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mark_draw_inputs\canon\1227\lunar_lake\"/>
    </mc:Choice>
  </mc:AlternateContent>
  <xr:revisionPtr revIDLastSave="0" documentId="13_ncr:1_{3656EFE5-86CE-4855-AE1E-4F63AE413C8B}" xr6:coauthVersionLast="47" xr6:coauthVersionMax="47" xr10:uidLastSave="{00000000-0000-0000-0000-000000000000}"/>
  <bookViews>
    <workbookView xWindow="-28920" yWindow="-120" windowWidth="29040" windowHeight="17640" tabRatio="829" activeTab="5" xr2:uid="{00000000-000D-0000-FFFF-FFFF00000000}"/>
  </bookViews>
  <sheets>
    <sheet name="Sheet1" sheetId="88" r:id="rId1"/>
    <sheet name="canon" sheetId="28" r:id="rId2"/>
    <sheet name="all_functions" sheetId="5" r:id="rId3"/>
    <sheet name="gmb_zonal_bkg" sheetId="72" r:id="rId4"/>
    <sheet name="place_conatiners" sheetId="87" r:id="rId5"/>
    <sheet name="gmb_xy4" sheetId="86" r:id="rId6"/>
    <sheet name="gmb_pound" sheetId="64" r:id="rId7"/>
    <sheet name="gmb_hatch" sheetId="52" r:id="rId8"/>
    <sheet name="gmb_siv_swirl_xy4" sheetId="82" r:id="rId9"/>
    <sheet name="gmb_siv_swirl_cross" sheetId="83" r:id="rId10"/>
    <sheet name="gmb_siv_swril_hatch" sheetId="8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86" l="1"/>
  <c r="G53" i="88"/>
  <c r="G52" i="88"/>
  <c r="G51" i="88"/>
  <c r="G50" i="88"/>
  <c r="G49" i="88"/>
  <c r="G48" i="88"/>
  <c r="G47" i="88"/>
  <c r="G46" i="88"/>
  <c r="G45" i="88"/>
  <c r="G44" i="88"/>
  <c r="M12" i="88" l="1"/>
  <c r="L12" i="88"/>
  <c r="J12" i="88"/>
  <c r="L11" i="88"/>
  <c r="M11" i="88" s="1"/>
  <c r="J11" i="88"/>
  <c r="L10" i="88"/>
  <c r="M10" i="88" s="1"/>
  <c r="J10" i="88"/>
  <c r="L9" i="88"/>
  <c r="J9" i="88"/>
  <c r="M9" i="88" s="1"/>
  <c r="L8" i="88"/>
  <c r="J8" i="88"/>
  <c r="I8" i="88"/>
  <c r="K8" i="88" s="1"/>
  <c r="M8" i="88" s="1"/>
  <c r="L7" i="88"/>
  <c r="K7" i="88"/>
  <c r="M7" i="88" s="1"/>
  <c r="J7" i="88"/>
  <c r="I7" i="88"/>
  <c r="L6" i="88"/>
  <c r="M6" i="88" s="1"/>
  <c r="K6" i="88"/>
  <c r="J6" i="88"/>
  <c r="I6" i="88"/>
  <c r="L5" i="88"/>
  <c r="J5" i="88"/>
  <c r="I5" i="88"/>
  <c r="K5" i="88" s="1"/>
  <c r="L4" i="88"/>
  <c r="J4" i="88"/>
  <c r="I4" i="88"/>
  <c r="K4" i="88" s="1"/>
  <c r="M4" i="88" s="1"/>
  <c r="L3" i="88"/>
  <c r="M3" i="88" s="1"/>
  <c r="K3" i="88"/>
  <c r="J3" i="88"/>
  <c r="I3" i="88"/>
  <c r="E32" i="87"/>
  <c r="D32" i="87"/>
  <c r="D31" i="87"/>
  <c r="C31" i="87"/>
  <c r="E29" i="87"/>
  <c r="D29" i="87"/>
  <c r="D28" i="87"/>
  <c r="C28" i="87"/>
  <c r="E26" i="87"/>
  <c r="D26" i="87"/>
  <c r="D25" i="87"/>
  <c r="C25" i="87"/>
  <c r="E23" i="87"/>
  <c r="D23" i="87"/>
  <c r="D22" i="87"/>
  <c r="C22" i="87"/>
  <c r="E20" i="87"/>
  <c r="D20" i="87"/>
  <c r="D19" i="87"/>
  <c r="C19" i="87"/>
  <c r="E17" i="87"/>
  <c r="D17" i="87"/>
  <c r="D16" i="87"/>
  <c r="C16" i="87"/>
  <c r="E14" i="87"/>
  <c r="D14" i="87"/>
  <c r="D13" i="87"/>
  <c r="C13" i="87"/>
  <c r="E11" i="87"/>
  <c r="D11" i="87"/>
  <c r="D10" i="87"/>
  <c r="C10" i="87"/>
  <c r="E8" i="87"/>
  <c r="D8" i="87"/>
  <c r="D7" i="87"/>
  <c r="C7" i="87"/>
  <c r="E5" i="87"/>
  <c r="D5" i="87"/>
  <c r="D4" i="87"/>
  <c r="C4" i="87"/>
  <c r="H41" i="86"/>
  <c r="G41" i="86"/>
  <c r="E41" i="86"/>
  <c r="D39" i="86"/>
  <c r="F41" i="86"/>
  <c r="G39" i="86"/>
  <c r="F39" i="86"/>
  <c r="C39" i="86"/>
  <c r="G15" i="86"/>
  <c r="H36" i="86"/>
  <c r="F36" i="86"/>
  <c r="E36" i="86"/>
  <c r="G34" i="86"/>
  <c r="F34" i="86"/>
  <c r="E35" i="86" s="1"/>
  <c r="D34" i="86"/>
  <c r="C34" i="86"/>
  <c r="H30" i="86"/>
  <c r="F30" i="86"/>
  <c r="E30" i="86"/>
  <c r="G28" i="86"/>
  <c r="F28" i="86"/>
  <c r="D28" i="86"/>
  <c r="C28" i="86"/>
  <c r="G14" i="86"/>
  <c r="G36" i="86" s="1"/>
  <c r="G13" i="86"/>
  <c r="G30" i="86" s="1"/>
  <c r="M5" i="88" l="1"/>
  <c r="E29" i="86"/>
  <c r="D24" i="84"/>
  <c r="D31" i="83"/>
  <c r="D39" i="82"/>
  <c r="D33" i="82"/>
  <c r="F25" i="82"/>
  <c r="F26" i="82" s="1"/>
  <c r="H24" i="84"/>
  <c r="G24" i="84"/>
  <c r="F24" i="84"/>
  <c r="E24" i="84"/>
  <c r="H22" i="84"/>
  <c r="H23" i="84" s="1"/>
  <c r="G22" i="84"/>
  <c r="G23" i="84" s="1"/>
  <c r="F22" i="84"/>
  <c r="F23" i="84" s="1"/>
  <c r="E22" i="84"/>
  <c r="E23" i="84" s="1"/>
  <c r="E21" i="84"/>
  <c r="G20" i="84"/>
  <c r="F20" i="84"/>
  <c r="D20" i="84"/>
  <c r="C20" i="84"/>
  <c r="D19" i="84"/>
  <c r="C19" i="84"/>
  <c r="H31" i="83"/>
  <c r="G31" i="83"/>
  <c r="F31" i="83"/>
  <c r="E31" i="83"/>
  <c r="E28" i="83"/>
  <c r="E29" i="83"/>
  <c r="E30" i="83" s="1"/>
  <c r="G27" i="83"/>
  <c r="F27" i="83"/>
  <c r="D27" i="83"/>
  <c r="C27" i="83"/>
  <c r="D26" i="83"/>
  <c r="C26" i="83"/>
  <c r="F13" i="83"/>
  <c r="F29" i="83" s="1"/>
  <c r="F30" i="83" s="1"/>
  <c r="H39" i="82"/>
  <c r="G39" i="82"/>
  <c r="F39" i="82"/>
  <c r="E39" i="82"/>
  <c r="C38" i="82"/>
  <c r="B38" i="82"/>
  <c r="H33" i="82"/>
  <c r="G33" i="82"/>
  <c r="F33" i="82"/>
  <c r="E33" i="82"/>
  <c r="C32" i="82"/>
  <c r="B32" i="82"/>
  <c r="D36" i="82"/>
  <c r="D30" i="82"/>
  <c r="D24" i="82"/>
  <c r="F27" i="82"/>
  <c r="G27" i="82"/>
  <c r="H27" i="82"/>
  <c r="E27" i="82"/>
  <c r="D27" i="82"/>
  <c r="C26" i="82"/>
  <c r="B26" i="82"/>
  <c r="I37" i="82"/>
  <c r="I38" i="82" s="1"/>
  <c r="H37" i="82"/>
  <c r="H38" i="82" s="1"/>
  <c r="F37" i="82"/>
  <c r="F38" i="82" s="1"/>
  <c r="E37" i="82"/>
  <c r="E38" i="82" s="1"/>
  <c r="G36" i="82"/>
  <c r="F36" i="82"/>
  <c r="C36" i="82"/>
  <c r="I31" i="82"/>
  <c r="I32" i="82" s="1"/>
  <c r="H31" i="82"/>
  <c r="H32" i="82" s="1"/>
  <c r="F31" i="82"/>
  <c r="F32" i="82" s="1"/>
  <c r="E31" i="82"/>
  <c r="E32" i="82" s="1"/>
  <c r="G30" i="82"/>
  <c r="F30" i="82"/>
  <c r="C30" i="82"/>
  <c r="I25" i="82"/>
  <c r="I26" i="82" s="1"/>
  <c r="H25" i="82"/>
  <c r="H26" i="82" s="1"/>
  <c r="E25" i="82"/>
  <c r="E26" i="82" s="1"/>
  <c r="G24" i="82"/>
  <c r="F24" i="82"/>
  <c r="C24" i="82"/>
  <c r="G14" i="82"/>
  <c r="G37" i="82" s="1"/>
  <c r="G38" i="82" s="1"/>
  <c r="G13" i="82"/>
  <c r="G31" i="82" s="1"/>
  <c r="G32" i="82" s="1"/>
  <c r="G12" i="82"/>
  <c r="G25" i="82" s="1"/>
  <c r="G26" i="82" s="1"/>
  <c r="K13" i="83" l="1"/>
  <c r="H29" i="83" s="1"/>
  <c r="H30" i="83" s="1"/>
  <c r="J13" i="83"/>
  <c r="G29" i="83" s="1"/>
  <c r="G30" i="83" s="1"/>
  <c r="H28" i="64" l="1"/>
  <c r="F28" i="64"/>
  <c r="E28" i="64"/>
  <c r="G26" i="64"/>
  <c r="F26" i="64"/>
  <c r="D26" i="64"/>
  <c r="C26" i="64"/>
  <c r="G12" i="64"/>
  <c r="G28" i="64" s="1"/>
  <c r="E27" i="64" l="1"/>
  <c r="H19" i="52"/>
  <c r="G19" i="52"/>
  <c r="F19" i="52"/>
  <c r="E19" i="52"/>
  <c r="G17" i="52"/>
  <c r="F17" i="52"/>
  <c r="E18" i="52" s="1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charset val="1"/>
          </rPr>
          <t>Valencia-Cardona, Juan:</t>
        </r>
        <r>
          <rPr>
            <sz val="9"/>
            <color indexed="81"/>
            <rFont val="Tahoma"/>
            <charset val="1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charset val="1"/>
          </rPr>
          <t>Valencia-Cardona, Juan:</t>
        </r>
        <r>
          <rPr>
            <sz val="9"/>
            <color indexed="81"/>
            <rFont val="Tahoma"/>
            <charset val="1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charset val="1"/>
          </rPr>
          <t>Valencia-Cardona, Juan:</t>
        </r>
        <r>
          <rPr>
            <sz val="9"/>
            <color indexed="81"/>
            <rFont val="Tahoma"/>
            <charset val="1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<sst xmlns="http://schemas.openxmlformats.org/spreadsheetml/2006/main" count="1375" uniqueCount="311">
  <si>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</si>
  <si>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</si>
  <si>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</si>
  <si>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</si>
  <si>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</si>
  <si>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</si>
  <si>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</si>
  <si>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</si>
  <si>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</si>
  <si>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</si>
  <si>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</si>
  <si>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</si>
  <si>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</si>
  <si>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</si>
  <si>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</si>
  <si>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</si>
  <si>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</si>
  <si>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</si>
  <si>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</si>
  <si>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</si>
  <si>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</si>
  <si>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</si>
  <si>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</si>
  <si>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</si>
  <si>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</si>
  <si>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</si>
  <si>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</si>
  <si>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</si>
  <si>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</si>
  <si>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</si>
  <si>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</si>
  <si>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</si>
  <si>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</si>
  <si>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</si>
  <si>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</si>
  <si>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</si>
  <si>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</si>
  <si>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</si>
  <si>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</si>
  <si>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</si>
  <si>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</si>
  <si>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</si>
  <si>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</si>
  <si>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</si>
  <si>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</si>
  <si>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</si>
  <si>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</si>
  <si>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</si>
  <si>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</si>
  <si>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</si>
  <si>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</si>
  <si>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</si>
  <si>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</si>
  <si>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</si>
  <si>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</si>
  <si>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</si>
  <si>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</si>
  <si>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</si>
  <si>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</si>
  <si>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</si>
  <si>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</si>
  <si>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</si>
  <si>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</si>
  <si>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</si>
  <si>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</si>
  <si>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</si>
  <si>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</si>
  <si>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</si>
  <si>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</si>
  <si>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</si>
  <si>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</si>
  <si>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</si>
  <si>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</si>
  <si>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</si>
  <si>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</si>
  <si>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</si>
  <si>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</si>
  <si>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</si>
  <si>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</si>
  <si>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</si>
  <si>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</si>
  <si>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</si>
  <si>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</si>
  <si>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</si>
  <si>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</si>
  <si>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</si>
  <si>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</si>
  <si>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</si>
  <si>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</si>
  <si>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</si>
  <si>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</si>
  <si>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</si>
  <si>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</si>
  <si>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</si>
  <si>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</si>
  <si>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</si>
  <si>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</si>
  <si>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</si>
  <si>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</si>
  <si>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</si>
  <si>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</si>
  <si>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</si>
  <si>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t>v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</si>
  <si>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</si>
  <si>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</si>
  <si>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</si>
  <si>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</si>
  <si>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</si>
  <si>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</si>
  <si>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</si>
  <si>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</si>
  <si>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</si>
  <si>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</si>
  <si>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</si>
  <si>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</si>
  <si>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</si>
  <si>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</si>
  <si>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</si>
  <si>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</si>
  <si>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</si>
  <si>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</si>
  <si>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</si>
  <si>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</si>
  <si>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</si>
  <si>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</si>
  <si>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</si>
  <si>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</si>
  <si>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</si>
  <si>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</si>
  <si>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</si>
  <si>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</si>
  <si>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</si>
  <si>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</si>
  <si>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</si>
  <si>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</si>
  <si>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</si>
  <si>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</si>
  <si>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</si>
  <si>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</si>
  <si>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</si>
  <si>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</si>
  <si>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</si>
  <si>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</si>
  <si>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</si>
  <si>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</si>
  <si>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</si>
  <si>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</si>
  <si>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</si>
  <si>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</si>
  <si>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</si>
  <si>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</si>
  <si>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</si>
  <si>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</si>
  <si>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</si>
  <si>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</si>
  <si>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</si>
  <si>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</si>
  <si>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</si>
  <si>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</si>
  <si>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</si>
  <si>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</si>
  <si>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</si>
  <si>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</si>
  <si>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</si>
  <si>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</si>
  <si>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</si>
  <si>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</si>
  <si>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pullback</t>
  </si>
  <si>
    <t>inner pad width height</t>
  </si>
  <si>
    <t>shape_size</t>
  </si>
  <si>
    <t>tv0_downsize</t>
  </si>
  <si>
    <t>GMB.frameDrawing</t>
  </si>
  <si>
    <t>or1.tccDebug</t>
  </si>
  <si>
    <t>or2.tccDebug</t>
  </si>
  <si>
    <t>GV1_downsize</t>
  </si>
  <si>
    <t>nik27d1lib2_p27_lay</t>
  </si>
  <si>
    <t>122700c_1_1227_p_gmb023d</t>
  </si>
  <si>
    <t>122700c_1_1227_p_gmb022d</t>
  </si>
  <si>
    <t>122700c_1_1227_p_gmb078d</t>
  </si>
  <si>
    <t>(61.74 63.72)</t>
  </si>
  <si>
    <t>122700c_1_1227_p_gmb173d</t>
  </si>
  <si>
    <t>siv.drawing</t>
  </si>
  <si>
    <t>122700c_1_1227_p_gmb222d</t>
  </si>
  <si>
    <t>122700c_1_1227_p_gmb223d</t>
  </si>
  <si>
    <t>122700c_1_1227_p_gmb224d</t>
  </si>
  <si>
    <t>122700c_1_1227_p_gmb355d</t>
  </si>
  <si>
    <t>122700c_1_1227_p_gmb374d</t>
  </si>
  <si>
    <t>siv_downsize</t>
  </si>
  <si>
    <t>nik27d1lib1_p27_lay</t>
  </si>
  <si>
    <t>120700c_1_1227_gmb_swirl</t>
  </si>
  <si>
    <t>(61.02 63)</t>
  </si>
  <si>
    <t>122700c_1_1227_p_gmb024d</t>
  </si>
  <si>
    <t>122700c_1_1227_p_gmb001</t>
  </si>
  <si>
    <t>122700c_1_1227_p_gmb002</t>
  </si>
  <si>
    <t>122700c_1_1227_p_gmb003</t>
  </si>
  <si>
    <t>122700c_1_1227_p_gmb004</t>
  </si>
  <si>
    <t>122700c_1_1227_p_gmb005</t>
  </si>
  <si>
    <t>122700c_1_1227_p_gmb006</t>
  </si>
  <si>
    <t>122700c_1_1227_p_gmb007</t>
  </si>
  <si>
    <t>122700c_1_1227_p_gmb008</t>
  </si>
  <si>
    <t>122700c_1_1227_p_gmb009</t>
  </si>
  <si>
    <t>122700c_1_1227_p_gmb010</t>
  </si>
  <si>
    <t>Number</t>
  </si>
  <si>
    <t>Name</t>
  </si>
  <si>
    <t>h</t>
  </si>
  <si>
    <t>Markwidth</t>
  </si>
  <si>
    <t>Num bars</t>
  </si>
  <si>
    <t>Total</t>
  </si>
  <si>
    <t>Inner box</t>
  </si>
  <si>
    <t>Dis to bdry</t>
  </si>
  <si>
    <t>dfc_inner</t>
  </si>
  <si>
    <t>dfc_outer</t>
  </si>
  <si>
    <t>GET</t>
  </si>
  <si>
    <t>122700c_1_1227_p_psm001d</t>
  </si>
  <si>
    <t>122700c_1_1227_p_psm002d</t>
  </si>
  <si>
    <t>122700c_1_1227_p_psm003h</t>
  </si>
  <si>
    <t>122700c_1_1227_p_psm004h</t>
  </si>
  <si>
    <t>122700c_1_1227_p_psm005v</t>
  </si>
  <si>
    <t>122700c_1_1227_p_psm006v</t>
  </si>
  <si>
    <t>122700c_1_1227_p_psm007d</t>
  </si>
  <si>
    <t>none</t>
  </si>
  <si>
    <t>122700c_1_1227_p_psm008d</t>
  </si>
  <si>
    <t>122700c_1_1227_p_psm009d</t>
  </si>
  <si>
    <t>122700c_1_1227_p_psm010d</t>
  </si>
  <si>
    <t>GENERAL</t>
  </si>
  <si>
    <t>Box|XY04</t>
  </si>
  <si>
    <t>127400C_0_X74B_TM0022D</t>
  </si>
  <si>
    <t>all</t>
  </si>
  <si>
    <t>TM0022D</t>
  </si>
  <si>
    <t>TM0/4b/1.6n/(-20|-15|15|20)dfc/17       %/w76.704/h76.464</t>
  </si>
  <si>
    <t>127400C_0_X74B_TM0023D</t>
  </si>
  <si>
    <t>TM0023D</t>
  </si>
  <si>
    <t>TM0/4b/1.8n/(-20|-15|15|20)dfc/17       %/w76.704/h76.464</t>
  </si>
  <si>
    <t>127400C_0_X74B_TM0024D</t>
  </si>
  <si>
    <t>TM0024D</t>
  </si>
  <si>
    <t>TM0/4b/2.0n/(-20|-15|15|20)dfc/17      %/w76.704/h76.464</t>
  </si>
  <si>
    <t>127400C_0_X74B_TM0030D</t>
  </si>
  <si>
    <t>TM0030D</t>
  </si>
  <si>
    <t>TM0/4b/1.4n/(-15|-10|10|15)dfc/22      %/w76.704/h76.464</t>
  </si>
  <si>
    <t>Pound|XY04</t>
  </si>
  <si>
    <t>127400C_0_X74B_TM0078D</t>
  </si>
  <si>
    <t>TM0078D</t>
  </si>
  <si>
    <t>127400C_0_X74B_TM0079D</t>
  </si>
  <si>
    <t>TM0079D</t>
  </si>
  <si>
    <t>127400C_0_X74B_TM0080D</t>
  </si>
  <si>
    <t>TM0080D</t>
  </si>
  <si>
    <t>Touch|TV03TV</t>
  </si>
  <si>
    <t>127400C_0_X74B_TM0154D</t>
  </si>
  <si>
    <t>TM0154D</t>
  </si>
  <si>
    <t>TM0/3b/2.2n/(-18|0|18)dfc/19       %/w76.704/h76.464</t>
  </si>
  <si>
    <t>Cross|TV03CV</t>
  </si>
  <si>
    <t>127400C_0_X74B_TM0173D</t>
  </si>
  <si>
    <t>TM0173D</t>
  </si>
  <si>
    <t>TM0/3b/4.0n/(-18|0|18)dfc/18       %/w76.704/h76.464</t>
  </si>
  <si>
    <t>Box|XY04BZ</t>
  </si>
  <si>
    <t>127400C_0_X74B_TM0222D</t>
  </si>
  <si>
    <t>TM0222D</t>
  </si>
  <si>
    <t>TM0/4b/2.0f/(-20|-15|15|20)dfc/17       %/w76.704/h76.464</t>
  </si>
  <si>
    <t>127400C_0_X74B_TM0223D</t>
  </si>
  <si>
    <t>TM0223D</t>
  </si>
  <si>
    <t>TM0/4b/2.2f/(-20|-15|15|20)dfc/17       %/w76.704/h76.464</t>
  </si>
  <si>
    <t>127400C_0_X74B_TM0224D</t>
  </si>
  <si>
    <t>TM0224D</t>
  </si>
  <si>
    <t>TM0/4b/2.4f/(-20|-15|15|20)dfc/17      %/w76.704/h76.464</t>
  </si>
  <si>
    <t>127400C_0_X74B_TM0230D</t>
  </si>
  <si>
    <t>TM0230D</t>
  </si>
  <si>
    <t>TM0/4b/1.8f/(-17.5|-12.5|12.5|17.5)dfc/20      %/w76.704/h76.464</t>
  </si>
  <si>
    <t>127400C_0_X74B_TM0354D</t>
  </si>
  <si>
    <t>TM0354D</t>
  </si>
  <si>
    <t>127400C_0_X74B_TM0355D</t>
  </si>
  <si>
    <t>TM0355D</t>
  </si>
  <si>
    <t>TM0/3b/2.2f/(-18|0|18)dfc/19       %/w76.704/h76.464</t>
  </si>
  <si>
    <t>127400C_0_X74B_TM0373D</t>
  </si>
  <si>
    <t>TM0373D</t>
  </si>
  <si>
    <t>TM0/3b/4n/(-18|0|18)dfc/18       %/w76.704/h76.464</t>
  </si>
  <si>
    <t>127400C_0_X74B_TM0374D</t>
  </si>
  <si>
    <t>TM0374D</t>
  </si>
  <si>
    <t>TM0/3b/4f/(-18|0|18)dfc/18       %/w76.704/h76.464</t>
  </si>
  <si>
    <t>TV0222D</t>
  </si>
  <si>
    <t>TV0/4b/1.0f/(-20|-15|15|20)dfc/17       %/w76.704/h76.464</t>
  </si>
  <si>
    <t>TV0223D</t>
  </si>
  <si>
    <t>TV0/4b/1.2f/(-20|-15|15|20)dfc/17       %/w76.704/h76.464</t>
  </si>
  <si>
    <t>TV0224D</t>
  </si>
  <si>
    <t>TV0/4b/1.4f/(-20|-15|15|20)dfc/17      %/w76.704/h76.464</t>
  </si>
  <si>
    <t>TV0230D</t>
  </si>
  <si>
    <t>TV0/4b/0.8f/(-17.5|-12.5|12.5|17.5)dfc/20      %/w76.704/h76.464</t>
  </si>
  <si>
    <t>Touch|TV03T</t>
  </si>
  <si>
    <t>TV0355D</t>
  </si>
  <si>
    <t>TV0/3b/1.2f/(-18|0|18)dfc/19       %/w76.704/h76.464</t>
  </si>
  <si>
    <t>Cross|TV03C</t>
  </si>
  <si>
    <t>TV0374D</t>
  </si>
  <si>
    <t>TV0/3b/3f/(-18|0|18)dfc/18       %/w76.704/h76.464</t>
  </si>
  <si>
    <t>GMB/4b/1.6n/(-20|-15|15|20)dfc/2       %/w61.74/h63.72</t>
  </si>
  <si>
    <t>GMB/4b/1.8n/(-20|-15|15|20)dfc/2       %/w61.74/h63.72</t>
  </si>
  <si>
    <t>GMB/4b/2.0n/(-20|-15|15|20)dfc/2      %/w61.74/h63.72</t>
  </si>
  <si>
    <t>GMB/3b/4.0n/(-18|0|18)dfc/3       %/w61.74/h63.72</t>
  </si>
  <si>
    <t>GMB/4b/2.0f/(-20|-15|15|20)dfc/2       %/w61.74/h63.72</t>
  </si>
  <si>
    <t>GMB/4b/2.2f/(-20|-15|15|20)dfc/2       %/w61.74/h63.72</t>
  </si>
  <si>
    <t>GMB/4b/2.4f/(-20|-15|15|20)dfc/2      %/w61.74/h63.72</t>
  </si>
  <si>
    <t>GMB/3b/2.2f/(-18|0|18)dfc/4       %/w61.74/h63.72</t>
  </si>
  <si>
    <t>GMB/3b/4f/(-18|0|18)dfc/3       %/w61.74/h63.72</t>
  </si>
  <si>
    <t>SIV022D</t>
  </si>
  <si>
    <t>SIV/4b/1.0f/(-20|-15|15|20)dfc/2       %/w61.74/h63.72</t>
  </si>
  <si>
    <t>SIV023D</t>
  </si>
  <si>
    <t>SIV/4b/1.2f/(-20|-15|15|20)dfc/2       %/w61.74/h63.72</t>
  </si>
  <si>
    <t>SIV024D</t>
  </si>
  <si>
    <t>SIV/4b/1.4f/(-20|-15|15|20)dfc/2      %/w61.74/h63.72</t>
  </si>
  <si>
    <t>SIV355D</t>
  </si>
  <si>
    <t>SIV/3b/1.2f/(-18|0|18)dfc/4       %/w61.74/h63.72</t>
  </si>
  <si>
    <t>SIV374D</t>
  </si>
  <si>
    <t>SIV/3b/3f/(-18|0|18)dfc/3       %/w61.74/h63.72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</si>
</sst>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9" fillId="9" borderId="0" xfId="8"/>
    <xf numFmtId="0" fontId="0" fillId="0" borderId="0" xfId="0" applyFill="1" applyBorder="1"/>
    <xf numFmtId="0" fontId="0" fillId="0" borderId="0" xfId="0"/>
    <xf numFmtId="0" fontId="10" fillId="10" borderId="0" xfId="9"/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13" fillId="0" borderId="0" xfId="0" applyFont="1"/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8DA4-E22D-4FFB-999D-DE4F8F3A342D}">
  <dimension ref="A1:Q58"/>
  <sheetViews>
    <sheetView workbookViewId="0">
      <selection activeCell="C56" sqref="C56"/>
    </sheetView>
  </sheetViews>
  <sheetFormatPr defaultRowHeight="15" x14ac:dyDescent="0.25"/>
  <cols>
    <col min="2" max="2" width="26.42578125" bestFit="1" customWidth="1"/>
    <col min="3" max="3" width="24.85546875" bestFit="1" customWidth="1"/>
  </cols>
  <sheetData>
    <row r="1" spans="1:13" s="52" customFormat="1" x14ac:dyDescent="0.25"/>
    <row r="2" spans="1:13" s="52" customFormat="1" x14ac:dyDescent="0.25">
      <c r="A2" s="66" t="s">
        <v>202</v>
      </c>
      <c r="B2" s="67" t="s">
        <v>203</v>
      </c>
      <c r="C2" s="67" t="s">
        <v>119</v>
      </c>
      <c r="D2" s="67" t="s">
        <v>204</v>
      </c>
      <c r="E2" s="67" t="s">
        <v>205</v>
      </c>
      <c r="F2" s="67" t="s">
        <v>206</v>
      </c>
      <c r="G2" s="67" t="s">
        <v>135</v>
      </c>
      <c r="H2" s="67" t="s">
        <v>207</v>
      </c>
      <c r="I2" s="66" t="s">
        <v>208</v>
      </c>
      <c r="J2" s="67" t="s">
        <v>209</v>
      </c>
      <c r="K2" s="67" t="s">
        <v>210</v>
      </c>
      <c r="L2" s="67" t="s">
        <v>211</v>
      </c>
      <c r="M2" s="66" t="s">
        <v>212</v>
      </c>
    </row>
    <row r="3" spans="1:13" s="52" customFormat="1" x14ac:dyDescent="0.25">
      <c r="A3" s="68">
        <v>1</v>
      </c>
      <c r="B3" s="52" t="s">
        <v>213</v>
      </c>
      <c r="C3" s="52">
        <v>61.74</v>
      </c>
      <c r="D3" s="52">
        <v>63.72</v>
      </c>
      <c r="E3" s="52">
        <v>4</v>
      </c>
      <c r="F3" s="52">
        <v>4</v>
      </c>
      <c r="G3" s="52">
        <v>11</v>
      </c>
      <c r="H3" s="52">
        <v>56</v>
      </c>
      <c r="I3" s="68">
        <f>H3-2*G3</f>
        <v>34</v>
      </c>
      <c r="J3" s="52">
        <f>ROUND((C3-H3)/2,0)</f>
        <v>3</v>
      </c>
      <c r="K3" s="52">
        <f>(I3-E3)/2</f>
        <v>15</v>
      </c>
      <c r="L3" s="52">
        <f>(H3-E3)/2</f>
        <v>26</v>
      </c>
      <c r="M3" s="52" t="str">
        <f t="shared" ref="M3:M8" si="0">"PSM/"&amp;F3&amp;"b/"&amp;E3&amp;"f/("&amp;-L3&amp;"|"&amp;-K3&amp;"|"&amp;K3&amp;"|"&amp;L3&amp;")dfc/"&amp;J3&amp;"       %/w"&amp;C3&amp;"/h"&amp;D3</f>
        <v>PSM/4b/4f/(-26|-15|15|26)dfc/3       %/w61.74/h63.72</v>
      </c>
    </row>
    <row r="4" spans="1:13" s="52" customFormat="1" x14ac:dyDescent="0.25">
      <c r="A4" s="68">
        <v>2</v>
      </c>
      <c r="B4" s="52" t="s">
        <v>214</v>
      </c>
      <c r="C4" s="52">
        <v>61.74</v>
      </c>
      <c r="D4" s="52">
        <v>63.72</v>
      </c>
      <c r="E4" s="52">
        <v>4</v>
      </c>
      <c r="F4" s="52">
        <v>4</v>
      </c>
      <c r="G4" s="52">
        <v>16</v>
      </c>
      <c r="H4" s="52">
        <v>60</v>
      </c>
      <c r="I4" s="68">
        <f t="shared" ref="I4:I8" si="1">H4-2*G4</f>
        <v>28</v>
      </c>
      <c r="J4" s="52">
        <f t="shared" ref="J4:J12" si="2">ROUND((C4-H4)/2,0)</f>
        <v>1</v>
      </c>
      <c r="K4" s="52">
        <f t="shared" ref="K4:K8" si="3">(I4-E4)/2</f>
        <v>12</v>
      </c>
      <c r="L4" s="52">
        <f t="shared" ref="L4:L12" si="4">(H4-E4)/2</f>
        <v>28</v>
      </c>
      <c r="M4" s="52" t="str">
        <f t="shared" si="0"/>
        <v>PSM/4b/4f/(-28|-12|12|28)dfc/1       %/w61.74/h63.72</v>
      </c>
    </row>
    <row r="5" spans="1:13" s="52" customFormat="1" x14ac:dyDescent="0.25">
      <c r="A5" s="68">
        <v>3</v>
      </c>
      <c r="B5" s="52" t="s">
        <v>215</v>
      </c>
      <c r="C5" s="52">
        <v>61.74</v>
      </c>
      <c r="D5" s="52">
        <v>63.72</v>
      </c>
      <c r="E5" s="52">
        <v>5.5</v>
      </c>
      <c r="F5" s="52">
        <v>4</v>
      </c>
      <c r="G5" s="52">
        <v>15.5</v>
      </c>
      <c r="H5" s="52">
        <v>52</v>
      </c>
      <c r="I5" s="68">
        <f t="shared" si="1"/>
        <v>21</v>
      </c>
      <c r="J5" s="52">
        <f t="shared" si="2"/>
        <v>5</v>
      </c>
      <c r="K5" s="52">
        <f t="shared" si="3"/>
        <v>7.75</v>
      </c>
      <c r="L5" s="52">
        <f t="shared" si="4"/>
        <v>23.25</v>
      </c>
      <c r="M5" s="52" t="str">
        <f t="shared" si="0"/>
        <v>PSM/4b/5.5f/(-23.25|-7.75|7.75|23.25)dfc/5       %/w61.74/h63.72</v>
      </c>
    </row>
    <row r="6" spans="1:13" s="52" customFormat="1" x14ac:dyDescent="0.25">
      <c r="A6" s="68">
        <v>4</v>
      </c>
      <c r="B6" s="52" t="s">
        <v>216</v>
      </c>
      <c r="C6" s="52">
        <v>61.74</v>
      </c>
      <c r="D6" s="52">
        <v>63.72</v>
      </c>
      <c r="E6" s="52">
        <v>5.5</v>
      </c>
      <c r="F6" s="52">
        <v>4</v>
      </c>
      <c r="G6" s="52">
        <v>12.5</v>
      </c>
      <c r="H6" s="52">
        <v>43</v>
      </c>
      <c r="I6" s="68">
        <f t="shared" si="1"/>
        <v>18</v>
      </c>
      <c r="J6" s="52">
        <f t="shared" si="2"/>
        <v>9</v>
      </c>
      <c r="K6" s="52">
        <f t="shared" si="3"/>
        <v>6.25</v>
      </c>
      <c r="L6" s="52">
        <f t="shared" si="4"/>
        <v>18.75</v>
      </c>
      <c r="M6" s="52" t="str">
        <f t="shared" si="0"/>
        <v>PSM/4b/5.5f/(-18.75|-6.25|6.25|18.75)dfc/9       %/w61.74/h63.72</v>
      </c>
    </row>
    <row r="7" spans="1:13" s="52" customFormat="1" x14ac:dyDescent="0.25">
      <c r="A7" s="68">
        <v>5</v>
      </c>
      <c r="B7" s="52" t="s">
        <v>217</v>
      </c>
      <c r="C7" s="52">
        <v>61.74</v>
      </c>
      <c r="D7" s="52">
        <v>63.72</v>
      </c>
      <c r="E7" s="52">
        <v>5.5</v>
      </c>
      <c r="F7" s="52">
        <v>4</v>
      </c>
      <c r="G7" s="52">
        <v>15.5</v>
      </c>
      <c r="H7" s="52">
        <v>52</v>
      </c>
      <c r="I7" s="68">
        <f t="shared" si="1"/>
        <v>21</v>
      </c>
      <c r="J7" s="52">
        <f t="shared" si="2"/>
        <v>5</v>
      </c>
      <c r="K7" s="52">
        <f t="shared" si="3"/>
        <v>7.75</v>
      </c>
      <c r="L7" s="52">
        <f t="shared" si="4"/>
        <v>23.25</v>
      </c>
      <c r="M7" s="52" t="str">
        <f t="shared" si="0"/>
        <v>PSM/4b/5.5f/(-23.25|-7.75|7.75|23.25)dfc/5       %/w61.74/h63.72</v>
      </c>
    </row>
    <row r="8" spans="1:13" s="52" customFormat="1" x14ac:dyDescent="0.25">
      <c r="A8" s="68">
        <v>6</v>
      </c>
      <c r="B8" s="52" t="s">
        <v>218</v>
      </c>
      <c r="C8" s="52">
        <v>61.74</v>
      </c>
      <c r="D8" s="52">
        <v>63.72</v>
      </c>
      <c r="E8" s="52">
        <v>5.5</v>
      </c>
      <c r="F8" s="52">
        <v>4</v>
      </c>
      <c r="G8" s="52">
        <v>12.5</v>
      </c>
      <c r="H8" s="52">
        <v>43</v>
      </c>
      <c r="I8" s="68">
        <f t="shared" si="1"/>
        <v>18</v>
      </c>
      <c r="J8" s="52">
        <f t="shared" si="2"/>
        <v>9</v>
      </c>
      <c r="K8" s="52">
        <f t="shared" si="3"/>
        <v>6.25</v>
      </c>
      <c r="L8" s="52">
        <f t="shared" si="4"/>
        <v>18.75</v>
      </c>
      <c r="M8" s="52" t="str">
        <f t="shared" si="0"/>
        <v>PSM/4b/5.5f/(-18.75|-6.25|6.25|18.75)dfc/9       %/w61.74/h63.72</v>
      </c>
    </row>
    <row r="9" spans="1:13" s="52" customFormat="1" x14ac:dyDescent="0.25">
      <c r="A9" s="68">
        <v>7</v>
      </c>
      <c r="B9" s="52" t="s">
        <v>219</v>
      </c>
      <c r="C9" s="52">
        <v>61.74</v>
      </c>
      <c r="D9" s="52">
        <v>63.72</v>
      </c>
      <c r="E9" s="52">
        <v>4</v>
      </c>
      <c r="F9" s="52">
        <v>3</v>
      </c>
      <c r="G9" s="52">
        <v>18</v>
      </c>
      <c r="H9" s="52">
        <v>40</v>
      </c>
      <c r="I9" s="68" t="s">
        <v>220</v>
      </c>
      <c r="J9" s="52">
        <f t="shared" si="2"/>
        <v>11</v>
      </c>
      <c r="K9" s="68" t="s">
        <v>220</v>
      </c>
      <c r="L9" s="52">
        <f t="shared" si="4"/>
        <v>18</v>
      </c>
      <c r="M9" s="52" t="str">
        <f>"PSM/"&amp;F9&amp;"b/"&amp;E9&amp;"f/("&amp;-L9&amp;"|0|"&amp;L9&amp;")dfc/"&amp;J9&amp;"       %/w"&amp;C9&amp;"/h"&amp;D9</f>
        <v>PSM/3b/4f/(-18|0|18)dfc/11       %/w61.74/h63.72</v>
      </c>
    </row>
    <row r="10" spans="1:13" s="52" customFormat="1" x14ac:dyDescent="0.25">
      <c r="A10" s="68">
        <v>8</v>
      </c>
      <c r="B10" s="52" t="s">
        <v>221</v>
      </c>
      <c r="C10" s="52">
        <v>61.74</v>
      </c>
      <c r="D10" s="52">
        <v>63.72</v>
      </c>
      <c r="E10" s="52">
        <v>4</v>
      </c>
      <c r="F10" s="52">
        <v>3</v>
      </c>
      <c r="G10" s="52">
        <v>17.5</v>
      </c>
      <c r="H10" s="52">
        <v>39</v>
      </c>
      <c r="I10" s="68" t="s">
        <v>220</v>
      </c>
      <c r="J10" s="52">
        <f t="shared" si="2"/>
        <v>11</v>
      </c>
      <c r="K10" s="68" t="s">
        <v>220</v>
      </c>
      <c r="L10" s="52">
        <f t="shared" si="4"/>
        <v>17.5</v>
      </c>
      <c r="M10" s="52" t="str">
        <f>"PSM/"&amp;F10&amp;"b/"&amp;E10&amp;"f/("&amp;-L10&amp;"|0|"&amp;L10&amp;")dfc/"&amp;J10&amp;"       %/w"&amp;C10&amp;"/h"&amp;D10</f>
        <v>PSM/3b/4f/(-17.5|0|17.5)dfc/11       %/w61.74/h63.72</v>
      </c>
    </row>
    <row r="11" spans="1:13" s="52" customFormat="1" x14ac:dyDescent="0.25">
      <c r="A11" s="68">
        <v>9</v>
      </c>
      <c r="B11" s="52" t="s">
        <v>222</v>
      </c>
      <c r="C11" s="52">
        <v>61.74</v>
      </c>
      <c r="D11" s="52">
        <v>63.72</v>
      </c>
      <c r="E11" s="52">
        <v>5</v>
      </c>
      <c r="F11" s="52">
        <v>3</v>
      </c>
      <c r="G11" s="52">
        <v>18</v>
      </c>
      <c r="H11" s="52">
        <v>41</v>
      </c>
      <c r="I11" s="68" t="s">
        <v>220</v>
      </c>
      <c r="J11" s="52">
        <f t="shared" si="2"/>
        <v>10</v>
      </c>
      <c r="K11" s="68" t="s">
        <v>220</v>
      </c>
      <c r="L11" s="52">
        <f t="shared" si="4"/>
        <v>18</v>
      </c>
      <c r="M11" s="52" t="str">
        <f>"PSM/"&amp;F11&amp;"b/"&amp;E11&amp;"f/("&amp;-L11&amp;"|0|"&amp;L11&amp;")dfc/"&amp;J11&amp;"       %/w"&amp;C11&amp;"/h"&amp;D11</f>
        <v>PSM/3b/5f/(-18|0|18)dfc/10       %/w61.74/h63.72</v>
      </c>
    </row>
    <row r="12" spans="1:13" s="52" customFormat="1" x14ac:dyDescent="0.25">
      <c r="A12" s="68">
        <v>10</v>
      </c>
      <c r="B12" s="52" t="s">
        <v>223</v>
      </c>
      <c r="C12" s="52">
        <v>61.74</v>
      </c>
      <c r="D12" s="52">
        <v>63.72</v>
      </c>
      <c r="E12" s="52">
        <v>5</v>
      </c>
      <c r="F12" s="52">
        <v>3</v>
      </c>
      <c r="G12" s="52">
        <v>19</v>
      </c>
      <c r="H12" s="52">
        <v>43</v>
      </c>
      <c r="I12" s="68" t="s">
        <v>220</v>
      </c>
      <c r="J12" s="52">
        <f t="shared" si="2"/>
        <v>9</v>
      </c>
      <c r="K12" s="68" t="s">
        <v>220</v>
      </c>
      <c r="L12" s="52">
        <f t="shared" si="4"/>
        <v>19</v>
      </c>
      <c r="M12" s="52" t="str">
        <f>"PSM/"&amp;F12&amp;"b/"&amp;E12&amp;"f/("&amp;-L12&amp;"|0|"&amp;L12&amp;")dfc/"&amp;J12&amp;"       %/w"&amp;C12&amp;"/h"&amp;D12</f>
        <v>PSM/3b/5f/(-19|0|19)dfc/9       %/w61.74/h63.72</v>
      </c>
    </row>
    <row r="19" spans="1:17" x14ac:dyDescent="0.25">
      <c r="A19" s="69" t="s">
        <v>224</v>
      </c>
      <c r="B19" s="69" t="s">
        <v>225</v>
      </c>
      <c r="C19" s="52" t="s">
        <v>226</v>
      </c>
      <c r="D19" s="69">
        <v>0</v>
      </c>
      <c r="E19" s="69">
        <v>0</v>
      </c>
      <c r="F19" s="69" t="s">
        <v>227</v>
      </c>
      <c r="G19" s="69" t="s">
        <v>228</v>
      </c>
      <c r="H19" s="69" t="s">
        <v>229</v>
      </c>
      <c r="Q19" t="s">
        <v>177</v>
      </c>
    </row>
    <row r="20" spans="1:17" x14ac:dyDescent="0.25">
      <c r="A20" s="69" t="s">
        <v>224</v>
      </c>
      <c r="B20" s="69" t="s">
        <v>225</v>
      </c>
      <c r="C20" s="52" t="s">
        <v>230</v>
      </c>
      <c r="D20" s="69">
        <v>0</v>
      </c>
      <c r="E20" s="69">
        <v>0</v>
      </c>
      <c r="F20" s="69" t="s">
        <v>227</v>
      </c>
      <c r="G20" s="69" t="s">
        <v>231</v>
      </c>
      <c r="H20" s="69" t="s">
        <v>232</v>
      </c>
      <c r="Q20" t="s">
        <v>176</v>
      </c>
    </row>
    <row r="21" spans="1:17" x14ac:dyDescent="0.25">
      <c r="A21" s="69" t="s">
        <v>224</v>
      </c>
      <c r="B21" s="69" t="s">
        <v>225</v>
      </c>
      <c r="C21" s="52" t="s">
        <v>233</v>
      </c>
      <c r="D21" s="69">
        <v>0</v>
      </c>
      <c r="E21" s="69">
        <v>0</v>
      </c>
      <c r="F21" s="69" t="s">
        <v>227</v>
      </c>
      <c r="G21" s="69" t="s">
        <v>234</v>
      </c>
      <c r="H21" s="69" t="s">
        <v>235</v>
      </c>
      <c r="Q21" t="s">
        <v>191</v>
      </c>
    </row>
    <row r="22" spans="1:17" x14ac:dyDescent="0.25">
      <c r="A22" s="69" t="s">
        <v>224</v>
      </c>
      <c r="B22" s="69" t="s">
        <v>225</v>
      </c>
      <c r="C22" s="52" t="s">
        <v>236</v>
      </c>
      <c r="D22" s="69">
        <v>0</v>
      </c>
      <c r="E22" s="69">
        <v>0</v>
      </c>
      <c r="F22" s="69" t="s">
        <v>227</v>
      </c>
      <c r="G22" s="69" t="s">
        <v>237</v>
      </c>
      <c r="H22" s="69" t="s">
        <v>238</v>
      </c>
    </row>
    <row r="23" spans="1:17" x14ac:dyDescent="0.25">
      <c r="A23" s="69" t="s">
        <v>224</v>
      </c>
      <c r="B23" s="69" t="s">
        <v>239</v>
      </c>
      <c r="C23" s="52" t="s">
        <v>240</v>
      </c>
      <c r="D23" s="69">
        <v>0</v>
      </c>
      <c r="E23" s="69">
        <v>0</v>
      </c>
      <c r="F23" s="69" t="s">
        <v>227</v>
      </c>
      <c r="G23" s="69" t="s">
        <v>241</v>
      </c>
      <c r="H23" s="69" t="s">
        <v>229</v>
      </c>
      <c r="Q23" t="s">
        <v>178</v>
      </c>
    </row>
    <row r="24" spans="1:17" x14ac:dyDescent="0.25">
      <c r="A24" s="69" t="s">
        <v>224</v>
      </c>
      <c r="B24" s="69" t="s">
        <v>239</v>
      </c>
      <c r="C24" s="52" t="s">
        <v>242</v>
      </c>
      <c r="D24" s="69">
        <v>0</v>
      </c>
      <c r="E24" s="69">
        <v>0</v>
      </c>
      <c r="F24" s="69" t="s">
        <v>227</v>
      </c>
      <c r="G24" s="69" t="s">
        <v>243</v>
      </c>
      <c r="H24" s="69" t="s">
        <v>232</v>
      </c>
    </row>
    <row r="25" spans="1:17" x14ac:dyDescent="0.25">
      <c r="A25" s="69" t="s">
        <v>224</v>
      </c>
      <c r="B25" s="69" t="s">
        <v>239</v>
      </c>
      <c r="C25" s="52" t="s">
        <v>244</v>
      </c>
      <c r="D25" s="69">
        <v>0</v>
      </c>
      <c r="E25" s="69">
        <v>0</v>
      </c>
      <c r="F25" s="69" t="s">
        <v>227</v>
      </c>
      <c r="G25" s="69" t="s">
        <v>245</v>
      </c>
      <c r="H25" s="69" t="s">
        <v>235</v>
      </c>
    </row>
    <row r="26" spans="1:17" x14ac:dyDescent="0.25">
      <c r="A26" s="69" t="s">
        <v>224</v>
      </c>
      <c r="B26" s="69" t="s">
        <v>246</v>
      </c>
      <c r="C26" s="52" t="s">
        <v>247</v>
      </c>
      <c r="D26" s="69">
        <v>0</v>
      </c>
      <c r="E26" s="69">
        <v>0</v>
      </c>
      <c r="F26" s="69" t="s">
        <v>227</v>
      </c>
      <c r="G26" s="69" t="s">
        <v>248</v>
      </c>
      <c r="H26" s="69" t="s">
        <v>249</v>
      </c>
    </row>
    <row r="27" spans="1:17" x14ac:dyDescent="0.25">
      <c r="A27" s="69" t="s">
        <v>224</v>
      </c>
      <c r="B27" s="69" t="s">
        <v>250</v>
      </c>
      <c r="C27" s="52" t="s">
        <v>251</v>
      </c>
      <c r="D27" s="69">
        <v>0</v>
      </c>
      <c r="E27" s="69">
        <v>0</v>
      </c>
      <c r="F27" s="69" t="s">
        <v>227</v>
      </c>
      <c r="G27" s="69" t="s">
        <v>252</v>
      </c>
      <c r="H27" s="69" t="s">
        <v>253</v>
      </c>
      <c r="Q27" t="s">
        <v>180</v>
      </c>
    </row>
    <row r="28" spans="1:17" x14ac:dyDescent="0.25">
      <c r="A28" s="69" t="s">
        <v>224</v>
      </c>
      <c r="B28" s="69" t="s">
        <v>254</v>
      </c>
      <c r="C28" s="52" t="s">
        <v>255</v>
      </c>
      <c r="D28" s="69">
        <v>0</v>
      </c>
      <c r="E28" s="69">
        <v>0</v>
      </c>
      <c r="F28" s="69" t="s">
        <v>227</v>
      </c>
      <c r="G28" s="69" t="s">
        <v>256</v>
      </c>
      <c r="H28" s="69" t="s">
        <v>257</v>
      </c>
      <c r="Q28" t="s">
        <v>182</v>
      </c>
    </row>
    <row r="29" spans="1:17" x14ac:dyDescent="0.25">
      <c r="A29" s="69" t="s">
        <v>224</v>
      </c>
      <c r="B29" s="69" t="s">
        <v>254</v>
      </c>
      <c r="C29" s="52" t="s">
        <v>258</v>
      </c>
      <c r="D29" s="69">
        <v>0</v>
      </c>
      <c r="E29" s="69">
        <v>0</v>
      </c>
      <c r="F29" s="69" t="s">
        <v>227</v>
      </c>
      <c r="G29" s="69" t="s">
        <v>259</v>
      </c>
      <c r="H29" s="69" t="s">
        <v>260</v>
      </c>
      <c r="Q29" t="s">
        <v>183</v>
      </c>
    </row>
    <row r="30" spans="1:17" x14ac:dyDescent="0.25">
      <c r="A30" s="69" t="s">
        <v>224</v>
      </c>
      <c r="B30" s="69" t="s">
        <v>254</v>
      </c>
      <c r="C30" s="52" t="s">
        <v>261</v>
      </c>
      <c r="D30" s="69">
        <v>0</v>
      </c>
      <c r="E30" s="69">
        <v>0</v>
      </c>
      <c r="F30" s="69" t="s">
        <v>227</v>
      </c>
      <c r="G30" s="69" t="s">
        <v>262</v>
      </c>
      <c r="H30" s="69" t="s">
        <v>263</v>
      </c>
      <c r="Q30" t="s">
        <v>184</v>
      </c>
    </row>
    <row r="31" spans="1:17" x14ac:dyDescent="0.25">
      <c r="A31" s="69" t="s">
        <v>224</v>
      </c>
      <c r="B31" s="69" t="s">
        <v>254</v>
      </c>
      <c r="C31" s="52" t="s">
        <v>264</v>
      </c>
      <c r="D31" s="69">
        <v>0</v>
      </c>
      <c r="E31" s="69">
        <v>0</v>
      </c>
      <c r="F31" s="69" t="s">
        <v>227</v>
      </c>
      <c r="G31" s="69" t="s">
        <v>265</v>
      </c>
      <c r="H31" s="69" t="s">
        <v>266</v>
      </c>
    </row>
    <row r="32" spans="1:17" x14ac:dyDescent="0.25">
      <c r="A32" s="69" t="s">
        <v>224</v>
      </c>
      <c r="B32" s="69" t="s">
        <v>246</v>
      </c>
      <c r="C32" s="52" t="s">
        <v>267</v>
      </c>
      <c r="D32" s="69">
        <v>0</v>
      </c>
      <c r="E32" s="69">
        <v>0</v>
      </c>
      <c r="F32" s="69" t="s">
        <v>227</v>
      </c>
      <c r="G32" s="69" t="s">
        <v>268</v>
      </c>
      <c r="H32" s="69" t="s">
        <v>249</v>
      </c>
    </row>
    <row r="33" spans="1:17" x14ac:dyDescent="0.25">
      <c r="A33" s="69" t="s">
        <v>224</v>
      </c>
      <c r="B33" s="69" t="s">
        <v>246</v>
      </c>
      <c r="C33" s="52" t="s">
        <v>269</v>
      </c>
      <c r="D33" s="69">
        <v>0</v>
      </c>
      <c r="E33" s="69">
        <v>0</v>
      </c>
      <c r="F33" s="69" t="s">
        <v>227</v>
      </c>
      <c r="G33" s="69" t="s">
        <v>270</v>
      </c>
      <c r="H33" s="69" t="s">
        <v>271</v>
      </c>
      <c r="Q33" t="s">
        <v>185</v>
      </c>
    </row>
    <row r="34" spans="1:17" x14ac:dyDescent="0.25">
      <c r="A34" s="69" t="s">
        <v>224</v>
      </c>
      <c r="B34" s="69" t="s">
        <v>250</v>
      </c>
      <c r="C34" s="52" t="s">
        <v>272</v>
      </c>
      <c r="D34" s="69">
        <v>0</v>
      </c>
      <c r="E34" s="69">
        <v>0</v>
      </c>
      <c r="F34" s="69" t="s">
        <v>227</v>
      </c>
      <c r="G34" s="69" t="s">
        <v>273</v>
      </c>
      <c r="H34" s="69" t="s">
        <v>274</v>
      </c>
    </row>
    <row r="35" spans="1:17" x14ac:dyDescent="0.25">
      <c r="A35" s="69" t="s">
        <v>224</v>
      </c>
      <c r="B35" s="69" t="s">
        <v>250</v>
      </c>
      <c r="C35" s="52" t="s">
        <v>275</v>
      </c>
      <c r="D35" s="69">
        <v>0</v>
      </c>
      <c r="E35" s="69">
        <v>0</v>
      </c>
      <c r="F35" s="69" t="s">
        <v>227</v>
      </c>
      <c r="G35" s="69" t="s">
        <v>276</v>
      </c>
      <c r="H35" s="69" t="s">
        <v>277</v>
      </c>
      <c r="Q35" t="s">
        <v>186</v>
      </c>
    </row>
    <row r="36" spans="1:17" x14ac:dyDescent="0.25">
      <c r="A36" s="69" t="s">
        <v>224</v>
      </c>
      <c r="B36" s="69" t="s">
        <v>225</v>
      </c>
      <c r="C36" s="52" t="s">
        <v>255</v>
      </c>
      <c r="D36" s="69">
        <v>0</v>
      </c>
      <c r="E36" s="69">
        <v>0</v>
      </c>
      <c r="F36" s="69" t="s">
        <v>227</v>
      </c>
      <c r="G36" s="69" t="s">
        <v>278</v>
      </c>
      <c r="H36" s="69" t="s">
        <v>279</v>
      </c>
      <c r="Q36" s="52" t="s">
        <v>177</v>
      </c>
    </row>
    <row r="37" spans="1:17" x14ac:dyDescent="0.25">
      <c r="A37" s="69" t="s">
        <v>224</v>
      </c>
      <c r="B37" s="69" t="s">
        <v>225</v>
      </c>
      <c r="C37" s="52" t="s">
        <v>258</v>
      </c>
      <c r="D37" s="69">
        <v>0</v>
      </c>
      <c r="E37" s="69">
        <v>0</v>
      </c>
      <c r="F37" s="69" t="s">
        <v>227</v>
      </c>
      <c r="G37" s="69" t="s">
        <v>280</v>
      </c>
      <c r="H37" s="69" t="s">
        <v>281</v>
      </c>
      <c r="Q37" s="52" t="s">
        <v>176</v>
      </c>
    </row>
    <row r="38" spans="1:17" x14ac:dyDescent="0.25">
      <c r="A38" s="69" t="s">
        <v>224</v>
      </c>
      <c r="B38" s="69" t="s">
        <v>225</v>
      </c>
      <c r="C38" s="52" t="s">
        <v>261</v>
      </c>
      <c r="D38" s="69">
        <v>0</v>
      </c>
      <c r="E38" s="69">
        <v>0</v>
      </c>
      <c r="F38" s="69" t="s">
        <v>227</v>
      </c>
      <c r="G38" s="69" t="s">
        <v>282</v>
      </c>
      <c r="H38" s="69" t="s">
        <v>283</v>
      </c>
      <c r="Q38" s="52" t="s">
        <v>191</v>
      </c>
    </row>
    <row r="39" spans="1:17" x14ac:dyDescent="0.25">
      <c r="A39" s="69" t="s">
        <v>224</v>
      </c>
      <c r="B39" s="69" t="s">
        <v>225</v>
      </c>
      <c r="C39" s="52" t="s">
        <v>264</v>
      </c>
      <c r="D39" s="69">
        <v>0</v>
      </c>
      <c r="E39" s="69">
        <v>0</v>
      </c>
      <c r="F39" s="69" t="s">
        <v>227</v>
      </c>
      <c r="G39" s="69" t="s">
        <v>284</v>
      </c>
      <c r="H39" s="69" t="s">
        <v>285</v>
      </c>
      <c r="Q39" s="52" t="s">
        <v>185</v>
      </c>
    </row>
    <row r="40" spans="1:17" x14ac:dyDescent="0.25">
      <c r="A40" s="69" t="s">
        <v>224</v>
      </c>
      <c r="B40" s="69" t="s">
        <v>286</v>
      </c>
      <c r="C40" s="52" t="s">
        <v>269</v>
      </c>
      <c r="D40" s="69">
        <v>0</v>
      </c>
      <c r="E40" s="69">
        <v>0</v>
      </c>
      <c r="F40" s="69" t="s">
        <v>227</v>
      </c>
      <c r="G40" s="69" t="s">
        <v>287</v>
      </c>
      <c r="H40" s="69" t="s">
        <v>288</v>
      </c>
      <c r="Q40" s="52" t="s">
        <v>186</v>
      </c>
    </row>
    <row r="41" spans="1:17" x14ac:dyDescent="0.25">
      <c r="A41" s="69" t="s">
        <v>224</v>
      </c>
      <c r="B41" s="69" t="s">
        <v>289</v>
      </c>
      <c r="C41" s="52" t="s">
        <v>275</v>
      </c>
      <c r="D41" s="69">
        <v>0</v>
      </c>
      <c r="E41" s="69">
        <v>0</v>
      </c>
      <c r="F41" s="69" t="s">
        <v>227</v>
      </c>
      <c r="G41" s="69" t="s">
        <v>290</v>
      </c>
      <c r="H41" s="69" t="s">
        <v>291</v>
      </c>
    </row>
    <row r="44" spans="1:17" x14ac:dyDescent="0.25">
      <c r="A44" s="69" t="s">
        <v>224</v>
      </c>
      <c r="B44" s="69" t="s">
        <v>225</v>
      </c>
      <c r="C44" s="52" t="s">
        <v>177</v>
      </c>
      <c r="D44" s="69">
        <v>0</v>
      </c>
      <c r="E44" s="69">
        <v>0</v>
      </c>
      <c r="F44" s="69" t="s">
        <v>227</v>
      </c>
      <c r="G44" s="69" t="str">
        <f t="shared" ref="G44:G53" si="5">UPPER(RIGHT(C44,7))</f>
        <v>GMB022D</v>
      </c>
      <c r="H44" s="69" t="s">
        <v>292</v>
      </c>
    </row>
    <row r="45" spans="1:17" x14ac:dyDescent="0.25">
      <c r="A45" s="69" t="s">
        <v>224</v>
      </c>
      <c r="B45" s="69" t="s">
        <v>225</v>
      </c>
      <c r="C45" s="52" t="s">
        <v>176</v>
      </c>
      <c r="D45" s="69">
        <v>0</v>
      </c>
      <c r="E45" s="69">
        <v>0</v>
      </c>
      <c r="F45" s="69" t="s">
        <v>227</v>
      </c>
      <c r="G45" s="69" t="str">
        <f t="shared" si="5"/>
        <v>GMB023D</v>
      </c>
      <c r="H45" s="69" t="s">
        <v>293</v>
      </c>
    </row>
    <row r="46" spans="1:17" x14ac:dyDescent="0.25">
      <c r="A46" s="69" t="s">
        <v>224</v>
      </c>
      <c r="B46" s="69" t="s">
        <v>225</v>
      </c>
      <c r="C46" s="52" t="s">
        <v>191</v>
      </c>
      <c r="D46" s="69">
        <v>0</v>
      </c>
      <c r="E46" s="69">
        <v>0</v>
      </c>
      <c r="F46" s="69" t="s">
        <v>227</v>
      </c>
      <c r="G46" s="69" t="str">
        <f t="shared" si="5"/>
        <v>GMB024D</v>
      </c>
      <c r="H46" s="69" t="s">
        <v>294</v>
      </c>
    </row>
    <row r="47" spans="1:17" x14ac:dyDescent="0.25">
      <c r="A47" s="69" t="s">
        <v>224</v>
      </c>
      <c r="B47" s="69" t="s">
        <v>239</v>
      </c>
      <c r="C47" s="52" t="s">
        <v>178</v>
      </c>
      <c r="D47" s="69">
        <v>0</v>
      </c>
      <c r="E47" s="69">
        <v>0</v>
      </c>
      <c r="F47" s="69" t="s">
        <v>227</v>
      </c>
      <c r="G47" s="69" t="str">
        <f t="shared" si="5"/>
        <v>GMB078D</v>
      </c>
      <c r="H47" s="69" t="s">
        <v>292</v>
      </c>
    </row>
    <row r="48" spans="1:17" x14ac:dyDescent="0.25">
      <c r="A48" s="69" t="s">
        <v>224</v>
      </c>
      <c r="B48" s="69" t="s">
        <v>250</v>
      </c>
      <c r="C48" s="52" t="s">
        <v>180</v>
      </c>
      <c r="D48" s="69">
        <v>0</v>
      </c>
      <c r="E48" s="69">
        <v>0</v>
      </c>
      <c r="F48" s="69" t="s">
        <v>227</v>
      </c>
      <c r="G48" s="69" t="str">
        <f t="shared" si="5"/>
        <v>GMB173D</v>
      </c>
      <c r="H48" s="69" t="s">
        <v>295</v>
      </c>
    </row>
    <row r="49" spans="1:8" x14ac:dyDescent="0.25">
      <c r="A49" s="69" t="s">
        <v>224</v>
      </c>
      <c r="B49" s="69" t="s">
        <v>254</v>
      </c>
      <c r="C49" s="52" t="s">
        <v>182</v>
      </c>
      <c r="D49" s="69">
        <v>0</v>
      </c>
      <c r="E49" s="69">
        <v>0</v>
      </c>
      <c r="F49" s="69" t="s">
        <v>227</v>
      </c>
      <c r="G49" s="69" t="str">
        <f t="shared" si="5"/>
        <v>GMB222D</v>
      </c>
      <c r="H49" s="69" t="s">
        <v>296</v>
      </c>
    </row>
    <row r="50" spans="1:8" x14ac:dyDescent="0.25">
      <c r="A50" s="69" t="s">
        <v>224</v>
      </c>
      <c r="B50" s="69" t="s">
        <v>254</v>
      </c>
      <c r="C50" s="52" t="s">
        <v>183</v>
      </c>
      <c r="D50" s="69">
        <v>0</v>
      </c>
      <c r="E50" s="69">
        <v>0</v>
      </c>
      <c r="F50" s="69" t="s">
        <v>227</v>
      </c>
      <c r="G50" s="69" t="str">
        <f t="shared" si="5"/>
        <v>GMB223D</v>
      </c>
      <c r="H50" s="69" t="s">
        <v>297</v>
      </c>
    </row>
    <row r="51" spans="1:8" x14ac:dyDescent="0.25">
      <c r="A51" s="69" t="s">
        <v>224</v>
      </c>
      <c r="B51" s="69" t="s">
        <v>254</v>
      </c>
      <c r="C51" s="52" t="s">
        <v>184</v>
      </c>
      <c r="D51" s="69">
        <v>0</v>
      </c>
      <c r="E51" s="69">
        <v>0</v>
      </c>
      <c r="F51" s="69" t="s">
        <v>227</v>
      </c>
      <c r="G51" s="69" t="str">
        <f t="shared" si="5"/>
        <v>GMB224D</v>
      </c>
      <c r="H51" s="69" t="s">
        <v>298</v>
      </c>
    </row>
    <row r="52" spans="1:8" x14ac:dyDescent="0.25">
      <c r="A52" s="69" t="s">
        <v>224</v>
      </c>
      <c r="B52" s="69" t="s">
        <v>246</v>
      </c>
      <c r="C52" s="52" t="s">
        <v>185</v>
      </c>
      <c r="D52" s="69">
        <v>0</v>
      </c>
      <c r="E52" s="69">
        <v>0</v>
      </c>
      <c r="F52" s="69" t="s">
        <v>227</v>
      </c>
      <c r="G52" s="69" t="str">
        <f t="shared" si="5"/>
        <v>GMB355D</v>
      </c>
      <c r="H52" s="69" t="s">
        <v>299</v>
      </c>
    </row>
    <row r="53" spans="1:8" x14ac:dyDescent="0.25">
      <c r="A53" s="69" t="s">
        <v>224</v>
      </c>
      <c r="B53" s="69" t="s">
        <v>250</v>
      </c>
      <c r="C53" s="52" t="s">
        <v>186</v>
      </c>
      <c r="D53" s="69">
        <v>0</v>
      </c>
      <c r="E53" s="69">
        <v>0</v>
      </c>
      <c r="F53" s="69" t="s">
        <v>227</v>
      </c>
      <c r="G53" s="69" t="str">
        <f t="shared" si="5"/>
        <v>GMB374D</v>
      </c>
      <c r="H53" s="69" t="s">
        <v>300</v>
      </c>
    </row>
    <row r="54" spans="1:8" x14ac:dyDescent="0.25">
      <c r="A54" s="69" t="s">
        <v>224</v>
      </c>
      <c r="B54" s="69" t="s">
        <v>225</v>
      </c>
      <c r="C54" s="52" t="s">
        <v>177</v>
      </c>
      <c r="D54" s="69">
        <v>0</v>
      </c>
      <c r="E54" s="69">
        <v>0</v>
      </c>
      <c r="F54" s="69" t="s">
        <v>227</v>
      </c>
      <c r="G54" s="69" t="s">
        <v>301</v>
      </c>
      <c r="H54" s="69" t="s">
        <v>302</v>
      </c>
    </row>
    <row r="55" spans="1:8" x14ac:dyDescent="0.25">
      <c r="A55" s="69" t="s">
        <v>224</v>
      </c>
      <c r="B55" s="69" t="s">
        <v>225</v>
      </c>
      <c r="C55" s="52" t="s">
        <v>176</v>
      </c>
      <c r="D55" s="69">
        <v>0</v>
      </c>
      <c r="E55" s="69">
        <v>0</v>
      </c>
      <c r="F55" s="69" t="s">
        <v>227</v>
      </c>
      <c r="G55" s="69" t="s">
        <v>303</v>
      </c>
      <c r="H55" s="69" t="s">
        <v>304</v>
      </c>
    </row>
    <row r="56" spans="1:8" x14ac:dyDescent="0.25">
      <c r="A56" s="69" t="s">
        <v>224</v>
      </c>
      <c r="B56" s="69" t="s">
        <v>225</v>
      </c>
      <c r="C56" s="52" t="s">
        <v>191</v>
      </c>
      <c r="D56" s="69">
        <v>0</v>
      </c>
      <c r="E56" s="69">
        <v>0</v>
      </c>
      <c r="F56" s="69" t="s">
        <v>227</v>
      </c>
      <c r="G56" s="69" t="s">
        <v>305</v>
      </c>
      <c r="H56" s="69" t="s">
        <v>306</v>
      </c>
    </row>
    <row r="57" spans="1:8" x14ac:dyDescent="0.25">
      <c r="A57" s="69" t="s">
        <v>224</v>
      </c>
      <c r="B57" s="69" t="s">
        <v>286</v>
      </c>
      <c r="C57" s="52" t="s">
        <v>185</v>
      </c>
      <c r="D57" s="69">
        <v>0</v>
      </c>
      <c r="E57" s="69">
        <v>0</v>
      </c>
      <c r="F57" s="69" t="s">
        <v>227</v>
      </c>
      <c r="G57" s="69" t="s">
        <v>307</v>
      </c>
      <c r="H57" s="69" t="s">
        <v>308</v>
      </c>
    </row>
    <row r="58" spans="1:8" x14ac:dyDescent="0.25">
      <c r="A58" s="69" t="s">
        <v>224</v>
      </c>
      <c r="B58" s="69" t="s">
        <v>289</v>
      </c>
      <c r="C58" s="52" t="s">
        <v>186</v>
      </c>
      <c r="D58" s="69">
        <v>0</v>
      </c>
      <c r="E58" s="69">
        <v>0</v>
      </c>
      <c r="F58" s="69" t="s">
        <v>227</v>
      </c>
      <c r="G58" s="69" t="s">
        <v>309</v>
      </c>
      <c r="H58" s="69" t="s">
        <v>310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2"/>
  <sheetViews>
    <sheetView topLeftCell="A4" workbookViewId="0">
      <selection activeCell="C13" sqref="C13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7.28515625" style="32" bestFit="1" customWidth="1"/>
    <col min="4" max="4" width="33.140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4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4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4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4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4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4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4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4" s="36" customFormat="1" ht="15.75" x14ac:dyDescent="0.25">
      <c r="A8" s="33"/>
      <c r="B8" s="33" t="s">
        <v>107</v>
      </c>
      <c r="C8" s="33" t="s">
        <v>11</v>
      </c>
      <c r="D8" s="36" t="s">
        <v>12</v>
      </c>
      <c r="E8" s="36" t="s">
        <v>108</v>
      </c>
      <c r="F8" s="36" t="s">
        <v>127</v>
      </c>
      <c r="G8" s="33" t="s">
        <v>109</v>
      </c>
      <c r="H8" s="33" t="s">
        <v>128</v>
      </c>
      <c r="I8" s="35" t="s">
        <v>50</v>
      </c>
      <c r="K8" s="35"/>
    </row>
    <row r="9" spans="1:14" s="36" customFormat="1" ht="15.75" x14ac:dyDescent="0.25">
      <c r="A9" s="33"/>
      <c r="B9" s="33" t="s">
        <v>103</v>
      </c>
      <c r="C9" s="33" t="s">
        <v>26</v>
      </c>
      <c r="D9" s="33" t="s">
        <v>104</v>
      </c>
      <c r="E9" s="33" t="s">
        <v>105</v>
      </c>
      <c r="F9" s="36" t="s">
        <v>12</v>
      </c>
      <c r="G9" s="33" t="s">
        <v>48</v>
      </c>
      <c r="H9" s="33" t="s">
        <v>49</v>
      </c>
      <c r="I9" s="33" t="s">
        <v>166</v>
      </c>
      <c r="J9" s="35"/>
      <c r="K9" s="35"/>
    </row>
    <row r="10" spans="1:14" s="36" customFormat="1" ht="15.75" x14ac:dyDescent="0.25">
      <c r="A10" s="33"/>
      <c r="B10" s="33" t="s">
        <v>120</v>
      </c>
      <c r="C10" s="33" t="s">
        <v>11</v>
      </c>
      <c r="D10" s="33" t="s">
        <v>12</v>
      </c>
      <c r="E10" s="33" t="s">
        <v>48</v>
      </c>
      <c r="F10" s="33" t="s">
        <v>121</v>
      </c>
      <c r="G10" s="33" t="s">
        <v>122</v>
      </c>
      <c r="H10" s="33" t="s">
        <v>123</v>
      </c>
      <c r="I10" s="35" t="s">
        <v>50</v>
      </c>
      <c r="K10" s="35"/>
    </row>
    <row r="11" spans="1:14" s="36" customFormat="1" ht="15.75" x14ac:dyDescent="0.25">
      <c r="A11" s="33"/>
      <c r="B11" s="33" t="s">
        <v>84</v>
      </c>
      <c r="C11" s="34" t="s">
        <v>11</v>
      </c>
      <c r="D11" s="34" t="s">
        <v>12</v>
      </c>
      <c r="E11" s="34" t="s">
        <v>13</v>
      </c>
      <c r="F11" s="34" t="s">
        <v>16</v>
      </c>
      <c r="G11" s="34" t="s">
        <v>14</v>
      </c>
      <c r="H11" s="34" t="s">
        <v>15</v>
      </c>
      <c r="I11" s="34" t="s">
        <v>44</v>
      </c>
      <c r="J11" s="34"/>
      <c r="K11" s="35"/>
    </row>
    <row r="12" spans="1:14" x14ac:dyDescent="0.25">
      <c r="C12" s="39" t="s">
        <v>130</v>
      </c>
      <c r="D12" s="39" t="s">
        <v>131</v>
      </c>
      <c r="E12" s="39" t="s">
        <v>132</v>
      </c>
      <c r="F12" s="39" t="s">
        <v>148</v>
      </c>
      <c r="G12" s="39" t="s">
        <v>144</v>
      </c>
      <c r="H12" s="41" t="s">
        <v>134</v>
      </c>
      <c r="I12" s="41" t="s">
        <v>135</v>
      </c>
      <c r="J12" s="20" t="s">
        <v>146</v>
      </c>
      <c r="K12" s="20" t="s">
        <v>147</v>
      </c>
      <c r="L12" s="41" t="s">
        <v>139</v>
      </c>
      <c r="M12" s="41" t="s">
        <v>140</v>
      </c>
      <c r="N12" s="41" t="s">
        <v>149</v>
      </c>
    </row>
    <row r="13" spans="1:14" s="45" customFormat="1" x14ac:dyDescent="0.25">
      <c r="C13" s="45" t="s">
        <v>185</v>
      </c>
      <c r="D13" s="23" t="s">
        <v>124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62">
        <v>61.74</v>
      </c>
      <c r="M13" s="62">
        <v>63.72</v>
      </c>
      <c r="N13" s="23">
        <v>36</v>
      </c>
    </row>
    <row r="21" spans="1:9" ht="15.75" thickBot="1" x14ac:dyDescent="0.3">
      <c r="H21" s="39" t="s">
        <v>174</v>
      </c>
      <c r="I21" s="39">
        <v>-0.4</v>
      </c>
    </row>
    <row r="22" spans="1:9" ht="16.5" thickTop="1" thickBot="1" x14ac:dyDescent="0.3">
      <c r="B22" s="43" t="s">
        <v>125</v>
      </c>
      <c r="C22" s="64" t="s">
        <v>175</v>
      </c>
      <c r="E22" s="43" t="s">
        <v>141</v>
      </c>
      <c r="F22" s="40"/>
    </row>
    <row r="23" spans="1:9" ht="16.5" thickTop="1" thickBot="1" x14ac:dyDescent="0.3">
      <c r="B23" s="43" t="s">
        <v>129</v>
      </c>
      <c r="C23" s="44"/>
    </row>
    <row r="24" spans="1:9" ht="15.75" thickTop="1" x14ac:dyDescent="0.25">
      <c r="B24" s="32" t="s">
        <v>168</v>
      </c>
      <c r="C24" s="32">
        <v>48</v>
      </c>
      <c r="D24" s="32">
        <v>48</v>
      </c>
    </row>
    <row r="26" spans="1:9" s="38" customFormat="1" x14ac:dyDescent="0.25">
      <c r="A26" s="37" t="s">
        <v>38</v>
      </c>
      <c r="B26" s="37" t="s">
        <v>164</v>
      </c>
      <c r="C26" s="37" t="str">
        <f>C22</f>
        <v>nik27d1lib2_p27_lay</v>
      </c>
      <c r="D26" s="37" t="str">
        <f>C13</f>
        <v>122700c_1_1227_p_gmb355d</v>
      </c>
      <c r="E26" s="37" t="s">
        <v>190</v>
      </c>
      <c r="F26" s="52" t="s">
        <v>173</v>
      </c>
      <c r="G26" s="51">
        <v>1</v>
      </c>
      <c r="H26" s="51">
        <v>2</v>
      </c>
      <c r="I26" s="29" t="b">
        <v>1</v>
      </c>
    </row>
    <row r="27" spans="1:9" s="30" customFormat="1" x14ac:dyDescent="0.25">
      <c r="A27" s="31" t="s">
        <v>38</v>
      </c>
      <c r="B27" s="31" t="s">
        <v>39</v>
      </c>
      <c r="C27" s="31" t="str">
        <f>$C$22</f>
        <v>nik27d1lib2_p27_lay</v>
      </c>
      <c r="D27" s="31" t="str">
        <f>$F$22&amp;C13</f>
        <v>122700c_1_1227_p_gmb355d</v>
      </c>
      <c r="E27" s="31" t="s">
        <v>163</v>
      </c>
      <c r="F27" s="30">
        <f>L13</f>
        <v>61.74</v>
      </c>
      <c r="G27" s="30">
        <f>M13</f>
        <v>63.72</v>
      </c>
      <c r="H27" s="30">
        <v>0</v>
      </c>
      <c r="I27" s="30">
        <v>0</v>
      </c>
    </row>
    <row r="28" spans="1:9" x14ac:dyDescent="0.25">
      <c r="A28" s="32" t="s">
        <v>38</v>
      </c>
      <c r="B28" s="32" t="s">
        <v>162</v>
      </c>
      <c r="C28" s="32" t="s">
        <v>10</v>
      </c>
      <c r="D28" s="52" t="s">
        <v>172</v>
      </c>
      <c r="E28" s="32" t="str">
        <f>-C24/2&amp;" "&amp;-D24/2&amp;" "&amp;C24/2&amp;" "&amp;D24/2</f>
        <v>-24 -24 24 24</v>
      </c>
    </row>
    <row r="29" spans="1:9" x14ac:dyDescent="0.25">
      <c r="A29" s="32" t="s">
        <v>38</v>
      </c>
      <c r="B29" s="32" t="s">
        <v>145</v>
      </c>
      <c r="C29" s="32" t="s">
        <v>10</v>
      </c>
      <c r="D29" s="50" t="s">
        <v>171</v>
      </c>
      <c r="E29" s="32">
        <f>E13</f>
        <v>2.2000000000000002</v>
      </c>
      <c r="F29" s="32">
        <f>F13</f>
        <v>33.799999999999997</v>
      </c>
      <c r="G29" s="32">
        <f>J13</f>
        <v>33.799999999999997</v>
      </c>
      <c r="H29" s="32">
        <f>K13</f>
        <v>33.799999999999997</v>
      </c>
    </row>
    <row r="30" spans="1:9" x14ac:dyDescent="0.25">
      <c r="A30" s="32" t="s">
        <v>38</v>
      </c>
      <c r="B30" s="32" t="s">
        <v>145</v>
      </c>
      <c r="C30" s="32" t="s">
        <v>10</v>
      </c>
      <c r="D30" s="50" t="s">
        <v>181</v>
      </c>
      <c r="E30" s="32">
        <f>E29</f>
        <v>2.2000000000000002</v>
      </c>
      <c r="F30" s="32">
        <f t="shared" ref="F30:H30" si="3">F29</f>
        <v>33.799999999999997</v>
      </c>
      <c r="G30" s="32">
        <f t="shared" si="3"/>
        <v>33.799999999999997</v>
      </c>
      <c r="H30" s="32">
        <f t="shared" si="3"/>
        <v>33.799999999999997</v>
      </c>
    </row>
    <row r="31" spans="1:9" x14ac:dyDescent="0.25">
      <c r="A31" s="32" t="s">
        <v>38</v>
      </c>
      <c r="B31" s="46" t="s">
        <v>169</v>
      </c>
      <c r="C31" s="32" t="s">
        <v>10</v>
      </c>
      <c r="D31" s="50" t="str">
        <f>D30</f>
        <v>siv.drawing</v>
      </c>
      <c r="E31" s="32">
        <f>$I$21</f>
        <v>-0.4</v>
      </c>
      <c r="F31" s="32">
        <f t="shared" ref="F31:H31" si="4">$I$21</f>
        <v>-0.4</v>
      </c>
      <c r="G31" s="32">
        <f t="shared" si="4"/>
        <v>-0.4</v>
      </c>
      <c r="H31" s="32">
        <f t="shared" si="4"/>
        <v>-0.4</v>
      </c>
      <c r="I31" s="32" t="b">
        <v>0</v>
      </c>
    </row>
    <row r="32" spans="1:9" x14ac:dyDescent="0.25">
      <c r="A32" s="32" t="s">
        <v>38</v>
      </c>
      <c r="B32" s="32" t="s">
        <v>101</v>
      </c>
      <c r="C32" s="32" t="s">
        <v>10</v>
      </c>
      <c r="D32" s="52" t="s">
        <v>173</v>
      </c>
      <c r="E32" s="52" t="s">
        <v>172</v>
      </c>
      <c r="F32" s="50" t="s">
        <v>171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workbookViewId="0">
      <selection activeCell="C12" sqref="C12"/>
    </sheetView>
  </sheetViews>
  <sheetFormatPr defaultRowHeight="15" x14ac:dyDescent="0.25"/>
  <cols>
    <col min="1" max="1" width="9.42578125" style="32" bestFit="1" customWidth="1"/>
    <col min="2" max="2" width="29.7109375" style="32" bestFit="1" customWidth="1"/>
    <col min="3" max="3" width="32.5703125" style="32" bestFit="1" customWidth="1"/>
    <col min="4" max="4" width="33.140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1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1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1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1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1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1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1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1" s="36" customFormat="1" ht="15.75" x14ac:dyDescent="0.25">
      <c r="A8" s="33"/>
      <c r="B8" s="33" t="s">
        <v>103</v>
      </c>
      <c r="C8" s="33" t="s">
        <v>26</v>
      </c>
      <c r="D8" s="33" t="s">
        <v>104</v>
      </c>
      <c r="E8" s="33" t="s">
        <v>105</v>
      </c>
      <c r="F8" s="36" t="s">
        <v>12</v>
      </c>
      <c r="G8" s="33" t="s">
        <v>48</v>
      </c>
      <c r="H8" s="33" t="s">
        <v>49</v>
      </c>
      <c r="I8" s="33" t="s">
        <v>166</v>
      </c>
      <c r="J8" s="35"/>
      <c r="K8" s="35"/>
    </row>
    <row r="9" spans="1:11" s="36" customFormat="1" ht="15.75" x14ac:dyDescent="0.25">
      <c r="A9" s="33"/>
      <c r="B9" s="33" t="s">
        <v>151</v>
      </c>
      <c r="C9" s="33" t="s">
        <v>11</v>
      </c>
      <c r="D9" s="33" t="s">
        <v>12</v>
      </c>
      <c r="E9" s="33" t="s">
        <v>152</v>
      </c>
      <c r="F9" s="33" t="s">
        <v>153</v>
      </c>
      <c r="G9" s="33" t="s">
        <v>154</v>
      </c>
      <c r="H9" s="33" t="s">
        <v>155</v>
      </c>
      <c r="I9" s="35" t="s">
        <v>50</v>
      </c>
      <c r="K9" s="35"/>
    </row>
    <row r="10" spans="1:11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1" x14ac:dyDescent="0.25">
      <c r="C11" s="39" t="s">
        <v>130</v>
      </c>
      <c r="D11" s="39" t="s">
        <v>131</v>
      </c>
      <c r="E11" s="39" t="s">
        <v>156</v>
      </c>
      <c r="F11" s="39" t="s">
        <v>157</v>
      </c>
      <c r="G11" s="41" t="s">
        <v>158</v>
      </c>
      <c r="H11" s="41" t="s">
        <v>159</v>
      </c>
      <c r="I11" s="41" t="s">
        <v>139</v>
      </c>
      <c r="J11" s="41" t="s">
        <v>140</v>
      </c>
    </row>
    <row r="12" spans="1:11" s="45" customFormat="1" x14ac:dyDescent="0.25">
      <c r="C12" s="45" t="s">
        <v>186</v>
      </c>
      <c r="D12" s="23" t="s">
        <v>124</v>
      </c>
      <c r="E12" s="23">
        <v>36</v>
      </c>
      <c r="F12" s="23">
        <v>2</v>
      </c>
      <c r="G12" s="23">
        <v>9</v>
      </c>
      <c r="H12" s="23">
        <v>0.5</v>
      </c>
      <c r="I12" s="62">
        <v>61.74</v>
      </c>
      <c r="J12" s="62">
        <v>63.72</v>
      </c>
    </row>
    <row r="14" spans="1:11" ht="15.75" thickBot="1" x14ac:dyDescent="0.3"/>
    <row r="15" spans="1:11" ht="16.5" thickTop="1" thickBot="1" x14ac:dyDescent="0.3">
      <c r="B15" s="43" t="s">
        <v>125</v>
      </c>
      <c r="C15" s="64" t="s">
        <v>175</v>
      </c>
      <c r="E15" s="43" t="s">
        <v>141</v>
      </c>
      <c r="F15" s="40"/>
    </row>
    <row r="16" spans="1:11" ht="16.5" thickTop="1" thickBot="1" x14ac:dyDescent="0.3">
      <c r="B16" s="43" t="s">
        <v>129</v>
      </c>
      <c r="C16" s="44"/>
      <c r="H16" s="39" t="s">
        <v>170</v>
      </c>
      <c r="I16" s="39">
        <v>-0.5</v>
      </c>
    </row>
    <row r="17" spans="1:9" ht="15.75" thickTop="1" x14ac:dyDescent="0.25">
      <c r="B17" s="32" t="s">
        <v>168</v>
      </c>
      <c r="C17" s="50">
        <v>48</v>
      </c>
      <c r="D17" s="50">
        <v>48</v>
      </c>
    </row>
    <row r="19" spans="1:9" s="38" customFormat="1" x14ac:dyDescent="0.25">
      <c r="A19" s="37" t="s">
        <v>38</v>
      </c>
      <c r="B19" s="37" t="s">
        <v>164</v>
      </c>
      <c r="C19" s="37" t="str">
        <f>C15</f>
        <v>nik27d1lib2_p27_lay</v>
      </c>
      <c r="D19" s="37" t="str">
        <f>C12</f>
        <v>122700c_1_1227_p_gmb374d</v>
      </c>
      <c r="E19" s="37" t="s">
        <v>190</v>
      </c>
      <c r="F19" s="50" t="s">
        <v>172</v>
      </c>
      <c r="G19" s="51">
        <v>1</v>
      </c>
      <c r="H19" s="51">
        <v>2</v>
      </c>
      <c r="I19" s="29" t="b">
        <v>1</v>
      </c>
    </row>
    <row r="20" spans="1:9" s="38" customFormat="1" x14ac:dyDescent="0.25">
      <c r="A20" s="37" t="s">
        <v>38</v>
      </c>
      <c r="B20" s="37" t="s">
        <v>39</v>
      </c>
      <c r="C20" s="37" t="str">
        <f>$C$15</f>
        <v>nik27d1lib2_p27_lay</v>
      </c>
      <c r="D20" s="37" t="str">
        <f>$F$15&amp;C12</f>
        <v>122700c_1_1227_p_gmb374d</v>
      </c>
      <c r="E20" s="37" t="s">
        <v>163</v>
      </c>
      <c r="F20" s="38">
        <f>I12</f>
        <v>61.74</v>
      </c>
      <c r="G20" s="38">
        <f>J12</f>
        <v>63.72</v>
      </c>
      <c r="H20" s="38">
        <v>0</v>
      </c>
      <c r="I20" s="38">
        <v>0</v>
      </c>
    </row>
    <row r="21" spans="1:9" x14ac:dyDescent="0.25">
      <c r="A21" s="32" t="s">
        <v>38</v>
      </c>
      <c r="B21" s="32" t="s">
        <v>162</v>
      </c>
      <c r="C21" s="32" t="s">
        <v>10</v>
      </c>
      <c r="D21" s="50" t="s">
        <v>173</v>
      </c>
      <c r="E21" s="32" t="str">
        <f>-C17/2&amp;" "&amp;-D17/2&amp;" "&amp;C17/2&amp;" "&amp;D17/2</f>
        <v>-24 -24 24 24</v>
      </c>
    </row>
    <row r="22" spans="1:9" x14ac:dyDescent="0.25">
      <c r="A22" s="32" t="s">
        <v>38</v>
      </c>
      <c r="B22" s="32" t="s">
        <v>160</v>
      </c>
      <c r="C22" s="32" t="s">
        <v>10</v>
      </c>
      <c r="D22" s="50" t="s">
        <v>171</v>
      </c>
      <c r="E22" s="32">
        <f>E12</f>
        <v>36</v>
      </c>
      <c r="F22" s="32">
        <f>F12</f>
        <v>2</v>
      </c>
      <c r="G22" s="32">
        <f>G12</f>
        <v>9</v>
      </c>
      <c r="H22" s="32">
        <f>H12</f>
        <v>0.5</v>
      </c>
    </row>
    <row r="23" spans="1:9" x14ac:dyDescent="0.25">
      <c r="A23" s="32" t="s">
        <v>38</v>
      </c>
      <c r="B23" s="32" t="s">
        <v>160</v>
      </c>
      <c r="C23" s="32" t="s">
        <v>10</v>
      </c>
      <c r="D23" s="50" t="s">
        <v>181</v>
      </c>
      <c r="E23" s="32">
        <f>E22</f>
        <v>36</v>
      </c>
      <c r="F23" s="32">
        <f t="shared" ref="F23:H23" si="0">F22</f>
        <v>2</v>
      </c>
      <c r="G23" s="32">
        <f t="shared" si="0"/>
        <v>9</v>
      </c>
      <c r="H23" s="32">
        <f t="shared" si="0"/>
        <v>0.5</v>
      </c>
    </row>
    <row r="24" spans="1:9" x14ac:dyDescent="0.25">
      <c r="A24" s="32" t="s">
        <v>38</v>
      </c>
      <c r="B24" s="46" t="s">
        <v>169</v>
      </c>
      <c r="C24" s="32" t="s">
        <v>10</v>
      </c>
      <c r="D24" s="50" t="str">
        <f>D23</f>
        <v>siv.drawing</v>
      </c>
      <c r="E24" s="32">
        <f>$I$16</f>
        <v>-0.5</v>
      </c>
      <c r="F24" s="32">
        <f t="shared" ref="F24:H24" si="1">$I$16</f>
        <v>-0.5</v>
      </c>
      <c r="G24" s="32">
        <f t="shared" si="1"/>
        <v>-0.5</v>
      </c>
      <c r="H24" s="32">
        <f t="shared" si="1"/>
        <v>-0.5</v>
      </c>
      <c r="I24" s="32" t="b">
        <v>0</v>
      </c>
    </row>
    <row r="25" spans="1:9" x14ac:dyDescent="0.25">
      <c r="A25" s="32" t="s">
        <v>38</v>
      </c>
      <c r="B25" s="32" t="s">
        <v>101</v>
      </c>
      <c r="C25" s="32" t="s">
        <v>10</v>
      </c>
      <c r="D25" s="50" t="s">
        <v>172</v>
      </c>
      <c r="E25" s="50" t="s">
        <v>173</v>
      </c>
      <c r="F25" s="47" t="s">
        <v>171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G24" sqref="G2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103</v>
      </c>
      <c r="C7" s="8" t="s">
        <v>26</v>
      </c>
      <c r="D7" s="8" t="s">
        <v>104</v>
      </c>
      <c r="E7" s="8" t="s">
        <v>105</v>
      </c>
      <c r="F7" s="11" t="s">
        <v>12</v>
      </c>
      <c r="G7" s="8" t="s">
        <v>48</v>
      </c>
      <c r="H7" s="8" t="s">
        <v>49</v>
      </c>
      <c r="I7" s="8" t="s">
        <v>106</v>
      </c>
      <c r="J7" s="10"/>
      <c r="K7" s="10"/>
    </row>
    <row r="8" spans="1:12" s="11" customFormat="1" ht="15.75" x14ac:dyDescent="0.25">
      <c r="A8" s="8"/>
      <c r="B8" s="8" t="s">
        <v>107</v>
      </c>
      <c r="C8" s="8" t="s">
        <v>11</v>
      </c>
      <c r="D8" s="11" t="s">
        <v>12</v>
      </c>
      <c r="E8" s="11" t="s">
        <v>108</v>
      </c>
      <c r="F8" s="11" t="s">
        <v>127</v>
      </c>
      <c r="G8" s="8" t="s">
        <v>109</v>
      </c>
      <c r="H8" s="8" t="s">
        <v>128</v>
      </c>
      <c r="I8" s="10" t="s">
        <v>50</v>
      </c>
      <c r="K8" s="10"/>
    </row>
    <row r="9" spans="1:12" s="11" customFormat="1" ht="15.75" x14ac:dyDescent="0.25">
      <c r="A9" s="8"/>
      <c r="B9" s="8" t="s">
        <v>110</v>
      </c>
      <c r="C9" s="8" t="s">
        <v>11</v>
      </c>
      <c r="D9" s="8" t="s">
        <v>12</v>
      </c>
      <c r="E9" s="8" t="s">
        <v>48</v>
      </c>
      <c r="F9" s="11" t="s">
        <v>111</v>
      </c>
      <c r="G9" s="8" t="s">
        <v>112</v>
      </c>
      <c r="H9" s="8" t="s">
        <v>128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113</v>
      </c>
      <c r="C10" s="8" t="s">
        <v>11</v>
      </c>
      <c r="D10" s="8" t="s">
        <v>12</v>
      </c>
      <c r="E10" s="8" t="s">
        <v>48</v>
      </c>
      <c r="F10" s="11" t="s">
        <v>111</v>
      </c>
      <c r="G10" s="8" t="s">
        <v>112</v>
      </c>
      <c r="H10" s="8" t="s">
        <v>128</v>
      </c>
      <c r="I10" s="10" t="s">
        <v>20</v>
      </c>
      <c r="J10" s="11" t="s">
        <v>150</v>
      </c>
      <c r="K10" s="11" t="s">
        <v>114</v>
      </c>
      <c r="L10" s="10" t="s">
        <v>50</v>
      </c>
    </row>
    <row r="11" spans="1:12" s="11" customFormat="1" ht="15.75" x14ac:dyDescent="0.25">
      <c r="A11" s="8"/>
      <c r="B11" s="8" t="s">
        <v>116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117</v>
      </c>
      <c r="H11" s="10" t="s">
        <v>118</v>
      </c>
      <c r="I11" s="10" t="s">
        <v>50</v>
      </c>
      <c r="K11" s="10"/>
    </row>
    <row r="12" spans="1:12" s="11" customFormat="1" ht="15.75" x14ac:dyDescent="0.25">
      <c r="A12" s="8"/>
      <c r="B12" s="8" t="s">
        <v>115</v>
      </c>
      <c r="C12" s="8" t="s">
        <v>11</v>
      </c>
      <c r="D12" s="8" t="s">
        <v>12</v>
      </c>
      <c r="E12" s="8" t="s">
        <v>48</v>
      </c>
      <c r="F12" s="8" t="s">
        <v>112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120</v>
      </c>
      <c r="C13" s="8" t="s">
        <v>11</v>
      </c>
      <c r="D13" s="8" t="s">
        <v>12</v>
      </c>
      <c r="E13" s="8" t="s">
        <v>48</v>
      </c>
      <c r="F13" s="8" t="s">
        <v>121</v>
      </c>
      <c r="G13" s="8" t="s">
        <v>122</v>
      </c>
      <c r="H13" s="8" t="s">
        <v>123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G24" sqref="G24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D22" sqref="D22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19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103</v>
      </c>
      <c r="C2" s="25" t="s">
        <v>26</v>
      </c>
      <c r="D2" s="25" t="s">
        <v>104</v>
      </c>
      <c r="E2" s="25" t="s">
        <v>105</v>
      </c>
      <c r="F2" s="28" t="s">
        <v>12</v>
      </c>
      <c r="G2" s="25" t="s">
        <v>48</v>
      </c>
      <c r="H2" s="25" t="s">
        <v>49</v>
      </c>
      <c r="I2" s="25" t="s">
        <v>166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6" customFormat="1" ht="15.75" x14ac:dyDescent="0.25">
      <c r="A4" s="33"/>
      <c r="B4" s="33" t="s">
        <v>90</v>
      </c>
      <c r="C4" s="34" t="s">
        <v>11</v>
      </c>
      <c r="D4" s="34" t="s">
        <v>25</v>
      </c>
      <c r="E4" s="34" t="s">
        <v>42</v>
      </c>
      <c r="F4" s="34"/>
      <c r="G4" s="34"/>
      <c r="H4" s="34"/>
      <c r="I4" s="34"/>
      <c r="J4" s="34"/>
      <c r="K4" s="35"/>
    </row>
    <row r="5" spans="1:11" s="48" customFormat="1" x14ac:dyDescent="0.25">
      <c r="A5" s="48" t="s">
        <v>38</v>
      </c>
      <c r="B5" s="48" t="s">
        <v>164</v>
      </c>
      <c r="C5" s="48" t="s">
        <v>188</v>
      </c>
      <c r="D5" s="48" t="s">
        <v>189</v>
      </c>
      <c r="E5" s="48" t="s">
        <v>190</v>
      </c>
      <c r="F5" s="48" t="s">
        <v>171</v>
      </c>
      <c r="G5" s="48">
        <v>1</v>
      </c>
      <c r="H5" s="48">
        <v>2</v>
      </c>
      <c r="I5" s="4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9FA-AD5D-49AB-9C1D-BE3EF7ECD959}">
  <dimension ref="A1:L32"/>
  <sheetViews>
    <sheetView workbookViewId="0">
      <selection activeCell="B24" sqref="B24"/>
    </sheetView>
  </sheetViews>
  <sheetFormatPr defaultRowHeight="15" x14ac:dyDescent="0.25"/>
  <cols>
    <col min="1" max="1" width="9.42578125" style="52" bestFit="1" customWidth="1"/>
    <col min="2" max="2" width="28.42578125" style="52" bestFit="1" customWidth="1"/>
    <col min="3" max="3" width="20" style="52" bestFit="1" customWidth="1"/>
    <col min="4" max="4" width="41.140625" style="52" bestFit="1" customWidth="1"/>
    <col min="5" max="5" width="27.42578125" style="52" bestFit="1" customWidth="1"/>
    <col min="6" max="6" width="19" style="52" bestFit="1" customWidth="1"/>
    <col min="7" max="7" width="16.7109375" style="52" bestFit="1" customWidth="1"/>
    <col min="8" max="8" width="13.28515625" style="52" bestFit="1" customWidth="1"/>
    <col min="9" max="9" width="17.28515625" style="52" bestFit="1" customWidth="1"/>
    <col min="10" max="10" width="15.28515625" style="52" bestFit="1" customWidth="1"/>
    <col min="11" max="11" width="41.140625" style="52" bestFit="1" customWidth="1"/>
    <col min="12" max="12" width="20" style="52" bestFit="1" customWidth="1"/>
    <col min="13" max="16384" width="9.140625" style="52"/>
  </cols>
  <sheetData>
    <row r="1" spans="1:12" ht="15.75" x14ac:dyDescent="0.25">
      <c r="A1" s="53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5"/>
      <c r="L1" s="56"/>
    </row>
    <row r="2" spans="1:12" ht="15.75" x14ac:dyDescent="0.25">
      <c r="A2" s="53"/>
      <c r="B2" s="53" t="s">
        <v>88</v>
      </c>
      <c r="C2" s="54" t="s">
        <v>11</v>
      </c>
      <c r="D2" s="54" t="s">
        <v>24</v>
      </c>
      <c r="E2" s="54" t="s">
        <v>23</v>
      </c>
      <c r="F2" s="54" t="s">
        <v>22</v>
      </c>
      <c r="G2" s="54" t="s">
        <v>21</v>
      </c>
      <c r="H2" s="54" t="s">
        <v>43</v>
      </c>
      <c r="I2" s="54" t="s">
        <v>20</v>
      </c>
      <c r="J2" s="54"/>
      <c r="K2" s="55"/>
      <c r="L2" s="56"/>
    </row>
    <row r="4" spans="1:12" x14ac:dyDescent="0.25">
      <c r="A4" s="31" t="s">
        <v>38</v>
      </c>
      <c r="B4" s="31" t="s">
        <v>39</v>
      </c>
      <c r="C4" s="31" t="str">
        <f>L4</f>
        <v>nik27d1lib2_p27_lay</v>
      </c>
      <c r="D4" s="31" t="str">
        <f>K4</f>
        <v>122700c_1_1227_p_gmb001</v>
      </c>
      <c r="E4" s="31" t="s">
        <v>119</v>
      </c>
      <c r="F4" s="30">
        <v>61.74</v>
      </c>
      <c r="G4" s="30">
        <v>63.72</v>
      </c>
      <c r="H4" s="30">
        <v>0</v>
      </c>
      <c r="I4" s="30">
        <v>0</v>
      </c>
      <c r="K4" s="52" t="s">
        <v>192</v>
      </c>
      <c r="L4" s="52" t="s">
        <v>175</v>
      </c>
    </row>
    <row r="5" spans="1:12" x14ac:dyDescent="0.25">
      <c r="A5" s="52" t="s">
        <v>38</v>
      </c>
      <c r="B5" s="52" t="s">
        <v>142</v>
      </c>
      <c r="C5" s="52" t="s">
        <v>10</v>
      </c>
      <c r="D5" s="52" t="str">
        <f>L5</f>
        <v>nik27d1lib2_p27_lay</v>
      </c>
      <c r="E5" s="52" t="str">
        <f>K5</f>
        <v>122700c_1_1227_p_gmb022d</v>
      </c>
      <c r="K5" s="52" t="s">
        <v>177</v>
      </c>
      <c r="L5" s="52" t="s">
        <v>175</v>
      </c>
    </row>
    <row r="7" spans="1:12" x14ac:dyDescent="0.25">
      <c r="A7" s="31" t="s">
        <v>38</v>
      </c>
      <c r="B7" s="31" t="s">
        <v>39</v>
      </c>
      <c r="C7" s="31" t="str">
        <f>L7</f>
        <v>nik27d1lib2_p27_lay</v>
      </c>
      <c r="D7" s="31" t="str">
        <f>K7</f>
        <v>122700c_1_1227_p_gmb002</v>
      </c>
      <c r="E7" s="31" t="s">
        <v>119</v>
      </c>
      <c r="F7" s="30">
        <v>61.74</v>
      </c>
      <c r="G7" s="30">
        <v>63.72</v>
      </c>
      <c r="H7" s="30">
        <v>0</v>
      </c>
      <c r="I7" s="30">
        <v>0</v>
      </c>
      <c r="K7" s="52" t="s">
        <v>193</v>
      </c>
      <c r="L7" s="52" t="s">
        <v>175</v>
      </c>
    </row>
    <row r="8" spans="1:12" x14ac:dyDescent="0.25">
      <c r="A8" s="52" t="s">
        <v>38</v>
      </c>
      <c r="B8" s="52" t="s">
        <v>142</v>
      </c>
      <c r="C8" s="52" t="s">
        <v>10</v>
      </c>
      <c r="D8" s="52" t="str">
        <f>L8</f>
        <v>nik27d1lib2_p27_lay</v>
      </c>
      <c r="E8" s="52" t="str">
        <f>K8</f>
        <v>122700c_1_1227_p_gmb023d</v>
      </c>
      <c r="K8" s="52" t="s">
        <v>176</v>
      </c>
      <c r="L8" s="52" t="s">
        <v>175</v>
      </c>
    </row>
    <row r="10" spans="1:12" x14ac:dyDescent="0.25">
      <c r="A10" s="31" t="s">
        <v>38</v>
      </c>
      <c r="B10" s="31" t="s">
        <v>39</v>
      </c>
      <c r="C10" s="31" t="str">
        <f>L10</f>
        <v>nik27d1lib2_p27_lay</v>
      </c>
      <c r="D10" s="31" t="str">
        <f>K10</f>
        <v>122700c_1_1227_p_gmb003</v>
      </c>
      <c r="E10" s="31" t="s">
        <v>119</v>
      </c>
      <c r="F10" s="30">
        <v>61.74</v>
      </c>
      <c r="G10" s="30">
        <v>63.72</v>
      </c>
      <c r="H10" s="30">
        <v>0</v>
      </c>
      <c r="I10" s="30">
        <v>0</v>
      </c>
      <c r="K10" s="52" t="s">
        <v>194</v>
      </c>
      <c r="L10" s="52" t="s">
        <v>175</v>
      </c>
    </row>
    <row r="11" spans="1:12" x14ac:dyDescent="0.25">
      <c r="A11" s="52" t="s">
        <v>38</v>
      </c>
      <c r="B11" s="52" t="s">
        <v>142</v>
      </c>
      <c r="C11" s="52" t="s">
        <v>10</v>
      </c>
      <c r="D11" s="52" t="str">
        <f>L11</f>
        <v>nik27d1lib2_p27_lay</v>
      </c>
      <c r="E11" s="52" t="str">
        <f>K11</f>
        <v>122700c_1_1227_p_gmb024d</v>
      </c>
      <c r="K11" s="52" t="s">
        <v>191</v>
      </c>
      <c r="L11" s="52" t="s">
        <v>175</v>
      </c>
    </row>
    <row r="13" spans="1:12" x14ac:dyDescent="0.25">
      <c r="A13" s="31" t="s">
        <v>38</v>
      </c>
      <c r="B13" s="31" t="s">
        <v>39</v>
      </c>
      <c r="C13" s="31" t="str">
        <f>L13</f>
        <v>nik27d1lib2_p27_lay</v>
      </c>
      <c r="D13" s="31" t="str">
        <f>K13</f>
        <v>122700c_1_1227_p_gmb004</v>
      </c>
      <c r="E13" s="31" t="s">
        <v>119</v>
      </c>
      <c r="F13" s="30">
        <v>61.74</v>
      </c>
      <c r="G13" s="30">
        <v>63.72</v>
      </c>
      <c r="H13" s="30">
        <v>0</v>
      </c>
      <c r="I13" s="30">
        <v>0</v>
      </c>
      <c r="K13" s="52" t="s">
        <v>195</v>
      </c>
      <c r="L13" s="52" t="s">
        <v>175</v>
      </c>
    </row>
    <row r="14" spans="1:12" x14ac:dyDescent="0.25">
      <c r="A14" s="52" t="s">
        <v>38</v>
      </c>
      <c r="B14" s="52" t="s">
        <v>142</v>
      </c>
      <c r="C14" s="52" t="s">
        <v>10</v>
      </c>
      <c r="D14" s="52" t="str">
        <f>L14</f>
        <v>nik27d1lib2_p27_lay</v>
      </c>
      <c r="E14" s="52" t="str">
        <f>K14</f>
        <v>122700c_1_1227_p_gmb078d</v>
      </c>
      <c r="K14" s="52" t="s">
        <v>178</v>
      </c>
      <c r="L14" s="52" t="s">
        <v>175</v>
      </c>
    </row>
    <row r="16" spans="1:12" x14ac:dyDescent="0.25">
      <c r="A16" s="31" t="s">
        <v>38</v>
      </c>
      <c r="B16" s="31" t="s">
        <v>39</v>
      </c>
      <c r="C16" s="31" t="str">
        <f>L16</f>
        <v>nik27d1lib2_p27_lay</v>
      </c>
      <c r="D16" s="31" t="str">
        <f>K16</f>
        <v>122700c_1_1227_p_gmb005</v>
      </c>
      <c r="E16" s="31" t="s">
        <v>119</v>
      </c>
      <c r="F16" s="30">
        <v>61.74</v>
      </c>
      <c r="G16" s="30">
        <v>63.72</v>
      </c>
      <c r="H16" s="30">
        <v>0</v>
      </c>
      <c r="I16" s="30">
        <v>0</v>
      </c>
      <c r="K16" s="52" t="s">
        <v>196</v>
      </c>
      <c r="L16" s="52" t="s">
        <v>175</v>
      </c>
    </row>
    <row r="17" spans="1:12" x14ac:dyDescent="0.25">
      <c r="A17" s="52" t="s">
        <v>38</v>
      </c>
      <c r="B17" s="52" t="s">
        <v>142</v>
      </c>
      <c r="C17" s="52" t="s">
        <v>10</v>
      </c>
      <c r="D17" s="52" t="str">
        <f>L17</f>
        <v>nik27d1lib2_p27_lay</v>
      </c>
      <c r="E17" s="52" t="str">
        <f>K17</f>
        <v>122700c_1_1227_p_gmb173d</v>
      </c>
      <c r="K17" s="52" t="s">
        <v>180</v>
      </c>
      <c r="L17" s="52" t="s">
        <v>175</v>
      </c>
    </row>
    <row r="19" spans="1:12" x14ac:dyDescent="0.25">
      <c r="A19" s="31" t="s">
        <v>38</v>
      </c>
      <c r="B19" s="31" t="s">
        <v>39</v>
      </c>
      <c r="C19" s="31" t="str">
        <f>L19</f>
        <v>nik27d1lib2_p27_lay</v>
      </c>
      <c r="D19" s="31" t="str">
        <f>K19</f>
        <v>122700c_1_1227_p_gmb006</v>
      </c>
      <c r="E19" s="31" t="s">
        <v>119</v>
      </c>
      <c r="F19" s="30">
        <v>61.74</v>
      </c>
      <c r="G19" s="30">
        <v>63.72</v>
      </c>
      <c r="H19" s="30">
        <v>0</v>
      </c>
      <c r="I19" s="30">
        <v>0</v>
      </c>
      <c r="K19" s="52" t="s">
        <v>197</v>
      </c>
      <c r="L19" s="52" t="s">
        <v>175</v>
      </c>
    </row>
    <row r="20" spans="1:12" x14ac:dyDescent="0.25">
      <c r="A20" s="52" t="s">
        <v>38</v>
      </c>
      <c r="B20" s="52" t="s">
        <v>142</v>
      </c>
      <c r="C20" s="52" t="s">
        <v>10</v>
      </c>
      <c r="D20" s="52" t="str">
        <f>L20</f>
        <v>nik27d1lib2_p27_lay</v>
      </c>
      <c r="E20" s="52" t="str">
        <f>K20</f>
        <v>122700c_1_1227_p_gmb223d</v>
      </c>
      <c r="K20" s="52" t="s">
        <v>183</v>
      </c>
      <c r="L20" s="52" t="s">
        <v>175</v>
      </c>
    </row>
    <row r="22" spans="1:12" x14ac:dyDescent="0.25">
      <c r="A22" s="31" t="s">
        <v>38</v>
      </c>
      <c r="B22" s="31" t="s">
        <v>39</v>
      </c>
      <c r="C22" s="31" t="str">
        <f>L22</f>
        <v>nik27d1lib2_p27_lay</v>
      </c>
      <c r="D22" s="31" t="str">
        <f>K22</f>
        <v>122700c_1_1227_p_gmb007</v>
      </c>
      <c r="E22" s="31" t="s">
        <v>119</v>
      </c>
      <c r="F22" s="30">
        <v>61.74</v>
      </c>
      <c r="G22" s="30">
        <v>63.72</v>
      </c>
      <c r="H22" s="30">
        <v>0</v>
      </c>
      <c r="I22" s="30">
        <v>0</v>
      </c>
      <c r="K22" s="52" t="s">
        <v>198</v>
      </c>
      <c r="L22" s="52" t="s">
        <v>175</v>
      </c>
    </row>
    <row r="23" spans="1:12" x14ac:dyDescent="0.25">
      <c r="A23" s="52" t="s">
        <v>38</v>
      </c>
      <c r="B23" s="52" t="s">
        <v>142</v>
      </c>
      <c r="C23" s="52" t="s">
        <v>10</v>
      </c>
      <c r="D23" s="52" t="str">
        <f>L23</f>
        <v>nik27d1lib2_p27_lay</v>
      </c>
      <c r="E23" s="52" t="str">
        <f>K23</f>
        <v>122700c_1_1227_p_gmb224d</v>
      </c>
      <c r="K23" s="52" t="s">
        <v>184</v>
      </c>
      <c r="L23" s="52" t="s">
        <v>175</v>
      </c>
    </row>
    <row r="25" spans="1:12" x14ac:dyDescent="0.25">
      <c r="A25" s="31" t="s">
        <v>38</v>
      </c>
      <c r="B25" s="31" t="s">
        <v>39</v>
      </c>
      <c r="C25" s="31" t="str">
        <f>L25</f>
        <v>nik27d1lib2_p27_lay</v>
      </c>
      <c r="D25" s="31" t="str">
        <f>K25</f>
        <v>122700c_1_1227_p_gmb008</v>
      </c>
      <c r="E25" s="31" t="s">
        <v>119</v>
      </c>
      <c r="F25" s="30">
        <v>61.74</v>
      </c>
      <c r="G25" s="30">
        <v>63.72</v>
      </c>
      <c r="H25" s="30">
        <v>0</v>
      </c>
      <c r="I25" s="30">
        <v>0</v>
      </c>
      <c r="K25" s="52" t="s">
        <v>199</v>
      </c>
      <c r="L25" s="52" t="s">
        <v>175</v>
      </c>
    </row>
    <row r="26" spans="1:12" x14ac:dyDescent="0.25">
      <c r="A26" s="52" t="s">
        <v>38</v>
      </c>
      <c r="B26" s="52" t="s">
        <v>142</v>
      </c>
      <c r="C26" s="52" t="s">
        <v>10</v>
      </c>
      <c r="D26" s="52" t="str">
        <f>L26</f>
        <v>nik27d1lib2_p27_lay</v>
      </c>
      <c r="E26" s="52" t="str">
        <f>K26</f>
        <v>122700c_1_1227_p_gmb222d</v>
      </c>
      <c r="K26" s="52" t="s">
        <v>182</v>
      </c>
      <c r="L26" s="52" t="s">
        <v>175</v>
      </c>
    </row>
    <row r="28" spans="1:12" x14ac:dyDescent="0.25">
      <c r="A28" s="31" t="s">
        <v>38</v>
      </c>
      <c r="B28" s="31" t="s">
        <v>39</v>
      </c>
      <c r="C28" s="31" t="str">
        <f>L28</f>
        <v>nik27d1lib2_p27_lay</v>
      </c>
      <c r="D28" s="31" t="str">
        <f>K28</f>
        <v>122700c_1_1227_p_gmb009</v>
      </c>
      <c r="E28" s="31" t="s">
        <v>119</v>
      </c>
      <c r="F28" s="30">
        <v>61.74</v>
      </c>
      <c r="G28" s="30">
        <v>63.72</v>
      </c>
      <c r="H28" s="30">
        <v>0</v>
      </c>
      <c r="I28" s="30">
        <v>0</v>
      </c>
      <c r="K28" s="52" t="s">
        <v>200</v>
      </c>
      <c r="L28" s="52" t="s">
        <v>175</v>
      </c>
    </row>
    <row r="29" spans="1:12" x14ac:dyDescent="0.25">
      <c r="A29" s="52" t="s">
        <v>38</v>
      </c>
      <c r="B29" s="52" t="s">
        <v>142</v>
      </c>
      <c r="C29" s="52" t="s">
        <v>10</v>
      </c>
      <c r="D29" s="52" t="str">
        <f>L29</f>
        <v>nik27d1lib2_p27_lay</v>
      </c>
      <c r="E29" s="52" t="str">
        <f>K29</f>
        <v>122700c_1_1227_p_gmb355d</v>
      </c>
      <c r="K29" s="52" t="s">
        <v>185</v>
      </c>
      <c r="L29" s="52" t="s">
        <v>175</v>
      </c>
    </row>
    <row r="31" spans="1:12" x14ac:dyDescent="0.25">
      <c r="A31" s="31" t="s">
        <v>38</v>
      </c>
      <c r="B31" s="31" t="s">
        <v>39</v>
      </c>
      <c r="C31" s="31" t="str">
        <f>L31</f>
        <v>nik27d1lib2_p27_lay</v>
      </c>
      <c r="D31" s="31" t="str">
        <f>K31</f>
        <v>122700c_1_1227_p_gmb010</v>
      </c>
      <c r="E31" s="31" t="s">
        <v>119</v>
      </c>
      <c r="F31" s="30">
        <v>61.74</v>
      </c>
      <c r="G31" s="30">
        <v>63.72</v>
      </c>
      <c r="H31" s="30">
        <v>0</v>
      </c>
      <c r="I31" s="30">
        <v>0</v>
      </c>
      <c r="K31" s="52" t="s">
        <v>201</v>
      </c>
      <c r="L31" s="52" t="s">
        <v>175</v>
      </c>
    </row>
    <row r="32" spans="1:12" x14ac:dyDescent="0.25">
      <c r="A32" s="52" t="s">
        <v>38</v>
      </c>
      <c r="B32" s="52" t="s">
        <v>142</v>
      </c>
      <c r="C32" s="52" t="s">
        <v>10</v>
      </c>
      <c r="D32" s="52" t="str">
        <f>L32</f>
        <v>nik27d1lib2_p27_lay</v>
      </c>
      <c r="E32" s="52" t="str">
        <f>K32</f>
        <v>122700c_1_1227_p_gmb374d</v>
      </c>
      <c r="K32" s="52" t="s">
        <v>186</v>
      </c>
      <c r="L32" s="5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42"/>
  <sheetViews>
    <sheetView tabSelected="1" topLeftCell="A4" zoomScale="90" zoomScaleNormal="90" workbookViewId="0">
      <selection activeCell="D21" sqref="D21"/>
    </sheetView>
  </sheetViews>
  <sheetFormatPr defaultRowHeight="15" x14ac:dyDescent="0.25"/>
  <cols>
    <col min="1" max="1" width="9.42578125" style="52" bestFit="1" customWidth="1"/>
    <col min="2" max="2" width="28.42578125" style="52" bestFit="1" customWidth="1"/>
    <col min="3" max="3" width="30.140625" style="52" bestFit="1" customWidth="1"/>
    <col min="4" max="4" width="31" style="52" bestFit="1" customWidth="1"/>
    <col min="5" max="5" width="45.85546875" style="52" bestFit="1" customWidth="1"/>
    <col min="6" max="6" width="29.28515625" style="52" bestFit="1" customWidth="1"/>
    <col min="7" max="7" width="19.7109375" style="52" bestFit="1" customWidth="1"/>
    <col min="8" max="8" width="17.28515625" style="52" bestFit="1" customWidth="1"/>
    <col min="9" max="9" width="18.7109375" style="52" bestFit="1" customWidth="1"/>
    <col min="10" max="10" width="19.7109375" style="52" bestFit="1" customWidth="1"/>
    <col min="11" max="11" width="16.5703125" style="52" bestFit="1" customWidth="1"/>
    <col min="12" max="14" width="9.140625" style="52"/>
    <col min="15" max="15" width="28.28515625" style="52" bestFit="1" customWidth="1"/>
    <col min="16" max="16" width="9.140625" style="52"/>
    <col min="17" max="17" width="27.42578125" style="52" bestFit="1" customWidth="1"/>
    <col min="18" max="16384" width="9.140625" style="52"/>
  </cols>
  <sheetData>
    <row r="1" spans="1:13" s="56" customFormat="1" ht="15.75" x14ac:dyDescent="0.25">
      <c r="A1" s="53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5"/>
    </row>
    <row r="2" spans="1:13" s="56" customFormat="1" ht="15.75" x14ac:dyDescent="0.25">
      <c r="A2" s="53"/>
      <c r="B2" s="53" t="s">
        <v>80</v>
      </c>
      <c r="C2" s="54" t="s">
        <v>11</v>
      </c>
      <c r="D2" s="54" t="s">
        <v>12</v>
      </c>
      <c r="E2" s="54" t="s">
        <v>40</v>
      </c>
      <c r="F2" s="54"/>
      <c r="G2" s="54"/>
      <c r="H2" s="54"/>
      <c r="I2" s="54"/>
      <c r="J2" s="54"/>
      <c r="K2" s="55"/>
    </row>
    <row r="3" spans="1:13" s="56" customFormat="1" ht="15.75" x14ac:dyDescent="0.25">
      <c r="A3" s="53"/>
      <c r="B3" s="53" t="s">
        <v>90</v>
      </c>
      <c r="C3" s="54" t="s">
        <v>11</v>
      </c>
      <c r="D3" s="54" t="s">
        <v>25</v>
      </c>
      <c r="E3" s="54" t="s">
        <v>42</v>
      </c>
      <c r="F3" s="54"/>
      <c r="G3" s="54"/>
      <c r="H3" s="54"/>
      <c r="I3" s="54"/>
      <c r="J3" s="54"/>
      <c r="K3" s="55"/>
    </row>
    <row r="4" spans="1:13" s="56" customFormat="1" ht="15.75" x14ac:dyDescent="0.25">
      <c r="A4" s="53"/>
      <c r="B4" s="53" t="s">
        <v>85</v>
      </c>
      <c r="C4" s="54" t="s">
        <v>11</v>
      </c>
      <c r="D4" s="54" t="s">
        <v>17</v>
      </c>
      <c r="E4" s="54" t="s">
        <v>18</v>
      </c>
      <c r="F4" s="54" t="s">
        <v>19</v>
      </c>
      <c r="G4" s="54"/>
      <c r="H4" s="54"/>
      <c r="I4" s="54"/>
      <c r="J4" s="54"/>
      <c r="K4" s="55"/>
    </row>
    <row r="5" spans="1:13" s="56" customFormat="1" ht="15.75" x14ac:dyDescent="0.25">
      <c r="A5" s="53"/>
      <c r="B5" s="53" t="s">
        <v>86</v>
      </c>
      <c r="C5" s="54" t="s">
        <v>11</v>
      </c>
      <c r="D5" s="54" t="s">
        <v>17</v>
      </c>
      <c r="E5" s="54" t="s">
        <v>18</v>
      </c>
      <c r="F5" s="54" t="s">
        <v>19</v>
      </c>
      <c r="G5" s="54"/>
      <c r="H5" s="54"/>
      <c r="I5" s="54"/>
      <c r="J5" s="54"/>
      <c r="K5" s="55"/>
    </row>
    <row r="6" spans="1:13" s="56" customFormat="1" ht="15.75" x14ac:dyDescent="0.25">
      <c r="A6" s="53"/>
      <c r="B6" s="53" t="s">
        <v>87</v>
      </c>
      <c r="C6" s="54" t="s">
        <v>11</v>
      </c>
      <c r="D6" s="54" t="s">
        <v>17</v>
      </c>
      <c r="E6" s="54" t="s">
        <v>18</v>
      </c>
      <c r="F6" s="54" t="s">
        <v>19</v>
      </c>
      <c r="G6" s="54"/>
      <c r="H6" s="54"/>
      <c r="I6" s="54"/>
      <c r="J6" s="54"/>
      <c r="K6" s="55"/>
    </row>
    <row r="7" spans="1:13" s="56" customFormat="1" ht="15.75" x14ac:dyDescent="0.25">
      <c r="A7" s="53"/>
      <c r="B7" s="53" t="s">
        <v>88</v>
      </c>
      <c r="C7" s="54" t="s">
        <v>11</v>
      </c>
      <c r="D7" s="54" t="s">
        <v>24</v>
      </c>
      <c r="E7" s="54" t="s">
        <v>23</v>
      </c>
      <c r="F7" s="54" t="s">
        <v>22</v>
      </c>
      <c r="G7" s="54" t="s">
        <v>21</v>
      </c>
      <c r="H7" s="54" t="s">
        <v>43</v>
      </c>
      <c r="I7" s="54" t="s">
        <v>20</v>
      </c>
      <c r="J7" s="54"/>
      <c r="K7" s="55"/>
    </row>
    <row r="8" spans="1:13" s="56" customFormat="1" ht="15.75" x14ac:dyDescent="0.25">
      <c r="A8" s="53"/>
      <c r="B8" s="53" t="s">
        <v>91</v>
      </c>
      <c r="C8" s="53" t="s">
        <v>11</v>
      </c>
      <c r="D8" s="53" t="s">
        <v>12</v>
      </c>
      <c r="E8" s="53" t="s">
        <v>40</v>
      </c>
      <c r="F8" s="53" t="s">
        <v>48</v>
      </c>
      <c r="G8" s="53" t="s">
        <v>49</v>
      </c>
      <c r="H8" s="53" t="s">
        <v>20</v>
      </c>
      <c r="I8" s="55" t="s">
        <v>50</v>
      </c>
      <c r="J8" s="55"/>
      <c r="K8" s="55"/>
    </row>
    <row r="9" spans="1:13" s="56" customFormat="1" ht="15.75" x14ac:dyDescent="0.25">
      <c r="A9" s="53"/>
      <c r="B9" s="53" t="s">
        <v>103</v>
      </c>
      <c r="C9" s="53" t="s">
        <v>26</v>
      </c>
      <c r="D9" s="53" t="s">
        <v>104</v>
      </c>
      <c r="E9" s="53" t="s">
        <v>105</v>
      </c>
      <c r="F9" s="56" t="s">
        <v>12</v>
      </c>
      <c r="G9" s="53" t="s">
        <v>48</v>
      </c>
      <c r="H9" s="53" t="s">
        <v>49</v>
      </c>
      <c r="I9" s="53"/>
      <c r="J9" s="55"/>
      <c r="K9" s="55"/>
    </row>
    <row r="10" spans="1:13" s="56" customFormat="1" ht="15.75" x14ac:dyDescent="0.25">
      <c r="A10" s="53"/>
      <c r="B10" s="53" t="s">
        <v>107</v>
      </c>
      <c r="C10" s="53" t="s">
        <v>11</v>
      </c>
      <c r="D10" s="56" t="s">
        <v>12</v>
      </c>
      <c r="E10" s="56" t="s">
        <v>108</v>
      </c>
      <c r="F10" s="56" t="s">
        <v>127</v>
      </c>
      <c r="G10" s="53" t="s">
        <v>109</v>
      </c>
      <c r="H10" s="53" t="s">
        <v>128</v>
      </c>
      <c r="I10" s="55" t="s">
        <v>50</v>
      </c>
      <c r="K10" s="55"/>
    </row>
    <row r="12" spans="1:13" x14ac:dyDescent="0.25">
      <c r="C12" s="59" t="s">
        <v>130</v>
      </c>
      <c r="D12" s="59" t="s">
        <v>131</v>
      </c>
      <c r="E12" s="59" t="s">
        <v>132</v>
      </c>
      <c r="F12" s="59" t="s">
        <v>136</v>
      </c>
      <c r="G12" s="59" t="s">
        <v>133</v>
      </c>
      <c r="H12" s="59" t="s">
        <v>137</v>
      </c>
      <c r="I12" s="61" t="s">
        <v>134</v>
      </c>
      <c r="J12" s="61" t="s">
        <v>135</v>
      </c>
      <c r="K12" s="61" t="s">
        <v>138</v>
      </c>
      <c r="L12" s="61" t="s">
        <v>139</v>
      </c>
      <c r="M12" s="61" t="s">
        <v>140</v>
      </c>
    </row>
    <row r="13" spans="1:13" x14ac:dyDescent="0.25">
      <c r="C13" s="58" t="s">
        <v>177</v>
      </c>
      <c r="D13" s="62" t="s">
        <v>124</v>
      </c>
      <c r="E13" s="62">
        <v>1.6</v>
      </c>
      <c r="F13" s="62">
        <v>30</v>
      </c>
      <c r="G13" s="62" t="str">
        <f>"("&amp;F13-E13+2*$C$24&amp;" "&amp;F13-E13&amp;")"</f>
        <v>(28.4 28.4)</v>
      </c>
      <c r="H13" s="58" t="s">
        <v>143</v>
      </c>
      <c r="I13" s="62">
        <v>0.2</v>
      </c>
      <c r="J13" s="62">
        <v>0.4</v>
      </c>
      <c r="K13" s="62" t="s">
        <v>161</v>
      </c>
      <c r="L13" s="62">
        <v>61.74</v>
      </c>
      <c r="M13" s="62">
        <v>63.72</v>
      </c>
    </row>
    <row r="14" spans="1:13" x14ac:dyDescent="0.25">
      <c r="C14" s="58" t="s">
        <v>176</v>
      </c>
      <c r="D14" s="62" t="s">
        <v>124</v>
      </c>
      <c r="E14" s="62">
        <v>1.8</v>
      </c>
      <c r="F14" s="62">
        <v>30</v>
      </c>
      <c r="G14" s="62" t="str">
        <f>"("&amp;F14-E14+2*$C$24&amp;" "&amp;F14-E14&amp;")"</f>
        <v>(28.2 28.2)</v>
      </c>
      <c r="H14" s="58" t="s">
        <v>143</v>
      </c>
      <c r="I14" s="62">
        <v>0.2</v>
      </c>
      <c r="J14" s="62">
        <v>0.4</v>
      </c>
      <c r="K14" s="62" t="s">
        <v>161</v>
      </c>
      <c r="L14" s="62">
        <v>61.74</v>
      </c>
      <c r="M14" s="62">
        <v>63.72</v>
      </c>
    </row>
    <row r="15" spans="1:13" x14ac:dyDescent="0.25">
      <c r="C15" s="58" t="s">
        <v>191</v>
      </c>
      <c r="D15" s="62" t="s">
        <v>124</v>
      </c>
      <c r="E15" s="62">
        <v>2</v>
      </c>
      <c r="F15" s="62">
        <v>30</v>
      </c>
      <c r="G15" s="62" t="str">
        <f>"("&amp;F15-E15+2*$C$26&amp;" "&amp;F15-E15&amp;")"</f>
        <v>(28 28)</v>
      </c>
      <c r="H15" s="58" t="s">
        <v>143</v>
      </c>
      <c r="I15" s="62">
        <v>0.2</v>
      </c>
      <c r="J15" s="62">
        <v>0.4</v>
      </c>
      <c r="K15" s="62" t="s">
        <v>161</v>
      </c>
      <c r="L15" s="62">
        <v>61.74</v>
      </c>
      <c r="M15" s="62">
        <v>63.72</v>
      </c>
    </row>
    <row r="22" spans="1:9" ht="15.75" thickBot="1" x14ac:dyDescent="0.3"/>
    <row r="23" spans="1:9" ht="16.5" thickTop="1" thickBot="1" x14ac:dyDescent="0.3">
      <c r="B23" s="63" t="s">
        <v>125</v>
      </c>
      <c r="C23" s="64" t="s">
        <v>175</v>
      </c>
      <c r="E23" s="63" t="s">
        <v>141</v>
      </c>
      <c r="F23" s="60"/>
    </row>
    <row r="24" spans="1:9" ht="16.5" thickTop="1" thickBot="1" x14ac:dyDescent="0.3">
      <c r="B24" s="63" t="s">
        <v>129</v>
      </c>
      <c r="C24" s="65"/>
    </row>
    <row r="25" spans="1:9" ht="15.75" thickTop="1" x14ac:dyDescent="0.25">
      <c r="B25" s="52" t="s">
        <v>144</v>
      </c>
      <c r="C25" s="52">
        <v>0.36</v>
      </c>
    </row>
    <row r="28" spans="1:9" s="58" customFormat="1" x14ac:dyDescent="0.25">
      <c r="A28" s="57" t="s">
        <v>38</v>
      </c>
      <c r="B28" s="57" t="s">
        <v>39</v>
      </c>
      <c r="C28" s="57" t="str">
        <f>$C$23</f>
        <v>nik27d1lib2_p27_lay</v>
      </c>
      <c r="D28" s="57" t="str">
        <f>$F$23&amp;C13</f>
        <v>122700c_1_1227_p_gmb022d</v>
      </c>
      <c r="E28" s="57" t="s">
        <v>119</v>
      </c>
      <c r="F28" s="58">
        <f>L13</f>
        <v>61.74</v>
      </c>
      <c r="G28" s="58">
        <f>M13</f>
        <v>63.72</v>
      </c>
      <c r="H28" s="58">
        <v>0</v>
      </c>
      <c r="I28" s="58">
        <v>0</v>
      </c>
    </row>
    <row r="29" spans="1:9" x14ac:dyDescent="0.25">
      <c r="A29" s="52" t="s">
        <v>38</v>
      </c>
      <c r="B29" s="52" t="s">
        <v>162</v>
      </c>
      <c r="C29" s="52" t="s">
        <v>10</v>
      </c>
      <c r="D29" s="52" t="s">
        <v>172</v>
      </c>
      <c r="E29" s="52" t="str">
        <f>-F28/2+$C$25&amp;" "&amp;-G28/2+$C$25&amp;" "&amp;F28/2-$C$25&amp;" "&amp;G28/2-$C$25</f>
        <v>-30.51 -31.5 30.51 31.5</v>
      </c>
    </row>
    <row r="30" spans="1:9" x14ac:dyDescent="0.25">
      <c r="A30" s="52" t="s">
        <v>38</v>
      </c>
      <c r="B30" s="52" t="s">
        <v>126</v>
      </c>
      <c r="C30" s="52" t="s">
        <v>10</v>
      </c>
      <c r="D30" s="52" t="s">
        <v>173</v>
      </c>
      <c r="E30" s="52" t="str">
        <f>"("&amp;E13-$C$24&amp;" "&amp;E13&amp;")"</f>
        <v>(1.6 1.6)</v>
      </c>
      <c r="F30" s="52" t="str">
        <f>K13</f>
        <v>(25 25)</v>
      </c>
      <c r="G30" s="52" t="str">
        <f>G13</f>
        <v>(28.4 28.4)</v>
      </c>
      <c r="H30" s="52" t="str">
        <f>H13</f>
        <v>((5))</v>
      </c>
    </row>
    <row r="31" spans="1:9" x14ac:dyDescent="0.25">
      <c r="A31" s="52" t="s">
        <v>38</v>
      </c>
      <c r="B31" s="52" t="s">
        <v>101</v>
      </c>
      <c r="C31" s="52" t="s">
        <v>10</v>
      </c>
      <c r="D31" s="52" t="s">
        <v>172</v>
      </c>
      <c r="E31" s="52" t="s">
        <v>173</v>
      </c>
      <c r="F31" s="52" t="s">
        <v>171</v>
      </c>
    </row>
    <row r="34" spans="1:9" s="58" customFormat="1" x14ac:dyDescent="0.25">
      <c r="A34" s="57" t="s">
        <v>38</v>
      </c>
      <c r="B34" s="57" t="s">
        <v>39</v>
      </c>
      <c r="C34" s="57" t="str">
        <f>$C$23</f>
        <v>nik27d1lib2_p27_lay</v>
      </c>
      <c r="D34" s="57" t="str">
        <f>$F$23&amp;C14</f>
        <v>122700c_1_1227_p_gmb023d</v>
      </c>
      <c r="E34" s="57" t="s">
        <v>119</v>
      </c>
      <c r="F34" s="58">
        <f>L14</f>
        <v>61.74</v>
      </c>
      <c r="G34" s="58">
        <f>M14</f>
        <v>63.72</v>
      </c>
      <c r="H34" s="58">
        <v>0</v>
      </c>
      <c r="I34" s="58">
        <v>0</v>
      </c>
    </row>
    <row r="35" spans="1:9" x14ac:dyDescent="0.25">
      <c r="A35" s="52" t="s">
        <v>38</v>
      </c>
      <c r="B35" s="52" t="s">
        <v>162</v>
      </c>
      <c r="C35" s="52" t="s">
        <v>10</v>
      </c>
      <c r="D35" s="52" t="s">
        <v>172</v>
      </c>
      <c r="E35" s="52" t="str">
        <f>-F34/2+$C$25&amp;" "&amp;-G34/2+$C$25&amp;" "&amp;F34/2-$C$25&amp;" "&amp;G34/2-$C$25</f>
        <v>-30.51 -31.5 30.51 31.5</v>
      </c>
    </row>
    <row r="36" spans="1:9" x14ac:dyDescent="0.25">
      <c r="A36" s="52" t="s">
        <v>38</v>
      </c>
      <c r="B36" s="52" t="s">
        <v>126</v>
      </c>
      <c r="C36" s="52" t="s">
        <v>10</v>
      </c>
      <c r="D36" s="52" t="s">
        <v>173</v>
      </c>
      <c r="E36" s="52" t="str">
        <f>"("&amp;E14-$C$24&amp;" "&amp;E14&amp;")"</f>
        <v>(1.8 1.8)</v>
      </c>
      <c r="F36" s="52" t="str">
        <f>K14</f>
        <v>(25 25)</v>
      </c>
      <c r="G36" s="52" t="str">
        <f>G14</f>
        <v>(28.2 28.2)</v>
      </c>
      <c r="H36" s="52" t="str">
        <f>H14</f>
        <v>((5))</v>
      </c>
    </row>
    <row r="37" spans="1:9" x14ac:dyDescent="0.25">
      <c r="A37" s="52" t="s">
        <v>38</v>
      </c>
      <c r="B37" s="52" t="s">
        <v>101</v>
      </c>
      <c r="C37" s="52" t="s">
        <v>10</v>
      </c>
      <c r="D37" s="52" t="s">
        <v>172</v>
      </c>
      <c r="E37" s="52" t="s">
        <v>173</v>
      </c>
      <c r="F37" s="52" t="s">
        <v>171</v>
      </c>
    </row>
    <row r="39" spans="1:9" s="58" customFormat="1" x14ac:dyDescent="0.25">
      <c r="A39" s="57" t="s">
        <v>38</v>
      </c>
      <c r="B39" s="57" t="s">
        <v>39</v>
      </c>
      <c r="C39" s="57" t="str">
        <f>$C$23</f>
        <v>nik27d1lib2_p27_lay</v>
      </c>
      <c r="D39" s="57" t="str">
        <f>$F$25&amp;C15</f>
        <v>122700c_1_1227_p_gmb024d</v>
      </c>
      <c r="E39" s="57" t="s">
        <v>119</v>
      </c>
      <c r="F39" s="58">
        <f>L14</f>
        <v>61.74</v>
      </c>
      <c r="G39" s="58">
        <f>M14</f>
        <v>63.72</v>
      </c>
      <c r="H39" s="58">
        <v>0</v>
      </c>
      <c r="I39" s="58">
        <v>0</v>
      </c>
    </row>
    <row r="40" spans="1:9" x14ac:dyDescent="0.25">
      <c r="A40" s="52" t="s">
        <v>38</v>
      </c>
      <c r="B40" s="52" t="s">
        <v>162</v>
      </c>
      <c r="C40" s="52" t="s">
        <v>10</v>
      </c>
      <c r="D40" s="52" t="s">
        <v>172</v>
      </c>
      <c r="E40" s="52" t="str">
        <f>-F39/2+$C$25&amp;" "&amp;-G39/2+$C$25&amp;" "&amp;F39/2-$C$25&amp;" "&amp;G39/2-$C$25</f>
        <v>-30.51 -31.5 30.51 31.5</v>
      </c>
    </row>
    <row r="41" spans="1:9" x14ac:dyDescent="0.25">
      <c r="A41" s="52" t="s">
        <v>38</v>
      </c>
      <c r="B41" s="52" t="s">
        <v>126</v>
      </c>
      <c r="C41" s="52" t="s">
        <v>10</v>
      </c>
      <c r="D41" s="52" t="s">
        <v>173</v>
      </c>
      <c r="E41" s="52" t="str">
        <f>"("&amp;E15-$C$26&amp;" "&amp;E15&amp;")"</f>
        <v>(2 2)</v>
      </c>
      <c r="F41" s="52" t="str">
        <f>K15</f>
        <v>(25 25)</v>
      </c>
      <c r="G41" s="52" t="str">
        <f>G15</f>
        <v>(28 28)</v>
      </c>
      <c r="H41" s="52" t="str">
        <f>H15</f>
        <v>((5))</v>
      </c>
    </row>
    <row r="42" spans="1:9" x14ac:dyDescent="0.25">
      <c r="A42" s="52" t="s">
        <v>38</v>
      </c>
      <c r="B42" s="52" t="s">
        <v>101</v>
      </c>
      <c r="C42" s="52" t="s">
        <v>10</v>
      </c>
      <c r="D42" s="52" t="s">
        <v>172</v>
      </c>
      <c r="E42" s="52" t="s">
        <v>173</v>
      </c>
      <c r="F42" s="52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C12" sqref="C12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1" style="7" bestFit="1" customWidth="1"/>
    <col min="5" max="5" width="45.85546875" style="7" bestFit="1" customWidth="1"/>
    <col min="6" max="6" width="29.28515625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103</v>
      </c>
      <c r="C8" s="8" t="s">
        <v>26</v>
      </c>
      <c r="D8" s="8" t="s">
        <v>104</v>
      </c>
      <c r="E8" s="8" t="s">
        <v>105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107</v>
      </c>
      <c r="C9" s="8" t="s">
        <v>11</v>
      </c>
      <c r="D9" s="11" t="s">
        <v>12</v>
      </c>
      <c r="E9" s="11" t="s">
        <v>108</v>
      </c>
      <c r="F9" s="11" t="s">
        <v>127</v>
      </c>
      <c r="G9" s="8" t="s">
        <v>109</v>
      </c>
      <c r="H9" s="8" t="s">
        <v>128</v>
      </c>
      <c r="I9" s="10" t="s">
        <v>50</v>
      </c>
      <c r="K9" s="10"/>
    </row>
    <row r="11" spans="1:13" x14ac:dyDescent="0.25">
      <c r="C11" s="14" t="s">
        <v>130</v>
      </c>
      <c r="D11" s="14" t="s">
        <v>131</v>
      </c>
      <c r="E11" s="14" t="s">
        <v>132</v>
      </c>
      <c r="F11" s="14" t="s">
        <v>136</v>
      </c>
      <c r="G11" s="14" t="s">
        <v>133</v>
      </c>
      <c r="H11" s="14" t="s">
        <v>137</v>
      </c>
      <c r="I11" s="16" t="s">
        <v>134</v>
      </c>
      <c r="J11" s="16" t="s">
        <v>135</v>
      </c>
      <c r="K11" s="16" t="s">
        <v>138</v>
      </c>
      <c r="L11" s="16" t="s">
        <v>139</v>
      </c>
      <c r="M11" s="16" t="s">
        <v>140</v>
      </c>
    </row>
    <row r="12" spans="1:13" x14ac:dyDescent="0.25">
      <c r="C12" s="13" t="s">
        <v>178</v>
      </c>
      <c r="D12" s="17" t="s">
        <v>124</v>
      </c>
      <c r="E12" s="42">
        <v>1.6</v>
      </c>
      <c r="F12" s="17">
        <v>30</v>
      </c>
      <c r="G12" s="17" t="str">
        <f>"("&amp;F12-E12+2*$C$22&amp;" "&amp;F12-E12&amp;")"</f>
        <v>(28.4 28.4)</v>
      </c>
      <c r="H12" s="13" t="s">
        <v>143</v>
      </c>
      <c r="I12" s="17">
        <v>0.2</v>
      </c>
      <c r="J12" s="17">
        <v>0.4</v>
      </c>
      <c r="K12" s="17" t="s">
        <v>179</v>
      </c>
      <c r="L12" s="62">
        <v>61.74</v>
      </c>
      <c r="M12" s="62">
        <v>63.72</v>
      </c>
    </row>
    <row r="20" spans="1:9" ht="15.75" thickBot="1" x14ac:dyDescent="0.3"/>
    <row r="21" spans="1:9" ht="16.5" thickTop="1" thickBot="1" x14ac:dyDescent="0.3">
      <c r="B21" s="18" t="s">
        <v>125</v>
      </c>
      <c r="C21" s="64" t="s">
        <v>175</v>
      </c>
      <c r="E21" s="18" t="s">
        <v>141</v>
      </c>
      <c r="F21" s="15"/>
    </row>
    <row r="22" spans="1:9" ht="16.5" thickTop="1" thickBot="1" x14ac:dyDescent="0.3">
      <c r="B22" s="18" t="s">
        <v>129</v>
      </c>
      <c r="C22" s="19"/>
    </row>
    <row r="23" spans="1:9" ht="15.75" thickTop="1" x14ac:dyDescent="0.25">
      <c r="B23" s="7" t="s">
        <v>144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nik27d1lib2_p27_lay</v>
      </c>
      <c r="D26" s="12" t="str">
        <f>$F$21&amp;C12</f>
        <v>122700c_1_1227_p_gmb078d</v>
      </c>
      <c r="E26" s="12" t="s">
        <v>119</v>
      </c>
      <c r="F26" s="13">
        <f>L12</f>
        <v>61.74</v>
      </c>
      <c r="G26" s="13">
        <f>M12</f>
        <v>63.72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162</v>
      </c>
      <c r="C27" s="7" t="s">
        <v>10</v>
      </c>
      <c r="D27" s="50" t="s">
        <v>172</v>
      </c>
      <c r="E27" s="7" t="str">
        <f>-F26/2+$C$23&amp;" "&amp;-G26/2+$C$23&amp;" "&amp;F26/2-$C$23&amp;" "&amp;G26/2-$C$23</f>
        <v>-30.51 -31.5 30.51 31.5</v>
      </c>
    </row>
    <row r="28" spans="1:9" x14ac:dyDescent="0.25">
      <c r="A28" s="7" t="s">
        <v>38</v>
      </c>
      <c r="B28" s="7" t="s">
        <v>126</v>
      </c>
      <c r="C28" s="7" t="s">
        <v>10</v>
      </c>
      <c r="D28" s="50" t="s">
        <v>173</v>
      </c>
      <c r="E28" s="7" t="str">
        <f>"("&amp;E12-$C$22&amp;" "&amp;E12&amp;")"</f>
        <v>(1.6 1.6)</v>
      </c>
      <c r="F28" s="7" t="str">
        <f>K12</f>
        <v>(61.74 63.72)</v>
      </c>
      <c r="G28" s="7" t="str">
        <f>G12</f>
        <v>(28.4 28.4)</v>
      </c>
      <c r="H28" s="7" t="str">
        <f>H12</f>
        <v>((5))</v>
      </c>
    </row>
    <row r="29" spans="1:9" x14ac:dyDescent="0.25">
      <c r="A29" s="7" t="s">
        <v>38</v>
      </c>
      <c r="B29" s="7" t="s">
        <v>101</v>
      </c>
      <c r="C29" s="7" t="s">
        <v>10</v>
      </c>
      <c r="D29" s="50" t="s">
        <v>172</v>
      </c>
      <c r="E29" s="50" t="s">
        <v>173</v>
      </c>
      <c r="F29" s="52" t="s">
        <v>171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C10" sqref="C10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29.28515625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151</v>
      </c>
      <c r="C8" s="8" t="s">
        <v>11</v>
      </c>
      <c r="D8" s="8" t="s">
        <v>12</v>
      </c>
      <c r="E8" s="8" t="s">
        <v>152</v>
      </c>
      <c r="F8" s="8" t="s">
        <v>153</v>
      </c>
      <c r="G8" s="8" t="s">
        <v>154</v>
      </c>
      <c r="H8" s="8" t="s">
        <v>155</v>
      </c>
      <c r="I8" s="10" t="s">
        <v>50</v>
      </c>
      <c r="K8" s="10"/>
    </row>
    <row r="9" spans="1:11" x14ac:dyDescent="0.25">
      <c r="C9" s="14" t="s">
        <v>130</v>
      </c>
      <c r="D9" s="14" t="s">
        <v>131</v>
      </c>
      <c r="E9" s="14" t="s">
        <v>156</v>
      </c>
      <c r="F9" s="14" t="s">
        <v>157</v>
      </c>
      <c r="G9" s="16" t="s">
        <v>158</v>
      </c>
      <c r="H9" s="16" t="s">
        <v>159</v>
      </c>
      <c r="I9" s="16" t="s">
        <v>139</v>
      </c>
      <c r="J9" s="16" t="s">
        <v>140</v>
      </c>
    </row>
    <row r="10" spans="1:11" s="21" customFormat="1" x14ac:dyDescent="0.25">
      <c r="C10" s="21" t="s">
        <v>180</v>
      </c>
      <c r="D10" s="22" t="s">
        <v>124</v>
      </c>
      <c r="E10" s="22">
        <v>36</v>
      </c>
      <c r="F10" s="22">
        <v>2</v>
      </c>
      <c r="G10" s="22">
        <v>9</v>
      </c>
      <c r="H10" s="22">
        <v>0.5</v>
      </c>
      <c r="I10" s="62">
        <v>61.74</v>
      </c>
      <c r="J10" s="62">
        <v>63.72</v>
      </c>
    </row>
    <row r="12" spans="1:11" ht="15.75" thickBot="1" x14ac:dyDescent="0.3"/>
    <row r="13" spans="1:11" ht="16.5" thickTop="1" thickBot="1" x14ac:dyDescent="0.3">
      <c r="B13" s="18" t="s">
        <v>125</v>
      </c>
      <c r="C13" s="64" t="s">
        <v>175</v>
      </c>
      <c r="E13" s="18" t="s">
        <v>141</v>
      </c>
      <c r="F13" s="15"/>
    </row>
    <row r="14" spans="1:11" ht="16.5" thickTop="1" thickBot="1" x14ac:dyDescent="0.3">
      <c r="B14" s="18" t="s">
        <v>129</v>
      </c>
      <c r="C14" s="19"/>
    </row>
    <row r="15" spans="1:11" ht="15.75" thickTop="1" x14ac:dyDescent="0.25">
      <c r="B15" s="7" t="s">
        <v>144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nik27d1lib2_p27_lay</v>
      </c>
      <c r="D17" s="12" t="str">
        <f>$F$13&amp;C10</f>
        <v>122700c_1_1227_p_gmb173d</v>
      </c>
      <c r="E17" s="12" t="s">
        <v>119</v>
      </c>
      <c r="F17" s="13">
        <f>I10</f>
        <v>61.74</v>
      </c>
      <c r="G17" s="13">
        <f>J10</f>
        <v>63.72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162</v>
      </c>
      <c r="C18" s="7" t="s">
        <v>10</v>
      </c>
      <c r="D18" s="50" t="s">
        <v>172</v>
      </c>
      <c r="E18" s="7" t="str">
        <f>-F17/2+$C$15&amp;" "&amp;-G17/2+$C$15&amp;" "&amp;F17/2-$C$15&amp;" "&amp;G17/2-$C$15</f>
        <v>-30.51 -31.5 30.51 31.5</v>
      </c>
      <c r="F18" s="7">
        <v>0.2</v>
      </c>
      <c r="G18" s="7">
        <v>0.4</v>
      </c>
      <c r="H18" s="7" t="s">
        <v>102</v>
      </c>
    </row>
    <row r="19" spans="1:9" x14ac:dyDescent="0.25">
      <c r="A19" s="7" t="s">
        <v>38</v>
      </c>
      <c r="B19" s="7" t="s">
        <v>160</v>
      </c>
      <c r="C19" s="7" t="s">
        <v>10</v>
      </c>
      <c r="D19" s="50" t="s">
        <v>173</v>
      </c>
      <c r="E19" s="7">
        <f>E10</f>
        <v>36</v>
      </c>
      <c r="F19" s="7">
        <f>F10</f>
        <v>2</v>
      </c>
      <c r="G19" s="7">
        <f>G10</f>
        <v>9</v>
      </c>
      <c r="H19" s="7">
        <f>H10</f>
        <v>0.5</v>
      </c>
    </row>
    <row r="20" spans="1:9" x14ac:dyDescent="0.25">
      <c r="A20" s="7" t="s">
        <v>38</v>
      </c>
      <c r="B20" s="7" t="s">
        <v>101</v>
      </c>
      <c r="C20" s="7" t="s">
        <v>10</v>
      </c>
      <c r="D20" s="50" t="s">
        <v>172</v>
      </c>
      <c r="E20" s="50" t="s">
        <v>173</v>
      </c>
      <c r="F20" s="52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0"/>
  <sheetViews>
    <sheetView workbookViewId="0">
      <selection activeCell="C12" sqref="C12:C14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9.5703125" style="32" customWidth="1"/>
    <col min="4" max="4" width="32" style="32" bestFit="1" customWidth="1"/>
    <col min="5" max="5" width="43" style="32" bestFit="1" customWidth="1"/>
    <col min="6" max="6" width="19" style="32" bestFit="1" customWidth="1"/>
    <col min="7" max="7" width="18.5703125" style="32" bestFit="1" customWidth="1"/>
    <col min="8" max="9" width="17.28515625" style="32" bestFit="1" customWidth="1"/>
    <col min="10" max="10" width="15.28515625" style="32" bestFit="1" customWidth="1"/>
    <col min="11" max="11" width="12" style="32" bestFit="1" customWidth="1"/>
    <col min="12" max="12" width="7" style="32" bestFit="1" customWidth="1"/>
    <col min="13" max="16384" width="9.140625" style="32"/>
  </cols>
  <sheetData>
    <row r="1" spans="1:13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3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3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3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3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3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3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3" s="36" customFormat="1" ht="15.75" x14ac:dyDescent="0.25">
      <c r="A8" s="33"/>
      <c r="B8" s="33" t="s">
        <v>103</v>
      </c>
      <c r="C8" s="33" t="s">
        <v>26</v>
      </c>
      <c r="D8" s="33" t="s">
        <v>104</v>
      </c>
      <c r="E8" s="33" t="s">
        <v>105</v>
      </c>
      <c r="F8" s="36" t="s">
        <v>12</v>
      </c>
      <c r="G8" s="33" t="s">
        <v>48</v>
      </c>
      <c r="H8" s="33" t="s">
        <v>49</v>
      </c>
      <c r="I8" s="33" t="s">
        <v>166</v>
      </c>
      <c r="J8" s="35"/>
      <c r="K8" s="35"/>
    </row>
    <row r="9" spans="1:13" s="36" customFormat="1" ht="15.75" x14ac:dyDescent="0.25">
      <c r="A9" s="33"/>
      <c r="B9" s="33" t="s">
        <v>107</v>
      </c>
      <c r="C9" s="33" t="s">
        <v>11</v>
      </c>
      <c r="D9" s="36" t="s">
        <v>12</v>
      </c>
      <c r="E9" s="36" t="s">
        <v>108</v>
      </c>
      <c r="F9" s="36" t="s">
        <v>127</v>
      </c>
      <c r="G9" s="33" t="s">
        <v>109</v>
      </c>
      <c r="H9" s="33" t="s">
        <v>128</v>
      </c>
      <c r="I9" s="35" t="s">
        <v>165</v>
      </c>
      <c r="J9" s="35" t="s">
        <v>50</v>
      </c>
      <c r="K9" s="35"/>
    </row>
    <row r="10" spans="1:13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3" x14ac:dyDescent="0.25">
      <c r="C11" s="39" t="s">
        <v>130</v>
      </c>
      <c r="D11" s="39" t="s">
        <v>131</v>
      </c>
      <c r="E11" s="39" t="s">
        <v>132</v>
      </c>
      <c r="F11" s="39" t="s">
        <v>136</v>
      </c>
      <c r="G11" s="39" t="s">
        <v>133</v>
      </c>
      <c r="H11" s="39" t="s">
        <v>137</v>
      </c>
      <c r="I11" s="41" t="s">
        <v>134</v>
      </c>
      <c r="J11" s="41" t="s">
        <v>135</v>
      </c>
      <c r="K11" s="41" t="s">
        <v>138</v>
      </c>
      <c r="L11" s="41" t="s">
        <v>139</v>
      </c>
      <c r="M11" s="41" t="s">
        <v>140</v>
      </c>
    </row>
    <row r="12" spans="1:13" x14ac:dyDescent="0.25">
      <c r="C12" s="38" t="s">
        <v>182</v>
      </c>
      <c r="D12" s="42" t="s">
        <v>124</v>
      </c>
      <c r="E12" s="42">
        <v>2</v>
      </c>
      <c r="F12" s="42">
        <v>30</v>
      </c>
      <c r="G12" s="42" t="str">
        <f>"("&amp;F12-E12+2*$C$21&amp;" "&amp;F12-E12&amp;")"</f>
        <v>(28 28)</v>
      </c>
      <c r="H12" s="38" t="s">
        <v>143</v>
      </c>
      <c r="I12" s="42">
        <v>0.2</v>
      </c>
      <c r="J12" s="42">
        <v>0.4</v>
      </c>
      <c r="K12" s="42" t="s">
        <v>161</v>
      </c>
      <c r="L12" s="62">
        <v>61.74</v>
      </c>
      <c r="M12" s="62">
        <v>63.72</v>
      </c>
    </row>
    <row r="13" spans="1:13" x14ac:dyDescent="0.25">
      <c r="C13" s="49" t="s">
        <v>183</v>
      </c>
      <c r="D13" s="42" t="s">
        <v>124</v>
      </c>
      <c r="E13" s="42">
        <v>2.2000000000000002</v>
      </c>
      <c r="F13" s="42">
        <v>30</v>
      </c>
      <c r="G13" s="42" t="str">
        <f>"("&amp;F13-E13&amp;" "&amp;F13-E13&amp;")"</f>
        <v>(27.8 27.8)</v>
      </c>
      <c r="H13" s="38" t="s">
        <v>143</v>
      </c>
      <c r="I13" s="42">
        <v>0.2</v>
      </c>
      <c r="J13" s="42">
        <v>0.4</v>
      </c>
      <c r="K13" s="42" t="s">
        <v>161</v>
      </c>
      <c r="L13" s="62">
        <v>61.74</v>
      </c>
      <c r="M13" s="62">
        <v>63.72</v>
      </c>
    </row>
    <row r="14" spans="1:13" x14ac:dyDescent="0.25">
      <c r="C14" s="49" t="s">
        <v>184</v>
      </c>
      <c r="D14" s="42" t="s">
        <v>124</v>
      </c>
      <c r="E14" s="42">
        <v>2.4</v>
      </c>
      <c r="F14" s="42">
        <v>30</v>
      </c>
      <c r="G14" s="42" t="str">
        <f>"("&amp;F14-E14&amp;" "&amp;F14-E14&amp;")"</f>
        <v>(27.6 27.6)</v>
      </c>
      <c r="H14" s="38" t="s">
        <v>143</v>
      </c>
      <c r="I14" s="42">
        <v>0.2</v>
      </c>
      <c r="J14" s="42">
        <v>0.4</v>
      </c>
      <c r="K14" s="42" t="s">
        <v>161</v>
      </c>
      <c r="L14" s="62">
        <v>61.74</v>
      </c>
      <c r="M14" s="62">
        <v>63.72</v>
      </c>
    </row>
    <row r="19" spans="1:9" ht="15.75" thickBot="1" x14ac:dyDescent="0.3"/>
    <row r="20" spans="1:9" ht="16.5" thickTop="1" thickBot="1" x14ac:dyDescent="0.3">
      <c r="B20" s="43" t="s">
        <v>125</v>
      </c>
      <c r="C20" s="64" t="s">
        <v>175</v>
      </c>
      <c r="E20" s="43" t="s">
        <v>141</v>
      </c>
      <c r="F20" s="40"/>
      <c r="H20" s="39" t="s">
        <v>187</v>
      </c>
      <c r="I20" s="39">
        <v>-0.5</v>
      </c>
    </row>
    <row r="21" spans="1:9" ht="16.5" thickTop="1" thickBot="1" x14ac:dyDescent="0.3">
      <c r="B21" s="43" t="s">
        <v>167</v>
      </c>
      <c r="C21" s="44"/>
    </row>
    <row r="22" spans="1:9" ht="15.75" thickTop="1" x14ac:dyDescent="0.25"/>
    <row r="24" spans="1:9" s="38" customFormat="1" x14ac:dyDescent="0.25">
      <c r="A24" s="37" t="s">
        <v>38</v>
      </c>
      <c r="B24" s="37" t="s">
        <v>39</v>
      </c>
      <c r="C24" s="37" t="str">
        <f>$C$20</f>
        <v>nik27d1lib2_p27_lay</v>
      </c>
      <c r="D24" s="37" t="str">
        <f>$F$20&amp;C12</f>
        <v>122700c_1_1227_p_gmb222d</v>
      </c>
      <c r="E24" s="37" t="s">
        <v>119</v>
      </c>
      <c r="F24" s="38">
        <f>L12</f>
        <v>61.74</v>
      </c>
      <c r="G24" s="38">
        <f>M12</f>
        <v>63.72</v>
      </c>
      <c r="H24" s="38">
        <v>0</v>
      </c>
      <c r="I24" s="38">
        <v>0</v>
      </c>
    </row>
    <row r="25" spans="1:9" x14ac:dyDescent="0.25">
      <c r="A25" s="32" t="s">
        <v>38</v>
      </c>
      <c r="B25" s="32" t="s">
        <v>126</v>
      </c>
      <c r="C25" s="32" t="s">
        <v>10</v>
      </c>
      <c r="D25" s="52" t="s">
        <v>171</v>
      </c>
      <c r="E25" s="32" t="str">
        <f>"("&amp;E12&amp;" "&amp;E12&amp;")"</f>
        <v>(2 2)</v>
      </c>
      <c r="F25" s="32" t="str">
        <f>K12</f>
        <v>(25 25)</v>
      </c>
      <c r="G25" s="32" t="str">
        <f>G12</f>
        <v>(28 28)</v>
      </c>
      <c r="H25" s="32" t="str">
        <f>H12</f>
        <v>((5))</v>
      </c>
      <c r="I25" s="32">
        <f>gmb_zonal_bkg!$G$5/2</f>
        <v>0.5</v>
      </c>
    </row>
    <row r="26" spans="1:9" x14ac:dyDescent="0.25">
      <c r="A26" s="32" t="s">
        <v>38</v>
      </c>
      <c r="B26" s="32" t="str">
        <f>B25</f>
        <v>xy_canon</v>
      </c>
      <c r="C26" s="32" t="str">
        <f t="shared" ref="C26:I26" si="0">C25</f>
        <v>cv</v>
      </c>
      <c r="D26" s="32" t="s">
        <v>181</v>
      </c>
      <c r="E26" s="32" t="str">
        <f t="shared" si="0"/>
        <v>(2 2)</v>
      </c>
      <c r="F26" s="32" t="str">
        <f t="shared" si="0"/>
        <v>(25 25)</v>
      </c>
      <c r="G26" s="32" t="str">
        <f t="shared" si="0"/>
        <v>(28 28)</v>
      </c>
      <c r="H26" s="32" t="str">
        <f t="shared" si="0"/>
        <v>((5))</v>
      </c>
      <c r="I26" s="32">
        <f t="shared" si="0"/>
        <v>0.5</v>
      </c>
    </row>
    <row r="27" spans="1:9" x14ac:dyDescent="0.25">
      <c r="A27" s="32" t="s">
        <v>38</v>
      </c>
      <c r="B27" s="46" t="s">
        <v>169</v>
      </c>
      <c r="C27" s="32" t="s">
        <v>10</v>
      </c>
      <c r="D27" s="32" t="str">
        <f>D26</f>
        <v>siv.drawing</v>
      </c>
      <c r="E27" s="32">
        <f>$I$20</f>
        <v>-0.5</v>
      </c>
      <c r="F27" s="32">
        <f t="shared" ref="F27:H27" si="1">$I$20</f>
        <v>-0.5</v>
      </c>
      <c r="G27" s="32">
        <f t="shared" si="1"/>
        <v>-0.5</v>
      </c>
      <c r="H27" s="32">
        <f t="shared" si="1"/>
        <v>-0.5</v>
      </c>
      <c r="I27" s="32" t="b">
        <v>0</v>
      </c>
    </row>
    <row r="28" spans="1:9" s="47" customFormat="1" x14ac:dyDescent="0.25">
      <c r="A28" s="47" t="s">
        <v>38</v>
      </c>
      <c r="B28" s="47" t="s">
        <v>142</v>
      </c>
      <c r="C28" s="47" t="s">
        <v>10</v>
      </c>
      <c r="D28" s="47" t="s">
        <v>188</v>
      </c>
      <c r="E28" s="47" t="s">
        <v>189</v>
      </c>
    </row>
    <row r="30" spans="1:9" x14ac:dyDescent="0.25">
      <c r="A30" s="37" t="s">
        <v>38</v>
      </c>
      <c r="B30" s="37" t="s">
        <v>39</v>
      </c>
      <c r="C30" s="37" t="str">
        <f>$C$20</f>
        <v>nik27d1lib2_p27_lay</v>
      </c>
      <c r="D30" s="37" t="str">
        <f>$F$20&amp;C13</f>
        <v>122700c_1_1227_p_gmb223d</v>
      </c>
      <c r="E30" s="37" t="s">
        <v>119</v>
      </c>
      <c r="F30" s="38">
        <f>L13</f>
        <v>61.74</v>
      </c>
      <c r="G30" s="38">
        <f>M13</f>
        <v>63.72</v>
      </c>
      <c r="H30" s="38">
        <v>0</v>
      </c>
      <c r="I30" s="38">
        <v>0</v>
      </c>
    </row>
    <row r="31" spans="1:9" x14ac:dyDescent="0.25">
      <c r="A31" s="47" t="s">
        <v>38</v>
      </c>
      <c r="B31" s="32" t="s">
        <v>126</v>
      </c>
      <c r="C31" s="32" t="s">
        <v>10</v>
      </c>
      <c r="D31" s="52" t="s">
        <v>171</v>
      </c>
      <c r="E31" s="32" t="str">
        <f>"("&amp;E13&amp;" "&amp;E13&amp;")"</f>
        <v>(2.2 2.2)</v>
      </c>
      <c r="F31" s="32" t="str">
        <f>K13</f>
        <v>(25 25)</v>
      </c>
      <c r="G31" s="32" t="str">
        <f>G13</f>
        <v>(27.8 27.8)</v>
      </c>
      <c r="H31" s="32" t="str">
        <f>H13</f>
        <v>((5))</v>
      </c>
      <c r="I31" s="32">
        <f>gmb_zonal_bkg!$G$5/2</f>
        <v>0.5</v>
      </c>
    </row>
    <row r="32" spans="1:9" x14ac:dyDescent="0.25">
      <c r="A32" s="47" t="s">
        <v>38</v>
      </c>
      <c r="B32" s="32" t="str">
        <f>B31</f>
        <v>xy_canon</v>
      </c>
      <c r="C32" s="32" t="str">
        <f t="shared" ref="C32" si="2">C31</f>
        <v>cv</v>
      </c>
      <c r="D32" s="47" t="s">
        <v>181</v>
      </c>
      <c r="E32" s="32" t="str">
        <f t="shared" ref="E32" si="3">E31</f>
        <v>(2.2 2.2)</v>
      </c>
      <c r="F32" s="32" t="str">
        <f t="shared" ref="F32" si="4">F31</f>
        <v>(25 25)</v>
      </c>
      <c r="G32" s="32" t="str">
        <f t="shared" ref="G32" si="5">G31</f>
        <v>(27.8 27.8)</v>
      </c>
      <c r="H32" s="32" t="str">
        <f t="shared" ref="H32" si="6">H31</f>
        <v>((5))</v>
      </c>
      <c r="I32" s="32">
        <f t="shared" ref="I32" si="7">I31</f>
        <v>0.5</v>
      </c>
    </row>
    <row r="33" spans="1:9" x14ac:dyDescent="0.25">
      <c r="A33" s="47" t="s">
        <v>38</v>
      </c>
      <c r="B33" s="46" t="s">
        <v>169</v>
      </c>
      <c r="C33" s="32" t="s">
        <v>10</v>
      </c>
      <c r="D33" s="47" t="str">
        <f>D32</f>
        <v>siv.drawing</v>
      </c>
      <c r="E33" s="32">
        <f>$I$20</f>
        <v>-0.5</v>
      </c>
      <c r="F33" s="32">
        <f t="shared" ref="F33:H33" si="8">$I$20</f>
        <v>-0.5</v>
      </c>
      <c r="G33" s="32">
        <f t="shared" si="8"/>
        <v>-0.5</v>
      </c>
      <c r="H33" s="32">
        <f t="shared" si="8"/>
        <v>-0.5</v>
      </c>
      <c r="I33" s="32" t="b">
        <v>0</v>
      </c>
    </row>
    <row r="34" spans="1:9" s="47" customFormat="1" x14ac:dyDescent="0.25">
      <c r="A34" s="47" t="s">
        <v>38</v>
      </c>
      <c r="B34" s="47" t="s">
        <v>142</v>
      </c>
      <c r="C34" s="47" t="s">
        <v>10</v>
      </c>
      <c r="D34" s="52" t="s">
        <v>188</v>
      </c>
      <c r="E34" s="52" t="s">
        <v>189</v>
      </c>
    </row>
    <row r="36" spans="1:9" x14ac:dyDescent="0.25">
      <c r="A36" s="37" t="s">
        <v>38</v>
      </c>
      <c r="B36" s="37" t="s">
        <v>39</v>
      </c>
      <c r="C36" s="37" t="str">
        <f>$C$20</f>
        <v>nik27d1lib2_p27_lay</v>
      </c>
      <c r="D36" s="37" t="str">
        <f>$F$20&amp;C14</f>
        <v>122700c_1_1227_p_gmb224d</v>
      </c>
      <c r="E36" s="37" t="s">
        <v>119</v>
      </c>
      <c r="F36" s="38">
        <f>L14</f>
        <v>61.74</v>
      </c>
      <c r="G36" s="38">
        <f>M14</f>
        <v>63.72</v>
      </c>
      <c r="H36" s="38">
        <v>0</v>
      </c>
      <c r="I36" s="38">
        <v>0</v>
      </c>
    </row>
    <row r="37" spans="1:9" x14ac:dyDescent="0.25">
      <c r="A37" s="32" t="s">
        <v>38</v>
      </c>
      <c r="B37" s="32" t="s">
        <v>126</v>
      </c>
      <c r="C37" s="32" t="s">
        <v>10</v>
      </c>
      <c r="D37" s="52" t="s">
        <v>171</v>
      </c>
      <c r="E37" s="32" t="str">
        <f>"("&amp;E14&amp;" "&amp;E14&amp;")"</f>
        <v>(2.4 2.4)</v>
      </c>
      <c r="F37" s="32" t="str">
        <f>K14</f>
        <v>(25 25)</v>
      </c>
      <c r="G37" s="32" t="str">
        <f>G14</f>
        <v>(27.6 27.6)</v>
      </c>
      <c r="H37" s="32" t="str">
        <f>H14</f>
        <v>((5))</v>
      </c>
      <c r="I37" s="32">
        <f>gmb_zonal_bkg!$G$5/2</f>
        <v>0.5</v>
      </c>
    </row>
    <row r="38" spans="1:9" x14ac:dyDescent="0.25">
      <c r="A38" s="32" t="s">
        <v>38</v>
      </c>
      <c r="B38" s="32" t="str">
        <f>B37</f>
        <v>xy_canon</v>
      </c>
      <c r="C38" s="32" t="str">
        <f t="shared" ref="C38" si="9">C37</f>
        <v>cv</v>
      </c>
      <c r="D38" s="47" t="s">
        <v>181</v>
      </c>
      <c r="E38" s="32" t="str">
        <f t="shared" ref="E38" si="10">E37</f>
        <v>(2.4 2.4)</v>
      </c>
      <c r="F38" s="32" t="str">
        <f t="shared" ref="F38" si="11">F37</f>
        <v>(25 25)</v>
      </c>
      <c r="G38" s="32" t="str">
        <f t="shared" ref="G38" si="12">G37</f>
        <v>(27.6 27.6)</v>
      </c>
      <c r="H38" s="32" t="str">
        <f t="shared" ref="H38" si="13">H37</f>
        <v>((5))</v>
      </c>
      <c r="I38" s="32">
        <f t="shared" ref="I38" si="14">I37</f>
        <v>0.5</v>
      </c>
    </row>
    <row r="39" spans="1:9" x14ac:dyDescent="0.25">
      <c r="A39" s="32" t="s">
        <v>38</v>
      </c>
      <c r="B39" s="46" t="s">
        <v>169</v>
      </c>
      <c r="C39" s="32" t="s">
        <v>10</v>
      </c>
      <c r="D39" s="47" t="str">
        <f>D38</f>
        <v>siv.drawing</v>
      </c>
      <c r="E39" s="32">
        <f>$I$20</f>
        <v>-0.5</v>
      </c>
      <c r="F39" s="32">
        <f t="shared" ref="F39:H39" si="15">$I$20</f>
        <v>-0.5</v>
      </c>
      <c r="G39" s="32">
        <f t="shared" si="15"/>
        <v>-0.5</v>
      </c>
      <c r="H39" s="32">
        <f t="shared" si="15"/>
        <v>-0.5</v>
      </c>
      <c r="I39" s="32" t="b">
        <v>0</v>
      </c>
    </row>
    <row r="40" spans="1:9" s="47" customFormat="1" x14ac:dyDescent="0.25">
      <c r="A40" s="47" t="s">
        <v>38</v>
      </c>
      <c r="B40" s="47" t="s">
        <v>142</v>
      </c>
      <c r="C40" s="47" t="s">
        <v>10</v>
      </c>
      <c r="D40" s="52" t="s">
        <v>188</v>
      </c>
      <c r="E40" s="52" t="s">
        <v>189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0752EBB-53F9-4439-AD57-5DAC8F9AA2C7}"/>
</file>

<file path=customXml/itemProps2.xml><?xml version="1.0" encoding="utf-8"?>
<ds:datastoreItem xmlns:ds="http://schemas.openxmlformats.org/officeDocument/2006/customXml" ds:itemID="{47A43505-2E2C-4C04-8441-CCFBC9830AC4}"/>
</file>

<file path=customXml/itemProps3.xml><?xml version="1.0" encoding="utf-8"?>
<ds:datastoreItem xmlns:ds="http://schemas.openxmlformats.org/officeDocument/2006/customXml" ds:itemID="{7064B51F-C550-411B-9480-F7AB286640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canon</vt:lpstr>
      <vt:lpstr>all_functions</vt:lpstr>
      <vt:lpstr>gmb_zonal_bkg</vt:lpstr>
      <vt:lpstr>place_conatiners</vt:lpstr>
      <vt:lpstr>gmb_xy4</vt:lpstr>
      <vt:lpstr>gmb_pound</vt:lpstr>
      <vt:lpstr>gmb_hatch</vt:lpstr>
      <vt:lpstr>gmb_siv_swirl_xy4</vt:lpstr>
      <vt:lpstr>gmb_siv_swirl_cross</vt:lpstr>
      <vt:lpstr>gmb_siv_swril_hatch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2022-11-04T00:20:19Z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