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98\"/>
    </mc:Choice>
  </mc:AlternateContent>
  <xr:revisionPtr revIDLastSave="0" documentId="13_ncr:1_{94C3D253-26D7-4C02-BEE9-3198E5417FDE}" xr6:coauthVersionLast="47" xr6:coauthVersionMax="47" xr10:uidLastSave="{00000000-0000-0000-0000-000000000000}"/>
  <bookViews>
    <workbookView xWindow="-120" yWindow="-120" windowWidth="29040" windowHeight="15720" tabRatio="829" xr2:uid="{00000000-000D-0000-FFFF-FFFF00000000}"/>
  </bookViews>
  <sheets>
    <sheet name="mph_landing" sheetId="93" r:id="rId1"/>
    <sheet name="svh_all" sheetId="91" r:id="rId2"/>
    <sheet name="hev_all" sheetId="9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92" l="1"/>
  <c r="G40" i="92"/>
  <c r="F40" i="92"/>
  <c r="E40" i="92"/>
  <c r="H36" i="92"/>
  <c r="G36" i="92"/>
  <c r="F36" i="92"/>
  <c r="E36" i="92"/>
  <c r="H32" i="92"/>
  <c r="G32" i="92"/>
  <c r="F32" i="92"/>
  <c r="E32" i="92"/>
  <c r="E18" i="93"/>
  <c r="E21" i="93"/>
  <c r="E20" i="93"/>
  <c r="E19" i="93"/>
  <c r="E17" i="93"/>
  <c r="E51" i="91" s="1"/>
  <c r="E47" i="91" l="1"/>
  <c r="H47" i="92" l="1"/>
  <c r="G47" i="92"/>
  <c r="F47" i="92"/>
  <c r="E47" i="92"/>
  <c r="G46" i="92"/>
  <c r="F46" i="92"/>
  <c r="D46" i="92"/>
  <c r="C46" i="92"/>
  <c r="E43" i="92"/>
  <c r="G42" i="92"/>
  <c r="F42" i="92"/>
  <c r="D42" i="92"/>
  <c r="C42" i="92"/>
  <c r="H39" i="92"/>
  <c r="F39" i="92"/>
  <c r="E39" i="92"/>
  <c r="G38" i="92"/>
  <c r="F38" i="92"/>
  <c r="D38" i="92"/>
  <c r="C38" i="92"/>
  <c r="H35" i="92"/>
  <c r="F35" i="92"/>
  <c r="E35" i="92"/>
  <c r="G34" i="92"/>
  <c r="F34" i="92"/>
  <c r="D34" i="92"/>
  <c r="C34" i="92"/>
  <c r="H31" i="92"/>
  <c r="F31" i="92"/>
  <c r="E31" i="92"/>
  <c r="G30" i="92"/>
  <c r="F30" i="92"/>
  <c r="D30" i="92"/>
  <c r="C30" i="92"/>
  <c r="F18" i="92"/>
  <c r="F43" i="92" s="1"/>
  <c r="G17" i="92"/>
  <c r="G39" i="92" s="1"/>
  <c r="G16" i="92"/>
  <c r="G35" i="92" s="1"/>
  <c r="G15" i="92"/>
  <c r="G31" i="92" s="1"/>
  <c r="J18" i="92" l="1"/>
  <c r="G43" i="92" s="1"/>
  <c r="K18" i="92"/>
  <c r="H43" i="92" s="1"/>
  <c r="H49" i="91" l="1"/>
  <c r="G49" i="91"/>
  <c r="F49" i="91"/>
  <c r="E49" i="91"/>
  <c r="G48" i="91"/>
  <c r="F48" i="91"/>
  <c r="C48" i="91"/>
  <c r="D48" i="91"/>
  <c r="E45" i="91"/>
  <c r="G44" i="91"/>
  <c r="F44" i="91"/>
  <c r="C44" i="91"/>
  <c r="D44" i="91"/>
  <c r="E30" i="91"/>
  <c r="E31" i="91" s="1"/>
  <c r="F30" i="91"/>
  <c r="F31" i="91" s="1"/>
  <c r="H30" i="91"/>
  <c r="H31" i="91" s="1"/>
  <c r="F17" i="91"/>
  <c r="K17" i="91" s="1"/>
  <c r="H45" i="91" s="1"/>
  <c r="H40" i="91"/>
  <c r="H41" i="91" s="1"/>
  <c r="F40" i="91"/>
  <c r="F41" i="91" s="1"/>
  <c r="E40" i="91"/>
  <c r="E41" i="91" s="1"/>
  <c r="G39" i="91"/>
  <c r="F39" i="91"/>
  <c r="D39" i="91"/>
  <c r="C39" i="91"/>
  <c r="H35" i="91"/>
  <c r="H36" i="91" s="1"/>
  <c r="F35" i="91"/>
  <c r="F36" i="91" s="1"/>
  <c r="E35" i="91"/>
  <c r="E36" i="91" s="1"/>
  <c r="G34" i="91"/>
  <c r="F34" i="91"/>
  <c r="D34" i="91"/>
  <c r="C34" i="91"/>
  <c r="G29" i="91"/>
  <c r="F29" i="91"/>
  <c r="D29" i="91"/>
  <c r="C29" i="91"/>
  <c r="G16" i="91"/>
  <c r="G15" i="91"/>
  <c r="G35" i="91" s="1"/>
  <c r="G36" i="91" s="1"/>
  <c r="G14" i="91"/>
  <c r="G30" i="91" s="1"/>
  <c r="G31" i="91" s="1"/>
  <c r="G40" i="91" l="1"/>
  <c r="G41" i="91" s="1"/>
  <c r="F45" i="91"/>
  <c r="J17" i="91"/>
  <c r="G45" i="91" s="1"/>
</calcChain>
</file>

<file path=xl/sharedStrings.xml><?xml version="1.0" encoding="utf-8"?>
<sst xmlns="http://schemas.openxmlformats.org/spreadsheetml/2006/main" count="515" uniqueCount="109">
  <si>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</si>
  <si>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</si>
  <si>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</si>
  <si>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</si>
  <si>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</si>
  <si>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</si>
  <si>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</si>
  <si>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</si>
  <si>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</si>
  <si>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</si>
  <si>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</si>
  <si>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</si>
  <si>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</si>
  <si>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</si>
  <si>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</si>
  <si>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</si>
  <si>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</si>
  <si>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</si>
  <si>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</si>
  <si>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</si>
  <si>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</si>
  <si>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</si>
  <si>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</si>
  <si>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</si>
  <si>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</si>
  <si>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library.string</t>
  </si>
  <si>
    <t>y</t>
  </si>
  <si>
    <t>StartLayoutAssembler</t>
  </si>
  <si>
    <t>bbox.bbox</t>
  </si>
  <si>
    <t>origin.points</t>
  </si>
  <si>
    <t>keep_shapes.boolean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</si>
  <si>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</si>
  <si>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</si>
  <si>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</si>
  <si>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</si>
  <si>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</si>
  <si>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</si>
  <si>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</si>
  <si>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</si>
  <si>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</si>
  <si>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</si>
  <si>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</si>
  <si>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</si>
  <si>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</si>
  <si>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</si>
  <si>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</si>
  <si>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</si>
  <si>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</si>
  <si>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</si>
  <si>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</si>
  <si>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</si>
  <si>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</si>
  <si>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</si>
  <si>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</si>
  <si>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</si>
  <si>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</si>
  <si>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</si>
  <si>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</si>
  <si>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</si>
  <si>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</si>
  <si>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</si>
  <si>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</si>
  <si>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</si>
  <si>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</si>
  <si>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</si>
  <si>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</si>
  <si>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</si>
  <si>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</si>
  <si>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</si>
  <si>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</si>
  <si>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</si>
  <si>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</si>
  <si>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</si>
  <si>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tvpa_canon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</si>
  <si>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</si>
  <si>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</si>
  <si>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</si>
  <si>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</si>
  <si>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</si>
  <si>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chopped_tvpa_canon</t>
  </si>
  <si>
    <t>(25 25)</t>
  </si>
  <si>
    <t>create_rectangle</t>
  </si>
  <si>
    <t>shift.float</t>
  </si>
  <si>
    <t>swirl.boolean</t>
  </si>
  <si>
    <t>pullback</t>
  </si>
  <si>
    <t>(24 24)</t>
  </si>
  <si>
    <t>nik76d9lib2_x76c_lay</t>
  </si>
  <si>
    <t>nik76d9lib1_x76c_lay</t>
  </si>
  <si>
    <t>mph.drawing</t>
  </si>
  <si>
    <t>svh.drawing</t>
  </si>
  <si>
    <t>HEV.drawing</t>
  </si>
  <si>
    <t>smh.drawing</t>
  </si>
  <si>
    <t>MPH.scratch1</t>
  </si>
  <si>
    <t>MPH.scratch2</t>
  </si>
  <si>
    <t>127600c_d9t98_atc_mph_land_search</t>
  </si>
  <si>
    <t>127600c_d9t98_atc_svh022d</t>
  </si>
  <si>
    <t>127600c_d9t98_atc_svh023d</t>
  </si>
  <si>
    <t>127600c_d9t98_atc_svh024d</t>
  </si>
  <si>
    <t>127600c_d9t98_atc_svh155d</t>
  </si>
  <si>
    <t>127600c_d9t98_atc_svh174d</t>
  </si>
  <si>
    <t>127600c_d9t98_atc_hev022d</t>
  </si>
  <si>
    <t>127600c_d9t98_atc_hev023d</t>
  </si>
  <si>
    <t>127600c_d9t98_atc_hev024d</t>
  </si>
  <si>
    <t>127600c_d9t98_atc_hev155d</t>
  </si>
  <si>
    <t>127600c_d9t98_atc_hev174d</t>
  </si>
  <si>
    <t>-21.5 -21.5 21.5 21.5</t>
  </si>
  <si>
    <t>shape_size</t>
  </si>
  <si>
    <t>-21.3 -21.3 21.3 21.3</t>
  </si>
  <si>
    <t>-21.4 -21.4 21.4 21.4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</si>
</sst>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0" fontId="8" fillId="9" borderId="0" xfId="7"/>
    <xf numFmtId="0" fontId="8" fillId="9" borderId="0" xfId="7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9" fillId="10" borderId="0" xfId="8"/>
    <xf numFmtId="0" fontId="5" fillId="5" borderId="2" xfId="3" applyBorder="1" applyAlignment="1">
      <alignment horizontal="left" vertical="center"/>
    </xf>
    <xf numFmtId="0" fontId="4" fillId="0" borderId="0" xfId="0" applyFont="1"/>
    <xf numFmtId="0" fontId="9" fillId="10" borderId="0" xfId="8" applyAlignment="1">
      <alignment horizontal="left" vertical="center"/>
    </xf>
    <xf numFmtId="0" fontId="9" fillId="10" borderId="2" xfId="8" applyBorder="1" applyAlignment="1">
      <alignment horizontal="left" vertical="center"/>
    </xf>
    <xf numFmtId="0" fontId="0" fillId="0" borderId="0" xfId="0" quotePrefix="1"/>
  </cellXfs>
  <cellStyles count="9">
    <cellStyle name="40% - Accent1" xfId="2" builtinId="31"/>
    <cellStyle name="40% - Accent6" xfId="6" builtinId="51"/>
    <cellStyle name="60% - Accent5 2" xfId="8" xr:uid="{DA01DEC3-998E-41AD-83CE-B3BAACB651D1}"/>
    <cellStyle name="Bad" xfId="7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9752-899C-404E-8F53-ED7FDA14D690}">
  <dimension ref="A1:K22"/>
  <sheetViews>
    <sheetView tabSelected="1" topLeftCell="A10" workbookViewId="0">
      <selection activeCell="D32" sqref="D3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34</v>
      </c>
      <c r="C2" s="2" t="s">
        <v>11</v>
      </c>
      <c r="D2" s="2" t="s">
        <v>12</v>
      </c>
      <c r="E2" s="2" t="s">
        <v>28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37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38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39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40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29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41</v>
      </c>
      <c r="C7" s="1" t="s">
        <v>11</v>
      </c>
      <c r="D7" s="1" t="s">
        <v>12</v>
      </c>
      <c r="E7" s="1" t="s">
        <v>28</v>
      </c>
      <c r="F7" s="1" t="s">
        <v>31</v>
      </c>
      <c r="G7" s="1" t="s">
        <v>32</v>
      </c>
      <c r="H7" s="1" t="s">
        <v>20</v>
      </c>
      <c r="I7" s="3" t="s">
        <v>33</v>
      </c>
      <c r="J7" s="3"/>
      <c r="K7" s="3"/>
    </row>
    <row r="8" spans="1:11" s="4" customFormat="1" ht="15.75" x14ac:dyDescent="0.25">
      <c r="A8" s="1"/>
      <c r="B8" s="1" t="s">
        <v>43</v>
      </c>
      <c r="C8" s="1" t="s">
        <v>25</v>
      </c>
      <c r="D8" s="1" t="s">
        <v>44</v>
      </c>
      <c r="E8" s="1" t="s">
        <v>45</v>
      </c>
      <c r="F8" s="4" t="s">
        <v>12</v>
      </c>
      <c r="G8" s="1" t="s">
        <v>31</v>
      </c>
      <c r="H8" s="1" t="s">
        <v>32</v>
      </c>
      <c r="I8" s="1" t="s">
        <v>83</v>
      </c>
      <c r="J8" s="3"/>
      <c r="K8" s="3"/>
    </row>
    <row r="9" spans="1:11" s="4" customFormat="1" ht="15.75" x14ac:dyDescent="0.25">
      <c r="A9" s="1"/>
      <c r="B9" s="1" t="s">
        <v>46</v>
      </c>
      <c r="C9" s="1" t="s">
        <v>11</v>
      </c>
      <c r="D9" s="4" t="s">
        <v>12</v>
      </c>
      <c r="E9" s="4" t="s">
        <v>47</v>
      </c>
      <c r="F9" s="4" t="s">
        <v>57</v>
      </c>
      <c r="G9" s="1" t="s">
        <v>48</v>
      </c>
      <c r="H9" s="1" t="s">
        <v>58</v>
      </c>
      <c r="I9" s="3" t="s">
        <v>82</v>
      </c>
      <c r="J9" s="3" t="s">
        <v>33</v>
      </c>
      <c r="K9" s="3"/>
    </row>
    <row r="10" spans="1:11" s="4" customFormat="1" ht="15.75" x14ac:dyDescent="0.25">
      <c r="A10" s="1"/>
      <c r="B10" s="1" t="s">
        <v>36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30</v>
      </c>
      <c r="J10" s="2"/>
      <c r="K10" s="3"/>
    </row>
    <row r="11" spans="1:11" s="4" customFormat="1" ht="15.75" x14ac:dyDescent="0.25">
      <c r="A11" s="1"/>
      <c r="B11" s="1" t="s">
        <v>74</v>
      </c>
      <c r="C11" s="1" t="s">
        <v>11</v>
      </c>
      <c r="D11" s="1" t="s">
        <v>12</v>
      </c>
      <c r="E11" s="1" t="s">
        <v>75</v>
      </c>
      <c r="F11" s="1" t="s">
        <v>76</v>
      </c>
      <c r="G11" s="1" t="s">
        <v>77</v>
      </c>
      <c r="H11" s="1" t="s">
        <v>78</v>
      </c>
      <c r="I11" s="3" t="s">
        <v>33</v>
      </c>
      <c r="K11" s="3"/>
    </row>
    <row r="12" spans="1:11" s="4" customFormat="1" ht="15.75" x14ac:dyDescent="0.25">
      <c r="A12" s="1"/>
      <c r="B12" s="1" t="s">
        <v>50</v>
      </c>
      <c r="C12" s="1" t="s">
        <v>11</v>
      </c>
      <c r="D12" s="1" t="s">
        <v>12</v>
      </c>
      <c r="E12" s="1" t="s">
        <v>31</v>
      </c>
      <c r="F12" s="1" t="s">
        <v>51</v>
      </c>
      <c r="G12" s="1" t="s">
        <v>52</v>
      </c>
      <c r="H12" s="1" t="s">
        <v>53</v>
      </c>
      <c r="I12" s="3" t="s">
        <v>33</v>
      </c>
      <c r="K12" s="3"/>
    </row>
    <row r="13" spans="1:11" s="4" customFormat="1" ht="15.75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  <c r="K13" s="3"/>
    </row>
    <row r="15" spans="1:11" ht="15.75" thickBot="1" x14ac:dyDescent="0.3"/>
    <row r="16" spans="1:11" s="17" customFormat="1" ht="16.5" thickTop="1" thickBot="1" x14ac:dyDescent="0.3">
      <c r="A16" s="20" t="s">
        <v>26</v>
      </c>
      <c r="B16" s="20" t="s">
        <v>27</v>
      </c>
      <c r="C16" s="21" t="s">
        <v>87</v>
      </c>
      <c r="D16" s="20" t="s">
        <v>94</v>
      </c>
      <c r="E16" s="20" t="s">
        <v>49</v>
      </c>
      <c r="F16" s="17">
        <v>63.36</v>
      </c>
      <c r="G16" s="17">
        <v>63</v>
      </c>
      <c r="H16" s="17">
        <v>0</v>
      </c>
      <c r="I16" s="17">
        <v>0</v>
      </c>
    </row>
    <row r="17" spans="1:6" ht="15.75" thickTop="1" x14ac:dyDescent="0.25">
      <c r="A17" t="s">
        <v>26</v>
      </c>
      <c r="B17" t="s">
        <v>81</v>
      </c>
      <c r="C17" t="s">
        <v>10</v>
      </c>
      <c r="D17" t="s">
        <v>92</v>
      </c>
      <c r="E17" t="str">
        <f>-F16/2+11&amp;" "&amp;-G16/2+11&amp;" "&amp;F16/2-11&amp;" "&amp;G16/2-11</f>
        <v>-20.68 -20.5 20.68 20.5</v>
      </c>
    </row>
    <row r="18" spans="1:6" x14ac:dyDescent="0.25">
      <c r="A18" t="s">
        <v>26</v>
      </c>
      <c r="B18" t="s">
        <v>81</v>
      </c>
      <c r="C18" t="s">
        <v>10</v>
      </c>
      <c r="D18" t="s">
        <v>93</v>
      </c>
      <c r="E18" t="str">
        <f>-F16/2+16&amp;" "&amp;-G16/2+34&amp;" "&amp;F16/2-34&amp;" "&amp;G16/2-16</f>
        <v>-15.68 2.5 -2.32 15.5</v>
      </c>
    </row>
    <row r="19" spans="1:6" x14ac:dyDescent="0.25">
      <c r="A19" t="s">
        <v>26</v>
      </c>
      <c r="B19" t="s">
        <v>81</v>
      </c>
      <c r="C19" t="s">
        <v>10</v>
      </c>
      <c r="D19" t="s">
        <v>93</v>
      </c>
      <c r="E19" t="str">
        <f>-F16/2+34&amp;" "&amp;-G16/2+34&amp;" "&amp;F16/2-16&amp;" "&amp;G16/2-16</f>
        <v>2.32 2.5 15.68 15.5</v>
      </c>
    </row>
    <row r="20" spans="1:6" x14ac:dyDescent="0.25">
      <c r="A20" t="s">
        <v>26</v>
      </c>
      <c r="B20" t="s">
        <v>81</v>
      </c>
      <c r="C20" t="s">
        <v>10</v>
      </c>
      <c r="D20" t="s">
        <v>93</v>
      </c>
      <c r="E20" t="str">
        <f>-F16/2+16&amp;" "&amp;-G16/2+16&amp;" "&amp;F16/2-34&amp;" "&amp;G16/2-34</f>
        <v>-15.68 -15.5 -2.32 -2.5</v>
      </c>
    </row>
    <row r="21" spans="1:6" x14ac:dyDescent="0.25">
      <c r="A21" t="s">
        <v>26</v>
      </c>
      <c r="B21" t="s">
        <v>81</v>
      </c>
      <c r="C21" t="s">
        <v>10</v>
      </c>
      <c r="D21" t="s">
        <v>93</v>
      </c>
      <c r="E21" t="str">
        <f>-F16/2+34&amp;" "&amp;-G16/2+16&amp;" "&amp;F16/2-16&amp;" "&amp;G16/2-34</f>
        <v>2.32 -15.5 15.68 -2.5</v>
      </c>
    </row>
    <row r="22" spans="1:6" x14ac:dyDescent="0.25">
      <c r="A22" t="s">
        <v>26</v>
      </c>
      <c r="B22" t="s">
        <v>42</v>
      </c>
      <c r="C22" t="s">
        <v>10</v>
      </c>
      <c r="D22" t="s">
        <v>92</v>
      </c>
      <c r="E22" t="s">
        <v>93</v>
      </c>
      <c r="F22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B5-2074-4E46-B60D-B5767A52CAB8}">
  <dimension ref="A1:N51"/>
  <sheetViews>
    <sheetView topLeftCell="A18" workbookViewId="0">
      <selection activeCell="C36" sqref="C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34</v>
      </c>
      <c r="C2" s="2" t="s">
        <v>11</v>
      </c>
      <c r="D2" s="2" t="s">
        <v>12</v>
      </c>
      <c r="E2" s="2" t="s">
        <v>28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37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38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39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40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29</v>
      </c>
      <c r="I6" s="2" t="s">
        <v>20</v>
      </c>
      <c r="J6" s="2"/>
      <c r="K6" s="3"/>
    </row>
    <row r="7" spans="1:13" s="4" customFormat="1" ht="15.75" x14ac:dyDescent="0.25">
      <c r="A7" s="1"/>
      <c r="B7" s="1" t="s">
        <v>41</v>
      </c>
      <c r="C7" s="1" t="s">
        <v>11</v>
      </c>
      <c r="D7" s="1" t="s">
        <v>12</v>
      </c>
      <c r="E7" s="1" t="s">
        <v>28</v>
      </c>
      <c r="F7" s="1" t="s">
        <v>31</v>
      </c>
      <c r="G7" s="1" t="s">
        <v>32</v>
      </c>
      <c r="H7" s="1" t="s">
        <v>20</v>
      </c>
      <c r="I7" s="3" t="s">
        <v>33</v>
      </c>
      <c r="J7" s="3"/>
      <c r="K7" s="3"/>
    </row>
    <row r="8" spans="1:13" s="4" customFormat="1" ht="15.75" x14ac:dyDescent="0.25">
      <c r="A8" s="1"/>
      <c r="B8" s="1" t="s">
        <v>43</v>
      </c>
      <c r="C8" s="1" t="s">
        <v>25</v>
      </c>
      <c r="D8" s="1" t="s">
        <v>44</v>
      </c>
      <c r="E8" s="1" t="s">
        <v>45</v>
      </c>
      <c r="F8" s="4" t="s">
        <v>12</v>
      </c>
      <c r="G8" s="1" t="s">
        <v>31</v>
      </c>
      <c r="H8" s="1" t="s">
        <v>32</v>
      </c>
      <c r="I8" s="1" t="s">
        <v>83</v>
      </c>
      <c r="J8" s="3"/>
      <c r="K8" s="3"/>
    </row>
    <row r="9" spans="1:13" s="4" customFormat="1" ht="15.75" x14ac:dyDescent="0.25">
      <c r="A9" s="1"/>
      <c r="B9" s="1" t="s">
        <v>46</v>
      </c>
      <c r="C9" s="1" t="s">
        <v>11</v>
      </c>
      <c r="D9" s="4" t="s">
        <v>12</v>
      </c>
      <c r="E9" s="4" t="s">
        <v>47</v>
      </c>
      <c r="F9" s="4" t="s">
        <v>57</v>
      </c>
      <c r="G9" s="1" t="s">
        <v>48</v>
      </c>
      <c r="H9" s="1" t="s">
        <v>58</v>
      </c>
      <c r="I9" s="3" t="s">
        <v>82</v>
      </c>
      <c r="J9" s="3" t="s">
        <v>33</v>
      </c>
      <c r="K9" s="3"/>
    </row>
    <row r="10" spans="1:13" s="4" customFormat="1" ht="15.75" x14ac:dyDescent="0.25">
      <c r="A10" s="1"/>
      <c r="B10" s="1" t="s">
        <v>36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30</v>
      </c>
      <c r="J10" s="2"/>
      <c r="K10" s="3"/>
    </row>
    <row r="11" spans="1:13" s="4" customFormat="1" ht="15.75" x14ac:dyDescent="0.25">
      <c r="A11" s="1"/>
      <c r="B11" s="1" t="s">
        <v>74</v>
      </c>
      <c r="C11" s="1" t="s">
        <v>11</v>
      </c>
      <c r="D11" s="1" t="s">
        <v>12</v>
      </c>
      <c r="E11" s="1" t="s">
        <v>75</v>
      </c>
      <c r="F11" s="1" t="s">
        <v>76</v>
      </c>
      <c r="G11" s="1" t="s">
        <v>77</v>
      </c>
      <c r="H11" s="1" t="s">
        <v>78</v>
      </c>
      <c r="I11" s="3" t="s">
        <v>33</v>
      </c>
      <c r="K11" s="3"/>
    </row>
    <row r="12" spans="1:13" s="4" customFormat="1" ht="15.75" x14ac:dyDescent="0.25">
      <c r="A12" s="1"/>
      <c r="B12" s="1" t="s">
        <v>50</v>
      </c>
      <c r="C12" s="1" t="s">
        <v>11</v>
      </c>
      <c r="D12" s="1" t="s">
        <v>12</v>
      </c>
      <c r="E12" s="1" t="s">
        <v>31</v>
      </c>
      <c r="F12" s="1" t="s">
        <v>51</v>
      </c>
      <c r="G12" s="1" t="s">
        <v>52</v>
      </c>
      <c r="H12" s="1" t="s">
        <v>53</v>
      </c>
      <c r="I12" s="3" t="s">
        <v>33</v>
      </c>
      <c r="K12" s="3"/>
    </row>
    <row r="13" spans="1:13" x14ac:dyDescent="0.25">
      <c r="C13" s="7" t="s">
        <v>59</v>
      </c>
      <c r="D13" s="7" t="s">
        <v>60</v>
      </c>
      <c r="E13" s="7" t="s">
        <v>61</v>
      </c>
      <c r="F13" s="7" t="s">
        <v>65</v>
      </c>
      <c r="G13" s="7" t="s">
        <v>62</v>
      </c>
      <c r="H13" s="7" t="s">
        <v>66</v>
      </c>
      <c r="I13" s="9" t="s">
        <v>63</v>
      </c>
      <c r="J13" s="9" t="s">
        <v>64</v>
      </c>
      <c r="K13" s="9" t="s">
        <v>67</v>
      </c>
      <c r="L13" s="9" t="s">
        <v>68</v>
      </c>
      <c r="M13" s="9" t="s">
        <v>69</v>
      </c>
    </row>
    <row r="14" spans="1:13" x14ac:dyDescent="0.25">
      <c r="C14" s="6" t="s">
        <v>95</v>
      </c>
      <c r="D14" s="10" t="s">
        <v>54</v>
      </c>
      <c r="E14" s="10">
        <v>2</v>
      </c>
      <c r="F14" s="10">
        <v>30</v>
      </c>
      <c r="G14" s="10" t="str">
        <f>"("&amp;F14-E14+2*$C$23&amp;" "&amp;F14-E14&amp;")"</f>
        <v>(28 28)</v>
      </c>
      <c r="H14" s="6" t="s">
        <v>72</v>
      </c>
      <c r="I14" s="10">
        <v>0.2</v>
      </c>
      <c r="J14" s="10">
        <v>0.4</v>
      </c>
      <c r="K14" s="10" t="s">
        <v>80</v>
      </c>
      <c r="L14">
        <v>63.36</v>
      </c>
      <c r="M14">
        <v>63</v>
      </c>
    </row>
    <row r="15" spans="1:13" x14ac:dyDescent="0.25">
      <c r="C15" s="6" t="s">
        <v>96</v>
      </c>
      <c r="D15" s="10" t="s">
        <v>54</v>
      </c>
      <c r="E15" s="10">
        <v>2.2000000000000002</v>
      </c>
      <c r="F15" s="10">
        <v>30</v>
      </c>
      <c r="G15" s="10" t="str">
        <f>"("&amp;F15-E15&amp;" "&amp;F15-E15&amp;")"</f>
        <v>(27.8 27.8)</v>
      </c>
      <c r="H15" s="6" t="s">
        <v>72</v>
      </c>
      <c r="I15" s="10">
        <v>0.2</v>
      </c>
      <c r="J15" s="10">
        <v>0.4</v>
      </c>
      <c r="K15" s="10" t="s">
        <v>80</v>
      </c>
      <c r="L15">
        <v>63.36</v>
      </c>
      <c r="M15">
        <v>63</v>
      </c>
    </row>
    <row r="16" spans="1:13" x14ac:dyDescent="0.25">
      <c r="C16" s="6" t="s">
        <v>97</v>
      </c>
      <c r="D16" s="10" t="s">
        <v>54</v>
      </c>
      <c r="E16" s="10">
        <v>2.4</v>
      </c>
      <c r="F16" s="10">
        <v>30</v>
      </c>
      <c r="G16" s="10" t="str">
        <f>"("&amp;F16-E16&amp;" "&amp;F16-E16&amp;")"</f>
        <v>(27.6 27.6)</v>
      </c>
      <c r="H16" s="6" t="s">
        <v>72</v>
      </c>
      <c r="I16" s="10">
        <v>0.2</v>
      </c>
      <c r="J16" s="10">
        <v>0.4</v>
      </c>
      <c r="K16" s="10" t="s">
        <v>85</v>
      </c>
      <c r="L16">
        <v>63.36</v>
      </c>
      <c r="M16">
        <v>63</v>
      </c>
    </row>
    <row r="17" spans="1:14" s="13" customFormat="1" x14ac:dyDescent="0.25">
      <c r="C17" s="13" t="s">
        <v>98</v>
      </c>
      <c r="D17" s="14" t="s">
        <v>54</v>
      </c>
      <c r="E17" s="14">
        <v>2.2000000000000002</v>
      </c>
      <c r="F17" s="14">
        <f t="shared" ref="F17" si="0">N17-E17</f>
        <v>33.799999999999997</v>
      </c>
      <c r="G17" s="14">
        <v>0</v>
      </c>
      <c r="H17" s="14">
        <v>0.2</v>
      </c>
      <c r="I17" s="14">
        <v>0.4</v>
      </c>
      <c r="J17" s="14">
        <f t="shared" ref="J17" si="1">F17-2*G17</f>
        <v>33.799999999999997</v>
      </c>
      <c r="K17" s="14">
        <f t="shared" ref="K17" si="2">F17-2*G17</f>
        <v>33.799999999999997</v>
      </c>
      <c r="L17">
        <v>63.36</v>
      </c>
      <c r="M17">
        <v>63</v>
      </c>
      <c r="N17" s="14">
        <v>36</v>
      </c>
    </row>
    <row r="18" spans="1:14" s="13" customFormat="1" x14ac:dyDescent="0.25">
      <c r="C18" s="13" t="s">
        <v>99</v>
      </c>
      <c r="D18" s="14" t="s">
        <v>54</v>
      </c>
      <c r="E18" s="14">
        <v>36</v>
      </c>
      <c r="F18" s="14">
        <v>2</v>
      </c>
      <c r="G18" s="14">
        <v>9</v>
      </c>
      <c r="H18" s="14">
        <v>0.5</v>
      </c>
      <c r="I18">
        <v>63.36</v>
      </c>
      <c r="J18">
        <v>63</v>
      </c>
    </row>
    <row r="21" spans="1:14" ht="15.75" thickBot="1" x14ac:dyDescent="0.3"/>
    <row r="22" spans="1:14" ht="16.5" thickTop="1" thickBot="1" x14ac:dyDescent="0.3">
      <c r="B22" s="11" t="s">
        <v>55</v>
      </c>
      <c r="C22" s="18" t="s">
        <v>86</v>
      </c>
      <c r="E22" s="11" t="s">
        <v>70</v>
      </c>
      <c r="F22" s="8"/>
      <c r="H22" s="7"/>
      <c r="I22" s="7"/>
    </row>
    <row r="23" spans="1:14" ht="16.5" thickTop="1" thickBot="1" x14ac:dyDescent="0.3">
      <c r="B23" s="11" t="s">
        <v>84</v>
      </c>
      <c r="C23" s="12">
        <v>0</v>
      </c>
    </row>
    <row r="24" spans="1:14" ht="15.75" thickTop="1" x14ac:dyDescent="0.25"/>
    <row r="29" spans="1:14" s="6" customFormat="1" x14ac:dyDescent="0.25">
      <c r="A29" s="5" t="s">
        <v>26</v>
      </c>
      <c r="B29" s="5" t="s">
        <v>27</v>
      </c>
      <c r="C29" s="5" t="str">
        <f>$C$22</f>
        <v>nik76d9lib2_x76c_lay</v>
      </c>
      <c r="D29" s="5" t="str">
        <f>$F$22&amp;C14</f>
        <v>127600c_d9t98_atc_svh022d</v>
      </c>
      <c r="E29" s="5" t="s">
        <v>49</v>
      </c>
      <c r="F29" s="6">
        <f>L14</f>
        <v>63.36</v>
      </c>
      <c r="G29" s="6">
        <f>M14</f>
        <v>63</v>
      </c>
      <c r="H29" s="6">
        <v>0</v>
      </c>
      <c r="I29" s="6">
        <v>0</v>
      </c>
    </row>
    <row r="30" spans="1:14" x14ac:dyDescent="0.25">
      <c r="A30" t="s">
        <v>26</v>
      </c>
      <c r="B30" t="s">
        <v>56</v>
      </c>
      <c r="C30" t="s">
        <v>10</v>
      </c>
      <c r="D30" t="s">
        <v>89</v>
      </c>
      <c r="E30" t="str">
        <f>"("&amp;E14&amp;" "&amp;E14&amp;")"</f>
        <v>(2 2)</v>
      </c>
      <c r="F30" t="str">
        <f>K14</f>
        <v>(25 25)</v>
      </c>
      <c r="G30" t="str">
        <f>G14</f>
        <v>(28 28)</v>
      </c>
      <c r="H30" t="str">
        <f>H14</f>
        <v>((5))</v>
      </c>
    </row>
    <row r="31" spans="1:14" x14ac:dyDescent="0.25">
      <c r="A31" t="s">
        <v>26</v>
      </c>
      <c r="B31" t="s">
        <v>56</v>
      </c>
      <c r="C31" t="s">
        <v>10</v>
      </c>
      <c r="D31" t="s">
        <v>88</v>
      </c>
      <c r="E31" t="str">
        <f>E30</f>
        <v>(2 2)</v>
      </c>
      <c r="F31" t="str">
        <f t="shared" ref="F31:G31" si="3">F30</f>
        <v>(25 25)</v>
      </c>
      <c r="G31" t="str">
        <f t="shared" si="3"/>
        <v>(28 28)</v>
      </c>
      <c r="H31" t="str">
        <f>H30</f>
        <v>((5))</v>
      </c>
    </row>
    <row r="32" spans="1:14" x14ac:dyDescent="0.25">
      <c r="A32" t="s">
        <v>26</v>
      </c>
      <c r="B32" t="s">
        <v>106</v>
      </c>
      <c r="C32" t="s">
        <v>10</v>
      </c>
      <c r="D32" t="s">
        <v>88</v>
      </c>
      <c r="E32">
        <v>0.3</v>
      </c>
      <c r="F32">
        <v>0.3</v>
      </c>
      <c r="G32">
        <v>0.3</v>
      </c>
      <c r="H32">
        <v>0.3</v>
      </c>
      <c r="I32" t="b">
        <v>0</v>
      </c>
    </row>
    <row r="33" spans="1:9" x14ac:dyDescent="0.25">
      <c r="A33" t="s">
        <v>26</v>
      </c>
      <c r="B33" t="s">
        <v>81</v>
      </c>
      <c r="C33" t="s">
        <v>10</v>
      </c>
      <c r="D33" t="s">
        <v>91</v>
      </c>
      <c r="E33" s="22" t="s">
        <v>107</v>
      </c>
    </row>
    <row r="34" spans="1:9" x14ac:dyDescent="0.25">
      <c r="A34" s="5" t="s">
        <v>26</v>
      </c>
      <c r="B34" s="5" t="s">
        <v>27</v>
      </c>
      <c r="C34" s="5" t="str">
        <f>$C$22</f>
        <v>nik76d9lib2_x76c_lay</v>
      </c>
      <c r="D34" s="5" t="str">
        <f>$F$22&amp;C15</f>
        <v>127600c_d9t98_atc_svh023d</v>
      </c>
      <c r="E34" s="5" t="s">
        <v>49</v>
      </c>
      <c r="F34" s="6">
        <f>L15</f>
        <v>63.36</v>
      </c>
      <c r="G34" s="6">
        <f>M15</f>
        <v>63</v>
      </c>
      <c r="H34" s="6">
        <v>0</v>
      </c>
      <c r="I34" s="6">
        <v>0</v>
      </c>
    </row>
    <row r="35" spans="1:9" x14ac:dyDescent="0.25">
      <c r="A35" s="19" t="s">
        <v>26</v>
      </c>
      <c r="B35" t="s">
        <v>56</v>
      </c>
      <c r="C35" t="s">
        <v>10</v>
      </c>
      <c r="D35" t="s">
        <v>89</v>
      </c>
      <c r="E35" t="str">
        <f>"("&amp;E15&amp;" "&amp;E15&amp;")"</f>
        <v>(2.2 2.2)</v>
      </c>
      <c r="F35" t="str">
        <f>K15</f>
        <v>(25 25)</v>
      </c>
      <c r="G35" t="str">
        <f>G15</f>
        <v>(27.8 27.8)</v>
      </c>
      <c r="H35" t="str">
        <f>H15</f>
        <v>((5))</v>
      </c>
    </row>
    <row r="36" spans="1:9" x14ac:dyDescent="0.25">
      <c r="A36" t="s">
        <v>26</v>
      </c>
      <c r="B36" t="s">
        <v>56</v>
      </c>
      <c r="C36" t="s">
        <v>10</v>
      </c>
      <c r="D36" t="s">
        <v>88</v>
      </c>
      <c r="E36" t="str">
        <f>E35</f>
        <v>(2.2 2.2)</v>
      </c>
      <c r="F36" t="str">
        <f t="shared" ref="F36:G36" si="4">F35</f>
        <v>(25 25)</v>
      </c>
      <c r="G36" t="str">
        <f t="shared" si="4"/>
        <v>(27.8 27.8)</v>
      </c>
      <c r="H36" t="str">
        <f>H35</f>
        <v>((5))</v>
      </c>
    </row>
    <row r="37" spans="1:9" x14ac:dyDescent="0.25">
      <c r="A37" t="s">
        <v>26</v>
      </c>
      <c r="B37" t="s">
        <v>106</v>
      </c>
      <c r="C37" t="s">
        <v>10</v>
      </c>
      <c r="D37" t="s">
        <v>88</v>
      </c>
      <c r="E37">
        <v>0.3</v>
      </c>
      <c r="F37">
        <v>0.3</v>
      </c>
      <c r="G37">
        <v>0.3</v>
      </c>
      <c r="H37">
        <v>0.3</v>
      </c>
      <c r="I37" t="b">
        <v>0</v>
      </c>
    </row>
    <row r="38" spans="1:9" x14ac:dyDescent="0.25">
      <c r="A38" t="s">
        <v>26</v>
      </c>
      <c r="B38" t="s">
        <v>81</v>
      </c>
      <c r="C38" t="s">
        <v>10</v>
      </c>
      <c r="D38" t="s">
        <v>91</v>
      </c>
      <c r="E38" s="22" t="s">
        <v>108</v>
      </c>
    </row>
    <row r="39" spans="1:9" x14ac:dyDescent="0.25">
      <c r="A39" s="5" t="s">
        <v>26</v>
      </c>
      <c r="B39" s="5" t="s">
        <v>27</v>
      </c>
      <c r="C39" s="5" t="str">
        <f>$C$22</f>
        <v>nik76d9lib2_x76c_lay</v>
      </c>
      <c r="D39" s="5" t="str">
        <f>$F$22&amp;C16</f>
        <v>127600c_d9t98_atc_svh024d</v>
      </c>
      <c r="E39" s="5" t="s">
        <v>49</v>
      </c>
      <c r="F39" s="6">
        <f>L16</f>
        <v>63.36</v>
      </c>
      <c r="G39" s="6">
        <f>M16</f>
        <v>63</v>
      </c>
      <c r="H39" s="6">
        <v>0</v>
      </c>
      <c r="I39" s="6">
        <v>0</v>
      </c>
    </row>
    <row r="40" spans="1:9" x14ac:dyDescent="0.25">
      <c r="A40" s="19" t="s">
        <v>26</v>
      </c>
      <c r="B40" t="s">
        <v>56</v>
      </c>
      <c r="C40" t="s">
        <v>10</v>
      </c>
      <c r="D40" t="s">
        <v>89</v>
      </c>
      <c r="E40" t="str">
        <f>"("&amp;E16&amp;" "&amp;E16&amp;")"</f>
        <v>(2.4 2.4)</v>
      </c>
      <c r="F40" t="str">
        <f>K16</f>
        <v>(24 24)</v>
      </c>
      <c r="G40" t="str">
        <f>G16</f>
        <v>(27.6 27.6)</v>
      </c>
      <c r="H40" t="str">
        <f>H16</f>
        <v>((5))</v>
      </c>
    </row>
    <row r="41" spans="1:9" x14ac:dyDescent="0.25">
      <c r="A41" t="s">
        <v>26</v>
      </c>
      <c r="B41" t="s">
        <v>56</v>
      </c>
      <c r="C41" t="s">
        <v>10</v>
      </c>
      <c r="D41" t="s">
        <v>88</v>
      </c>
      <c r="E41" t="str">
        <f>E40</f>
        <v>(2.4 2.4)</v>
      </c>
      <c r="F41" t="str">
        <f t="shared" ref="F41:G41" si="5">F40</f>
        <v>(24 24)</v>
      </c>
      <c r="G41" t="str">
        <f t="shared" si="5"/>
        <v>(27.6 27.6)</v>
      </c>
      <c r="H41" t="str">
        <f>H40</f>
        <v>((5))</v>
      </c>
    </row>
    <row r="42" spans="1:9" x14ac:dyDescent="0.25">
      <c r="A42" t="s">
        <v>26</v>
      </c>
      <c r="B42" t="s">
        <v>106</v>
      </c>
      <c r="C42" t="s">
        <v>10</v>
      </c>
      <c r="D42" t="s">
        <v>88</v>
      </c>
      <c r="E42">
        <v>0.3</v>
      </c>
      <c r="F42">
        <v>0.3</v>
      </c>
      <c r="G42">
        <v>0.3</v>
      </c>
      <c r="H42">
        <v>0.3</v>
      </c>
      <c r="I42" t="b">
        <v>0</v>
      </c>
    </row>
    <row r="43" spans="1:9" x14ac:dyDescent="0.25">
      <c r="A43" t="s">
        <v>26</v>
      </c>
      <c r="B43" t="s">
        <v>81</v>
      </c>
      <c r="C43" t="s">
        <v>10</v>
      </c>
      <c r="D43" t="s">
        <v>91</v>
      </c>
      <c r="E43" s="22" t="s">
        <v>105</v>
      </c>
    </row>
    <row r="44" spans="1:9" s="15" customFormat="1" x14ac:dyDescent="0.25">
      <c r="A44" s="16" t="s">
        <v>26</v>
      </c>
      <c r="B44" s="16" t="s">
        <v>27</v>
      </c>
      <c r="C44" s="16" t="str">
        <f>$C$22</f>
        <v>nik76d9lib2_x76c_lay</v>
      </c>
      <c r="D44" s="16" t="str">
        <f>$F$22&amp;C17</f>
        <v>127600c_d9t98_atc_svh155d</v>
      </c>
      <c r="E44" s="16" t="s">
        <v>49</v>
      </c>
      <c r="F44" s="15">
        <f>L17</f>
        <v>63.36</v>
      </c>
      <c r="G44" s="15">
        <f>M17</f>
        <v>63</v>
      </c>
      <c r="H44" s="15">
        <v>0</v>
      </c>
      <c r="I44" s="15">
        <v>0</v>
      </c>
    </row>
    <row r="45" spans="1:9" x14ac:dyDescent="0.25">
      <c r="A45" t="s">
        <v>26</v>
      </c>
      <c r="B45" t="s">
        <v>73</v>
      </c>
      <c r="C45" t="s">
        <v>10</v>
      </c>
      <c r="D45" t="s">
        <v>89</v>
      </c>
      <c r="E45">
        <f>E17</f>
        <v>2.2000000000000002</v>
      </c>
      <c r="F45">
        <f t="shared" ref="F45" si="6">F17</f>
        <v>33.799999999999997</v>
      </c>
      <c r="G45">
        <f>J17</f>
        <v>33.799999999999997</v>
      </c>
      <c r="H45">
        <f>K17</f>
        <v>33.799999999999997</v>
      </c>
    </row>
    <row r="46" spans="1:9" x14ac:dyDescent="0.25">
      <c r="A46" t="s">
        <v>26</v>
      </c>
      <c r="B46" t="s">
        <v>71</v>
      </c>
      <c r="C46" t="s">
        <v>10</v>
      </c>
      <c r="D46" t="s">
        <v>87</v>
      </c>
      <c r="E46" t="s">
        <v>94</v>
      </c>
    </row>
    <row r="47" spans="1:9" x14ac:dyDescent="0.25">
      <c r="A47" t="s">
        <v>26</v>
      </c>
      <c r="B47" t="s">
        <v>81</v>
      </c>
      <c r="C47" t="s">
        <v>10</v>
      </c>
      <c r="D47" t="s">
        <v>91</v>
      </c>
      <c r="E47" t="str">
        <f>mph_landing!$E$17</f>
        <v>-20.68 -20.5 20.68 20.5</v>
      </c>
    </row>
    <row r="48" spans="1:9" s="6" customFormat="1" x14ac:dyDescent="0.25">
      <c r="A48" s="5" t="s">
        <v>26</v>
      </c>
      <c r="B48" s="5" t="s">
        <v>27</v>
      </c>
      <c r="C48" s="5" t="str">
        <f>$C$22</f>
        <v>nik76d9lib2_x76c_lay</v>
      </c>
      <c r="D48" s="5" t="str">
        <f>$F$22&amp;C18</f>
        <v>127600c_d9t98_atc_svh174d</v>
      </c>
      <c r="E48" s="5" t="s">
        <v>49</v>
      </c>
      <c r="F48" s="6">
        <f>I18</f>
        <v>63.36</v>
      </c>
      <c r="G48" s="6">
        <f>J18</f>
        <v>63</v>
      </c>
      <c r="H48" s="6">
        <v>0</v>
      </c>
      <c r="I48" s="6">
        <v>0</v>
      </c>
    </row>
    <row r="49" spans="1:8" x14ac:dyDescent="0.25">
      <c r="A49" t="s">
        <v>26</v>
      </c>
      <c r="B49" t="s">
        <v>79</v>
      </c>
      <c r="C49" t="s">
        <v>10</v>
      </c>
      <c r="D49" t="s">
        <v>89</v>
      </c>
      <c r="E49">
        <f>E18</f>
        <v>36</v>
      </c>
      <c r="F49">
        <f t="shared" ref="F49:H49" si="7">F18</f>
        <v>2</v>
      </c>
      <c r="G49">
        <f t="shared" si="7"/>
        <v>9</v>
      </c>
      <c r="H49">
        <f t="shared" si="7"/>
        <v>0.5</v>
      </c>
    </row>
    <row r="50" spans="1:8" x14ac:dyDescent="0.25">
      <c r="A50" t="s">
        <v>26</v>
      </c>
      <c r="B50" t="s">
        <v>71</v>
      </c>
      <c r="C50" t="s">
        <v>10</v>
      </c>
      <c r="D50" t="s">
        <v>87</v>
      </c>
      <c r="E50" t="s">
        <v>94</v>
      </c>
    </row>
    <row r="51" spans="1:8" x14ac:dyDescent="0.25">
      <c r="A51" t="s">
        <v>26</v>
      </c>
      <c r="B51" t="s">
        <v>81</v>
      </c>
      <c r="C51" t="s">
        <v>10</v>
      </c>
      <c r="D51" t="s">
        <v>91</v>
      </c>
      <c r="E51" t="str">
        <f>mph_landing!$E$17</f>
        <v>-20.68 -20.5 20.68 20.5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7D8E-DD64-4C31-8F89-CBBD3613AA3B}">
  <dimension ref="A1:N48"/>
  <sheetViews>
    <sheetView topLeftCell="A16" workbookViewId="0">
      <selection activeCell="E38" sqref="E3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34</v>
      </c>
      <c r="C2" s="2" t="s">
        <v>11</v>
      </c>
      <c r="D2" s="2" t="s">
        <v>12</v>
      </c>
      <c r="E2" s="2" t="s">
        <v>28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37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38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39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40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29</v>
      </c>
      <c r="I6" s="2" t="s">
        <v>20</v>
      </c>
      <c r="J6" s="2"/>
      <c r="K6" s="3"/>
    </row>
    <row r="7" spans="1:13" s="4" customFormat="1" ht="15.75" x14ac:dyDescent="0.25">
      <c r="A7" s="1"/>
      <c r="B7" s="1" t="s">
        <v>41</v>
      </c>
      <c r="C7" s="1" t="s">
        <v>11</v>
      </c>
      <c r="D7" s="1" t="s">
        <v>12</v>
      </c>
      <c r="E7" s="1" t="s">
        <v>28</v>
      </c>
      <c r="F7" s="1" t="s">
        <v>31</v>
      </c>
      <c r="G7" s="1" t="s">
        <v>32</v>
      </c>
      <c r="H7" s="1" t="s">
        <v>20</v>
      </c>
      <c r="I7" s="3" t="s">
        <v>33</v>
      </c>
      <c r="J7" s="3"/>
      <c r="K7" s="3"/>
    </row>
    <row r="8" spans="1:13" s="4" customFormat="1" ht="15.75" x14ac:dyDescent="0.25">
      <c r="A8" s="1"/>
      <c r="B8" s="1" t="s">
        <v>43</v>
      </c>
      <c r="C8" s="1" t="s">
        <v>25</v>
      </c>
      <c r="D8" s="1" t="s">
        <v>44</v>
      </c>
      <c r="E8" s="1" t="s">
        <v>45</v>
      </c>
      <c r="F8" s="4" t="s">
        <v>12</v>
      </c>
      <c r="G8" s="1" t="s">
        <v>31</v>
      </c>
      <c r="H8" s="1" t="s">
        <v>32</v>
      </c>
      <c r="I8" s="1" t="s">
        <v>83</v>
      </c>
      <c r="J8" s="3"/>
      <c r="K8" s="3"/>
    </row>
    <row r="9" spans="1:13" s="4" customFormat="1" ht="15.75" x14ac:dyDescent="0.25">
      <c r="A9" s="1"/>
      <c r="B9" s="1" t="s">
        <v>46</v>
      </c>
      <c r="C9" s="1" t="s">
        <v>11</v>
      </c>
      <c r="D9" s="4" t="s">
        <v>12</v>
      </c>
      <c r="E9" s="4" t="s">
        <v>47</v>
      </c>
      <c r="F9" s="4" t="s">
        <v>57</v>
      </c>
      <c r="G9" s="1" t="s">
        <v>48</v>
      </c>
      <c r="H9" s="1" t="s">
        <v>58</v>
      </c>
      <c r="I9" s="3" t="s">
        <v>82</v>
      </c>
      <c r="J9" s="3" t="s">
        <v>33</v>
      </c>
      <c r="K9" s="3"/>
    </row>
    <row r="10" spans="1:13" s="4" customFormat="1" ht="15.75" x14ac:dyDescent="0.25">
      <c r="A10" s="1"/>
      <c r="B10" s="1" t="s">
        <v>36</v>
      </c>
      <c r="C10" s="2" t="s">
        <v>11</v>
      </c>
      <c r="D10" s="2" t="s">
        <v>12</v>
      </c>
      <c r="E10" s="2" t="s">
        <v>13</v>
      </c>
      <c r="F10" s="2" t="s">
        <v>16</v>
      </c>
      <c r="G10" s="2" t="s">
        <v>14</v>
      </c>
      <c r="H10" s="2" t="s">
        <v>15</v>
      </c>
      <c r="I10" s="2" t="s">
        <v>30</v>
      </c>
      <c r="J10" s="2"/>
      <c r="K10" s="3"/>
    </row>
    <row r="11" spans="1:13" s="4" customFormat="1" ht="15.75" x14ac:dyDescent="0.25">
      <c r="A11" s="1"/>
      <c r="B11" s="1" t="s">
        <v>74</v>
      </c>
      <c r="C11" s="1" t="s">
        <v>11</v>
      </c>
      <c r="D11" s="1" t="s">
        <v>12</v>
      </c>
      <c r="E11" s="1" t="s">
        <v>75</v>
      </c>
      <c r="F11" s="1" t="s">
        <v>76</v>
      </c>
      <c r="G11" s="1" t="s">
        <v>77</v>
      </c>
      <c r="H11" s="1" t="s">
        <v>78</v>
      </c>
      <c r="I11" s="3" t="s">
        <v>33</v>
      </c>
      <c r="K11" s="3"/>
    </row>
    <row r="12" spans="1:13" s="4" customFormat="1" ht="15.75" x14ac:dyDescent="0.25">
      <c r="A12" s="1"/>
      <c r="B12" s="1" t="s">
        <v>35</v>
      </c>
      <c r="C12" s="2" t="s">
        <v>11</v>
      </c>
      <c r="D12" s="2" t="s">
        <v>12</v>
      </c>
      <c r="E12" s="2"/>
      <c r="F12" s="2"/>
      <c r="G12" s="2"/>
      <c r="H12" s="2"/>
      <c r="I12" s="2"/>
      <c r="J12" s="2"/>
      <c r="K12" s="3"/>
    </row>
    <row r="13" spans="1:13" s="4" customFormat="1" ht="15.75" x14ac:dyDescent="0.25">
      <c r="A13" s="1"/>
      <c r="B13" s="1" t="s">
        <v>50</v>
      </c>
      <c r="C13" s="1" t="s">
        <v>11</v>
      </c>
      <c r="D13" s="1" t="s">
        <v>12</v>
      </c>
      <c r="E13" s="1" t="s">
        <v>31</v>
      </c>
      <c r="F13" s="1" t="s">
        <v>51</v>
      </c>
      <c r="G13" s="1" t="s">
        <v>52</v>
      </c>
      <c r="H13" s="1" t="s">
        <v>53</v>
      </c>
      <c r="I13" s="3" t="s">
        <v>33</v>
      </c>
      <c r="K13" s="3"/>
    </row>
    <row r="14" spans="1:13" x14ac:dyDescent="0.25">
      <c r="C14" s="7" t="s">
        <v>59</v>
      </c>
      <c r="D14" s="7" t="s">
        <v>60</v>
      </c>
      <c r="E14" s="7" t="s">
        <v>61</v>
      </c>
      <c r="F14" s="7" t="s">
        <v>65</v>
      </c>
      <c r="G14" s="7" t="s">
        <v>62</v>
      </c>
      <c r="H14" s="7" t="s">
        <v>66</v>
      </c>
      <c r="I14" s="9" t="s">
        <v>63</v>
      </c>
      <c r="J14" s="9" t="s">
        <v>64</v>
      </c>
      <c r="K14" s="9" t="s">
        <v>67</v>
      </c>
      <c r="L14" s="9" t="s">
        <v>68</v>
      </c>
      <c r="M14" s="9" t="s">
        <v>69</v>
      </c>
    </row>
    <row r="15" spans="1:13" x14ac:dyDescent="0.25">
      <c r="C15" s="6" t="s">
        <v>100</v>
      </c>
      <c r="D15" s="10" t="s">
        <v>54</v>
      </c>
      <c r="E15" s="10">
        <v>2</v>
      </c>
      <c r="F15" s="10">
        <v>30</v>
      </c>
      <c r="G15" s="10" t="str">
        <f>"("&amp;F15-E15+2*$C$24&amp;" "&amp;F15-E15&amp;")"</f>
        <v>(28 28)</v>
      </c>
      <c r="H15" s="6" t="s">
        <v>72</v>
      </c>
      <c r="I15" s="10">
        <v>0.2</v>
      </c>
      <c r="J15" s="10">
        <v>0.4</v>
      </c>
      <c r="K15" s="10" t="s">
        <v>80</v>
      </c>
      <c r="L15">
        <v>63.36</v>
      </c>
      <c r="M15">
        <v>63</v>
      </c>
    </row>
    <row r="16" spans="1:13" x14ac:dyDescent="0.25">
      <c r="C16" s="6" t="s">
        <v>101</v>
      </c>
      <c r="D16" s="10" t="s">
        <v>54</v>
      </c>
      <c r="E16" s="10">
        <v>2.2000000000000002</v>
      </c>
      <c r="F16" s="10">
        <v>30</v>
      </c>
      <c r="G16" s="10" t="str">
        <f>"("&amp;F16-E16&amp;" "&amp;F16-E16&amp;")"</f>
        <v>(27.8 27.8)</v>
      </c>
      <c r="H16" s="6" t="s">
        <v>72</v>
      </c>
      <c r="I16" s="10">
        <v>0.2</v>
      </c>
      <c r="J16" s="10">
        <v>0.4</v>
      </c>
      <c r="K16" s="10" t="s">
        <v>80</v>
      </c>
      <c r="L16">
        <v>63.36</v>
      </c>
      <c r="M16">
        <v>63</v>
      </c>
    </row>
    <row r="17" spans="1:14" x14ac:dyDescent="0.25">
      <c r="C17" s="6" t="s">
        <v>102</v>
      </c>
      <c r="D17" s="10" t="s">
        <v>54</v>
      </c>
      <c r="E17" s="10">
        <v>2.4</v>
      </c>
      <c r="F17" s="10">
        <v>30</v>
      </c>
      <c r="G17" s="10" t="str">
        <f>"("&amp;F17-E17&amp;" "&amp;F17-E17&amp;")"</f>
        <v>(27.6 27.6)</v>
      </c>
      <c r="H17" s="6" t="s">
        <v>72</v>
      </c>
      <c r="I17" s="10">
        <v>0.2</v>
      </c>
      <c r="J17" s="10">
        <v>0.4</v>
      </c>
      <c r="K17" s="10" t="s">
        <v>85</v>
      </c>
      <c r="L17">
        <v>63.36</v>
      </c>
      <c r="M17">
        <v>63</v>
      </c>
    </row>
    <row r="18" spans="1:14" s="13" customFormat="1" x14ac:dyDescent="0.25">
      <c r="C18" s="13" t="s">
        <v>103</v>
      </c>
      <c r="D18" s="14" t="s">
        <v>54</v>
      </c>
      <c r="E18" s="14">
        <v>2.2000000000000002</v>
      </c>
      <c r="F18" s="14">
        <f t="shared" ref="F18" si="0">N18-E18</f>
        <v>33.799999999999997</v>
      </c>
      <c r="G18" s="14">
        <v>0</v>
      </c>
      <c r="H18" s="14">
        <v>0.2</v>
      </c>
      <c r="I18" s="14">
        <v>0.4</v>
      </c>
      <c r="J18" s="14">
        <f t="shared" ref="J18" si="1">F18-2*G18</f>
        <v>33.799999999999997</v>
      </c>
      <c r="K18" s="14">
        <f t="shared" ref="K18" si="2">F18-2*G18</f>
        <v>33.799999999999997</v>
      </c>
      <c r="L18">
        <v>63.36</v>
      </c>
      <c r="M18">
        <v>63</v>
      </c>
      <c r="N18" s="14">
        <v>36</v>
      </c>
    </row>
    <row r="19" spans="1:14" s="13" customFormat="1" x14ac:dyDescent="0.25">
      <c r="C19" s="13" t="s">
        <v>104</v>
      </c>
      <c r="D19" s="14" t="s">
        <v>54</v>
      </c>
      <c r="E19" s="14">
        <v>36</v>
      </c>
      <c r="F19" s="14">
        <v>2</v>
      </c>
      <c r="G19" s="14">
        <v>9</v>
      </c>
      <c r="H19" s="14">
        <v>0.5</v>
      </c>
      <c r="I19">
        <v>63.36</v>
      </c>
      <c r="J19">
        <v>63</v>
      </c>
    </row>
    <row r="22" spans="1:14" ht="15.75" thickBot="1" x14ac:dyDescent="0.3"/>
    <row r="23" spans="1:14" ht="16.5" thickTop="1" thickBot="1" x14ac:dyDescent="0.3">
      <c r="B23" s="11" t="s">
        <v>55</v>
      </c>
      <c r="C23" s="18" t="s">
        <v>86</v>
      </c>
      <c r="E23" s="11" t="s">
        <v>70</v>
      </c>
      <c r="F23" s="8"/>
      <c r="H23" s="7"/>
      <c r="I23" s="7"/>
    </row>
    <row r="24" spans="1:14" ht="16.5" thickTop="1" thickBot="1" x14ac:dyDescent="0.3">
      <c r="B24" s="11" t="s">
        <v>84</v>
      </c>
      <c r="C24" s="12">
        <v>0</v>
      </c>
    </row>
    <row r="25" spans="1:14" ht="15.75" thickTop="1" x14ac:dyDescent="0.25"/>
    <row r="30" spans="1:14" s="6" customFormat="1" x14ac:dyDescent="0.25">
      <c r="A30" s="5" t="s">
        <v>26</v>
      </c>
      <c r="B30" s="5" t="s">
        <v>27</v>
      </c>
      <c r="C30" s="5" t="str">
        <f>$C$23</f>
        <v>nik76d9lib2_x76c_lay</v>
      </c>
      <c r="D30" s="5" t="str">
        <f>$F$23&amp;C15</f>
        <v>127600c_d9t98_atc_hev022d</v>
      </c>
      <c r="E30" s="5" t="s">
        <v>49</v>
      </c>
      <c r="F30" s="6">
        <f>L15</f>
        <v>63.36</v>
      </c>
      <c r="G30" s="6">
        <f>M15</f>
        <v>63</v>
      </c>
      <c r="H30" s="6">
        <v>0</v>
      </c>
      <c r="I30" s="6">
        <v>0</v>
      </c>
    </row>
    <row r="31" spans="1:14" x14ac:dyDescent="0.25">
      <c r="A31" t="s">
        <v>26</v>
      </c>
      <c r="B31" t="s">
        <v>56</v>
      </c>
      <c r="C31" t="s">
        <v>10</v>
      </c>
      <c r="D31" t="s">
        <v>90</v>
      </c>
      <c r="E31" t="str">
        <f>"("&amp;E15&amp;" "&amp;E15&amp;")"</f>
        <v>(2 2)</v>
      </c>
      <c r="F31" t="str">
        <f>K15</f>
        <v>(25 25)</v>
      </c>
      <c r="G31" t="str">
        <f>G15</f>
        <v>(28 28)</v>
      </c>
      <c r="H31" t="str">
        <f>H15</f>
        <v>((5))</v>
      </c>
    </row>
    <row r="32" spans="1:14" x14ac:dyDescent="0.25">
      <c r="A32" t="s">
        <v>26</v>
      </c>
      <c r="B32" t="s">
        <v>56</v>
      </c>
      <c r="C32" t="s">
        <v>10</v>
      </c>
      <c r="D32" t="s">
        <v>88</v>
      </c>
      <c r="E32" t="str">
        <f>E31</f>
        <v>(2 2)</v>
      </c>
      <c r="F32" t="str">
        <f t="shared" ref="F32:G32" si="3">F31</f>
        <v>(25 25)</v>
      </c>
      <c r="G32" t="str">
        <f t="shared" si="3"/>
        <v>(28 28)</v>
      </c>
      <c r="H32" t="str">
        <f>H31</f>
        <v>((5))</v>
      </c>
    </row>
    <row r="33" spans="1:9" x14ac:dyDescent="0.25">
      <c r="A33" t="s">
        <v>26</v>
      </c>
      <c r="B33" t="s">
        <v>106</v>
      </c>
      <c r="C33" t="s">
        <v>10</v>
      </c>
      <c r="D33" t="s">
        <v>88</v>
      </c>
      <c r="E33">
        <v>0.3</v>
      </c>
      <c r="F33">
        <v>0.3</v>
      </c>
      <c r="G33">
        <v>0.3</v>
      </c>
      <c r="H33">
        <v>0.3</v>
      </c>
      <c r="I33" t="b">
        <v>0</v>
      </c>
    </row>
    <row r="34" spans="1:9" x14ac:dyDescent="0.25">
      <c r="A34" s="5" t="s">
        <v>26</v>
      </c>
      <c r="B34" s="5" t="s">
        <v>27</v>
      </c>
      <c r="C34" s="5" t="str">
        <f>$C$23</f>
        <v>nik76d9lib2_x76c_lay</v>
      </c>
      <c r="D34" s="5" t="str">
        <f>$F$23&amp;C16</f>
        <v>127600c_d9t98_atc_hev023d</v>
      </c>
      <c r="E34" s="5" t="s">
        <v>49</v>
      </c>
      <c r="F34" s="6">
        <f>L16</f>
        <v>63.36</v>
      </c>
      <c r="G34" s="6">
        <f>M16</f>
        <v>63</v>
      </c>
      <c r="H34" s="6">
        <v>0</v>
      </c>
      <c r="I34" s="6">
        <v>0</v>
      </c>
    </row>
    <row r="35" spans="1:9" x14ac:dyDescent="0.25">
      <c r="A35" s="19" t="s">
        <v>26</v>
      </c>
      <c r="B35" t="s">
        <v>56</v>
      </c>
      <c r="C35" t="s">
        <v>10</v>
      </c>
      <c r="D35" t="s">
        <v>90</v>
      </c>
      <c r="E35" t="str">
        <f>"("&amp;E16&amp;" "&amp;E16&amp;")"</f>
        <v>(2.2 2.2)</v>
      </c>
      <c r="F35" t="str">
        <f>K16</f>
        <v>(25 25)</v>
      </c>
      <c r="G35" t="str">
        <f>G16</f>
        <v>(27.8 27.8)</v>
      </c>
      <c r="H35" t="str">
        <f>H16</f>
        <v>((5))</v>
      </c>
    </row>
    <row r="36" spans="1:9" x14ac:dyDescent="0.25">
      <c r="A36" t="s">
        <v>26</v>
      </c>
      <c r="B36" t="s">
        <v>56</v>
      </c>
      <c r="C36" t="s">
        <v>10</v>
      </c>
      <c r="D36" t="s">
        <v>88</v>
      </c>
      <c r="E36" t="str">
        <f>E35</f>
        <v>(2.2 2.2)</v>
      </c>
      <c r="F36" t="str">
        <f t="shared" ref="F36:G36" si="4">F35</f>
        <v>(25 25)</v>
      </c>
      <c r="G36" t="str">
        <f t="shared" si="4"/>
        <v>(27.8 27.8)</v>
      </c>
      <c r="H36" t="str">
        <f>H35</f>
        <v>((5))</v>
      </c>
    </row>
    <row r="37" spans="1:9" x14ac:dyDescent="0.25">
      <c r="A37" t="s">
        <v>26</v>
      </c>
      <c r="B37" t="s">
        <v>106</v>
      </c>
      <c r="C37" t="s">
        <v>10</v>
      </c>
      <c r="D37" t="s">
        <v>88</v>
      </c>
      <c r="E37">
        <v>0.3</v>
      </c>
      <c r="F37">
        <v>0.3</v>
      </c>
      <c r="G37">
        <v>0.3</v>
      </c>
      <c r="H37">
        <v>0.3</v>
      </c>
      <c r="I37" t="b">
        <v>0</v>
      </c>
    </row>
    <row r="38" spans="1:9" x14ac:dyDescent="0.25">
      <c r="A38" s="5" t="s">
        <v>26</v>
      </c>
      <c r="B38" s="5" t="s">
        <v>27</v>
      </c>
      <c r="C38" s="5" t="str">
        <f>$C$23</f>
        <v>nik76d9lib2_x76c_lay</v>
      </c>
      <c r="D38" s="5" t="str">
        <f>$F$23&amp;C17</f>
        <v>127600c_d9t98_atc_hev024d</v>
      </c>
      <c r="E38" s="5" t="s">
        <v>49</v>
      </c>
      <c r="F38" s="6">
        <f>L17</f>
        <v>63.36</v>
      </c>
      <c r="G38" s="6">
        <f>M17</f>
        <v>63</v>
      </c>
      <c r="H38" s="6">
        <v>0</v>
      </c>
      <c r="I38" s="6">
        <v>0</v>
      </c>
    </row>
    <row r="39" spans="1:9" x14ac:dyDescent="0.25">
      <c r="A39" s="19" t="s">
        <v>26</v>
      </c>
      <c r="B39" t="s">
        <v>56</v>
      </c>
      <c r="C39" t="s">
        <v>10</v>
      </c>
      <c r="D39" t="s">
        <v>90</v>
      </c>
      <c r="E39" t="str">
        <f>"("&amp;E17&amp;" "&amp;E17&amp;")"</f>
        <v>(2.4 2.4)</v>
      </c>
      <c r="F39" t="str">
        <f>K17</f>
        <v>(24 24)</v>
      </c>
      <c r="G39" t="str">
        <f>G17</f>
        <v>(27.6 27.6)</v>
      </c>
      <c r="H39" t="str">
        <f>H17</f>
        <v>((5))</v>
      </c>
    </row>
    <row r="40" spans="1:9" x14ac:dyDescent="0.25">
      <c r="A40" t="s">
        <v>26</v>
      </c>
      <c r="B40" t="s">
        <v>56</v>
      </c>
      <c r="C40" t="s">
        <v>10</v>
      </c>
      <c r="D40" t="s">
        <v>88</v>
      </c>
      <c r="E40" t="str">
        <f>E39</f>
        <v>(2.4 2.4)</v>
      </c>
      <c r="F40" t="str">
        <f t="shared" ref="F40:G40" si="5">F39</f>
        <v>(24 24)</v>
      </c>
      <c r="G40" t="str">
        <f t="shared" si="5"/>
        <v>(27.6 27.6)</v>
      </c>
      <c r="H40" t="str">
        <f>H39</f>
        <v>((5))</v>
      </c>
    </row>
    <row r="41" spans="1:9" x14ac:dyDescent="0.25">
      <c r="A41" t="s">
        <v>26</v>
      </c>
      <c r="B41" t="s">
        <v>106</v>
      </c>
      <c r="C41" t="s">
        <v>10</v>
      </c>
      <c r="D41" t="s">
        <v>88</v>
      </c>
      <c r="E41">
        <v>0.3</v>
      </c>
      <c r="F41">
        <v>0.3</v>
      </c>
      <c r="G41">
        <v>0.3</v>
      </c>
      <c r="H41">
        <v>0.3</v>
      </c>
      <c r="I41" t="b">
        <v>0</v>
      </c>
    </row>
    <row r="42" spans="1:9" s="15" customFormat="1" x14ac:dyDescent="0.25">
      <c r="A42" s="16" t="s">
        <v>26</v>
      </c>
      <c r="B42" s="16" t="s">
        <v>27</v>
      </c>
      <c r="C42" s="16" t="str">
        <f>$C$23</f>
        <v>nik76d9lib2_x76c_lay</v>
      </c>
      <c r="D42" s="16" t="str">
        <f>$F$23&amp;C18</f>
        <v>127600c_d9t98_atc_hev155d</v>
      </c>
      <c r="E42" s="16" t="s">
        <v>49</v>
      </c>
      <c r="F42" s="15">
        <f>L18</f>
        <v>63.36</v>
      </c>
      <c r="G42" s="15">
        <f>M18</f>
        <v>63</v>
      </c>
      <c r="H42" s="15">
        <v>0</v>
      </c>
      <c r="I42" s="15">
        <v>0</v>
      </c>
    </row>
    <row r="43" spans="1:9" x14ac:dyDescent="0.25">
      <c r="A43" t="s">
        <v>26</v>
      </c>
      <c r="B43" t="s">
        <v>73</v>
      </c>
      <c r="C43" t="s">
        <v>10</v>
      </c>
      <c r="D43" t="s">
        <v>90</v>
      </c>
      <c r="E43">
        <f>E18</f>
        <v>2.2000000000000002</v>
      </c>
      <c r="F43">
        <f t="shared" ref="F43" si="6">F18</f>
        <v>33.799999999999997</v>
      </c>
      <c r="G43">
        <f>J18</f>
        <v>33.799999999999997</v>
      </c>
      <c r="H43">
        <f>K18</f>
        <v>33.799999999999997</v>
      </c>
    </row>
    <row r="44" spans="1:9" x14ac:dyDescent="0.25">
      <c r="A44" t="s">
        <v>26</v>
      </c>
      <c r="B44" t="s">
        <v>71</v>
      </c>
      <c r="C44" t="s">
        <v>10</v>
      </c>
      <c r="D44" t="s">
        <v>87</v>
      </c>
      <c r="E44" t="s">
        <v>94</v>
      </c>
    </row>
    <row r="46" spans="1:9" s="6" customFormat="1" x14ac:dyDescent="0.25">
      <c r="A46" s="5" t="s">
        <v>26</v>
      </c>
      <c r="B46" s="5" t="s">
        <v>27</v>
      </c>
      <c r="C46" s="5" t="str">
        <f>$C$23</f>
        <v>nik76d9lib2_x76c_lay</v>
      </c>
      <c r="D46" s="5" t="str">
        <f>$F$23&amp;C19</f>
        <v>127600c_d9t98_atc_hev174d</v>
      </c>
      <c r="E46" s="5" t="s">
        <v>49</v>
      </c>
      <c r="F46" s="6">
        <f>I19</f>
        <v>63.36</v>
      </c>
      <c r="G46" s="6">
        <f>J19</f>
        <v>63</v>
      </c>
      <c r="H46" s="6">
        <v>0</v>
      </c>
      <c r="I46" s="6">
        <v>0</v>
      </c>
    </row>
    <row r="47" spans="1:9" x14ac:dyDescent="0.25">
      <c r="A47" t="s">
        <v>26</v>
      </c>
      <c r="B47" t="s">
        <v>79</v>
      </c>
      <c r="C47" t="s">
        <v>10</v>
      </c>
      <c r="D47" t="s">
        <v>90</v>
      </c>
      <c r="E47">
        <f>E19</f>
        <v>36</v>
      </c>
      <c r="F47">
        <f t="shared" ref="F47:H47" si="7">F19</f>
        <v>2</v>
      </c>
      <c r="G47">
        <f t="shared" si="7"/>
        <v>9</v>
      </c>
      <c r="H47">
        <f t="shared" si="7"/>
        <v>0.5</v>
      </c>
    </row>
    <row r="48" spans="1:9" x14ac:dyDescent="0.25">
      <c r="A48" t="s">
        <v>26</v>
      </c>
      <c r="B48" t="s">
        <v>71</v>
      </c>
      <c r="C48" t="s">
        <v>10</v>
      </c>
      <c r="D48" t="s">
        <v>87</v>
      </c>
      <c r="E48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DB88ED4B-09D3-4E1E-B30D-359D5BE0135D}"/>
</file>

<file path=customXml/itemProps2.xml><?xml version="1.0" encoding="utf-8"?>
<ds:datastoreItem xmlns:ds="http://schemas.openxmlformats.org/officeDocument/2006/customXml" ds:itemID="{4AF100E3-1D36-47BF-82D6-E53AAB831430}"/>
</file>

<file path=customXml/itemProps3.xml><?xml version="1.0" encoding="utf-8"?>
<ds:datastoreItem xmlns:ds="http://schemas.openxmlformats.org/officeDocument/2006/customXml" ds:itemID="{1EEE6BB2-EF3F-4E1A-B453-5554E3D494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mph_landing</vt:lpstr>
      <vt:lpstr>svh_all</vt:lpstr>
      <vt:lpstr>hev_all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2023-11-22T17:23:47Z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