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comments1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omments2.xml" ContentType="application/vnd.openxmlformats-officedocument.spreadsheetml.comments+xml"/>
  <Override PartName="/docProps/custom.xml" ContentType="application/vnd.openxmlformats-officedocument.custom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Y:\canon_group_drive\canon_layouts\1278\1278_3d26_CWF\Fullscope\"/>
    </mc:Choice>
  </mc:AlternateContent>
  <xr:revisionPtr revIDLastSave="0" documentId="13_ncr:1_{135B70DC-8447-41E5-A2F4-89A00181B042}" xr6:coauthVersionLast="47" xr6:coauthVersionMax="47" xr10:uidLastSave="{00000000-0000-0000-0000-000000000000}"/>
  <bookViews>
    <workbookView xWindow="-25320" yWindow="360" windowWidth="25440" windowHeight="15390" tabRatio="829" activeTab="2" xr2:uid="{00000000-000D-0000-FFFF-FFFF00000000}"/>
  </bookViews>
  <sheets>
    <sheet name="canon" sheetId="28" r:id="rId1"/>
    <sheet name="all_functions" sheetId="5" r:id="rId2"/>
    <sheet name="parents" sheetId="85" r:id="rId3"/>
    <sheet name="dummy_beard" sheetId="89" r:id="rId4"/>
    <sheet name="kga" sheetId="93" state="hidden" r:id="rId5"/>
    <sheet name="dummy_filler" sheetId="92" state="hidden" r:id="rId6"/>
    <sheet name="fdr_dummy" sheetId="88" state="hidden" r:id="rId7"/>
    <sheet name="diag_dummy" sheetId="90" state="hidden" r:id="rId8"/>
    <sheet name="zonal_bkg" sheetId="72" r:id="rId9"/>
    <sheet name="xy4" sheetId="86" state="hidden" r:id="rId10"/>
    <sheet name="pound" sheetId="64" state="hidden" r:id="rId11"/>
    <sheet name="hatch" sheetId="52" state="hidden" r:id="rId12"/>
    <sheet name="swirl_xy4" sheetId="82" r:id="rId13"/>
    <sheet name="swirl_cross" sheetId="83" r:id="rId14"/>
    <sheet name="swirl_hatch" sheetId="84" r:id="rId15"/>
    <sheet name="all_marks" sheetId="91" r:id="rId16"/>
    <sheet name="review_parent" sheetId="87" r:id="rId17"/>
    <sheet name="marklist" sheetId="77" r:id="rId18"/>
    <sheet name="delivery" sheetId="94" r:id="rId19"/>
  </sheets>
  <externalReferences>
    <externalReference r:id="rId20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" i="89" l="1"/>
  <c r="N7" i="85"/>
  <c r="N10" i="85" s="1"/>
  <c r="D10" i="85" s="1"/>
  <c r="D7" i="85"/>
  <c r="D6" i="85"/>
  <c r="D9" i="85" s="1"/>
  <c r="D12" i="85" s="1"/>
  <c r="D15" i="85" s="1"/>
  <c r="D18" i="85" s="1"/>
  <c r="D21" i="85" s="1"/>
  <c r="D24" i="85" s="1"/>
  <c r="D27" i="85" s="1"/>
  <c r="D30" i="85" s="1"/>
  <c r="D33" i="85" s="1"/>
  <c r="D5" i="85"/>
  <c r="D8" i="85" s="1"/>
  <c r="D11" i="85" s="1"/>
  <c r="D14" i="85" s="1"/>
  <c r="D17" i="85" s="1"/>
  <c r="D20" i="85" s="1"/>
  <c r="D23" i="85" s="1"/>
  <c r="D26" i="85" s="1"/>
  <c r="D29" i="85" s="1"/>
  <c r="D32" i="85" s="1"/>
  <c r="D4" i="85"/>
  <c r="D5" i="87"/>
  <c r="C6" i="87"/>
  <c r="E12" i="89"/>
  <c r="D12" i="89"/>
  <c r="E11" i="89"/>
  <c r="D11" i="89"/>
  <c r="E7" i="89"/>
  <c r="D7" i="89"/>
  <c r="N13" i="85" l="1"/>
  <c r="F4" i="90"/>
  <c r="F7" i="90"/>
  <c r="N16" i="85" l="1"/>
  <c r="D13" i="85"/>
  <c r="B5" i="94" s="1"/>
  <c r="C5" i="93"/>
  <c r="F5" i="93"/>
  <c r="G5" i="93"/>
  <c r="D5" i="93"/>
  <c r="G4" i="89"/>
  <c r="F4" i="89"/>
  <c r="G7" i="90"/>
  <c r="G4" i="90"/>
  <c r="D4" i="90"/>
  <c r="D7" i="90"/>
  <c r="C7" i="90"/>
  <c r="C5" i="87"/>
  <c r="B4" i="94"/>
  <c r="C7" i="92"/>
  <c r="G6" i="92"/>
  <c r="F6" i="92"/>
  <c r="D6" i="92"/>
  <c r="C6" i="92"/>
  <c r="E18" i="85"/>
  <c r="D6" i="88"/>
  <c r="D7" i="88" s="1"/>
  <c r="G6" i="88"/>
  <c r="F6" i="88"/>
  <c r="C6" i="88"/>
  <c r="C7" i="88"/>
  <c r="F25" i="84"/>
  <c r="F32" i="83"/>
  <c r="F64" i="91" s="1"/>
  <c r="D23" i="84"/>
  <c r="D70" i="91" s="1"/>
  <c r="D22" i="84"/>
  <c r="D30" i="83"/>
  <c r="D62" i="91" s="1"/>
  <c r="D29" i="83"/>
  <c r="D61" i="91" s="1"/>
  <c r="D40" i="82"/>
  <c r="D53" i="91" s="1"/>
  <c r="D39" i="82"/>
  <c r="D52" i="91" s="1"/>
  <c r="D33" i="82"/>
  <c r="D46" i="91" s="1"/>
  <c r="D32" i="82"/>
  <c r="D45" i="91" s="1"/>
  <c r="D26" i="82"/>
  <c r="D39" i="91" s="1"/>
  <c r="D25" i="82"/>
  <c r="D18" i="52"/>
  <c r="D35" i="91" s="1"/>
  <c r="D27" i="64"/>
  <c r="D37" i="86"/>
  <c r="D26" i="91" s="1"/>
  <c r="D33" i="86"/>
  <c r="D22" i="91" s="1"/>
  <c r="D29" i="86"/>
  <c r="D18" i="91" s="1"/>
  <c r="F5" i="72"/>
  <c r="F15" i="91" s="1"/>
  <c r="G4" i="85"/>
  <c r="G7" i="85" s="1"/>
  <c r="G10" i="85" s="1"/>
  <c r="G13" i="85" s="1"/>
  <c r="G16" i="85" s="1"/>
  <c r="G19" i="85" s="1"/>
  <c r="G22" i="85" s="1"/>
  <c r="G25" i="85" s="1"/>
  <c r="G28" i="85" s="1"/>
  <c r="G31" i="85" s="1"/>
  <c r="F4" i="85"/>
  <c r="F7" i="85" s="1"/>
  <c r="F10" i="85" s="1"/>
  <c r="F13" i="85" s="1"/>
  <c r="F16" i="85" s="1"/>
  <c r="F19" i="85" s="1"/>
  <c r="F22" i="85" s="1"/>
  <c r="F25" i="85" s="1"/>
  <c r="F28" i="85" s="1"/>
  <c r="F31" i="85" s="1"/>
  <c r="C15" i="84"/>
  <c r="C22" i="83"/>
  <c r="C26" i="83" s="1"/>
  <c r="C58" i="91" s="1"/>
  <c r="C20" i="82"/>
  <c r="C13" i="52"/>
  <c r="C21" i="64"/>
  <c r="C23" i="86"/>
  <c r="C5" i="72"/>
  <c r="C15" i="91" s="1"/>
  <c r="C4" i="90"/>
  <c r="C4" i="89"/>
  <c r="C4" i="85"/>
  <c r="D69" i="91"/>
  <c r="D38" i="91"/>
  <c r="D31" i="91"/>
  <c r="I72" i="91"/>
  <c r="H72" i="91"/>
  <c r="G72" i="91"/>
  <c r="F72" i="91"/>
  <c r="E72" i="91"/>
  <c r="D72" i="91"/>
  <c r="C72" i="91"/>
  <c r="B72" i="91"/>
  <c r="A72" i="91"/>
  <c r="I71" i="91"/>
  <c r="H71" i="91"/>
  <c r="G71" i="91"/>
  <c r="F71" i="91"/>
  <c r="E71" i="91"/>
  <c r="C71" i="91"/>
  <c r="B71" i="91"/>
  <c r="A71" i="91"/>
  <c r="I70" i="91"/>
  <c r="H70" i="91"/>
  <c r="G70" i="91"/>
  <c r="F70" i="91"/>
  <c r="E70" i="91"/>
  <c r="C70" i="91"/>
  <c r="B70" i="91"/>
  <c r="A70" i="91"/>
  <c r="I69" i="91"/>
  <c r="H69" i="91"/>
  <c r="G69" i="91"/>
  <c r="F69" i="91"/>
  <c r="E69" i="91"/>
  <c r="C69" i="91"/>
  <c r="B69" i="91"/>
  <c r="A69" i="91"/>
  <c r="I68" i="91"/>
  <c r="H68" i="91"/>
  <c r="G68" i="91"/>
  <c r="F68" i="91"/>
  <c r="E68" i="91"/>
  <c r="D68" i="91"/>
  <c r="C68" i="91"/>
  <c r="B68" i="91"/>
  <c r="A68" i="91"/>
  <c r="I67" i="91"/>
  <c r="H67" i="91"/>
  <c r="E67" i="91"/>
  <c r="B67" i="91"/>
  <c r="A67" i="91"/>
  <c r="I66" i="91"/>
  <c r="H66" i="91"/>
  <c r="G66" i="91"/>
  <c r="F66" i="91"/>
  <c r="B66" i="91"/>
  <c r="A66" i="91"/>
  <c r="I64" i="91"/>
  <c r="H64" i="91"/>
  <c r="G64" i="91"/>
  <c r="E64" i="91"/>
  <c r="D64" i="91"/>
  <c r="C64" i="91"/>
  <c r="B64" i="91"/>
  <c r="A64" i="91"/>
  <c r="I63" i="91"/>
  <c r="H63" i="91"/>
  <c r="G63" i="91"/>
  <c r="F63" i="91"/>
  <c r="E63" i="91"/>
  <c r="C63" i="91"/>
  <c r="B63" i="91"/>
  <c r="A63" i="91"/>
  <c r="I62" i="91"/>
  <c r="H62" i="91"/>
  <c r="G62" i="91"/>
  <c r="F62" i="91"/>
  <c r="E62" i="91"/>
  <c r="C62" i="91"/>
  <c r="B62" i="91"/>
  <c r="A62" i="91"/>
  <c r="I61" i="91"/>
  <c r="H61" i="91"/>
  <c r="G61" i="91"/>
  <c r="F61" i="91"/>
  <c r="E61" i="91"/>
  <c r="C61" i="91"/>
  <c r="B61" i="91"/>
  <c r="A61" i="91"/>
  <c r="I60" i="91"/>
  <c r="H60" i="91"/>
  <c r="G60" i="91"/>
  <c r="F60" i="91"/>
  <c r="E60" i="91"/>
  <c r="D60" i="91"/>
  <c r="C60" i="91"/>
  <c r="B60" i="91"/>
  <c r="A60" i="91"/>
  <c r="I59" i="91"/>
  <c r="H59" i="91"/>
  <c r="E59" i="91"/>
  <c r="B59" i="91"/>
  <c r="A59" i="91"/>
  <c r="I58" i="91"/>
  <c r="H58" i="91"/>
  <c r="G58" i="91"/>
  <c r="F58" i="91"/>
  <c r="B58" i="91"/>
  <c r="A58" i="91"/>
  <c r="A38" i="91"/>
  <c r="B38" i="91"/>
  <c r="C38" i="91"/>
  <c r="E38" i="91"/>
  <c r="F38" i="91"/>
  <c r="G38" i="91"/>
  <c r="H38" i="91"/>
  <c r="I38" i="91"/>
  <c r="A39" i="91"/>
  <c r="B39" i="91"/>
  <c r="C39" i="91"/>
  <c r="E39" i="91"/>
  <c r="F39" i="91"/>
  <c r="G39" i="91"/>
  <c r="H39" i="91"/>
  <c r="I39" i="91"/>
  <c r="A40" i="91"/>
  <c r="B40" i="91"/>
  <c r="C40" i="91"/>
  <c r="E40" i="91"/>
  <c r="F40" i="91"/>
  <c r="G40" i="91"/>
  <c r="H40" i="91"/>
  <c r="I40" i="91"/>
  <c r="A41" i="91"/>
  <c r="B41" i="91"/>
  <c r="C41" i="91"/>
  <c r="F41" i="91"/>
  <c r="G41" i="91"/>
  <c r="H41" i="91"/>
  <c r="I41" i="91"/>
  <c r="A42" i="91"/>
  <c r="B42" i="91"/>
  <c r="C42" i="91"/>
  <c r="D42" i="91"/>
  <c r="E42" i="91"/>
  <c r="F42" i="91"/>
  <c r="G42" i="91"/>
  <c r="H42" i="91"/>
  <c r="I42" i="91"/>
  <c r="A43" i="91"/>
  <c r="B43" i="91"/>
  <c r="C43" i="91"/>
  <c r="D43" i="91"/>
  <c r="E43" i="91"/>
  <c r="F43" i="91"/>
  <c r="G43" i="91"/>
  <c r="H43" i="91"/>
  <c r="I43" i="91"/>
  <c r="A44" i="91"/>
  <c r="B44" i="91"/>
  <c r="E44" i="91"/>
  <c r="H44" i="91"/>
  <c r="I44" i="91"/>
  <c r="A45" i="91"/>
  <c r="B45" i="91"/>
  <c r="C45" i="91"/>
  <c r="E45" i="91"/>
  <c r="F45" i="91"/>
  <c r="G45" i="91"/>
  <c r="H45" i="91"/>
  <c r="I45" i="91"/>
  <c r="A46" i="91"/>
  <c r="B46" i="91"/>
  <c r="C46" i="91"/>
  <c r="E46" i="91"/>
  <c r="F46" i="91"/>
  <c r="G46" i="91"/>
  <c r="H46" i="91"/>
  <c r="I46" i="91"/>
  <c r="A47" i="91"/>
  <c r="B47" i="91"/>
  <c r="C47" i="91"/>
  <c r="E47" i="91"/>
  <c r="F47" i="91"/>
  <c r="G47" i="91"/>
  <c r="H47" i="91"/>
  <c r="I47" i="91"/>
  <c r="A48" i="91"/>
  <c r="B48" i="91"/>
  <c r="C48" i="91"/>
  <c r="F48" i="91"/>
  <c r="G48" i="91"/>
  <c r="H48" i="91"/>
  <c r="I48" i="91"/>
  <c r="A49" i="91"/>
  <c r="B49" i="91"/>
  <c r="C49" i="91"/>
  <c r="D49" i="91"/>
  <c r="E49" i="91"/>
  <c r="F49" i="91"/>
  <c r="G49" i="91"/>
  <c r="H49" i="91"/>
  <c r="I49" i="91"/>
  <c r="A50" i="91"/>
  <c r="B50" i="91"/>
  <c r="C50" i="91"/>
  <c r="D50" i="91"/>
  <c r="E50" i="91"/>
  <c r="F50" i="91"/>
  <c r="G50" i="91"/>
  <c r="H50" i="91"/>
  <c r="I50" i="91"/>
  <c r="A51" i="91"/>
  <c r="B51" i="91"/>
  <c r="E51" i="91"/>
  <c r="H51" i="91"/>
  <c r="I51" i="91"/>
  <c r="A52" i="91"/>
  <c r="B52" i="91"/>
  <c r="C52" i="91"/>
  <c r="E52" i="91"/>
  <c r="F52" i="91"/>
  <c r="G52" i="91"/>
  <c r="H52" i="91"/>
  <c r="I52" i="91"/>
  <c r="A53" i="91"/>
  <c r="B53" i="91"/>
  <c r="C53" i="91"/>
  <c r="E53" i="91"/>
  <c r="F53" i="91"/>
  <c r="G53" i="91"/>
  <c r="H53" i="91"/>
  <c r="I53" i="91"/>
  <c r="A54" i="91"/>
  <c r="B54" i="91"/>
  <c r="C54" i="91"/>
  <c r="E54" i="91"/>
  <c r="F54" i="91"/>
  <c r="G54" i="91"/>
  <c r="H54" i="91"/>
  <c r="I54" i="91"/>
  <c r="A55" i="91"/>
  <c r="B55" i="91"/>
  <c r="C55" i="91"/>
  <c r="F55" i="91"/>
  <c r="G55" i="91"/>
  <c r="H55" i="91"/>
  <c r="I55" i="91"/>
  <c r="A56" i="91"/>
  <c r="B56" i="91"/>
  <c r="C56" i="91"/>
  <c r="D56" i="91"/>
  <c r="E56" i="91"/>
  <c r="F56" i="91"/>
  <c r="G56" i="91"/>
  <c r="H56" i="91"/>
  <c r="I56" i="91"/>
  <c r="A57" i="91"/>
  <c r="B57" i="91"/>
  <c r="C57" i="91"/>
  <c r="D57" i="91"/>
  <c r="E57" i="91"/>
  <c r="F57" i="91"/>
  <c r="G57" i="91"/>
  <c r="H57" i="91"/>
  <c r="I57" i="91"/>
  <c r="B37" i="91"/>
  <c r="E37" i="91"/>
  <c r="H37" i="91"/>
  <c r="I37" i="91"/>
  <c r="A37" i="91"/>
  <c r="I35" i="91"/>
  <c r="H35" i="91"/>
  <c r="G35" i="91"/>
  <c r="F35" i="91"/>
  <c r="E35" i="91"/>
  <c r="C35" i="91"/>
  <c r="B35" i="91"/>
  <c r="A35" i="91"/>
  <c r="I34" i="91"/>
  <c r="H34" i="91"/>
  <c r="E34" i="91"/>
  <c r="B34" i="91"/>
  <c r="A34" i="91"/>
  <c r="I31" i="91"/>
  <c r="H31" i="91"/>
  <c r="G31" i="91"/>
  <c r="E31" i="91"/>
  <c r="C31" i="91"/>
  <c r="B31" i="91"/>
  <c r="A31" i="91"/>
  <c r="I30" i="91"/>
  <c r="H30" i="91"/>
  <c r="E30" i="91"/>
  <c r="B30" i="91"/>
  <c r="A30" i="91"/>
  <c r="A20" i="91"/>
  <c r="B20" i="91"/>
  <c r="C20" i="91"/>
  <c r="D20" i="91"/>
  <c r="E20" i="91"/>
  <c r="F20" i="91"/>
  <c r="G20" i="91"/>
  <c r="H20" i="91"/>
  <c r="I20" i="91"/>
  <c r="A21" i="91"/>
  <c r="B21" i="91"/>
  <c r="E21" i="91"/>
  <c r="H21" i="91"/>
  <c r="I21" i="91"/>
  <c r="A22" i="91"/>
  <c r="B22" i="91"/>
  <c r="C22" i="91"/>
  <c r="E22" i="91"/>
  <c r="F22" i="91"/>
  <c r="G22" i="91"/>
  <c r="H22" i="91"/>
  <c r="I22" i="91"/>
  <c r="A23" i="91"/>
  <c r="B23" i="91"/>
  <c r="C23" i="91"/>
  <c r="D23" i="91"/>
  <c r="E23" i="91"/>
  <c r="F23" i="91"/>
  <c r="G23" i="91"/>
  <c r="H23" i="91"/>
  <c r="I23" i="91"/>
  <c r="A24" i="91"/>
  <c r="B24" i="91"/>
  <c r="C24" i="91"/>
  <c r="D24" i="91"/>
  <c r="E24" i="91"/>
  <c r="F24" i="91"/>
  <c r="G24" i="91"/>
  <c r="H24" i="91"/>
  <c r="I24" i="91"/>
  <c r="A25" i="91"/>
  <c r="B25" i="91"/>
  <c r="E25" i="91"/>
  <c r="H25" i="91"/>
  <c r="I25" i="91"/>
  <c r="A26" i="91"/>
  <c r="B26" i="91"/>
  <c r="C26" i="91"/>
  <c r="E26" i="91"/>
  <c r="F26" i="91"/>
  <c r="G26" i="91"/>
  <c r="H26" i="91"/>
  <c r="I26" i="91"/>
  <c r="A27" i="91"/>
  <c r="B27" i="91"/>
  <c r="C27" i="91"/>
  <c r="D27" i="91"/>
  <c r="E27" i="91"/>
  <c r="F27" i="91"/>
  <c r="G27" i="91"/>
  <c r="H27" i="91"/>
  <c r="I27" i="91"/>
  <c r="A28" i="91"/>
  <c r="B28" i="91"/>
  <c r="C28" i="91"/>
  <c r="D28" i="91"/>
  <c r="E28" i="91"/>
  <c r="F28" i="91"/>
  <c r="G28" i="91"/>
  <c r="H28" i="91"/>
  <c r="I28" i="91"/>
  <c r="A17" i="91"/>
  <c r="B17" i="91"/>
  <c r="E17" i="91"/>
  <c r="H17" i="91"/>
  <c r="I17" i="91"/>
  <c r="A18" i="91"/>
  <c r="B18" i="91"/>
  <c r="C18" i="91"/>
  <c r="E18" i="91"/>
  <c r="F18" i="91"/>
  <c r="G18" i="91"/>
  <c r="H18" i="91"/>
  <c r="I18" i="91"/>
  <c r="B19" i="91"/>
  <c r="C19" i="91"/>
  <c r="D19" i="91"/>
  <c r="E19" i="91"/>
  <c r="F19" i="91"/>
  <c r="G19" i="91"/>
  <c r="H19" i="91"/>
  <c r="I19" i="91"/>
  <c r="A19" i="91"/>
  <c r="A15" i="91"/>
  <c r="B15" i="91"/>
  <c r="G15" i="91"/>
  <c r="H15" i="91"/>
  <c r="I15" i="91"/>
  <c r="E32" i="85"/>
  <c r="C11" i="94" s="1"/>
  <c r="E29" i="85"/>
  <c r="C10" i="94" s="1"/>
  <c r="E26" i="85"/>
  <c r="C9" i="94" s="1"/>
  <c r="E23" i="85"/>
  <c r="C8" i="94" s="1"/>
  <c r="E20" i="85"/>
  <c r="C7" i="94" s="1"/>
  <c r="E17" i="85"/>
  <c r="C6" i="94" s="1"/>
  <c r="E14" i="85"/>
  <c r="C5" i="94" s="1"/>
  <c r="E11" i="85"/>
  <c r="C4" i="94" s="1"/>
  <c r="E8" i="85"/>
  <c r="C3" i="94" s="1"/>
  <c r="E5" i="85"/>
  <c r="C2" i="94" s="1"/>
  <c r="B2" i="94"/>
  <c r="C17" i="87"/>
  <c r="C16" i="87"/>
  <c r="C15" i="87"/>
  <c r="C14" i="87"/>
  <c r="C13" i="87"/>
  <c r="C12" i="87"/>
  <c r="C11" i="87"/>
  <c r="C10" i="87"/>
  <c r="C9" i="87"/>
  <c r="C8" i="87"/>
  <c r="C7" i="87"/>
  <c r="C12" i="84"/>
  <c r="D19" i="84" s="1"/>
  <c r="D66" i="91" s="1"/>
  <c r="C13" i="83"/>
  <c r="D26" i="83" s="1"/>
  <c r="D58" i="91" s="1"/>
  <c r="C14" i="82"/>
  <c r="C13" i="82"/>
  <c r="C12" i="82"/>
  <c r="C10" i="52"/>
  <c r="C12" i="64"/>
  <c r="C15" i="86"/>
  <c r="D36" i="86" s="1"/>
  <c r="D25" i="91" s="1"/>
  <c r="C14" i="86"/>
  <c r="C13" i="86"/>
  <c r="D5" i="72"/>
  <c r="E42" i="82" s="1"/>
  <c r="E55" i="91" s="1"/>
  <c r="J12" i="84"/>
  <c r="I12" i="84"/>
  <c r="M13" i="83"/>
  <c r="L13" i="83"/>
  <c r="M14" i="82"/>
  <c r="L14" i="82"/>
  <c r="M13" i="82"/>
  <c r="L13" i="82"/>
  <c r="M12" i="82"/>
  <c r="L12" i="82"/>
  <c r="J10" i="52"/>
  <c r="I10" i="52"/>
  <c r="M12" i="64"/>
  <c r="L12" i="64"/>
  <c r="M15" i="86"/>
  <c r="L15" i="86"/>
  <c r="M14" i="86"/>
  <c r="L14" i="86"/>
  <c r="M13" i="86"/>
  <c r="L13" i="86"/>
  <c r="E5" i="72"/>
  <c r="E15" i="91" s="1"/>
  <c r="C15" i="85"/>
  <c r="C18" i="85" s="1"/>
  <c r="C21" i="85" s="1"/>
  <c r="C24" i="85" s="1"/>
  <c r="C27" i="85" s="1"/>
  <c r="C30" i="85" s="1"/>
  <c r="C33" i="85" s="1"/>
  <c r="C12" i="85"/>
  <c r="B12" i="85"/>
  <c r="B15" i="85" s="1"/>
  <c r="B18" i="85" s="1"/>
  <c r="B21" i="85" s="1"/>
  <c r="B24" i="85" s="1"/>
  <c r="B27" i="85" s="1"/>
  <c r="B30" i="85" s="1"/>
  <c r="B33" i="85" s="1"/>
  <c r="C9" i="85"/>
  <c r="B9" i="85"/>
  <c r="E26" i="83"/>
  <c r="E58" i="91" s="1"/>
  <c r="D16" i="85" l="1"/>
  <c r="B6" i="94" s="1"/>
  <c r="N19" i="85"/>
  <c r="C7" i="85"/>
  <c r="A2" i="94"/>
  <c r="E19" i="84"/>
  <c r="E66" i="91" s="1"/>
  <c r="D8" i="87"/>
  <c r="B3" i="94"/>
  <c r="D7" i="92"/>
  <c r="D9" i="87"/>
  <c r="D10" i="87"/>
  <c r="D7" i="87"/>
  <c r="E27" i="85"/>
  <c r="E15" i="85"/>
  <c r="E21" i="85"/>
  <c r="E24" i="85"/>
  <c r="E6" i="85"/>
  <c r="E30" i="85"/>
  <c r="E9" i="85"/>
  <c r="E33" i="85"/>
  <c r="E12" i="85"/>
  <c r="D28" i="82"/>
  <c r="D41" i="91" s="1"/>
  <c r="D35" i="82"/>
  <c r="D48" i="91" s="1"/>
  <c r="D42" i="82"/>
  <c r="D55" i="91" s="1"/>
  <c r="E28" i="82"/>
  <c r="E41" i="91" s="1"/>
  <c r="D15" i="91"/>
  <c r="E35" i="82"/>
  <c r="E48" i="91" s="1"/>
  <c r="C28" i="86"/>
  <c r="C17" i="91" s="1"/>
  <c r="D28" i="86"/>
  <c r="D17" i="91" s="1"/>
  <c r="F28" i="86"/>
  <c r="F17" i="91" s="1"/>
  <c r="G28" i="86"/>
  <c r="G17" i="91" s="1"/>
  <c r="K12" i="64"/>
  <c r="C36" i="86"/>
  <c r="C25" i="91" s="1"/>
  <c r="E37" i="86"/>
  <c r="G36" i="86"/>
  <c r="G25" i="91" s="1"/>
  <c r="F36" i="86"/>
  <c r="F25" i="91" s="1"/>
  <c r="G15" i="86"/>
  <c r="G37" i="86" s="1"/>
  <c r="H37" i="86"/>
  <c r="F37" i="86"/>
  <c r="D11" i="87" l="1"/>
  <c r="D19" i="85"/>
  <c r="N22" i="85"/>
  <c r="C10" i="85"/>
  <c r="A3" i="94"/>
  <c r="H33" i="86"/>
  <c r="F33" i="86"/>
  <c r="E33" i="86"/>
  <c r="G32" i="86"/>
  <c r="G21" i="91" s="1"/>
  <c r="F32" i="86"/>
  <c r="F21" i="91" s="1"/>
  <c r="D32" i="86"/>
  <c r="D21" i="91" s="1"/>
  <c r="C32" i="86"/>
  <c r="C21" i="91" s="1"/>
  <c r="H29" i="86"/>
  <c r="F29" i="86"/>
  <c r="E29" i="86"/>
  <c r="G14" i="86"/>
  <c r="G33" i="86" s="1"/>
  <c r="G13" i="86"/>
  <c r="G29" i="86" s="1"/>
  <c r="N25" i="85" l="1"/>
  <c r="D22" i="85"/>
  <c r="B7" i="94"/>
  <c r="D12" i="87"/>
  <c r="C13" i="85"/>
  <c r="A4" i="94"/>
  <c r="D24" i="84"/>
  <c r="D71" i="91" s="1"/>
  <c r="D31" i="83"/>
  <c r="D63" i="91" s="1"/>
  <c r="D41" i="82"/>
  <c r="D54" i="91" s="1"/>
  <c r="D34" i="82"/>
  <c r="D47" i="91" s="1"/>
  <c r="F25" i="82"/>
  <c r="H24" i="84"/>
  <c r="G24" i="84"/>
  <c r="F24" i="84"/>
  <c r="E24" i="84"/>
  <c r="F23" i="84"/>
  <c r="G23" i="84"/>
  <c r="H23" i="84"/>
  <c r="H22" i="84"/>
  <c r="G22" i="84"/>
  <c r="F22" i="84"/>
  <c r="E22" i="84"/>
  <c r="E23" i="84" s="1"/>
  <c r="E21" i="84"/>
  <c r="G20" i="84"/>
  <c r="G67" i="91" s="1"/>
  <c r="F20" i="84"/>
  <c r="F67" i="91" s="1"/>
  <c r="D20" i="84"/>
  <c r="D67" i="91" s="1"/>
  <c r="C20" i="84"/>
  <c r="C67" i="91" s="1"/>
  <c r="C19" i="84"/>
  <c r="C66" i="91" s="1"/>
  <c r="H31" i="83"/>
  <c r="G31" i="83"/>
  <c r="F31" i="83"/>
  <c r="E31" i="83"/>
  <c r="E28" i="83"/>
  <c r="E29" i="83"/>
  <c r="E30" i="83" s="1"/>
  <c r="G27" i="83"/>
  <c r="G59" i="91" s="1"/>
  <c r="F27" i="83"/>
  <c r="F59" i="91" s="1"/>
  <c r="D27" i="83"/>
  <c r="D59" i="91" s="1"/>
  <c r="C27" i="83"/>
  <c r="C59" i="91" s="1"/>
  <c r="F13" i="83"/>
  <c r="F29" i="83" s="1"/>
  <c r="F30" i="83" s="1"/>
  <c r="H41" i="82"/>
  <c r="G41" i="82"/>
  <c r="F41" i="82"/>
  <c r="E41" i="82"/>
  <c r="C40" i="82"/>
  <c r="B40" i="82"/>
  <c r="H34" i="82"/>
  <c r="G34" i="82"/>
  <c r="F34" i="82"/>
  <c r="E34" i="82"/>
  <c r="C33" i="82"/>
  <c r="B33" i="82"/>
  <c r="D38" i="82"/>
  <c r="D51" i="91" s="1"/>
  <c r="D31" i="82"/>
  <c r="D44" i="91" s="1"/>
  <c r="D24" i="82"/>
  <c r="D37" i="91" s="1"/>
  <c r="F27" i="82"/>
  <c r="G27" i="82"/>
  <c r="H27" i="82"/>
  <c r="E27" i="82"/>
  <c r="D27" i="82"/>
  <c r="D40" i="91" s="1"/>
  <c r="C26" i="82"/>
  <c r="B26" i="82"/>
  <c r="I39" i="82"/>
  <c r="I40" i="82" s="1"/>
  <c r="H39" i="82"/>
  <c r="H40" i="82" s="1"/>
  <c r="F39" i="82"/>
  <c r="F40" i="82" s="1"/>
  <c r="E39" i="82"/>
  <c r="E40" i="82" s="1"/>
  <c r="G38" i="82"/>
  <c r="G51" i="91" s="1"/>
  <c r="F38" i="82"/>
  <c r="F51" i="91" s="1"/>
  <c r="C38" i="82"/>
  <c r="C51" i="91" s="1"/>
  <c r="I32" i="82"/>
  <c r="I33" i="82" s="1"/>
  <c r="H32" i="82"/>
  <c r="H33" i="82" s="1"/>
  <c r="F32" i="82"/>
  <c r="F33" i="82" s="1"/>
  <c r="E32" i="82"/>
  <c r="E33" i="82" s="1"/>
  <c r="G31" i="82"/>
  <c r="G44" i="91" s="1"/>
  <c r="F31" i="82"/>
  <c r="F44" i="91" s="1"/>
  <c r="C31" i="82"/>
  <c r="C44" i="91" s="1"/>
  <c r="I25" i="82"/>
  <c r="I26" i="82" s="1"/>
  <c r="H25" i="82"/>
  <c r="H26" i="82" s="1"/>
  <c r="F26" i="82"/>
  <c r="E25" i="82"/>
  <c r="E26" i="82" s="1"/>
  <c r="G24" i="82"/>
  <c r="G37" i="91" s="1"/>
  <c r="F24" i="82"/>
  <c r="F37" i="91" s="1"/>
  <c r="C24" i="82"/>
  <c r="C37" i="91" s="1"/>
  <c r="G14" i="82"/>
  <c r="G39" i="82" s="1"/>
  <c r="G40" i="82" s="1"/>
  <c r="G13" i="82"/>
  <c r="G32" i="82" s="1"/>
  <c r="G33" i="82" s="1"/>
  <c r="G12" i="82"/>
  <c r="G25" i="82" s="1"/>
  <c r="G26" i="82" s="1"/>
  <c r="B8" i="94" l="1"/>
  <c r="D13" i="87"/>
  <c r="N28" i="85"/>
  <c r="D25" i="85"/>
  <c r="C16" i="85"/>
  <c r="A5" i="94"/>
  <c r="K13" i="83"/>
  <c r="H29" i="83" s="1"/>
  <c r="H30" i="83" s="1"/>
  <c r="J13" i="83"/>
  <c r="G29" i="83" s="1"/>
  <c r="G30" i="83" s="1"/>
  <c r="B9" i="94" l="1"/>
  <c r="D14" i="87"/>
  <c r="N31" i="85"/>
  <c r="D31" i="85" s="1"/>
  <c r="D28" i="85"/>
  <c r="C19" i="85"/>
  <c r="A6" i="94"/>
  <c r="H27" i="64"/>
  <c r="F27" i="64"/>
  <c r="F31" i="91" s="1"/>
  <c r="E27" i="64"/>
  <c r="G26" i="64"/>
  <c r="G30" i="91" s="1"/>
  <c r="F26" i="64"/>
  <c r="F30" i="91" s="1"/>
  <c r="D26" i="64"/>
  <c r="D30" i="91" s="1"/>
  <c r="C26" i="64"/>
  <c r="C30" i="91" s="1"/>
  <c r="G12" i="64"/>
  <c r="G27" i="64" s="1"/>
  <c r="B10" i="94" l="1"/>
  <c r="D15" i="87"/>
  <c r="B11" i="94"/>
  <c r="D16" i="87"/>
  <c r="C22" i="85"/>
  <c r="A7" i="94"/>
  <c r="H18" i="52"/>
  <c r="G18" i="52"/>
  <c r="F18" i="52"/>
  <c r="E18" i="52"/>
  <c r="G17" i="52"/>
  <c r="G34" i="91" s="1"/>
  <c r="F17" i="52"/>
  <c r="F34" i="91" s="1"/>
  <c r="D17" i="52"/>
  <c r="D34" i="91" s="1"/>
  <c r="C17" i="52"/>
  <c r="C34" i="91" s="1"/>
  <c r="C25" i="85" l="1"/>
  <c r="A8" i="94"/>
  <c r="C28" i="85" l="1"/>
  <c r="A9" i="94"/>
  <c r="C31" i="85" l="1"/>
  <c r="A11" i="94" s="1"/>
  <c r="A10" i="9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Valencia-Cardona, Juan</author>
  </authors>
  <commentList>
    <comment ref="E5" authorId="0" shapeId="0" xr:uid="{AD8A7BB1-7AE7-4C51-B41E-C8022B47F7A9}">
      <text>
        <r>
          <rPr>
            <b/>
            <sz val="9"/>
            <color indexed="81"/>
            <rFont val="Tahoma"/>
            <family val="2"/>
          </rPr>
          <t>Valencia-Cardona, Juan:</t>
        </r>
        <r>
          <rPr>
            <sz val="9"/>
            <color indexed="81"/>
            <rFont val="Tahoma"/>
            <family val="2"/>
          </rPr>
          <t xml:space="preserve">
0.36 substracted to account for pullback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Valencia-Cardona, Juan</author>
  </authors>
  <commentList>
    <comment ref="E26" authorId="0" shapeId="0" xr:uid="{A570DC7E-5BE1-4470-A9F9-7386071D619A}">
      <text>
        <r>
          <rPr>
            <b/>
            <sz val="9"/>
            <color indexed="81"/>
            <rFont val="Tahoma"/>
            <family val="2"/>
          </rPr>
          <t>Valencia-Cardona, Juan:</t>
        </r>
        <r>
          <rPr>
            <sz val="9"/>
            <color indexed="81"/>
            <rFont val="Tahoma"/>
            <family val="2"/>
          </rPr>
          <t xml:space="preserve">
0.36 substracted to account for pullback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Valencia-Cardona, Juan</author>
  </authors>
  <commentList>
    <comment ref="E19" authorId="0" shapeId="0" xr:uid="{DD9421E8-E87E-4048-BA89-5440AC998271}">
      <text>
        <r>
          <rPr>
            <b/>
            <sz val="9"/>
            <color indexed="81"/>
            <rFont val="Tahoma"/>
            <family val="2"/>
          </rPr>
          <t>Valencia-Cardona, Juan:</t>
        </r>
        <r>
          <rPr>
            <sz val="9"/>
            <color indexed="81"/>
            <rFont val="Tahoma"/>
            <family val="2"/>
          </rPr>
          <t xml:space="preserve">
0.36 substracted to account for pullback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Valencia-Cardona, Juan</author>
  </authors>
  <commentList>
    <comment ref="E58" authorId="0" shapeId="0" xr:uid="{7C2A1810-14F1-4553-87EE-03D006D322DC}">
      <text>
        <r>
          <rPr>
            <b/>
            <sz val="9"/>
            <color indexed="81"/>
            <rFont val="Tahoma"/>
            <family val="2"/>
          </rPr>
          <t>Valencia-Cardona, Juan:</t>
        </r>
        <r>
          <rPr>
            <sz val="9"/>
            <color indexed="81"/>
            <rFont val="Tahoma"/>
            <family val="2"/>
          </rPr>
          <t xml:space="preserve">
0.36 substracted to account for pullback
</t>
        </r>
      </text>
    </comment>
    <comment ref="E66" authorId="0" shapeId="0" xr:uid="{B073AA3B-1CF4-4126-8998-657993530BBB}">
      <text>
        <r>
          <rPr>
            <b/>
            <sz val="9"/>
            <color indexed="81"/>
            <rFont val="Tahoma"/>
            <family val="2"/>
          </rPr>
          <t>Valencia-Cardona, Juan:</t>
        </r>
        <r>
          <rPr>
            <sz val="9"/>
            <color indexed="81"/>
            <rFont val="Tahoma"/>
            <family val="2"/>
          </rPr>
          <t xml:space="preserve">
0.36 substracted to account for pullback
</t>
        </r>
      </text>
    </comment>
  </commentList>
</comments>
</file>

<file path=xl/sharedStrings.xml><?xml version="1.0" encoding="utf-8"?>
<sst xmlns="http://schemas.openxmlformats.org/spreadsheetml/2006/main" count="1803" uniqueCount="294">
  <si>
    <t>EXECUTE</t>
  </si>
  <si>
    <t>SampleStartLayoutAssembler</t>
  </si>
  <si>
    <t>Library.string</t>
  </si>
  <si>
    <t>CellName.string</t>
  </si>
  <si>
    <t>OpenCellViewMode.string</t>
  </si>
  <si>
    <t>CellSizeX.float</t>
  </si>
  <si>
    <t>CellSizeY.float</t>
  </si>
  <si>
    <t>CenterX.float</t>
  </si>
  <si>
    <t>CenterY.float</t>
  </si>
  <si>
    <t>Category.string</t>
  </si>
  <si>
    <t>cv</t>
  </si>
  <si>
    <t>cv.cvid</t>
  </si>
  <si>
    <t>lpp.lpp</t>
  </si>
  <si>
    <t>left_size.float</t>
  </si>
  <si>
    <t>right_size.float</t>
  </si>
  <si>
    <t>top_size.float</t>
  </si>
  <si>
    <t>bottom_size.float</t>
  </si>
  <si>
    <t>in1_lpp.lpp</t>
  </si>
  <si>
    <t>in2_lpp.lpp</t>
  </si>
  <si>
    <t>out_lpp.lpp</t>
  </si>
  <si>
    <t>orientation.string</t>
  </si>
  <si>
    <t>inst_name.string</t>
  </si>
  <si>
    <t>master_view.string</t>
  </si>
  <si>
    <t>master_cell.string</t>
  </si>
  <si>
    <t>master_lib.string</t>
  </si>
  <si>
    <t>idtype.string</t>
  </si>
  <si>
    <t>library.string</t>
  </si>
  <si>
    <t>cell.string</t>
  </si>
  <si>
    <t>eow_beard.string</t>
  </si>
  <si>
    <t>id_layer_purpose.string</t>
  </si>
  <si>
    <t>inside_outside.string</t>
  </si>
  <si>
    <t>shift.string</t>
  </si>
  <si>
    <t>inner_lpps.string</t>
  </si>
  <si>
    <t>outer_lpps.string</t>
  </si>
  <si>
    <t>inner_cells.string</t>
  </si>
  <si>
    <t>filler_cell_lib.string</t>
  </si>
  <si>
    <t>filler_cell_name.string</t>
  </si>
  <si>
    <t>overlay_mode.string</t>
  </si>
  <si>
    <t>y</t>
  </si>
  <si>
    <t>StartLayoutAssembler</t>
  </si>
  <si>
    <t>bbox.bbox</t>
  </si>
  <si>
    <t>points.points</t>
  </si>
  <si>
    <t>layers.layers</t>
  </si>
  <si>
    <t>origin.points</t>
  </si>
  <si>
    <t>keep_shapes.boolean</t>
  </si>
  <si>
    <t>filler_cell_fill_extents_lpp.string</t>
  </si>
  <si>
    <t>fill_extents_lpp.string</t>
  </si>
  <si>
    <t>keep_away_lpp.string</t>
  </si>
  <si>
    <t>cd.float</t>
  </si>
  <si>
    <t>pitch.float</t>
  </si>
  <si>
    <t>varname.declare</t>
  </si>
  <si>
    <t>shapes.strlist</t>
  </si>
  <si>
    <t>offset.string</t>
  </si>
  <si>
    <t>grating_shapes.list</t>
  </si>
  <si>
    <t>segment_length.float</t>
  </si>
  <si>
    <t>segment_ete.float</t>
  </si>
  <si>
    <t>min_enclosure.list</t>
  </si>
  <si>
    <t>insert_long.string</t>
  </si>
  <si>
    <t>segment_sequence.strlist</t>
  </si>
  <si>
    <t>segment_shapes.list</t>
  </si>
  <si>
    <t>shift_x.float</t>
  </si>
  <si>
    <t>shift_y.float</t>
  </si>
  <si>
    <t>ClusterName.cvId</t>
  </si>
  <si>
    <t>BaseInfo.string</t>
  </si>
  <si>
    <t>isSeparateCv.boolean</t>
  </si>
  <si>
    <t>ClusterLibrary.string</t>
  </si>
  <si>
    <t>isBaseACell.boolean</t>
  </si>
  <si>
    <t>ClusterSizeX.float</t>
  </si>
  <si>
    <t>ClusterSizeY.float</t>
  </si>
  <si>
    <t>BaseMosaicX.int</t>
  </si>
  <si>
    <t>BaseMosaicY.int</t>
  </si>
  <si>
    <t>CellInfo.string</t>
  </si>
  <si>
    <t>isTreeModeAlign.string</t>
  </si>
  <si>
    <t>AlignTo.string</t>
  </si>
  <si>
    <t>mosaic_name.string</t>
  </si>
  <si>
    <t>y_space.float</t>
  </si>
  <si>
    <t>x_space.float</t>
  </si>
  <si>
    <t>true_delta.boolean</t>
  </si>
  <si>
    <t>columns.int</t>
  </si>
  <si>
    <t>rows.int</t>
  </si>
  <si>
    <r>
      <t>Sample</t>
    </r>
    <r>
      <rPr>
        <b/>
        <sz val="12"/>
        <color theme="9" tint="-0.499984740745262"/>
        <rFont val="Calibri"/>
        <family val="2"/>
        <scheme val="minor"/>
      </rPr>
      <t>create_rectangle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</si>
  <si>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create_polygon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</si>
  <si>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delete_rectangles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</si>
  <si>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delete_polygons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</si>
  <si>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shape_size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</si>
  <si>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bool_and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</si>
  <si>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bool_or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</si>
  <si>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bool_and_not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</si>
  <si>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create_instance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</si>
  <si>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create_mosaic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</si>
  <si>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create_id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</si>
  <si>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create_gratings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</si>
  <si>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gather_shapes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</si>
  <si>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stagger_all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</si>
  <si>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segment_by_unit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</si>
  <si>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move_cuts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</si>
  <si>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contour_builder_run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</si>
  <si>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custom_filler_flow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</si>
  <si>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CreateCluster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</si>
  <si>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AddToCluster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</si>
  <si>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PlaceCluster</t>
    </r>
  </si>
  <si>
    <t>bool_and_not</t>
  </si>
  <si>
    <r>
      <t>Sample</t>
    </r>
    <r>
      <rPr>
        <b/>
        <sz val="12"/>
        <color theme="9" tint="-0.499984740745262"/>
        <rFont val="Calibri"/>
        <family val="2"/>
        <scheme val="minor"/>
      </rPr>
      <t>zonal_background</t>
    </r>
  </si>
  <si>
    <t>cell_name.string</t>
  </si>
  <si>
    <t>cell_size.points</t>
  </si>
  <si>
    <t>pullback.float</t>
  </si>
  <si>
    <r>
      <t>Sample</t>
    </r>
    <r>
      <rPr>
        <b/>
        <sz val="12"/>
        <color theme="9" tint="-0.499984740745262"/>
        <rFont val="Calibri"/>
        <family val="2"/>
        <scheme val="minor"/>
      </rPr>
      <t>xy_canon</t>
    </r>
  </si>
  <si>
    <t>xy_cds.points</t>
  </si>
  <si>
    <t>xy_distance.points</t>
  </si>
  <si>
    <r>
      <t>Sample</t>
    </r>
    <r>
      <rPr>
        <b/>
        <sz val="12"/>
        <color theme="9" tint="-0.499984740745262"/>
        <rFont val="Calibri"/>
        <family val="2"/>
        <scheme val="minor"/>
      </rPr>
      <t>spa_canon</t>
    </r>
  </si>
  <si>
    <t>length.float</t>
  </si>
  <si>
    <t>spacing.float</t>
  </si>
  <si>
    <r>
      <t>Sample</t>
    </r>
    <r>
      <rPr>
        <b/>
        <sz val="12"/>
        <color theme="9" tint="-0.499984740745262"/>
        <rFont val="Calibri"/>
        <family val="2"/>
        <scheme val="minor"/>
      </rPr>
      <t>fa_canon</t>
    </r>
  </si>
  <si>
    <t>doublet_space.float</t>
  </si>
  <si>
    <r>
      <t>Sample</t>
    </r>
    <r>
      <rPr>
        <b/>
        <sz val="12"/>
        <color theme="9" tint="-0.499984740745262"/>
        <rFont val="Calibri"/>
        <family val="2"/>
        <scheme val="minor"/>
      </rPr>
      <t>center_canon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</si>
  <si>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hash_canon</t>
    </r>
  </si>
  <si>
    <t>height.float</t>
  </si>
  <si>
    <t>width.float</t>
  </si>
  <si>
    <t>w</t>
  </si>
  <si>
    <r>
      <t>Sample</t>
    </r>
    <r>
      <rPr>
        <b/>
        <sz val="12"/>
        <color theme="9" tint="-0.499984740745262"/>
        <rFont val="Calibri"/>
        <family val="2"/>
        <scheme val="minor"/>
      </rPr>
      <t>tvpa_canon</t>
    </r>
  </si>
  <si>
    <t>box_space.float</t>
  </si>
  <si>
    <t>cross_width.float</t>
  </si>
  <si>
    <t>cross_height.float</t>
  </si>
  <si>
    <t>N</t>
  </si>
  <si>
    <t>Library</t>
  </si>
  <si>
    <t>xy_canon</t>
  </si>
  <si>
    <t>xy_lengths.points</t>
  </si>
  <si>
    <t>stepping.list</t>
  </si>
  <si>
    <t>Offset</t>
  </si>
  <si>
    <t>Cell Name</t>
  </si>
  <si>
    <t>Cell Type</t>
  </si>
  <si>
    <t>Mark Width</t>
  </si>
  <si>
    <t>Spacing</t>
  </si>
  <si>
    <t>Cd</t>
  </si>
  <si>
    <t>Pitch</t>
  </si>
  <si>
    <t>Relative Mark pitch</t>
  </si>
  <si>
    <t>Stepping</t>
  </si>
  <si>
    <t>Bar Length</t>
  </si>
  <si>
    <t>Width</t>
  </si>
  <si>
    <t>Height</t>
  </si>
  <si>
    <t>Prefix</t>
  </si>
  <si>
    <t>create_instance</t>
  </si>
  <si>
    <t>((5))</t>
  </si>
  <si>
    <t>Pullback</t>
  </si>
  <si>
    <t>tvpa_canon</t>
  </si>
  <si>
    <t>Cross width</t>
  </si>
  <si>
    <t>Cross Height</t>
  </si>
  <si>
    <t>Space</t>
  </si>
  <si>
    <t>Relative pitch</t>
  </si>
  <si>
    <t>delta.float</t>
  </si>
  <si>
    <r>
      <t>Sample</t>
    </r>
    <r>
      <rPr>
        <b/>
        <sz val="12"/>
        <color theme="9" tint="-0.499984740745262"/>
        <rFont val="Calibri"/>
        <family val="2"/>
        <scheme val="minor"/>
      </rPr>
      <t>chopped_tvpa_canon</t>
    </r>
  </si>
  <si>
    <t>box_side.float</t>
  </si>
  <si>
    <t>chunk_height.float</t>
  </si>
  <si>
    <t>num_chunks.int</t>
  </si>
  <si>
    <t>center_delta.float</t>
  </si>
  <si>
    <t>Box Side</t>
  </si>
  <si>
    <t>Chunk Height</t>
  </si>
  <si>
    <t>Segments per side</t>
  </si>
  <si>
    <t>Center Delta</t>
  </si>
  <si>
    <t>chopped_tvpa_canon</t>
  </si>
  <si>
    <t>(25 25)</t>
  </si>
  <si>
    <t>create_rectangle</t>
  </si>
  <si>
    <t>a</t>
  </si>
  <si>
    <t>zonal_background</t>
  </si>
  <si>
    <t>shift.float</t>
  </si>
  <si>
    <t>swirl.boolean</t>
  </si>
  <si>
    <t>frmnik74b2_x74a_lay</t>
  </si>
  <si>
    <t>127400c_0_x74b_tm0022d</t>
  </si>
  <si>
    <t>127400c_0_x74b_tm0023d</t>
  </si>
  <si>
    <t>127400c_0_x74b_tm0024d</t>
  </si>
  <si>
    <t>127400c_0_x74b_tm0030d</t>
  </si>
  <si>
    <t>127400c_0_x74b_tm0078d</t>
  </si>
  <si>
    <t>127400c_0_x74b_tm0079d</t>
  </si>
  <si>
    <t>127400c_0_x74b_tm0080d</t>
  </si>
  <si>
    <t>127400c_0_x74b_tm0154d</t>
  </si>
  <si>
    <t>127400c_0_x74b_tm0173d</t>
  </si>
  <si>
    <t>127400c_0_x74b_tm0222d</t>
  </si>
  <si>
    <t>swirl</t>
  </si>
  <si>
    <t>pullback</t>
  </si>
  <si>
    <t>127400c_0_x74b_tm0223d</t>
  </si>
  <si>
    <t>127400c_0_x74b_tm0224d</t>
  </si>
  <si>
    <t>127400c_0_x74b_tm0230d</t>
  </si>
  <si>
    <t>127400c_0_x74b_tm0354d</t>
  </si>
  <si>
    <t>127400c_0_x74b_tm0373d</t>
  </si>
  <si>
    <t>127400c_0_x74b_tm1022d</t>
  </si>
  <si>
    <t>127400c_0_x74b_tm1023d</t>
  </si>
  <si>
    <t>127400c_0_x74b_tm1024d</t>
  </si>
  <si>
    <t>127400c_0_x74b_tm1030d</t>
  </si>
  <si>
    <t>127400c_0_x74b_tm1078d</t>
  </si>
  <si>
    <t>127400c_0_x74b_tm1079d</t>
  </si>
  <si>
    <t>127400c_0_x74b_tm1080d</t>
  </si>
  <si>
    <t>127400c_0_x74b_tm1154d</t>
  </si>
  <si>
    <t>127400c_0_x74b_tm1173d</t>
  </si>
  <si>
    <t>pseudo_swirl</t>
  </si>
  <si>
    <t>TM0</t>
  </si>
  <si>
    <t>metal</t>
  </si>
  <si>
    <t>oxide</t>
  </si>
  <si>
    <t>TM1</t>
  </si>
  <si>
    <t>Layer</t>
  </si>
  <si>
    <t>Type</t>
  </si>
  <si>
    <t>Mark Number</t>
  </si>
  <si>
    <t>Style</t>
  </si>
  <si>
    <t>XY4</t>
  </si>
  <si>
    <t>Pound</t>
  </si>
  <si>
    <t>Cross</t>
  </si>
  <si>
    <t>Hatch</t>
  </si>
  <si>
    <t>inner pad width height</t>
  </si>
  <si>
    <t>127400c_0_x74b_tm1175hv</t>
  </si>
  <si>
    <t>127400c_0_x74b_tm1176vh</t>
  </si>
  <si>
    <t>127400c_0_x74b_tm1177hv</t>
  </si>
  <si>
    <t>127400c_0_x74b_tm1178vh</t>
  </si>
  <si>
    <t>127400c_0_x74b_tm1098v</t>
  </si>
  <si>
    <t>127400c_0_x74b_tm1099v</t>
  </si>
  <si>
    <t>127400c_0_x74b_tm1105h</t>
  </si>
  <si>
    <t>127400c_0_x74b_tm1104h</t>
  </si>
  <si>
    <t>SPA</t>
  </si>
  <si>
    <t>Line</t>
  </si>
  <si>
    <t>Fullstack</t>
  </si>
  <si>
    <t>First iteration</t>
  </si>
  <si>
    <t>second iteration</t>
  </si>
  <si>
    <t>shape_size</t>
  </si>
  <si>
    <t>tv0_downsize</t>
  </si>
  <si>
    <t>127400c_0_x74b_tm0355d</t>
  </si>
  <si>
    <t>gv1_downsize</t>
  </si>
  <si>
    <t>or1.tccDebug</t>
  </si>
  <si>
    <t>or2.tccDebug</t>
  </si>
  <si>
    <t>SampleCreateCluster</t>
  </si>
  <si>
    <t>SampleAddToCluster</t>
  </si>
  <si>
    <t>SamplePlaceCluster</t>
  </si>
  <si>
    <t>write</t>
  </si>
  <si>
    <t xml:space="preserve"> </t>
  </si>
  <si>
    <t>CreateCluster</t>
  </si>
  <si>
    <t>nil!nil!R0!lL!0!0</t>
  </si>
  <si>
    <t>no</t>
  </si>
  <si>
    <t>nil</t>
  </si>
  <si>
    <t>AddToCluster</t>
  </si>
  <si>
    <t>yes</t>
  </si>
  <si>
    <t>Previous&gt;0</t>
  </si>
  <si>
    <t>PlaceCluster</t>
  </si>
  <si>
    <r>
      <t>Sample</t>
    </r>
    <r>
      <rPr>
        <b/>
        <sz val="12"/>
        <color theme="9" tint="-0.499984740745262"/>
        <rFont val="Calibri"/>
        <family val="2"/>
        <scheme val="minor"/>
      </rPr>
      <t>make_fdr_dummy</t>
    </r>
  </si>
  <si>
    <t>dummy_lib.string</t>
  </si>
  <si>
    <t>dummy_name.string</t>
  </si>
  <si>
    <t>fdr_toplib.string</t>
  </si>
  <si>
    <t>fdr_topcell.string</t>
  </si>
  <si>
    <t>tch</t>
  </si>
  <si>
    <t>BLV_downsize</t>
  </si>
  <si>
    <r>
      <t>Sample</t>
    </r>
    <r>
      <rPr>
        <b/>
        <sz val="12"/>
        <color theme="9" tint="-0.499984740745262"/>
        <rFont val="Calibri"/>
        <family val="2"/>
        <scheme val="minor"/>
      </rPr>
      <t>diagonal_gratings</t>
    </r>
  </si>
  <si>
    <t>angle.int</t>
  </si>
  <si>
    <t>min_length.float</t>
  </si>
  <si>
    <t>offset.boolean</t>
  </si>
  <si>
    <t>exclude_distance.points</t>
  </si>
  <si>
    <t>diagonal_gratings</t>
  </si>
  <si>
    <t>Cellname Prefix</t>
  </si>
  <si>
    <t>canon!A17&amp;"dummy_bm4_4_1</t>
  </si>
  <si>
    <t>test_canon!A17&amp;"dummy_bm4_4_2</t>
  </si>
  <si>
    <t>Beard Lib</t>
  </si>
  <si>
    <t>Cellname</t>
  </si>
  <si>
    <t>Metal Layer</t>
  </si>
  <si>
    <t>Via Layer</t>
  </si>
  <si>
    <t>Gen Lib1</t>
  </si>
  <si>
    <t>Gen Lib2</t>
  </si>
  <si>
    <t>Gen Lib3</t>
  </si>
  <si>
    <t>Beard width</t>
  </si>
  <si>
    <t>Beard Length</t>
  </si>
  <si>
    <t>custom_filler_flow</t>
  </si>
  <si>
    <t>chkBoundary.boundary</t>
  </si>
  <si>
    <t>None</t>
  </si>
  <si>
    <t>Samplecustom_filler_flow</t>
  </si>
  <si>
    <t>frmcolltop_x22a_lay</t>
  </si>
  <si>
    <t>tp0stackedfiller</t>
  </si>
  <si>
    <t>GMZ.frameDrawing</t>
  </si>
  <si>
    <t>GM0.frameDrawing</t>
  </si>
  <si>
    <t>create_id</t>
  </si>
  <si>
    <t>keepGenAway</t>
  </si>
  <si>
    <t>CE1 CE2</t>
  </si>
  <si>
    <t>nikon</t>
  </si>
  <si>
    <t>celltypeid</t>
  </si>
  <si>
    <t>library</t>
  </si>
  <si>
    <t>parent</t>
  </si>
  <si>
    <t>CellName</t>
  </si>
  <si>
    <t>niksupport_v78_lay</t>
  </si>
  <si>
    <t>1278canonbeard</t>
  </si>
  <si>
    <t>nik78d2lib1_v78_lay</t>
  </si>
  <si>
    <t>nik78d2lib2_v78_lay</t>
  </si>
  <si>
    <t>nik78d2lib3_v78_lay</t>
  </si>
  <si>
    <t>GM1_mask</t>
  </si>
  <si>
    <t>GV1_mask</t>
  </si>
  <si>
    <t>n</t>
  </si>
  <si>
    <t>127800c_2_x78c_dummy_gm1_4_1</t>
  </si>
  <si>
    <t>127800c_d3t26_x78c_dummy_bm3_3_1</t>
  </si>
  <si>
    <t>127800c_d3t26_x78c_dummy_bm4_4_1</t>
  </si>
  <si>
    <t>127800c_d3t26_x78c_dummy_bm5_3_1</t>
  </si>
  <si>
    <t>127800c_d3t26_1x578a_gv1</t>
  </si>
  <si>
    <t>127800c_d3t26_x78c_bph_filler_dummy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</si>
</sst>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9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9" tint="-0.499984740745262"/>
      <name val="Calibri"/>
      <family val="2"/>
      <scheme val="minor"/>
    </font>
    <font>
      <b/>
      <sz val="12"/>
      <color theme="9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rgb="FF006100"/>
      <name val="Book Antiqua"/>
      <family val="1"/>
    </font>
    <font>
      <sz val="11"/>
      <color rgb="FF000000"/>
      <name val="Calibri"/>
      <family val="2"/>
      <scheme val="minor"/>
    </font>
    <font>
      <sz val="11"/>
      <color rgb="FF3F3F76"/>
      <name val="Consolas"/>
      <family val="2"/>
    </font>
    <font>
      <sz val="11"/>
      <color theme="9" tint="-0.499984740745262"/>
      <name val="Calibri"/>
      <family val="2"/>
      <scheme val="minor"/>
    </font>
    <font>
      <b/>
      <sz val="11"/>
      <color rgb="FF3F3F3F"/>
      <name val="Consolas"/>
      <family val="2"/>
    </font>
    <font>
      <b/>
      <sz val="11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5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FFC7CE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1"/>
        <bgColor theme="1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13">
    <xf numFmtId="0" fontId="0" fillId="0" borderId="0"/>
    <xf numFmtId="0" fontId="1" fillId="2" borderId="0" applyNumberFormat="0" applyBorder="0" applyAlignment="0" applyProtection="0"/>
    <xf numFmtId="0" fontId="5" fillId="4" borderId="0" applyNumberFormat="0" applyBorder="0" applyAlignment="0" applyProtection="0"/>
    <xf numFmtId="0" fontId="6" fillId="5" borderId="0" applyNumberFormat="0" applyBorder="0" applyAlignment="0" applyProtection="0"/>
    <xf numFmtId="0" fontId="7" fillId="6" borderId="1" applyNumberFormat="0" applyAlignment="0" applyProtection="0"/>
    <xf numFmtId="0" fontId="8" fillId="7" borderId="2" applyNumberFormat="0" applyAlignment="0" applyProtection="0"/>
    <xf numFmtId="0" fontId="5" fillId="8" borderId="0" applyNumberFormat="0" applyBorder="0" applyAlignment="0" applyProtection="0"/>
    <xf numFmtId="44" fontId="5" fillId="0" borderId="0" applyFont="0" applyFill="0" applyBorder="0" applyAlignment="0" applyProtection="0"/>
    <xf numFmtId="0" fontId="9" fillId="9" borderId="0" applyNumberFormat="0" applyBorder="0" applyAlignment="0" applyProtection="0"/>
    <xf numFmtId="0" fontId="10" fillId="10" borderId="0" applyNumberFormat="0" applyBorder="0" applyAlignment="0" applyProtection="0"/>
    <xf numFmtId="0" fontId="5" fillId="11" borderId="0" applyNumberFormat="0" applyBorder="0" applyAlignment="0" applyProtection="0"/>
    <xf numFmtId="0" fontId="15" fillId="15" borderId="1" applyNumberFormat="0" applyAlignment="0" applyProtection="0"/>
    <xf numFmtId="0" fontId="17" fillId="6" borderId="9" applyNumberFormat="0" applyAlignment="0" applyProtection="0"/>
  </cellStyleXfs>
  <cellXfs count="140">
    <xf numFmtId="0" fontId="0" fillId="0" borderId="0" xfId="0"/>
    <xf numFmtId="0" fontId="2" fillId="0" borderId="0" xfId="0" applyFont="1"/>
    <xf numFmtId="0" fontId="3" fillId="3" borderId="0" xfId="0" applyFont="1" applyFill="1" applyAlignment="1">
      <alignment vertical="center"/>
    </xf>
    <xf numFmtId="0" fontId="3" fillId="3" borderId="0" xfId="1" applyFont="1" applyFill="1" applyBorder="1"/>
    <xf numFmtId="0" fontId="3" fillId="3" borderId="0" xfId="1" applyFont="1" applyFill="1"/>
    <xf numFmtId="0" fontId="3" fillId="3" borderId="0" xfId="0" applyFont="1" applyFill="1" applyAlignment="1">
      <alignment horizontal="left" vertical="center"/>
    </xf>
    <xf numFmtId="0" fontId="3" fillId="3" borderId="0" xfId="0" applyFont="1" applyFill="1"/>
    <xf numFmtId="0" fontId="0" fillId="0" borderId="0" xfId="0"/>
    <xf numFmtId="0" fontId="3" fillId="3" borderId="0" xfId="0" applyFont="1" applyFill="1" applyAlignment="1">
      <alignment vertical="center"/>
    </xf>
    <xf numFmtId="0" fontId="3" fillId="3" borderId="0" xfId="1" applyFont="1" applyFill="1" applyBorder="1"/>
    <xf numFmtId="0" fontId="3" fillId="3" borderId="0" xfId="1" applyFont="1" applyFill="1"/>
    <xf numFmtId="0" fontId="3" fillId="3" borderId="0" xfId="0" applyFont="1" applyFill="1"/>
    <xf numFmtId="0" fontId="5" fillId="4" borderId="0" xfId="2" applyAlignment="1">
      <alignment horizontal="left" vertical="center"/>
    </xf>
    <xf numFmtId="0" fontId="5" fillId="4" borderId="0" xfId="2"/>
    <xf numFmtId="0" fontId="7" fillId="6" borderId="1" xfId="4"/>
    <xf numFmtId="0" fontId="6" fillId="5" borderId="0" xfId="3"/>
    <xf numFmtId="0" fontId="7" fillId="6" borderId="1" xfId="4" applyAlignment="1">
      <alignment horizontal="center"/>
    </xf>
    <xf numFmtId="0" fontId="5" fillId="4" borderId="0" xfId="2" applyAlignment="1">
      <alignment horizontal="center"/>
    </xf>
    <xf numFmtId="0" fontId="8" fillId="7" borderId="2" xfId="5"/>
    <xf numFmtId="0" fontId="6" fillId="5" borderId="2" xfId="3" applyBorder="1"/>
    <xf numFmtId="44" fontId="7" fillId="6" borderId="1" xfId="7" applyFont="1" applyFill="1" applyBorder="1" applyAlignment="1">
      <alignment horizontal="center"/>
    </xf>
    <xf numFmtId="0" fontId="9" fillId="9" borderId="0" xfId="8"/>
    <xf numFmtId="0" fontId="9" fillId="9" borderId="0" xfId="8" applyAlignment="1">
      <alignment horizontal="center"/>
    </xf>
    <xf numFmtId="0" fontId="9" fillId="9" borderId="0" xfId="8" applyAlignment="1">
      <alignment horizontal="center"/>
    </xf>
    <xf numFmtId="0" fontId="0" fillId="0" borderId="0" xfId="0"/>
    <xf numFmtId="0" fontId="3" fillId="3" borderId="0" xfId="0" applyFont="1" applyFill="1" applyAlignment="1">
      <alignment vertical="center"/>
    </xf>
    <xf numFmtId="0" fontId="3" fillId="3" borderId="0" xfId="1" applyFont="1" applyFill="1" applyBorder="1"/>
    <xf numFmtId="0" fontId="3" fillId="3" borderId="0" xfId="1" applyFont="1" applyFill="1"/>
    <xf numFmtId="0" fontId="3" fillId="3" borderId="0" xfId="0" applyFont="1" applyFill="1"/>
    <xf numFmtId="0" fontId="5" fillId="11" borderId="0" xfId="10"/>
    <xf numFmtId="0" fontId="0" fillId="0" borderId="0" xfId="0" applyAlignment="1">
      <alignment horizontal="center"/>
    </xf>
    <xf numFmtId="0" fontId="1" fillId="2" borderId="0" xfId="1" applyAlignment="1">
      <alignment horizontal="center"/>
    </xf>
    <xf numFmtId="0" fontId="1" fillId="2" borderId="0" xfId="1"/>
    <xf numFmtId="0" fontId="5" fillId="8" borderId="0" xfId="6"/>
    <xf numFmtId="0" fontId="5" fillId="8" borderId="0" xfId="6" applyAlignment="1">
      <alignment horizontal="left" vertical="center"/>
    </xf>
    <xf numFmtId="0" fontId="0" fillId="0" borderId="0" xfId="0"/>
    <xf numFmtId="0" fontId="3" fillId="3" borderId="0" xfId="0" applyFont="1" applyFill="1" applyAlignment="1">
      <alignment vertical="center"/>
    </xf>
    <xf numFmtId="0" fontId="3" fillId="3" borderId="0" xfId="1" applyFont="1" applyFill="1" applyBorder="1"/>
    <xf numFmtId="0" fontId="3" fillId="3" borderId="0" xfId="1" applyFont="1" applyFill="1"/>
    <xf numFmtId="0" fontId="3" fillId="3" borderId="0" xfId="0" applyFont="1" applyFill="1"/>
    <xf numFmtId="0" fontId="5" fillId="4" borderId="0" xfId="2" applyAlignment="1">
      <alignment horizontal="left" vertical="center"/>
    </xf>
    <xf numFmtId="0" fontId="5" fillId="4" borderId="0" xfId="2"/>
    <xf numFmtId="0" fontId="7" fillId="6" borderId="1" xfId="4"/>
    <xf numFmtId="0" fontId="7" fillId="6" borderId="1" xfId="4" applyAlignment="1">
      <alignment horizontal="center"/>
    </xf>
    <xf numFmtId="0" fontId="5" fillId="4" borderId="0" xfId="2" applyAlignment="1">
      <alignment horizontal="center"/>
    </xf>
    <xf numFmtId="0" fontId="8" fillId="7" borderId="2" xfId="5"/>
    <xf numFmtId="0" fontId="6" fillId="5" borderId="2" xfId="3" applyBorder="1"/>
    <xf numFmtId="0" fontId="0" fillId="0" borderId="0" xfId="0" applyAlignment="1">
      <alignment horizontal="center"/>
    </xf>
    <xf numFmtId="0" fontId="9" fillId="9" borderId="0" xfId="8"/>
    <xf numFmtId="0" fontId="0" fillId="0" borderId="0" xfId="0" applyAlignment="1">
      <alignment horizontal="center" vertical="center"/>
    </xf>
    <xf numFmtId="0" fontId="0" fillId="0" borderId="5" xfId="0" applyFont="1" applyBorder="1"/>
    <xf numFmtId="0" fontId="0" fillId="0" borderId="4" xfId="0" applyFont="1" applyBorder="1"/>
    <xf numFmtId="0" fontId="0" fillId="0" borderId="7" xfId="0" applyFont="1" applyBorder="1"/>
    <xf numFmtId="0" fontId="8" fillId="12" borderId="3" xfId="0" applyFont="1" applyFill="1" applyBorder="1"/>
    <xf numFmtId="0" fontId="8" fillId="12" borderId="4" xfId="0" applyFont="1" applyFill="1" applyBorder="1"/>
    <xf numFmtId="0" fontId="8" fillId="12" borderId="5" xfId="0" applyFont="1" applyFill="1" applyBorder="1"/>
    <xf numFmtId="0" fontId="0" fillId="0" borderId="3" xfId="0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0" fontId="0" fillId="0" borderId="4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7" xfId="0" applyFont="1" applyBorder="1" applyAlignment="1">
      <alignment horizontal="center"/>
    </xf>
    <xf numFmtId="0" fontId="0" fillId="0" borderId="8" xfId="0" applyFont="1" applyBorder="1"/>
    <xf numFmtId="0" fontId="0" fillId="0" borderId="0" xfId="0" applyFill="1" applyBorder="1"/>
    <xf numFmtId="0" fontId="3" fillId="3" borderId="0" xfId="1" applyFont="1" applyFill="1" applyBorder="1"/>
    <xf numFmtId="0" fontId="3" fillId="3" borderId="0" xfId="0" applyFont="1" applyFill="1" applyAlignment="1">
      <alignment vertical="center"/>
    </xf>
    <xf numFmtId="0" fontId="0" fillId="0" borderId="0" xfId="0"/>
    <xf numFmtId="0" fontId="10" fillId="10" borderId="0" xfId="9"/>
    <xf numFmtId="0" fontId="3" fillId="3" borderId="0" xfId="1" applyFont="1" applyFill="1"/>
    <xf numFmtId="0" fontId="3" fillId="3" borderId="0" xfId="0" applyFont="1" applyFill="1"/>
    <xf numFmtId="0" fontId="5" fillId="4" borderId="0" xfId="2"/>
    <xf numFmtId="0" fontId="0" fillId="0" borderId="0" xfId="0"/>
    <xf numFmtId="0" fontId="10" fillId="10" borderId="0" xfId="9"/>
    <xf numFmtId="0" fontId="0" fillId="0" borderId="0" xfId="0"/>
    <xf numFmtId="0" fontId="3" fillId="3" borderId="0" xfId="0" applyFont="1" applyFill="1" applyAlignment="1">
      <alignment vertical="center"/>
    </xf>
    <xf numFmtId="0" fontId="3" fillId="3" borderId="0" xfId="1" applyFont="1" applyFill="1" applyBorder="1"/>
    <xf numFmtId="0" fontId="3" fillId="3" borderId="0" xfId="1" applyFont="1" applyFill="1"/>
    <xf numFmtId="0" fontId="3" fillId="3" borderId="0" xfId="0" applyFont="1" applyFill="1"/>
    <xf numFmtId="0" fontId="5" fillId="4" borderId="0" xfId="2" applyAlignment="1">
      <alignment horizontal="left" vertical="center"/>
    </xf>
    <xf numFmtId="0" fontId="5" fillId="4" borderId="0" xfId="2"/>
    <xf numFmtId="0" fontId="7" fillId="6" borderId="1" xfId="4"/>
    <xf numFmtId="0" fontId="6" fillId="5" borderId="0" xfId="3"/>
    <xf numFmtId="0" fontId="7" fillId="6" borderId="1" xfId="4" applyAlignment="1">
      <alignment horizontal="center"/>
    </xf>
    <xf numFmtId="0" fontId="5" fillId="4" borderId="0" xfId="2" applyAlignment="1">
      <alignment horizontal="center"/>
    </xf>
    <xf numFmtId="0" fontId="8" fillId="7" borderId="2" xfId="5"/>
    <xf numFmtId="0" fontId="6" fillId="5" borderId="2" xfId="3" applyBorder="1"/>
    <xf numFmtId="0" fontId="0" fillId="0" borderId="0" xfId="0"/>
    <xf numFmtId="0" fontId="6" fillId="5" borderId="2" xfId="3" applyBorder="1" applyAlignment="1">
      <alignment horizontal="left" vertical="center"/>
    </xf>
    <xf numFmtId="0" fontId="13" fillId="13" borderId="0" xfId="0" applyFont="1" applyFill="1" applyAlignment="1">
      <alignment vertical="center"/>
    </xf>
    <xf numFmtId="0" fontId="13" fillId="2" borderId="0" xfId="1" applyFont="1" applyBorder="1"/>
    <xf numFmtId="0" fontId="13" fillId="2" borderId="0" xfId="1" applyFont="1"/>
    <xf numFmtId="0" fontId="10" fillId="10" borderId="0" xfId="9"/>
    <xf numFmtId="0" fontId="14" fillId="14" borderId="0" xfId="0" applyFont="1" applyFill="1"/>
    <xf numFmtId="0" fontId="5" fillId="0" borderId="0" xfId="0" applyFont="1"/>
    <xf numFmtId="0" fontId="0" fillId="0" borderId="0" xfId="0"/>
    <xf numFmtId="0" fontId="3" fillId="3" borderId="0" xfId="0" applyFont="1" applyFill="1" applyAlignment="1">
      <alignment vertical="center"/>
    </xf>
    <xf numFmtId="0" fontId="3" fillId="3" borderId="0" xfId="1" applyFont="1" applyFill="1" applyBorder="1"/>
    <xf numFmtId="0" fontId="3" fillId="3" borderId="0" xfId="1" applyFont="1" applyFill="1"/>
    <xf numFmtId="0" fontId="3" fillId="3" borderId="0" xfId="0" applyFont="1" applyFill="1"/>
    <xf numFmtId="0" fontId="5" fillId="4" borderId="0" xfId="2" applyAlignment="1">
      <alignment horizontal="left" vertical="center"/>
    </xf>
    <xf numFmtId="0" fontId="5" fillId="4" borderId="0" xfId="2"/>
    <xf numFmtId="0" fontId="5" fillId="4" borderId="0" xfId="2" applyAlignment="1">
      <alignment horizontal="center"/>
    </xf>
    <xf numFmtId="0" fontId="0" fillId="0" borderId="0" xfId="0"/>
    <xf numFmtId="0" fontId="3" fillId="3" borderId="0" xfId="0" applyFont="1" applyFill="1" applyAlignment="1">
      <alignment vertical="center"/>
    </xf>
    <xf numFmtId="0" fontId="3" fillId="3" borderId="0" xfId="1" applyFont="1" applyFill="1" applyBorder="1"/>
    <xf numFmtId="0" fontId="3" fillId="3" borderId="0" xfId="1" applyFont="1" applyFill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3" fillId="3" borderId="0" xfId="0" applyFont="1" applyFill="1"/>
    <xf numFmtId="0" fontId="5" fillId="4" borderId="0" xfId="2" applyAlignment="1">
      <alignment horizontal="left" vertical="center"/>
    </xf>
    <xf numFmtId="0" fontId="5" fillId="4" borderId="0" xfId="2"/>
    <xf numFmtId="0" fontId="5" fillId="4" borderId="0" xfId="2" applyAlignment="1">
      <alignment horizontal="center"/>
    </xf>
    <xf numFmtId="0" fontId="10" fillId="10" borderId="0" xfId="9" applyAlignment="1">
      <alignment horizontal="left" vertical="center"/>
    </xf>
    <xf numFmtId="0" fontId="15" fillId="15" borderId="1" xfId="11"/>
    <xf numFmtId="0" fontId="0" fillId="0" borderId="0" xfId="0"/>
    <xf numFmtId="0" fontId="0" fillId="0" borderId="0" xfId="0"/>
    <xf numFmtId="0" fontId="0" fillId="3" borderId="0" xfId="0" applyFill="1"/>
    <xf numFmtId="0" fontId="16" fillId="3" borderId="0" xfId="0" applyFont="1" applyFill="1"/>
    <xf numFmtId="0" fontId="0" fillId="0" borderId="0" xfId="0"/>
    <xf numFmtId="0" fontId="3" fillId="3" borderId="0" xfId="0" applyFont="1" applyFill="1" applyAlignment="1">
      <alignment vertical="center"/>
    </xf>
    <xf numFmtId="0" fontId="3" fillId="3" borderId="0" xfId="1" applyFont="1" applyFill="1" applyBorder="1"/>
    <xf numFmtId="0" fontId="3" fillId="3" borderId="0" xfId="1" applyFont="1" applyFill="1"/>
    <xf numFmtId="0" fontId="3" fillId="3" borderId="0" xfId="0" applyFont="1" applyFill="1"/>
    <xf numFmtId="0" fontId="5" fillId="4" borderId="0" xfId="2" applyAlignment="1">
      <alignment horizontal="left" vertical="center"/>
    </xf>
    <xf numFmtId="0" fontId="5" fillId="4" borderId="0" xfId="2"/>
    <xf numFmtId="0" fontId="5" fillId="4" borderId="0" xfId="2" applyAlignment="1">
      <alignment horizontal="center"/>
    </xf>
    <xf numFmtId="0" fontId="0" fillId="3" borderId="0" xfId="0" applyFill="1"/>
    <xf numFmtId="0" fontId="16" fillId="3" borderId="0" xfId="0" applyFont="1" applyFill="1"/>
    <xf numFmtId="0" fontId="18" fillId="0" borderId="0" xfId="0" applyFont="1"/>
    <xf numFmtId="0" fontId="17" fillId="6" borderId="9" xfId="12"/>
    <xf numFmtId="0" fontId="0" fillId="0" borderId="0" xfId="0" applyAlignment="1">
      <alignment vertical="center" wrapText="1"/>
    </xf>
    <xf numFmtId="0" fontId="9" fillId="9" borderId="0" xfId="8" applyAlignment="1">
      <alignment horizontal="left" vertical="center"/>
    </xf>
  </cellXfs>
  <cellStyles count="13">
    <cellStyle name="40% - Accent1" xfId="2" builtinId="31"/>
    <cellStyle name="40% - Accent2" xfId="10" builtinId="35"/>
    <cellStyle name="40% - Accent6" xfId="6" builtinId="51"/>
    <cellStyle name="60% - Accent5 2" xfId="9" xr:uid="{DA01DEC3-998E-41AD-83CE-B3BAACB651D1}"/>
    <cellStyle name="Bad" xfId="8" builtinId="27"/>
    <cellStyle name="Calculation" xfId="4" builtinId="22"/>
    <cellStyle name="Check Cell" xfId="5" builtinId="23"/>
    <cellStyle name="Currency" xfId="7" builtinId="4"/>
    <cellStyle name="Good" xfId="1" builtinId="26"/>
    <cellStyle name="Input" xfId="11" builtinId="20"/>
    <cellStyle name="Neutral" xfId="3" builtinId="28"/>
    <cellStyle name="Normal" xfId="0" builtinId="0"/>
    <cellStyle name="Output" xfId="12" builtinId="21"/>
  </cellStyles>
  <dxfs count="5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Relationship Id="rId27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209550</xdr:colOff>
      <xdr:row>25</xdr:row>
      <xdr:rowOff>78681</xdr:rowOff>
    </xdr:from>
    <xdr:to>
      <xdr:col>10</xdr:col>
      <xdr:colOff>1400175</xdr:colOff>
      <xdr:row>31</xdr:row>
      <xdr:rowOff>165088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35E3381-AD66-4827-8C9E-674CDC6CAD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9900" y="4841181"/>
          <a:ext cx="1190625" cy="1229407"/>
        </a:xfrm>
        <a:prstGeom prst="rect">
          <a:avLst/>
        </a:prstGeom>
      </xdr:spPr>
    </xdr:pic>
    <xdr:clientData/>
  </xdr:twoCellAnchor>
  <xdr:twoCellAnchor editAs="oneCell">
    <xdr:from>
      <xdr:col>10</xdr:col>
      <xdr:colOff>361951</xdr:colOff>
      <xdr:row>18</xdr:row>
      <xdr:rowOff>19050</xdr:rowOff>
    </xdr:from>
    <xdr:to>
      <xdr:col>10</xdr:col>
      <xdr:colOff>1198763</xdr:colOff>
      <xdr:row>22</xdr:row>
      <xdr:rowOff>118394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A22F96D-ABB2-4EF7-AEEA-3DA5897244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448801" y="3448050"/>
          <a:ext cx="836812" cy="861344"/>
        </a:xfrm>
        <a:prstGeom prst="rect">
          <a:avLst/>
        </a:prstGeom>
      </xdr:spPr>
    </xdr:pic>
    <xdr:clientData/>
  </xdr:twoCellAnchor>
  <xdr:twoCellAnchor editAs="oneCell">
    <xdr:from>
      <xdr:col>10</xdr:col>
      <xdr:colOff>333376</xdr:colOff>
      <xdr:row>11</xdr:row>
      <xdr:rowOff>93999</xdr:rowOff>
    </xdr:from>
    <xdr:to>
      <xdr:col>10</xdr:col>
      <xdr:colOff>1190626</xdr:colOff>
      <xdr:row>16</xdr:row>
      <xdr:rowOff>23799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BCA2CB8-93CA-4A16-BD1B-24990846F9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420226" y="2189499"/>
          <a:ext cx="857250" cy="882300"/>
        </a:xfrm>
        <a:prstGeom prst="rect">
          <a:avLst/>
        </a:prstGeom>
      </xdr:spPr>
    </xdr:pic>
    <xdr:clientData/>
  </xdr:twoCellAnchor>
  <xdr:twoCellAnchor editAs="oneCell">
    <xdr:from>
      <xdr:col>10</xdr:col>
      <xdr:colOff>304800</xdr:colOff>
      <xdr:row>4</xdr:row>
      <xdr:rowOff>47625</xdr:rowOff>
    </xdr:from>
    <xdr:to>
      <xdr:col>10</xdr:col>
      <xdr:colOff>1155429</xdr:colOff>
      <xdr:row>8</xdr:row>
      <xdr:rowOff>163693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223317C-C04A-4EA7-AD31-EDC5818281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391650" y="809625"/>
          <a:ext cx="850629" cy="878068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4</xdr:row>
      <xdr:rowOff>19050</xdr:rowOff>
    </xdr:from>
    <xdr:to>
      <xdr:col>13</xdr:col>
      <xdr:colOff>85725</xdr:colOff>
      <xdr:row>16</xdr:row>
      <xdr:rowOff>35455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D6FA28B-2533-4916-84A5-3F70343812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210925" y="781050"/>
          <a:ext cx="723900" cy="2302405"/>
        </a:xfrm>
        <a:prstGeom prst="rect">
          <a:avLst/>
        </a:prstGeom>
      </xdr:spPr>
    </xdr:pic>
    <xdr:clientData/>
  </xdr:twoCellAnchor>
  <xdr:twoCellAnchor editAs="oneCell">
    <xdr:from>
      <xdr:col>11</xdr:col>
      <xdr:colOff>600075</xdr:colOff>
      <xdr:row>18</xdr:row>
      <xdr:rowOff>38100</xdr:rowOff>
    </xdr:from>
    <xdr:to>
      <xdr:col>13</xdr:col>
      <xdr:colOff>76200</xdr:colOff>
      <xdr:row>29</xdr:row>
      <xdr:rowOff>189285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949A766B-842D-4BB3-AD98-FB09C3C656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229975" y="3467100"/>
          <a:ext cx="695325" cy="224668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anon_1278_d3t26_GV1_w_GM1_diag_2x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non"/>
      <sheetName val="all_functions"/>
      <sheetName val="parents"/>
      <sheetName val="dummy_beard"/>
      <sheetName val="dummy_filler"/>
      <sheetName val="fdr_dummy"/>
      <sheetName val="kga"/>
      <sheetName val="diag_dummy"/>
      <sheetName val="zonal_bkg"/>
      <sheetName val="xy4"/>
      <sheetName val="pound"/>
      <sheetName val="hatch"/>
      <sheetName val="swirl_xy4"/>
      <sheetName val="swirl_cross"/>
      <sheetName val="swirl_hatch"/>
      <sheetName val="all_marks"/>
      <sheetName val="review_parent"/>
      <sheetName val="marklist"/>
      <sheetName val="delivery"/>
    </sheetNames>
    <sheetDataSet>
      <sheetData sheetId="0">
        <row r="17">
          <cell r="A17" t="str">
            <v>127800c_d3t26_1x578a_gv1</v>
          </cell>
        </row>
        <row r="20">
          <cell r="A20" t="str">
            <v>niksupport_v78_lay</v>
          </cell>
          <cell r="B20" t="str">
            <v>1278canonbeard</v>
          </cell>
        </row>
        <row r="25">
          <cell r="B25" t="str">
            <v>nik78d2lib1_v78_lay</v>
          </cell>
        </row>
        <row r="26">
          <cell r="B26" t="str">
            <v>nik78d2lib2_v78_lay</v>
          </cell>
        </row>
      </sheetData>
      <sheetData sheetId="1"/>
      <sheetData sheetId="2"/>
      <sheetData sheetId="3"/>
      <sheetData sheetId="4"/>
      <sheetData sheetId="5">
        <row r="6">
          <cell r="C6" t="str">
            <v>nik78d2lib1_v78_lay</v>
          </cell>
          <cell r="D6" t="str">
            <v>127800c_d3t26_1x578a_dummy_filler</v>
          </cell>
        </row>
      </sheetData>
      <sheetData sheetId="6">
        <row r="5">
          <cell r="C5" t="str">
            <v>nik78d2lib1_v78_lay</v>
          </cell>
          <cell r="D5" t="str">
            <v>127800c_d3t26_1x578a_cex_kga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2B3CBB5-04A6-4A42-85C8-D6C5B115BEDA}" name="Table2" displayName="Table2" ref="D38:I62" totalsRowShown="0">
  <autoFilter ref="D38:I62" xr:uid="{32B3CBB5-04A6-4A42-85C8-D6C5B115BEDA}"/>
  <tableColumns count="6">
    <tableColumn id="1" xr3:uid="{A98F632E-49EE-4055-8BD3-9C41F37C3E2D}" name="Mark Number" dataDxfId="4"/>
    <tableColumn id="2" xr3:uid="{46545C3B-2E05-4524-83F6-4E8D13DB104E}" name="Layer"/>
    <tableColumn id="3" xr3:uid="{C3ABCEE8-16ED-45D4-9A40-036F66261A2D}" name="Library"/>
    <tableColumn id="4" xr3:uid="{57575641-68FA-4068-8205-027409F2E2AC}" name="Cell Name"/>
    <tableColumn id="5" xr3:uid="{0FCA1C33-9149-465A-A503-9E0C9635BA45}" name="Type" dataDxfId="3"/>
    <tableColumn id="6" xr3:uid="{62DD1454-0ED7-4AD6-845C-884973106F84}" name="Style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F54AA8E-DF93-4603-8495-3310CE213EDF}" name="Table22" displayName="Table22" ref="C5:I22" totalsRowShown="0">
  <autoFilter ref="C5:I22" xr:uid="{FF54AA8E-DF93-4603-8495-3310CE213EDF}"/>
  <tableColumns count="7">
    <tableColumn id="1" xr3:uid="{E56DF5EA-2168-4954-9606-999936D88F9D}" name="Mark Number" dataDxfId="2"/>
    <tableColumn id="2" xr3:uid="{37C30B37-0C89-4688-9F40-A4538BCAE89E}" name="Layer"/>
    <tableColumn id="3" xr3:uid="{E1E0CDCA-4A86-4892-A5FA-4D17E79FF00C}" name="Library"/>
    <tableColumn id="4" xr3:uid="{44933157-627B-4E81-BFAB-E555E79739D0}" name="Cell Name"/>
    <tableColumn id="5" xr3:uid="{716B22B9-9C34-46AE-B4AD-90FC391E5FA7}" name="Type" dataDxfId="1"/>
    <tableColumn id="6" xr3:uid="{4C16C8C4-B685-48E1-8E54-F343F40F7EEB}" name="Style" dataDxfId="0"/>
    <tableColumn id="7" xr3:uid="{C92849E5-26F0-46DD-9612-EFB86CA5DA09}" name="Fullstack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Relationship Id="rId4" Type="http://schemas.openxmlformats.org/officeDocument/2006/relationships/table" Target="../tables/table2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9"/>
  <sheetViews>
    <sheetView zoomScale="110" zoomScaleNormal="110" workbookViewId="0">
      <selection activeCell="A18" sqref="A18"/>
    </sheetView>
  </sheetViews>
  <sheetFormatPr defaultRowHeight="15" x14ac:dyDescent="0.25"/>
  <cols>
    <col min="1" max="1" width="32.28515625" bestFit="1" customWidth="1"/>
    <col min="2" max="2" width="28.42578125" bestFit="1" customWidth="1"/>
    <col min="3" max="3" width="19.85546875" bestFit="1" customWidth="1"/>
    <col min="4" max="4" width="32.7109375" bestFit="1" customWidth="1"/>
    <col min="5" max="5" width="25.85546875" bestFit="1" customWidth="1"/>
    <col min="6" max="6" width="19.42578125" bestFit="1" customWidth="1"/>
    <col min="7" max="7" width="19.140625" bestFit="1" customWidth="1"/>
    <col min="8" max="9" width="17.85546875" bestFit="1" customWidth="1"/>
    <col min="10" max="11" width="20.5703125" bestFit="1" customWidth="1"/>
  </cols>
  <sheetData>
    <row r="1" spans="1:12" s="11" customFormat="1" ht="15.75" x14ac:dyDescent="0.25">
      <c r="A1" s="8" t="s">
        <v>0</v>
      </c>
      <c r="B1" s="8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10"/>
    </row>
    <row r="2" spans="1:12" s="11" customFormat="1" ht="15.75" x14ac:dyDescent="0.25">
      <c r="A2" s="8"/>
      <c r="B2" s="8" t="s">
        <v>85</v>
      </c>
      <c r="C2" s="9" t="s">
        <v>11</v>
      </c>
      <c r="D2" s="9" t="s">
        <v>17</v>
      </c>
      <c r="E2" s="9" t="s">
        <v>18</v>
      </c>
      <c r="F2" s="9" t="s">
        <v>19</v>
      </c>
      <c r="G2" s="9"/>
      <c r="H2" s="9"/>
      <c r="I2" s="9"/>
      <c r="J2" s="9"/>
      <c r="K2" s="10"/>
    </row>
    <row r="3" spans="1:12" s="11" customFormat="1" ht="15.75" x14ac:dyDescent="0.25">
      <c r="A3" s="8"/>
      <c r="B3" s="8" t="s">
        <v>86</v>
      </c>
      <c r="C3" s="9" t="s">
        <v>11</v>
      </c>
      <c r="D3" s="9" t="s">
        <v>17</v>
      </c>
      <c r="E3" s="9" t="s">
        <v>18</v>
      </c>
      <c r="F3" s="9" t="s">
        <v>19</v>
      </c>
      <c r="G3" s="9"/>
      <c r="H3" s="9"/>
      <c r="I3" s="9"/>
      <c r="J3" s="9"/>
      <c r="K3" s="10"/>
    </row>
    <row r="4" spans="1:12" s="11" customFormat="1" ht="15.75" x14ac:dyDescent="0.25">
      <c r="A4" s="8"/>
      <c r="B4" s="8" t="s">
        <v>87</v>
      </c>
      <c r="C4" s="9" t="s">
        <v>11</v>
      </c>
      <c r="D4" s="9" t="s">
        <v>17</v>
      </c>
      <c r="E4" s="9" t="s">
        <v>18</v>
      </c>
      <c r="F4" s="9" t="s">
        <v>19</v>
      </c>
      <c r="G4" s="9"/>
      <c r="H4" s="9"/>
      <c r="I4" s="9"/>
      <c r="J4" s="9"/>
      <c r="K4" s="10"/>
    </row>
    <row r="5" spans="1:12" s="11" customFormat="1" ht="15.75" x14ac:dyDescent="0.25">
      <c r="A5" s="8"/>
      <c r="B5" s="8" t="s">
        <v>88</v>
      </c>
      <c r="C5" s="9" t="s">
        <v>11</v>
      </c>
      <c r="D5" s="9" t="s">
        <v>24</v>
      </c>
      <c r="E5" s="9" t="s">
        <v>23</v>
      </c>
      <c r="F5" s="9" t="s">
        <v>22</v>
      </c>
      <c r="G5" s="9" t="s">
        <v>21</v>
      </c>
      <c r="H5" s="9" t="s">
        <v>43</v>
      </c>
      <c r="I5" s="9" t="s">
        <v>20</v>
      </c>
      <c r="J5" s="9"/>
      <c r="K5" s="10"/>
    </row>
    <row r="6" spans="1:12" s="11" customFormat="1" ht="15.75" x14ac:dyDescent="0.25">
      <c r="A6" s="8"/>
      <c r="B6" s="8" t="s">
        <v>91</v>
      </c>
      <c r="C6" s="8" t="s">
        <v>11</v>
      </c>
      <c r="D6" s="8" t="s">
        <v>12</v>
      </c>
      <c r="E6" s="8" t="s">
        <v>40</v>
      </c>
      <c r="F6" s="8" t="s">
        <v>48</v>
      </c>
      <c r="G6" s="8" t="s">
        <v>49</v>
      </c>
      <c r="H6" s="8" t="s">
        <v>20</v>
      </c>
      <c r="I6" s="10" t="s">
        <v>50</v>
      </c>
      <c r="J6" s="10"/>
      <c r="K6" s="10"/>
    </row>
    <row r="7" spans="1:12" s="11" customFormat="1" ht="15.75" x14ac:dyDescent="0.25">
      <c r="A7" s="8"/>
      <c r="B7" s="8" t="s">
        <v>102</v>
      </c>
      <c r="C7" s="8" t="s">
        <v>26</v>
      </c>
      <c r="D7" s="8" t="s">
        <v>103</v>
      </c>
      <c r="E7" s="8" t="s">
        <v>104</v>
      </c>
      <c r="F7" s="11" t="s">
        <v>12</v>
      </c>
      <c r="G7" s="8" t="s">
        <v>48</v>
      </c>
      <c r="H7" s="8" t="s">
        <v>49</v>
      </c>
      <c r="I7" s="8" t="s">
        <v>105</v>
      </c>
      <c r="J7" s="10"/>
      <c r="K7" s="10"/>
    </row>
    <row r="8" spans="1:12" s="11" customFormat="1" ht="15.75" x14ac:dyDescent="0.25">
      <c r="A8" s="8"/>
      <c r="B8" s="8" t="s">
        <v>106</v>
      </c>
      <c r="C8" s="8" t="s">
        <v>11</v>
      </c>
      <c r="D8" s="11" t="s">
        <v>12</v>
      </c>
      <c r="E8" s="11" t="s">
        <v>107</v>
      </c>
      <c r="F8" s="11" t="s">
        <v>126</v>
      </c>
      <c r="G8" s="8" t="s">
        <v>108</v>
      </c>
      <c r="H8" s="8" t="s">
        <v>127</v>
      </c>
      <c r="I8" s="10" t="s">
        <v>50</v>
      </c>
      <c r="K8" s="10"/>
    </row>
    <row r="9" spans="1:12" s="11" customFormat="1" ht="15.75" x14ac:dyDescent="0.25">
      <c r="A9" s="8"/>
      <c r="B9" s="8" t="s">
        <v>109</v>
      </c>
      <c r="C9" s="8" t="s">
        <v>11</v>
      </c>
      <c r="D9" s="8" t="s">
        <v>12</v>
      </c>
      <c r="E9" s="8" t="s">
        <v>48</v>
      </c>
      <c r="F9" s="11" t="s">
        <v>110</v>
      </c>
      <c r="G9" s="8" t="s">
        <v>111</v>
      </c>
      <c r="H9" s="8" t="s">
        <v>127</v>
      </c>
      <c r="I9" s="10" t="s">
        <v>20</v>
      </c>
      <c r="J9" s="10" t="s">
        <v>50</v>
      </c>
      <c r="K9" s="10"/>
    </row>
    <row r="10" spans="1:12" s="11" customFormat="1" ht="15.75" x14ac:dyDescent="0.25">
      <c r="A10" s="8"/>
      <c r="B10" s="8" t="s">
        <v>112</v>
      </c>
      <c r="C10" s="8" t="s">
        <v>11</v>
      </c>
      <c r="D10" s="8" t="s">
        <v>12</v>
      </c>
      <c r="E10" s="8" t="s">
        <v>48</v>
      </c>
      <c r="F10" s="11" t="s">
        <v>110</v>
      </c>
      <c r="G10" s="8" t="s">
        <v>111</v>
      </c>
      <c r="H10" s="8" t="s">
        <v>127</v>
      </c>
      <c r="I10" s="10" t="s">
        <v>20</v>
      </c>
      <c r="J10" s="11" t="s">
        <v>149</v>
      </c>
      <c r="K10" s="11" t="s">
        <v>113</v>
      </c>
      <c r="L10" s="10" t="s">
        <v>50</v>
      </c>
    </row>
    <row r="11" spans="1:12" s="11" customFormat="1" ht="15.75" x14ac:dyDescent="0.25">
      <c r="A11" s="8"/>
      <c r="B11" s="8" t="s">
        <v>115</v>
      </c>
      <c r="C11" s="8" t="s">
        <v>11</v>
      </c>
      <c r="D11" s="8" t="s">
        <v>12</v>
      </c>
      <c r="E11" s="8" t="s">
        <v>48</v>
      </c>
      <c r="F11" s="8" t="s">
        <v>49</v>
      </c>
      <c r="G11" s="10" t="s">
        <v>116</v>
      </c>
      <c r="H11" s="10" t="s">
        <v>117</v>
      </c>
      <c r="I11" s="10" t="s">
        <v>50</v>
      </c>
      <c r="K11" s="10"/>
    </row>
    <row r="12" spans="1:12" s="11" customFormat="1" ht="15.75" x14ac:dyDescent="0.25">
      <c r="A12" s="8"/>
      <c r="B12" s="8" t="s">
        <v>114</v>
      </c>
      <c r="C12" s="8" t="s">
        <v>11</v>
      </c>
      <c r="D12" s="8" t="s">
        <v>12</v>
      </c>
      <c r="E12" s="8" t="s">
        <v>48</v>
      </c>
      <c r="F12" s="8" t="s">
        <v>111</v>
      </c>
      <c r="G12" s="10" t="s">
        <v>50</v>
      </c>
      <c r="H12" s="8"/>
      <c r="I12" s="10"/>
      <c r="K12" s="10"/>
    </row>
    <row r="13" spans="1:12" s="11" customFormat="1" ht="15.75" x14ac:dyDescent="0.25">
      <c r="A13" s="8"/>
      <c r="B13" s="8" t="s">
        <v>119</v>
      </c>
      <c r="C13" s="8" t="s">
        <v>11</v>
      </c>
      <c r="D13" s="8" t="s">
        <v>12</v>
      </c>
      <c r="E13" s="8" t="s">
        <v>48</v>
      </c>
      <c r="F13" s="8" t="s">
        <v>120</v>
      </c>
      <c r="G13" s="8" t="s">
        <v>121</v>
      </c>
      <c r="H13" s="8" t="s">
        <v>122</v>
      </c>
      <c r="I13" s="10" t="s">
        <v>50</v>
      </c>
      <c r="K13" s="10"/>
    </row>
    <row r="14" spans="1:12" s="13" customFormat="1" x14ac:dyDescent="0.25">
      <c r="A14" s="12" t="s">
        <v>38</v>
      </c>
      <c r="B14" s="12" t="s">
        <v>39</v>
      </c>
      <c r="C14" s="12"/>
      <c r="D14" s="12"/>
      <c r="E14" s="12"/>
      <c r="F14" s="13">
        <v>61.2</v>
      </c>
      <c r="G14" s="13">
        <v>61.92</v>
      </c>
    </row>
    <row r="16" spans="1:12" x14ac:dyDescent="0.25">
      <c r="A16" t="s">
        <v>252</v>
      </c>
    </row>
    <row r="17" spans="1:4" x14ac:dyDescent="0.25">
      <c r="A17" s="121" t="s">
        <v>292</v>
      </c>
    </row>
    <row r="19" spans="1:4" x14ac:dyDescent="0.25">
      <c r="A19" t="s">
        <v>255</v>
      </c>
      <c r="B19" t="s">
        <v>256</v>
      </c>
      <c r="C19" t="s">
        <v>262</v>
      </c>
      <c r="D19" t="s">
        <v>263</v>
      </c>
    </row>
    <row r="20" spans="1:4" x14ac:dyDescent="0.25">
      <c r="A20" s="121" t="s">
        <v>280</v>
      </c>
      <c r="B20" s="121" t="s">
        <v>281</v>
      </c>
      <c r="C20" s="121">
        <v>63</v>
      </c>
      <c r="D20" s="121">
        <v>63.36</v>
      </c>
    </row>
    <row r="22" spans="1:4" x14ac:dyDescent="0.25">
      <c r="A22" t="s">
        <v>257</v>
      </c>
      <c r="B22" t="s">
        <v>258</v>
      </c>
    </row>
    <row r="23" spans="1:4" x14ac:dyDescent="0.25">
      <c r="A23" s="121" t="s">
        <v>285</v>
      </c>
      <c r="B23" s="121" t="s">
        <v>286</v>
      </c>
    </row>
    <row r="25" spans="1:4" x14ac:dyDescent="0.25">
      <c r="A25" t="s">
        <v>259</v>
      </c>
      <c r="B25" s="121" t="s">
        <v>282</v>
      </c>
    </row>
    <row r="26" spans="1:4" x14ac:dyDescent="0.25">
      <c r="A26" t="s">
        <v>260</v>
      </c>
      <c r="B26" s="121" t="s">
        <v>283</v>
      </c>
    </row>
    <row r="27" spans="1:4" x14ac:dyDescent="0.25">
      <c r="A27" t="s">
        <v>261</v>
      </c>
      <c r="B27" s="121" t="s">
        <v>284</v>
      </c>
    </row>
    <row r="28" spans="1:4" x14ac:dyDescent="0.25">
      <c r="B28" s="123"/>
    </row>
    <row r="29" spans="1:4" x14ac:dyDescent="0.25">
      <c r="B29" s="123"/>
    </row>
  </sheetData>
  <pageMargins left="0.7" right="0.7" top="0.75" bottom="0.75" header="0.3" footer="0.3"/>
  <pageSetup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39930-A48D-42C5-A834-389C319B8D5A}">
  <dimension ref="A1:M38"/>
  <sheetViews>
    <sheetView topLeftCell="A11" workbookViewId="0">
      <selection activeCell="A28" sqref="A28:A37"/>
    </sheetView>
  </sheetViews>
  <sheetFormatPr defaultRowHeight="15" x14ac:dyDescent="0.25"/>
  <cols>
    <col min="1" max="1" width="9.42578125" style="73" bestFit="1" customWidth="1"/>
    <col min="2" max="2" width="28.42578125" style="73" bestFit="1" customWidth="1"/>
    <col min="3" max="3" width="31" style="73" bestFit="1" customWidth="1"/>
    <col min="4" max="4" width="32.7109375" style="73" bestFit="1" customWidth="1"/>
    <col min="5" max="5" width="45.85546875" style="73" bestFit="1" customWidth="1"/>
    <col min="6" max="6" width="19" style="73" bestFit="1" customWidth="1"/>
    <col min="7" max="7" width="19.7109375" style="73" bestFit="1" customWidth="1"/>
    <col min="8" max="8" width="17.28515625" style="73" bestFit="1" customWidth="1"/>
    <col min="9" max="9" width="18.7109375" style="73" bestFit="1" customWidth="1"/>
    <col min="10" max="10" width="19.7109375" style="73" bestFit="1" customWidth="1"/>
    <col min="11" max="11" width="16.5703125" style="73" bestFit="1" customWidth="1"/>
    <col min="12" max="14" width="9.140625" style="73"/>
    <col min="15" max="15" width="28.28515625" style="73" bestFit="1" customWidth="1"/>
    <col min="16" max="16" width="9.140625" style="73"/>
    <col min="17" max="17" width="27.42578125" style="73" bestFit="1" customWidth="1"/>
    <col min="18" max="16384" width="9.140625" style="73"/>
  </cols>
  <sheetData>
    <row r="1" spans="1:13" s="77" customFormat="1" ht="15.75" x14ac:dyDescent="0.25">
      <c r="A1" s="74" t="s">
        <v>0</v>
      </c>
      <c r="B1" s="74" t="s">
        <v>1</v>
      </c>
      <c r="C1" s="75" t="s">
        <v>2</v>
      </c>
      <c r="D1" s="75" t="s">
        <v>3</v>
      </c>
      <c r="E1" s="75" t="s">
        <v>4</v>
      </c>
      <c r="F1" s="75" t="s">
        <v>5</v>
      </c>
      <c r="G1" s="75" t="s">
        <v>6</v>
      </c>
      <c r="H1" s="75" t="s">
        <v>7</v>
      </c>
      <c r="I1" s="75" t="s">
        <v>8</v>
      </c>
      <c r="J1" s="75" t="s">
        <v>9</v>
      </c>
      <c r="K1" s="76"/>
    </row>
    <row r="2" spans="1:13" s="77" customFormat="1" ht="15.75" x14ac:dyDescent="0.25">
      <c r="A2" s="74"/>
      <c r="B2" s="74" t="s">
        <v>80</v>
      </c>
      <c r="C2" s="75" t="s">
        <v>11</v>
      </c>
      <c r="D2" s="75" t="s">
        <v>12</v>
      </c>
      <c r="E2" s="75" t="s">
        <v>40</v>
      </c>
      <c r="F2" s="75"/>
      <c r="G2" s="75"/>
      <c r="H2" s="75"/>
      <c r="I2" s="75"/>
      <c r="J2" s="75"/>
      <c r="K2" s="76"/>
    </row>
    <row r="3" spans="1:13" s="77" customFormat="1" ht="15.75" x14ac:dyDescent="0.25">
      <c r="A3" s="74"/>
      <c r="B3" s="74" t="s">
        <v>90</v>
      </c>
      <c r="C3" s="75" t="s">
        <v>11</v>
      </c>
      <c r="D3" s="75" t="s">
        <v>25</v>
      </c>
      <c r="E3" s="75" t="s">
        <v>42</v>
      </c>
      <c r="F3" s="75"/>
      <c r="G3" s="75"/>
      <c r="H3" s="75"/>
      <c r="I3" s="75"/>
      <c r="J3" s="75"/>
      <c r="K3" s="76"/>
    </row>
    <row r="4" spans="1:13" s="77" customFormat="1" ht="15.75" x14ac:dyDescent="0.25">
      <c r="A4" s="74"/>
      <c r="B4" s="74" t="s">
        <v>85</v>
      </c>
      <c r="C4" s="75" t="s">
        <v>11</v>
      </c>
      <c r="D4" s="75" t="s">
        <v>17</v>
      </c>
      <c r="E4" s="75" t="s">
        <v>18</v>
      </c>
      <c r="F4" s="75" t="s">
        <v>19</v>
      </c>
      <c r="G4" s="75"/>
      <c r="H4" s="75"/>
      <c r="I4" s="75"/>
      <c r="J4" s="75"/>
      <c r="K4" s="76"/>
    </row>
    <row r="5" spans="1:13" s="77" customFormat="1" ht="15.75" x14ac:dyDescent="0.25">
      <c r="A5" s="74"/>
      <c r="B5" s="74" t="s">
        <v>86</v>
      </c>
      <c r="C5" s="75" t="s">
        <v>11</v>
      </c>
      <c r="D5" s="75" t="s">
        <v>17</v>
      </c>
      <c r="E5" s="75" t="s">
        <v>18</v>
      </c>
      <c r="F5" s="75" t="s">
        <v>19</v>
      </c>
      <c r="G5" s="75"/>
      <c r="H5" s="75"/>
      <c r="I5" s="75"/>
      <c r="J5" s="75"/>
      <c r="K5" s="76"/>
    </row>
    <row r="6" spans="1:13" s="77" customFormat="1" ht="15.75" x14ac:dyDescent="0.25">
      <c r="A6" s="74"/>
      <c r="B6" s="74" t="s">
        <v>87</v>
      </c>
      <c r="C6" s="75" t="s">
        <v>11</v>
      </c>
      <c r="D6" s="75" t="s">
        <v>17</v>
      </c>
      <c r="E6" s="75" t="s">
        <v>18</v>
      </c>
      <c r="F6" s="75" t="s">
        <v>19</v>
      </c>
      <c r="G6" s="75"/>
      <c r="H6" s="75"/>
      <c r="I6" s="75"/>
      <c r="J6" s="75"/>
      <c r="K6" s="76"/>
    </row>
    <row r="7" spans="1:13" s="77" customFormat="1" ht="15.75" x14ac:dyDescent="0.25">
      <c r="A7" s="74"/>
      <c r="B7" s="74" t="s">
        <v>88</v>
      </c>
      <c r="C7" s="75" t="s">
        <v>11</v>
      </c>
      <c r="D7" s="75" t="s">
        <v>24</v>
      </c>
      <c r="E7" s="75" t="s">
        <v>23</v>
      </c>
      <c r="F7" s="75" t="s">
        <v>22</v>
      </c>
      <c r="G7" s="75" t="s">
        <v>21</v>
      </c>
      <c r="H7" s="75" t="s">
        <v>43</v>
      </c>
      <c r="I7" s="75" t="s">
        <v>20</v>
      </c>
      <c r="J7" s="75"/>
      <c r="K7" s="76"/>
    </row>
    <row r="8" spans="1:13" s="77" customFormat="1" ht="15.75" x14ac:dyDescent="0.25">
      <c r="A8" s="74"/>
      <c r="B8" s="74" t="s">
        <v>91</v>
      </c>
      <c r="C8" s="74" t="s">
        <v>11</v>
      </c>
      <c r="D8" s="74" t="s">
        <v>12</v>
      </c>
      <c r="E8" s="74" t="s">
        <v>40</v>
      </c>
      <c r="F8" s="74" t="s">
        <v>48</v>
      </c>
      <c r="G8" s="74" t="s">
        <v>49</v>
      </c>
      <c r="H8" s="74" t="s">
        <v>20</v>
      </c>
      <c r="I8" s="76" t="s">
        <v>50</v>
      </c>
      <c r="J8" s="76"/>
      <c r="K8" s="76"/>
    </row>
    <row r="9" spans="1:13" s="77" customFormat="1" ht="15.75" x14ac:dyDescent="0.25">
      <c r="A9" s="74"/>
      <c r="B9" s="74" t="s">
        <v>102</v>
      </c>
      <c r="C9" s="74" t="s">
        <v>26</v>
      </c>
      <c r="D9" s="74" t="s">
        <v>103</v>
      </c>
      <c r="E9" s="74" t="s">
        <v>104</v>
      </c>
      <c r="F9" s="77" t="s">
        <v>12</v>
      </c>
      <c r="G9" s="74" t="s">
        <v>48</v>
      </c>
      <c r="H9" s="74" t="s">
        <v>49</v>
      </c>
      <c r="I9" s="74"/>
      <c r="J9" s="76"/>
      <c r="K9" s="76"/>
    </row>
    <row r="10" spans="1:13" s="130" customFormat="1" ht="15.75" x14ac:dyDescent="0.25">
      <c r="A10" s="127"/>
      <c r="B10" s="127" t="s">
        <v>106</v>
      </c>
      <c r="C10" s="127" t="s">
        <v>11</v>
      </c>
      <c r="D10" s="130" t="s">
        <v>12</v>
      </c>
      <c r="E10" s="130" t="s">
        <v>107</v>
      </c>
      <c r="F10" s="130" t="s">
        <v>126</v>
      </c>
      <c r="G10" s="127" t="s">
        <v>108</v>
      </c>
      <c r="H10" s="127" t="s">
        <v>127</v>
      </c>
      <c r="I10" s="129" t="s">
        <v>164</v>
      </c>
      <c r="J10" s="129" t="s">
        <v>50</v>
      </c>
      <c r="K10" s="129"/>
    </row>
    <row r="12" spans="1:13" x14ac:dyDescent="0.25">
      <c r="C12" s="80" t="s">
        <v>129</v>
      </c>
      <c r="D12" s="80" t="s">
        <v>130</v>
      </c>
      <c r="E12" s="80" t="s">
        <v>131</v>
      </c>
      <c r="F12" s="80" t="s">
        <v>135</v>
      </c>
      <c r="G12" s="80" t="s">
        <v>132</v>
      </c>
      <c r="H12" s="80" t="s">
        <v>136</v>
      </c>
      <c r="I12" s="82" t="s">
        <v>133</v>
      </c>
      <c r="J12" s="82" t="s">
        <v>134</v>
      </c>
      <c r="K12" s="82" t="s">
        <v>137</v>
      </c>
      <c r="L12" s="82" t="s">
        <v>138</v>
      </c>
      <c r="M12" s="82" t="s">
        <v>139</v>
      </c>
    </row>
    <row r="13" spans="1:13" x14ac:dyDescent="0.25">
      <c r="C13" s="79" t="str">
        <f>canon!A17&amp;"022d"</f>
        <v>127800c_d3t26_1x578a_gv1022d</v>
      </c>
      <c r="D13" s="83" t="s">
        <v>123</v>
      </c>
      <c r="E13" s="83">
        <v>1.6</v>
      </c>
      <c r="F13" s="83">
        <v>30</v>
      </c>
      <c r="G13" s="83" t="str">
        <f>"("&amp;F13-E13+2*$C$24&amp;" "&amp;F13-E13&amp;")"</f>
        <v>(28.4 28.4)</v>
      </c>
      <c r="H13" s="79" t="s">
        <v>142</v>
      </c>
      <c r="I13" s="83">
        <v>0.2</v>
      </c>
      <c r="J13" s="83">
        <v>0.4</v>
      </c>
      <c r="K13" s="83" t="s">
        <v>160</v>
      </c>
      <c r="L13" s="101">
        <f>canon!$F$14</f>
        <v>61.2</v>
      </c>
      <c r="M13" s="119">
        <f>canon!$G$14</f>
        <v>61.92</v>
      </c>
    </row>
    <row r="14" spans="1:13" x14ac:dyDescent="0.25">
      <c r="C14" s="79" t="str">
        <f>canon!A17&amp;"023d"</f>
        <v>127800c_d3t26_1x578a_gv1023d</v>
      </c>
      <c r="D14" s="83" t="s">
        <v>123</v>
      </c>
      <c r="E14" s="83">
        <v>1.8</v>
      </c>
      <c r="F14" s="83">
        <v>30</v>
      </c>
      <c r="G14" s="83" t="str">
        <f>"("&amp;F14-E14+2*$C$24&amp;" "&amp;F14-E14&amp;")"</f>
        <v>(28.2 28.2)</v>
      </c>
      <c r="H14" s="79" t="s">
        <v>142</v>
      </c>
      <c r="I14" s="83">
        <v>0.2</v>
      </c>
      <c r="J14" s="83">
        <v>0.4</v>
      </c>
      <c r="K14" s="83" t="s">
        <v>160</v>
      </c>
      <c r="L14" s="119">
        <f>canon!$F$14</f>
        <v>61.2</v>
      </c>
      <c r="M14" s="119">
        <f>canon!$G$14</f>
        <v>61.92</v>
      </c>
    </row>
    <row r="15" spans="1:13" x14ac:dyDescent="0.25">
      <c r="C15" s="79" t="str">
        <f>canon!A17&amp;"024d"</f>
        <v>127800c_d3t26_1x578a_gv1024d</v>
      </c>
      <c r="D15" s="83" t="s">
        <v>123</v>
      </c>
      <c r="E15" s="83">
        <v>2</v>
      </c>
      <c r="F15" s="83">
        <v>30</v>
      </c>
      <c r="G15" s="83" t="str">
        <f>"("&amp;F15-E15+2*$C$26&amp;" "&amp;F15-E15&amp;")"</f>
        <v>(28 28)</v>
      </c>
      <c r="H15" s="79" t="s">
        <v>142</v>
      </c>
      <c r="I15" s="83">
        <v>0.2</v>
      </c>
      <c r="J15" s="83">
        <v>0.4</v>
      </c>
      <c r="K15" s="83" t="s">
        <v>160</v>
      </c>
      <c r="L15" s="119">
        <f>canon!$F$14</f>
        <v>61.2</v>
      </c>
      <c r="M15" s="119">
        <f>canon!$G$14</f>
        <v>61.92</v>
      </c>
    </row>
    <row r="22" spans="1:9" ht="15.75" thickBot="1" x14ac:dyDescent="0.3"/>
    <row r="23" spans="1:9" ht="16.5" thickTop="1" thickBot="1" x14ac:dyDescent="0.3">
      <c r="B23" s="84" t="s">
        <v>124</v>
      </c>
      <c r="C23" s="87" t="str">
        <f>canon!B26</f>
        <v>nik78d2lib2_v78_lay</v>
      </c>
      <c r="E23" s="84" t="s">
        <v>140</v>
      </c>
      <c r="F23" s="81"/>
    </row>
    <row r="24" spans="1:9" ht="16.5" thickTop="1" thickBot="1" x14ac:dyDescent="0.3">
      <c r="B24" s="84" t="s">
        <v>128</v>
      </c>
      <c r="C24" s="85"/>
    </row>
    <row r="25" spans="1:9" ht="15.75" thickTop="1" x14ac:dyDescent="0.25">
      <c r="B25" s="73" t="s">
        <v>143</v>
      </c>
      <c r="C25" s="73">
        <v>0.36</v>
      </c>
    </row>
    <row r="28" spans="1:9" s="79" customFormat="1" x14ac:dyDescent="0.25">
      <c r="A28" s="78" t="s">
        <v>287</v>
      </c>
      <c r="B28" s="78" t="s">
        <v>39</v>
      </c>
      <c r="C28" s="78" t="str">
        <f>$C$23</f>
        <v>nik78d2lib2_v78_lay</v>
      </c>
      <c r="D28" s="78" t="str">
        <f>$F$23&amp;C13</f>
        <v>127800c_d3t26_1x578a_gv1022d</v>
      </c>
      <c r="E28" s="78" t="s">
        <v>118</v>
      </c>
      <c r="F28" s="79">
        <f>L13</f>
        <v>61.2</v>
      </c>
      <c r="G28" s="79">
        <f>M13</f>
        <v>61.92</v>
      </c>
      <c r="H28" s="79">
        <v>0</v>
      </c>
      <c r="I28" s="79">
        <v>0</v>
      </c>
    </row>
    <row r="29" spans="1:9" x14ac:dyDescent="0.25">
      <c r="A29" s="73" t="s">
        <v>287</v>
      </c>
      <c r="B29" s="73" t="s">
        <v>125</v>
      </c>
      <c r="C29" s="73" t="s">
        <v>10</v>
      </c>
      <c r="D29" s="73" t="str">
        <f>canon!A23&amp;".drawing"</f>
        <v>GM1_mask.drawing</v>
      </c>
      <c r="E29" s="73" t="str">
        <f>"("&amp;E13-$C$24&amp;" "&amp;E13&amp;")"</f>
        <v>(1.6 1.6)</v>
      </c>
      <c r="F29" s="73" t="str">
        <f>K13</f>
        <v>(25 25)</v>
      </c>
      <c r="G29" s="73" t="str">
        <f>G13</f>
        <v>(28.4 28.4)</v>
      </c>
      <c r="H29" s="73" t="str">
        <f>H13</f>
        <v>((5))</v>
      </c>
    </row>
    <row r="30" spans="1:9" s="94" customFormat="1" x14ac:dyDescent="0.25">
      <c r="D30" s="106"/>
    </row>
    <row r="32" spans="1:9" s="79" customFormat="1" x14ac:dyDescent="0.25">
      <c r="A32" s="78" t="s">
        <v>287</v>
      </c>
      <c r="B32" s="78" t="s">
        <v>39</v>
      </c>
      <c r="C32" s="78" t="str">
        <f>$C$23</f>
        <v>nik78d2lib2_v78_lay</v>
      </c>
      <c r="D32" s="78" t="str">
        <f>$F$23&amp;C14</f>
        <v>127800c_d3t26_1x578a_gv1023d</v>
      </c>
      <c r="E32" s="78" t="s">
        <v>118</v>
      </c>
      <c r="F32" s="79">
        <f>L14</f>
        <v>61.2</v>
      </c>
      <c r="G32" s="79">
        <f>M14</f>
        <v>61.92</v>
      </c>
      <c r="H32" s="79">
        <v>0</v>
      </c>
      <c r="I32" s="79">
        <v>0</v>
      </c>
    </row>
    <row r="33" spans="1:9" x14ac:dyDescent="0.25">
      <c r="A33" s="73" t="s">
        <v>287</v>
      </c>
      <c r="B33" s="73" t="s">
        <v>125</v>
      </c>
      <c r="C33" s="73" t="s">
        <v>10</v>
      </c>
      <c r="D33" s="94" t="str">
        <f>canon!$A$23&amp;".drawing"</f>
        <v>GM1_mask.drawing</v>
      </c>
      <c r="E33" s="73" t="str">
        <f>"("&amp;E14-$C$24&amp;" "&amp;E14&amp;")"</f>
        <v>(1.8 1.8)</v>
      </c>
      <c r="F33" s="73" t="str">
        <f>K14</f>
        <v>(25 25)</v>
      </c>
      <c r="G33" s="73" t="str">
        <f>G14</f>
        <v>(28.2 28.2)</v>
      </c>
      <c r="H33" s="73" t="str">
        <f>H14</f>
        <v>((5))</v>
      </c>
    </row>
    <row r="34" spans="1:9" s="94" customFormat="1" x14ac:dyDescent="0.25">
      <c r="D34" s="107"/>
    </row>
    <row r="35" spans="1:9" s="94" customFormat="1" x14ac:dyDescent="0.25"/>
    <row r="36" spans="1:9" s="79" customFormat="1" x14ac:dyDescent="0.25">
      <c r="A36" s="78" t="s">
        <v>287</v>
      </c>
      <c r="B36" s="78" t="s">
        <v>39</v>
      </c>
      <c r="C36" s="78" t="str">
        <f>$C$23</f>
        <v>nik78d2lib2_v78_lay</v>
      </c>
      <c r="D36" s="78" t="str">
        <f>$F$23&amp;C15</f>
        <v>127800c_d3t26_1x578a_gv1024d</v>
      </c>
      <c r="E36" s="78" t="s">
        <v>118</v>
      </c>
      <c r="F36" s="79">
        <f>L15</f>
        <v>61.2</v>
      </c>
      <c r="G36" s="79">
        <f>M15</f>
        <v>61.92</v>
      </c>
      <c r="H36" s="79">
        <v>0</v>
      </c>
      <c r="I36" s="79">
        <v>0</v>
      </c>
    </row>
    <row r="37" spans="1:9" x14ac:dyDescent="0.25">
      <c r="A37" s="73" t="s">
        <v>287</v>
      </c>
      <c r="B37" s="73" t="s">
        <v>125</v>
      </c>
      <c r="C37" s="73" t="s">
        <v>10</v>
      </c>
      <c r="D37" s="94" t="str">
        <f>canon!$A$23&amp;".drawing"</f>
        <v>GM1_mask.drawing</v>
      </c>
      <c r="E37" s="73" t="str">
        <f>"("&amp;E15-$C$26&amp;" "&amp;E15&amp;")"</f>
        <v>(2 2)</v>
      </c>
      <c r="F37" s="73" t="str">
        <f>K13</f>
        <v>(25 25)</v>
      </c>
      <c r="G37" s="73" t="str">
        <f>G15</f>
        <v>(28 28)</v>
      </c>
      <c r="H37" s="73" t="str">
        <f>H13</f>
        <v>((5))</v>
      </c>
    </row>
    <row r="38" spans="1:9" s="94" customFormat="1" x14ac:dyDescent="0.25">
      <c r="D38" s="108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C7AFC-826C-4EE6-B707-67E3C21C9522}">
  <dimension ref="A1:M29"/>
  <sheetViews>
    <sheetView workbookViewId="0">
      <selection activeCell="A26" sqref="A26:A27"/>
    </sheetView>
  </sheetViews>
  <sheetFormatPr defaultRowHeight="15" x14ac:dyDescent="0.25"/>
  <cols>
    <col min="1" max="1" width="9.42578125" style="7" bestFit="1" customWidth="1"/>
    <col min="2" max="2" width="28.42578125" style="7" bestFit="1" customWidth="1"/>
    <col min="3" max="3" width="30.140625" style="7" bestFit="1" customWidth="1"/>
    <col min="4" max="4" width="32.7109375" style="7" bestFit="1" customWidth="1"/>
    <col min="5" max="5" width="45.85546875" style="7" bestFit="1" customWidth="1"/>
    <col min="6" max="6" width="19" style="7" bestFit="1" customWidth="1"/>
    <col min="7" max="7" width="19.7109375" style="7" bestFit="1" customWidth="1"/>
    <col min="8" max="8" width="17.28515625" style="7" bestFit="1" customWidth="1"/>
    <col min="9" max="9" width="18.7109375" style="7" bestFit="1" customWidth="1"/>
    <col min="10" max="10" width="19.7109375" style="7" bestFit="1" customWidth="1"/>
    <col min="11" max="11" width="16.5703125" style="7" bestFit="1" customWidth="1"/>
    <col min="12" max="14" width="9.140625" style="7"/>
    <col min="15" max="15" width="28.28515625" style="7" bestFit="1" customWidth="1"/>
    <col min="16" max="16" width="9.140625" style="7"/>
    <col min="17" max="17" width="27.42578125" style="7" bestFit="1" customWidth="1"/>
    <col min="18" max="16384" width="9.140625" style="7"/>
  </cols>
  <sheetData>
    <row r="1" spans="1:13" s="11" customFormat="1" ht="15.75" x14ac:dyDescent="0.25">
      <c r="A1" s="8" t="s">
        <v>0</v>
      </c>
      <c r="B1" s="8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10"/>
    </row>
    <row r="2" spans="1:13" s="11" customFormat="1" ht="15.75" x14ac:dyDescent="0.25">
      <c r="A2" s="8"/>
      <c r="B2" s="8" t="s">
        <v>80</v>
      </c>
      <c r="C2" s="9" t="s">
        <v>11</v>
      </c>
      <c r="D2" s="9" t="s">
        <v>12</v>
      </c>
      <c r="E2" s="9" t="s">
        <v>40</v>
      </c>
      <c r="F2" s="9"/>
      <c r="G2" s="9"/>
      <c r="H2" s="9"/>
      <c r="I2" s="9"/>
      <c r="J2" s="9"/>
      <c r="K2" s="10"/>
    </row>
    <row r="3" spans="1:13" s="11" customFormat="1" ht="15.75" x14ac:dyDescent="0.25">
      <c r="A3" s="8"/>
      <c r="B3" s="8" t="s">
        <v>85</v>
      </c>
      <c r="C3" s="9" t="s">
        <v>11</v>
      </c>
      <c r="D3" s="9" t="s">
        <v>17</v>
      </c>
      <c r="E3" s="9" t="s">
        <v>18</v>
      </c>
      <c r="F3" s="9" t="s">
        <v>19</v>
      </c>
      <c r="G3" s="9"/>
      <c r="H3" s="9"/>
      <c r="I3" s="9"/>
      <c r="J3" s="9"/>
      <c r="K3" s="10"/>
    </row>
    <row r="4" spans="1:13" s="11" customFormat="1" ht="15.75" x14ac:dyDescent="0.25">
      <c r="A4" s="8"/>
      <c r="B4" s="8" t="s">
        <v>86</v>
      </c>
      <c r="C4" s="9" t="s">
        <v>11</v>
      </c>
      <c r="D4" s="9" t="s">
        <v>17</v>
      </c>
      <c r="E4" s="9" t="s">
        <v>18</v>
      </c>
      <c r="F4" s="9" t="s">
        <v>19</v>
      </c>
      <c r="G4" s="9"/>
      <c r="H4" s="9"/>
      <c r="I4" s="9"/>
      <c r="J4" s="9"/>
      <c r="K4" s="10"/>
    </row>
    <row r="5" spans="1:13" s="11" customFormat="1" ht="15.75" x14ac:dyDescent="0.25">
      <c r="A5" s="8"/>
      <c r="B5" s="8" t="s">
        <v>87</v>
      </c>
      <c r="C5" s="9" t="s">
        <v>11</v>
      </c>
      <c r="D5" s="9" t="s">
        <v>17</v>
      </c>
      <c r="E5" s="9" t="s">
        <v>18</v>
      </c>
      <c r="F5" s="9" t="s">
        <v>19</v>
      </c>
      <c r="G5" s="9"/>
      <c r="H5" s="9"/>
      <c r="I5" s="9"/>
      <c r="J5" s="9"/>
      <c r="K5" s="10"/>
    </row>
    <row r="6" spans="1:13" s="11" customFormat="1" ht="15.75" x14ac:dyDescent="0.25">
      <c r="A6" s="8"/>
      <c r="B6" s="8" t="s">
        <v>88</v>
      </c>
      <c r="C6" s="9" t="s">
        <v>11</v>
      </c>
      <c r="D6" s="9" t="s">
        <v>24</v>
      </c>
      <c r="E6" s="9" t="s">
        <v>23</v>
      </c>
      <c r="F6" s="9" t="s">
        <v>22</v>
      </c>
      <c r="G6" s="9" t="s">
        <v>21</v>
      </c>
      <c r="H6" s="9" t="s">
        <v>43</v>
      </c>
      <c r="I6" s="9" t="s">
        <v>20</v>
      </c>
      <c r="J6" s="9"/>
      <c r="K6" s="10"/>
    </row>
    <row r="7" spans="1:13" s="11" customFormat="1" ht="15.75" x14ac:dyDescent="0.25">
      <c r="A7" s="8"/>
      <c r="B7" s="8" t="s">
        <v>91</v>
      </c>
      <c r="C7" s="8" t="s">
        <v>11</v>
      </c>
      <c r="D7" s="8" t="s">
        <v>12</v>
      </c>
      <c r="E7" s="8" t="s">
        <v>40</v>
      </c>
      <c r="F7" s="8" t="s">
        <v>48</v>
      </c>
      <c r="G7" s="8" t="s">
        <v>49</v>
      </c>
      <c r="H7" s="8" t="s">
        <v>20</v>
      </c>
      <c r="I7" s="10" t="s">
        <v>50</v>
      </c>
      <c r="J7" s="10"/>
      <c r="K7" s="10"/>
    </row>
    <row r="8" spans="1:13" s="11" customFormat="1" ht="15.75" x14ac:dyDescent="0.25">
      <c r="A8" s="8"/>
      <c r="B8" s="8" t="s">
        <v>102</v>
      </c>
      <c r="C8" s="8" t="s">
        <v>26</v>
      </c>
      <c r="D8" s="8" t="s">
        <v>103</v>
      </c>
      <c r="E8" s="8" t="s">
        <v>104</v>
      </c>
      <c r="F8" s="11" t="s">
        <v>12</v>
      </c>
      <c r="G8" s="8" t="s">
        <v>48</v>
      </c>
      <c r="H8" s="8" t="s">
        <v>49</v>
      </c>
      <c r="I8" s="8"/>
      <c r="J8" s="10"/>
      <c r="K8" s="10"/>
    </row>
    <row r="9" spans="1:13" s="11" customFormat="1" ht="15.75" x14ac:dyDescent="0.25">
      <c r="A9" s="8"/>
      <c r="B9" s="8" t="s">
        <v>106</v>
      </c>
      <c r="C9" s="8" t="s">
        <v>11</v>
      </c>
      <c r="D9" s="11" t="s">
        <v>12</v>
      </c>
      <c r="E9" s="11" t="s">
        <v>107</v>
      </c>
      <c r="F9" s="11" t="s">
        <v>126</v>
      </c>
      <c r="G9" s="8" t="s">
        <v>108</v>
      </c>
      <c r="H9" s="8" t="s">
        <v>127</v>
      </c>
      <c r="I9" s="10" t="s">
        <v>50</v>
      </c>
      <c r="K9" s="10"/>
    </row>
    <row r="11" spans="1:13" x14ac:dyDescent="0.25">
      <c r="C11" s="14" t="s">
        <v>129</v>
      </c>
      <c r="D11" s="14" t="s">
        <v>130</v>
      </c>
      <c r="E11" s="14" t="s">
        <v>131</v>
      </c>
      <c r="F11" s="14" t="s">
        <v>135</v>
      </c>
      <c r="G11" s="14" t="s">
        <v>132</v>
      </c>
      <c r="H11" s="14" t="s">
        <v>136</v>
      </c>
      <c r="I11" s="16" t="s">
        <v>133</v>
      </c>
      <c r="J11" s="16" t="s">
        <v>134</v>
      </c>
      <c r="K11" s="16" t="s">
        <v>137</v>
      </c>
      <c r="L11" s="16" t="s">
        <v>138</v>
      </c>
      <c r="M11" s="16" t="s">
        <v>139</v>
      </c>
    </row>
    <row r="12" spans="1:13" x14ac:dyDescent="0.25">
      <c r="C12" s="13" t="str">
        <f>canon!A17&amp;"078d"</f>
        <v>127800c_d3t26_1x578a_gv1078d</v>
      </c>
      <c r="D12" s="17" t="s">
        <v>123</v>
      </c>
      <c r="E12" s="44">
        <v>1.6</v>
      </c>
      <c r="F12" s="17">
        <v>30</v>
      </c>
      <c r="G12" s="17" t="str">
        <f>"("&amp;F12-E12+2*$C$22&amp;" "&amp;F12-E12&amp;")"</f>
        <v>(28.4 28.4)</v>
      </c>
      <c r="H12" s="13" t="s">
        <v>142</v>
      </c>
      <c r="I12" s="17">
        <v>0.2</v>
      </c>
      <c r="J12" s="17">
        <v>0.4</v>
      </c>
      <c r="K12" s="17" t="str">
        <f>"("&amp; L12 &amp; " " &amp; M12 &amp;")"</f>
        <v>(61.2 61.92)</v>
      </c>
      <c r="L12" s="119">
        <f>canon!$F$14</f>
        <v>61.2</v>
      </c>
      <c r="M12" s="119">
        <f>canon!$G$14</f>
        <v>61.92</v>
      </c>
    </row>
    <row r="20" spans="1:9" ht="15.75" thickBot="1" x14ac:dyDescent="0.3"/>
    <row r="21" spans="1:9" ht="16.5" thickTop="1" thickBot="1" x14ac:dyDescent="0.3">
      <c r="B21" s="18" t="s">
        <v>124</v>
      </c>
      <c r="C21" s="87" t="str">
        <f>canon!$B$26</f>
        <v>nik78d2lib2_v78_lay</v>
      </c>
      <c r="E21" s="18" t="s">
        <v>140</v>
      </c>
      <c r="F21" s="15"/>
    </row>
    <row r="22" spans="1:9" ht="16.5" thickTop="1" thickBot="1" x14ac:dyDescent="0.3">
      <c r="B22" s="18" t="s">
        <v>128</v>
      </c>
      <c r="C22" s="19"/>
    </row>
    <row r="23" spans="1:9" ht="15.75" thickTop="1" x14ac:dyDescent="0.25">
      <c r="B23" s="7" t="s">
        <v>143</v>
      </c>
      <c r="C23" s="7">
        <v>0.36</v>
      </c>
    </row>
    <row r="26" spans="1:9" s="13" customFormat="1" x14ac:dyDescent="0.25">
      <c r="A26" s="12" t="s">
        <v>287</v>
      </c>
      <c r="B26" s="12" t="s">
        <v>39</v>
      </c>
      <c r="C26" s="12" t="str">
        <f>$C$21</f>
        <v>nik78d2lib2_v78_lay</v>
      </c>
      <c r="D26" s="12" t="str">
        <f>$F$21&amp;C12</f>
        <v>127800c_d3t26_1x578a_gv1078d</v>
      </c>
      <c r="E26" s="12" t="s">
        <v>118</v>
      </c>
      <c r="F26" s="13">
        <f>L12</f>
        <v>61.2</v>
      </c>
      <c r="G26" s="13">
        <f>M12</f>
        <v>61.92</v>
      </c>
      <c r="H26" s="13">
        <v>0</v>
      </c>
      <c r="I26" s="13">
        <v>0</v>
      </c>
    </row>
    <row r="27" spans="1:9" x14ac:dyDescent="0.25">
      <c r="A27" s="7" t="s">
        <v>287</v>
      </c>
      <c r="B27" s="7" t="s">
        <v>125</v>
      </c>
      <c r="C27" s="7" t="s">
        <v>10</v>
      </c>
      <c r="D27" s="94" t="str">
        <f>canon!$A$23&amp;".drawing"</f>
        <v>GM1_mask.drawing</v>
      </c>
      <c r="E27" s="7" t="str">
        <f>"("&amp;E12-$C$22&amp;" "&amp;E12&amp;")"</f>
        <v>(1.6 1.6)</v>
      </c>
      <c r="F27" s="7" t="str">
        <f>K12</f>
        <v>(61.2 61.92)</v>
      </c>
      <c r="G27" s="7" t="str">
        <f>G12</f>
        <v>(28.4 28.4)</v>
      </c>
      <c r="H27" s="7" t="str">
        <f>H12</f>
        <v>((5))</v>
      </c>
    </row>
    <row r="28" spans="1:9" s="94" customFormat="1" x14ac:dyDescent="0.25">
      <c r="C28" s="109"/>
    </row>
    <row r="29" spans="1:9" s="94" customFormat="1" x14ac:dyDescent="0.25"/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5B732-7335-4E20-9E11-ACE863D11951}">
  <dimension ref="A1:K20"/>
  <sheetViews>
    <sheetView workbookViewId="0">
      <selection activeCell="A17" sqref="A17:A19"/>
    </sheetView>
  </sheetViews>
  <sheetFormatPr defaultRowHeight="15" x14ac:dyDescent="0.25"/>
  <cols>
    <col min="1" max="1" width="9.42578125" style="7" bestFit="1" customWidth="1"/>
    <col min="2" max="2" width="29.7109375" style="7" bestFit="1" customWidth="1"/>
    <col min="3" max="3" width="32.5703125" style="7" bestFit="1" customWidth="1"/>
    <col min="4" max="4" width="33.140625" style="7" bestFit="1" customWidth="1"/>
    <col min="5" max="5" width="43" style="7" bestFit="1" customWidth="1"/>
    <col min="6" max="6" width="19" style="7" bestFit="1" customWidth="1"/>
    <col min="7" max="7" width="19.7109375" style="7" bestFit="1" customWidth="1"/>
    <col min="8" max="8" width="17.28515625" style="7" bestFit="1" customWidth="1"/>
    <col min="9" max="9" width="18.7109375" style="7" bestFit="1" customWidth="1"/>
    <col min="10" max="10" width="19.7109375" style="7" bestFit="1" customWidth="1"/>
    <col min="11" max="11" width="16.5703125" style="7" bestFit="1" customWidth="1"/>
    <col min="12" max="13" width="9.140625" style="7"/>
    <col min="14" max="14" width="13.28515625" style="7" bestFit="1" customWidth="1"/>
    <col min="15" max="15" width="28.28515625" style="7" bestFit="1" customWidth="1"/>
    <col min="16" max="16" width="9.140625" style="7"/>
    <col min="17" max="17" width="27.42578125" style="7" bestFit="1" customWidth="1"/>
    <col min="18" max="16384" width="9.140625" style="7"/>
  </cols>
  <sheetData>
    <row r="1" spans="1:11" s="11" customFormat="1" ht="15.75" x14ac:dyDescent="0.25">
      <c r="A1" s="8" t="s">
        <v>0</v>
      </c>
      <c r="B1" s="8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10"/>
    </row>
    <row r="2" spans="1:11" s="11" customFormat="1" ht="15.75" x14ac:dyDescent="0.25">
      <c r="A2" s="8"/>
      <c r="B2" s="8" t="s">
        <v>80</v>
      </c>
      <c r="C2" s="9" t="s">
        <v>11</v>
      </c>
      <c r="D2" s="9" t="s">
        <v>12</v>
      </c>
      <c r="E2" s="9" t="s">
        <v>40</v>
      </c>
      <c r="F2" s="9"/>
      <c r="G2" s="9"/>
      <c r="H2" s="9"/>
      <c r="I2" s="9"/>
      <c r="J2" s="9"/>
      <c r="K2" s="10"/>
    </row>
    <row r="3" spans="1:11" s="11" customFormat="1" ht="15.75" x14ac:dyDescent="0.25">
      <c r="A3" s="8"/>
      <c r="B3" s="8" t="s">
        <v>85</v>
      </c>
      <c r="C3" s="9" t="s">
        <v>11</v>
      </c>
      <c r="D3" s="9" t="s">
        <v>17</v>
      </c>
      <c r="E3" s="9" t="s">
        <v>18</v>
      </c>
      <c r="F3" s="9" t="s">
        <v>19</v>
      </c>
      <c r="G3" s="9"/>
      <c r="H3" s="9"/>
      <c r="I3" s="9"/>
      <c r="J3" s="9"/>
      <c r="K3" s="10"/>
    </row>
    <row r="4" spans="1:11" s="11" customFormat="1" ht="15.75" x14ac:dyDescent="0.25">
      <c r="A4" s="8"/>
      <c r="B4" s="8" t="s">
        <v>86</v>
      </c>
      <c r="C4" s="9" t="s">
        <v>11</v>
      </c>
      <c r="D4" s="9" t="s">
        <v>17</v>
      </c>
      <c r="E4" s="9" t="s">
        <v>18</v>
      </c>
      <c r="F4" s="9" t="s">
        <v>19</v>
      </c>
      <c r="G4" s="9"/>
      <c r="H4" s="9"/>
      <c r="I4" s="9"/>
      <c r="J4" s="9"/>
      <c r="K4" s="10"/>
    </row>
    <row r="5" spans="1:11" s="11" customFormat="1" ht="15.75" x14ac:dyDescent="0.25">
      <c r="A5" s="8"/>
      <c r="B5" s="8" t="s">
        <v>87</v>
      </c>
      <c r="C5" s="9" t="s">
        <v>11</v>
      </c>
      <c r="D5" s="9" t="s">
        <v>17</v>
      </c>
      <c r="E5" s="9" t="s">
        <v>18</v>
      </c>
      <c r="F5" s="9" t="s">
        <v>19</v>
      </c>
      <c r="G5" s="9"/>
      <c r="H5" s="9"/>
      <c r="I5" s="9"/>
      <c r="J5" s="9"/>
      <c r="K5" s="10"/>
    </row>
    <row r="6" spans="1:11" s="11" customFormat="1" ht="15.75" x14ac:dyDescent="0.25">
      <c r="A6" s="8"/>
      <c r="B6" s="8" t="s">
        <v>88</v>
      </c>
      <c r="C6" s="9" t="s">
        <v>11</v>
      </c>
      <c r="D6" s="9" t="s">
        <v>24</v>
      </c>
      <c r="E6" s="9" t="s">
        <v>23</v>
      </c>
      <c r="F6" s="9" t="s">
        <v>22</v>
      </c>
      <c r="G6" s="9" t="s">
        <v>21</v>
      </c>
      <c r="H6" s="9" t="s">
        <v>43</v>
      </c>
      <c r="I6" s="9" t="s">
        <v>20</v>
      </c>
      <c r="J6" s="9"/>
      <c r="K6" s="10"/>
    </row>
    <row r="7" spans="1:11" s="11" customFormat="1" ht="15.75" x14ac:dyDescent="0.25">
      <c r="A7" s="8"/>
      <c r="B7" s="8" t="s">
        <v>91</v>
      </c>
      <c r="C7" s="8" t="s">
        <v>11</v>
      </c>
      <c r="D7" s="8" t="s">
        <v>12</v>
      </c>
      <c r="E7" s="8" t="s">
        <v>40</v>
      </c>
      <c r="F7" s="8" t="s">
        <v>48</v>
      </c>
      <c r="G7" s="8" t="s">
        <v>49</v>
      </c>
      <c r="H7" s="8" t="s">
        <v>20</v>
      </c>
      <c r="I7" s="10" t="s">
        <v>50</v>
      </c>
      <c r="J7" s="10"/>
      <c r="K7" s="10"/>
    </row>
    <row r="8" spans="1:11" s="11" customFormat="1" ht="15.75" x14ac:dyDescent="0.25">
      <c r="A8" s="8"/>
      <c r="B8" s="8" t="s">
        <v>150</v>
      </c>
      <c r="C8" s="8" t="s">
        <v>11</v>
      </c>
      <c r="D8" s="8" t="s">
        <v>12</v>
      </c>
      <c r="E8" s="8" t="s">
        <v>151</v>
      </c>
      <c r="F8" s="8" t="s">
        <v>152</v>
      </c>
      <c r="G8" s="8" t="s">
        <v>153</v>
      </c>
      <c r="H8" s="8" t="s">
        <v>154</v>
      </c>
      <c r="I8" s="10" t="s">
        <v>50</v>
      </c>
      <c r="K8" s="10"/>
    </row>
    <row r="9" spans="1:11" x14ac:dyDescent="0.25">
      <c r="C9" s="14" t="s">
        <v>129</v>
      </c>
      <c r="D9" s="14" t="s">
        <v>130</v>
      </c>
      <c r="E9" s="14" t="s">
        <v>155</v>
      </c>
      <c r="F9" s="14" t="s">
        <v>156</v>
      </c>
      <c r="G9" s="16" t="s">
        <v>157</v>
      </c>
      <c r="H9" s="16" t="s">
        <v>158</v>
      </c>
      <c r="I9" s="16" t="s">
        <v>138</v>
      </c>
      <c r="J9" s="16" t="s">
        <v>139</v>
      </c>
    </row>
    <row r="10" spans="1:11" s="21" customFormat="1" x14ac:dyDescent="0.25">
      <c r="C10" s="21" t="str">
        <f>canon!A17&amp;"173d"</f>
        <v>127800c_d3t26_1x578a_gv1173d</v>
      </c>
      <c r="D10" s="22" t="s">
        <v>123</v>
      </c>
      <c r="E10" s="22">
        <v>36</v>
      </c>
      <c r="F10" s="22">
        <v>2</v>
      </c>
      <c r="G10" s="22">
        <v>9</v>
      </c>
      <c r="H10" s="22">
        <v>0.5</v>
      </c>
      <c r="I10" s="119">
        <f>canon!$F$14</f>
        <v>61.2</v>
      </c>
      <c r="J10" s="119">
        <f>canon!$G$14</f>
        <v>61.92</v>
      </c>
    </row>
    <row r="12" spans="1:11" ht="15.75" thickBot="1" x14ac:dyDescent="0.3"/>
    <row r="13" spans="1:11" ht="16.5" thickTop="1" thickBot="1" x14ac:dyDescent="0.3">
      <c r="B13" s="18" t="s">
        <v>124</v>
      </c>
      <c r="C13" s="87" t="str">
        <f>canon!$B$26</f>
        <v>nik78d2lib2_v78_lay</v>
      </c>
      <c r="E13" s="18" t="s">
        <v>140</v>
      </c>
      <c r="F13" s="81"/>
    </row>
    <row r="14" spans="1:11" ht="16.5" thickTop="1" thickBot="1" x14ac:dyDescent="0.3">
      <c r="B14" s="18" t="s">
        <v>128</v>
      </c>
      <c r="C14" s="19"/>
    </row>
    <row r="15" spans="1:11" ht="15.75" thickTop="1" x14ac:dyDescent="0.25">
      <c r="B15" s="7" t="s">
        <v>143</v>
      </c>
      <c r="C15" s="7">
        <v>0.36</v>
      </c>
    </row>
    <row r="17" spans="1:9" s="13" customFormat="1" x14ac:dyDescent="0.25">
      <c r="A17" s="12" t="s">
        <v>287</v>
      </c>
      <c r="B17" s="12" t="s">
        <v>39</v>
      </c>
      <c r="C17" s="12" t="str">
        <f>$C$13</f>
        <v>nik78d2lib2_v78_lay</v>
      </c>
      <c r="D17" s="12" t="str">
        <f>$F$13&amp;C10</f>
        <v>127800c_d3t26_1x578a_gv1173d</v>
      </c>
      <c r="E17" s="12" t="s">
        <v>118</v>
      </c>
      <c r="F17" s="13">
        <f>I10</f>
        <v>61.2</v>
      </c>
      <c r="G17" s="13">
        <f>J10</f>
        <v>61.92</v>
      </c>
      <c r="H17" s="13">
        <v>0</v>
      </c>
      <c r="I17" s="13">
        <v>0</v>
      </c>
    </row>
    <row r="18" spans="1:9" x14ac:dyDescent="0.25">
      <c r="A18" s="7" t="s">
        <v>287</v>
      </c>
      <c r="B18" s="7" t="s">
        <v>159</v>
      </c>
      <c r="C18" s="7" t="s">
        <v>10</v>
      </c>
      <c r="D18" s="94" t="str">
        <f>canon!$A$23&amp;".drawing"</f>
        <v>GM1_mask.drawing</v>
      </c>
      <c r="E18" s="7">
        <f>E10</f>
        <v>36</v>
      </c>
      <c r="F18" s="7">
        <f>F10</f>
        <v>2</v>
      </c>
      <c r="G18" s="7">
        <f>G10</f>
        <v>9</v>
      </c>
      <c r="H18" s="7">
        <f>H10</f>
        <v>0.5</v>
      </c>
    </row>
    <row r="19" spans="1:9" s="94" customFormat="1" x14ac:dyDescent="0.25">
      <c r="D19" s="110"/>
    </row>
    <row r="20" spans="1:9" s="94" customFormat="1" x14ac:dyDescent="0.25"/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B8C2F-09B6-4116-AD7B-A15496AE8ED6}">
  <dimension ref="A1:M44"/>
  <sheetViews>
    <sheetView workbookViewId="0">
      <selection activeCell="A9" sqref="A9:XFD9"/>
    </sheetView>
  </sheetViews>
  <sheetFormatPr defaultRowHeight="15" x14ac:dyDescent="0.25"/>
  <cols>
    <col min="1" max="1" width="9.42578125" style="35" bestFit="1" customWidth="1"/>
    <col min="2" max="2" width="28.42578125" style="35" bestFit="1" customWidth="1"/>
    <col min="3" max="3" width="29.5703125" style="35" customWidth="1"/>
    <col min="4" max="4" width="40.28515625" style="35" bestFit="1" customWidth="1"/>
    <col min="5" max="5" width="43" style="35" bestFit="1" customWidth="1"/>
    <col min="6" max="6" width="19" style="35" bestFit="1" customWidth="1"/>
    <col min="7" max="7" width="18.5703125" style="35" bestFit="1" customWidth="1"/>
    <col min="8" max="9" width="17.28515625" style="35" bestFit="1" customWidth="1"/>
    <col min="10" max="10" width="15.28515625" style="35" bestFit="1" customWidth="1"/>
    <col min="11" max="11" width="12" style="35" bestFit="1" customWidth="1"/>
    <col min="12" max="12" width="7" style="35" bestFit="1" customWidth="1"/>
    <col min="13" max="16384" width="9.140625" style="35"/>
  </cols>
  <sheetData>
    <row r="1" spans="1:13" s="39" customFormat="1" ht="15.75" x14ac:dyDescent="0.25">
      <c r="A1" s="36" t="s">
        <v>0</v>
      </c>
      <c r="B1" s="36" t="s">
        <v>1</v>
      </c>
      <c r="C1" s="37" t="s">
        <v>2</v>
      </c>
      <c r="D1" s="37" t="s">
        <v>3</v>
      </c>
      <c r="E1" s="37" t="s">
        <v>4</v>
      </c>
      <c r="F1" s="37" t="s">
        <v>5</v>
      </c>
      <c r="G1" s="37" t="s">
        <v>6</v>
      </c>
      <c r="H1" s="37" t="s">
        <v>7</v>
      </c>
      <c r="I1" s="37" t="s">
        <v>8</v>
      </c>
      <c r="J1" s="37" t="s">
        <v>9</v>
      </c>
      <c r="K1" s="38"/>
    </row>
    <row r="2" spans="1:13" s="39" customFormat="1" ht="15.75" x14ac:dyDescent="0.25">
      <c r="A2" s="36"/>
      <c r="B2" s="36" t="s">
        <v>80</v>
      </c>
      <c r="C2" s="37" t="s">
        <v>11</v>
      </c>
      <c r="D2" s="37" t="s">
        <v>12</v>
      </c>
      <c r="E2" s="37" t="s">
        <v>40</v>
      </c>
      <c r="F2" s="37"/>
      <c r="G2" s="37"/>
      <c r="H2" s="37"/>
      <c r="I2" s="37"/>
      <c r="J2" s="37"/>
      <c r="K2" s="38"/>
    </row>
    <row r="3" spans="1:13" s="39" customFormat="1" ht="15.75" x14ac:dyDescent="0.25">
      <c r="A3" s="36"/>
      <c r="B3" s="36" t="s">
        <v>85</v>
      </c>
      <c r="C3" s="37" t="s">
        <v>11</v>
      </c>
      <c r="D3" s="37" t="s">
        <v>17</v>
      </c>
      <c r="E3" s="37" t="s">
        <v>18</v>
      </c>
      <c r="F3" s="37" t="s">
        <v>19</v>
      </c>
      <c r="G3" s="37"/>
      <c r="H3" s="37"/>
      <c r="I3" s="37"/>
      <c r="J3" s="37"/>
      <c r="K3" s="38"/>
    </row>
    <row r="4" spans="1:13" s="39" customFormat="1" ht="15.75" x14ac:dyDescent="0.25">
      <c r="A4" s="36"/>
      <c r="B4" s="36" t="s">
        <v>86</v>
      </c>
      <c r="C4" s="37" t="s">
        <v>11</v>
      </c>
      <c r="D4" s="37" t="s">
        <v>253</v>
      </c>
      <c r="E4" s="37" t="s">
        <v>18</v>
      </c>
      <c r="F4" s="37" t="s">
        <v>19</v>
      </c>
      <c r="G4" s="37"/>
      <c r="H4" s="37"/>
      <c r="I4" s="37"/>
      <c r="J4" s="37"/>
      <c r="K4" s="38"/>
    </row>
    <row r="5" spans="1:13" s="39" customFormat="1" ht="15.75" x14ac:dyDescent="0.25">
      <c r="A5" s="36"/>
      <c r="B5" s="36" t="s">
        <v>87</v>
      </c>
      <c r="C5" s="37" t="s">
        <v>11</v>
      </c>
      <c r="D5" s="37" t="s">
        <v>17</v>
      </c>
      <c r="E5" s="37" t="s">
        <v>18</v>
      </c>
      <c r="F5" s="37" t="s">
        <v>19</v>
      </c>
      <c r="G5" s="37"/>
      <c r="H5" s="37"/>
      <c r="I5" s="37"/>
      <c r="J5" s="37"/>
      <c r="K5" s="38"/>
    </row>
    <row r="6" spans="1:13" s="39" customFormat="1" ht="15.75" x14ac:dyDescent="0.25">
      <c r="A6" s="36"/>
      <c r="B6" s="36" t="s">
        <v>88</v>
      </c>
      <c r="C6" s="37" t="s">
        <v>11</v>
      </c>
      <c r="D6" s="37" t="s">
        <v>24</v>
      </c>
      <c r="E6" s="37" t="s">
        <v>23</v>
      </c>
      <c r="F6" s="37" t="s">
        <v>22</v>
      </c>
      <c r="G6" s="37" t="s">
        <v>21</v>
      </c>
      <c r="H6" s="37" t="s">
        <v>43</v>
      </c>
      <c r="I6" s="37" t="s">
        <v>20</v>
      </c>
      <c r="J6" s="37"/>
      <c r="K6" s="38"/>
    </row>
    <row r="7" spans="1:13" s="39" customFormat="1" ht="15.75" x14ac:dyDescent="0.25">
      <c r="A7" s="36"/>
      <c r="B7" s="36" t="s">
        <v>91</v>
      </c>
      <c r="C7" s="36" t="s">
        <v>11</v>
      </c>
      <c r="D7" s="36" t="s">
        <v>254</v>
      </c>
      <c r="E7" s="36" t="s">
        <v>40</v>
      </c>
      <c r="F7" s="36" t="s">
        <v>48</v>
      </c>
      <c r="G7" s="36" t="s">
        <v>49</v>
      </c>
      <c r="H7" s="36" t="s">
        <v>20</v>
      </c>
      <c r="I7" s="38" t="s">
        <v>50</v>
      </c>
      <c r="J7" s="38"/>
      <c r="K7" s="38"/>
    </row>
    <row r="8" spans="1:13" s="39" customFormat="1" ht="15.75" x14ac:dyDescent="0.25">
      <c r="A8" s="36"/>
      <c r="B8" s="36" t="s">
        <v>102</v>
      </c>
      <c r="C8" s="36" t="s">
        <v>26</v>
      </c>
      <c r="D8" s="36" t="s">
        <v>103</v>
      </c>
      <c r="E8" s="36" t="s">
        <v>104</v>
      </c>
      <c r="F8" s="39" t="s">
        <v>12</v>
      </c>
      <c r="G8" s="36" t="s">
        <v>48</v>
      </c>
      <c r="H8" s="36" t="s">
        <v>49</v>
      </c>
      <c r="I8" s="36" t="s">
        <v>165</v>
      </c>
      <c r="J8" s="38"/>
      <c r="K8" s="38"/>
    </row>
    <row r="9" spans="1:13" s="39" customFormat="1" ht="15.75" x14ac:dyDescent="0.25">
      <c r="A9" s="36"/>
      <c r="B9" s="36" t="s">
        <v>106</v>
      </c>
      <c r="C9" s="36" t="s">
        <v>11</v>
      </c>
      <c r="D9" s="39" t="s">
        <v>12</v>
      </c>
      <c r="E9" s="39" t="s">
        <v>107</v>
      </c>
      <c r="F9" s="39" t="s">
        <v>126</v>
      </c>
      <c r="G9" s="36" t="s">
        <v>108</v>
      </c>
      <c r="H9" s="36" t="s">
        <v>127</v>
      </c>
      <c r="I9" s="38" t="s">
        <v>164</v>
      </c>
      <c r="J9" s="38" t="s">
        <v>50</v>
      </c>
      <c r="K9" s="38"/>
    </row>
    <row r="10" spans="1:13" s="39" customFormat="1" ht="15.75" x14ac:dyDescent="0.25">
      <c r="A10" s="36"/>
      <c r="B10" s="36" t="s">
        <v>84</v>
      </c>
      <c r="C10" s="37" t="s">
        <v>11</v>
      </c>
      <c r="D10" s="37" t="s">
        <v>12</v>
      </c>
      <c r="E10" s="37" t="s">
        <v>13</v>
      </c>
      <c r="F10" s="37" t="s">
        <v>16</v>
      </c>
      <c r="G10" s="37" t="s">
        <v>14</v>
      </c>
      <c r="H10" s="37" t="s">
        <v>15</v>
      </c>
      <c r="I10" s="37" t="s">
        <v>44</v>
      </c>
      <c r="J10" s="37"/>
      <c r="K10" s="38"/>
    </row>
    <row r="11" spans="1:13" x14ac:dyDescent="0.25">
      <c r="C11" s="42" t="s">
        <v>129</v>
      </c>
      <c r="D11" s="42" t="s">
        <v>130</v>
      </c>
      <c r="E11" s="42" t="s">
        <v>131</v>
      </c>
      <c r="F11" s="42" t="s">
        <v>135</v>
      </c>
      <c r="G11" s="42" t="s">
        <v>132</v>
      </c>
      <c r="H11" s="42" t="s">
        <v>136</v>
      </c>
      <c r="I11" s="43" t="s">
        <v>133</v>
      </c>
      <c r="J11" s="43" t="s">
        <v>134</v>
      </c>
      <c r="K11" s="43" t="s">
        <v>137</v>
      </c>
      <c r="L11" s="43" t="s">
        <v>138</v>
      </c>
      <c r="M11" s="43" t="s">
        <v>139</v>
      </c>
    </row>
    <row r="12" spans="1:13" x14ac:dyDescent="0.25">
      <c r="C12" s="41" t="str">
        <f>canon!A17&amp;"222d"</f>
        <v>127800c_d3t26_1x578a_gv1222d</v>
      </c>
      <c r="D12" s="44" t="s">
        <v>123</v>
      </c>
      <c r="E12" s="44">
        <v>2</v>
      </c>
      <c r="F12" s="44">
        <v>30</v>
      </c>
      <c r="G12" s="44" t="str">
        <f>"("&amp;F12-E12+2*$C$21&amp;" "&amp;F12-E12&amp;")"</f>
        <v>(28 28)</v>
      </c>
      <c r="H12" s="41" t="s">
        <v>142</v>
      </c>
      <c r="I12" s="44">
        <v>0.2</v>
      </c>
      <c r="J12" s="44">
        <v>0.4</v>
      </c>
      <c r="K12" s="44" t="s">
        <v>160</v>
      </c>
      <c r="L12" s="119">
        <f>canon!$F$14</f>
        <v>61.2</v>
      </c>
      <c r="M12" s="119">
        <f>canon!$G$14</f>
        <v>61.92</v>
      </c>
    </row>
    <row r="13" spans="1:13" x14ac:dyDescent="0.25">
      <c r="C13" s="70" t="str">
        <f>canon!A17&amp;"223d"</f>
        <v>127800c_d3t26_1x578a_gv1223d</v>
      </c>
      <c r="D13" s="44" t="s">
        <v>123</v>
      </c>
      <c r="E13" s="44">
        <v>2.2000000000000002</v>
      </c>
      <c r="F13" s="44">
        <v>30</v>
      </c>
      <c r="G13" s="44" t="str">
        <f>"("&amp;F13-E13&amp;" "&amp;F13-E13&amp;")"</f>
        <v>(27.8 27.8)</v>
      </c>
      <c r="H13" s="41" t="s">
        <v>142</v>
      </c>
      <c r="I13" s="44">
        <v>0.2</v>
      </c>
      <c r="J13" s="44">
        <v>0.4</v>
      </c>
      <c r="K13" s="44" t="s">
        <v>160</v>
      </c>
      <c r="L13" s="119">
        <f>canon!$F$14</f>
        <v>61.2</v>
      </c>
      <c r="M13" s="119">
        <f>canon!$G$14</f>
        <v>61.92</v>
      </c>
    </row>
    <row r="14" spans="1:13" x14ac:dyDescent="0.25">
      <c r="C14" s="70" t="str">
        <f>canon!A17&amp;"224d"</f>
        <v>127800c_d3t26_1x578a_gv1224d</v>
      </c>
      <c r="D14" s="44" t="s">
        <v>123</v>
      </c>
      <c r="E14" s="44">
        <v>2.4</v>
      </c>
      <c r="F14" s="44">
        <v>30</v>
      </c>
      <c r="G14" s="44" t="str">
        <f>"("&amp;F14-E14&amp;" "&amp;F14-E14&amp;")"</f>
        <v>(27.6 27.6)</v>
      </c>
      <c r="H14" s="41" t="s">
        <v>142</v>
      </c>
      <c r="I14" s="44">
        <v>0.2</v>
      </c>
      <c r="J14" s="44">
        <v>0.4</v>
      </c>
      <c r="K14" s="44" t="s">
        <v>160</v>
      </c>
      <c r="L14" s="119">
        <f>canon!$F$14</f>
        <v>61.2</v>
      </c>
      <c r="M14" s="119">
        <f>canon!$G$14</f>
        <v>61.92</v>
      </c>
    </row>
    <row r="19" spans="1:9" ht="15.75" thickBot="1" x14ac:dyDescent="0.3"/>
    <row r="20" spans="1:9" ht="16.5" thickTop="1" thickBot="1" x14ac:dyDescent="0.3">
      <c r="B20" s="45" t="s">
        <v>124</v>
      </c>
      <c r="C20" s="87" t="str">
        <f>canon!$B$26</f>
        <v>nik78d2lib2_v78_lay</v>
      </c>
      <c r="E20" s="45" t="s">
        <v>140</v>
      </c>
      <c r="F20" s="81"/>
      <c r="H20" s="42" t="s">
        <v>223</v>
      </c>
      <c r="I20" s="42">
        <v>-0.5</v>
      </c>
    </row>
    <row r="21" spans="1:9" ht="16.5" thickTop="1" thickBot="1" x14ac:dyDescent="0.3">
      <c r="B21" s="45" t="s">
        <v>178</v>
      </c>
      <c r="C21" s="46"/>
    </row>
    <row r="22" spans="1:9" ht="15.75" thickTop="1" x14ac:dyDescent="0.25"/>
    <row r="24" spans="1:9" s="41" customFormat="1" x14ac:dyDescent="0.25">
      <c r="A24" s="40" t="s">
        <v>38</v>
      </c>
      <c r="B24" s="40" t="s">
        <v>39</v>
      </c>
      <c r="C24" s="40" t="str">
        <f>$C$20</f>
        <v>nik78d2lib2_v78_lay</v>
      </c>
      <c r="D24" s="40" t="str">
        <f>$F$20&amp;C12</f>
        <v>127800c_d3t26_1x578a_gv1222d</v>
      </c>
      <c r="E24" s="40" t="s">
        <v>118</v>
      </c>
      <c r="F24" s="41">
        <f>L12</f>
        <v>61.2</v>
      </c>
      <c r="G24" s="41">
        <f>M12</f>
        <v>61.92</v>
      </c>
      <c r="H24" s="41">
        <v>0</v>
      </c>
      <c r="I24" s="41">
        <v>0</v>
      </c>
    </row>
    <row r="25" spans="1:9" x14ac:dyDescent="0.25">
      <c r="A25" s="35" t="s">
        <v>38</v>
      </c>
      <c r="B25" s="35" t="s">
        <v>125</v>
      </c>
      <c r="C25" s="35" t="s">
        <v>10</v>
      </c>
      <c r="D25" s="35" t="str">
        <f>canon!$A$23&amp;".drawing"</f>
        <v>GM1_mask.drawing</v>
      </c>
      <c r="E25" s="35" t="str">
        <f>"("&amp;E12&amp;" "&amp;E12&amp;")"</f>
        <v>(2 2)</v>
      </c>
      <c r="F25" s="35" t="str">
        <f>K12</f>
        <v>(25 25)</v>
      </c>
      <c r="G25" s="35" t="str">
        <f>G12</f>
        <v>(28 28)</v>
      </c>
      <c r="H25" s="35" t="str">
        <f>H12</f>
        <v>((5))</v>
      </c>
      <c r="I25" s="35">
        <f>zonal_bkg!$G$5/2</f>
        <v>0.5</v>
      </c>
    </row>
    <row r="26" spans="1:9" x14ac:dyDescent="0.25">
      <c r="A26" s="35" t="s">
        <v>38</v>
      </c>
      <c r="B26" s="35" t="str">
        <f>B25</f>
        <v>xy_canon</v>
      </c>
      <c r="C26" s="35" t="str">
        <f t="shared" ref="C26:I26" si="0">C25</f>
        <v>cv</v>
      </c>
      <c r="D26" s="35" t="str">
        <f>canon!$B$23&amp;".drawing"</f>
        <v>GV1_mask.drawing</v>
      </c>
      <c r="E26" s="35" t="str">
        <f t="shared" si="0"/>
        <v>(2 2)</v>
      </c>
      <c r="F26" s="35" t="str">
        <f t="shared" si="0"/>
        <v>(25 25)</v>
      </c>
      <c r="G26" s="35" t="str">
        <f t="shared" si="0"/>
        <v>(28 28)</v>
      </c>
      <c r="H26" s="35" t="str">
        <f t="shared" si="0"/>
        <v>((5))</v>
      </c>
      <c r="I26" s="35">
        <f t="shared" si="0"/>
        <v>0.5</v>
      </c>
    </row>
    <row r="27" spans="1:9" x14ac:dyDescent="0.25">
      <c r="A27" s="35" t="s">
        <v>38</v>
      </c>
      <c r="B27" s="63" t="s">
        <v>220</v>
      </c>
      <c r="C27" s="35" t="s">
        <v>10</v>
      </c>
      <c r="D27" s="35" t="str">
        <f>D26</f>
        <v>GV1_mask.drawing</v>
      </c>
      <c r="E27" s="35">
        <f>$I$20</f>
        <v>-0.5</v>
      </c>
      <c r="F27" s="35">
        <f t="shared" ref="F27:H27" si="1">$I$20</f>
        <v>-0.5</v>
      </c>
      <c r="G27" s="35">
        <f t="shared" si="1"/>
        <v>-0.5</v>
      </c>
      <c r="H27" s="35">
        <f t="shared" si="1"/>
        <v>-0.5</v>
      </c>
      <c r="I27" s="35" t="b">
        <v>0</v>
      </c>
    </row>
    <row r="28" spans="1:9" s="66" customFormat="1" x14ac:dyDescent="0.25">
      <c r="A28" s="66" t="s">
        <v>38</v>
      </c>
      <c r="B28" s="66" t="s">
        <v>141</v>
      </c>
      <c r="C28" s="66" t="s">
        <v>10</v>
      </c>
      <c r="D28" s="115" t="str">
        <f>zonal_bkg!$C$5</f>
        <v>nik78d2lib1_v78_lay</v>
      </c>
      <c r="E28" s="66" t="str">
        <f>zonal_bkg!$D$5</f>
        <v>127800c_d3t26_1x578a_gv1_swirl</v>
      </c>
    </row>
    <row r="29" spans="1:9" s="94" customFormat="1" x14ac:dyDescent="0.25">
      <c r="D29" s="113"/>
    </row>
    <row r="30" spans="1:9" s="94" customFormat="1" x14ac:dyDescent="0.25"/>
    <row r="31" spans="1:9" x14ac:dyDescent="0.25">
      <c r="A31" s="40" t="s">
        <v>38</v>
      </c>
      <c r="B31" s="40" t="s">
        <v>39</v>
      </c>
      <c r="C31" s="40" t="str">
        <f>$C$20</f>
        <v>nik78d2lib2_v78_lay</v>
      </c>
      <c r="D31" s="40" t="str">
        <f>$F$20&amp;C13</f>
        <v>127800c_d3t26_1x578a_gv1223d</v>
      </c>
      <c r="E31" s="40" t="s">
        <v>118</v>
      </c>
      <c r="F31" s="41">
        <f>L13</f>
        <v>61.2</v>
      </c>
      <c r="G31" s="41">
        <f>M13</f>
        <v>61.92</v>
      </c>
      <c r="H31" s="41">
        <v>0</v>
      </c>
      <c r="I31" s="41">
        <v>0</v>
      </c>
    </row>
    <row r="32" spans="1:9" x14ac:dyDescent="0.25">
      <c r="A32" s="93" t="s">
        <v>38</v>
      </c>
      <c r="B32" s="35" t="s">
        <v>125</v>
      </c>
      <c r="C32" s="35" t="s">
        <v>10</v>
      </c>
      <c r="D32" s="86" t="str">
        <f>canon!$A$23&amp;".drawing"</f>
        <v>GM1_mask.drawing</v>
      </c>
      <c r="E32" s="35" t="str">
        <f>"("&amp;E13&amp;" "&amp;E13&amp;")"</f>
        <v>(2.2 2.2)</v>
      </c>
      <c r="F32" s="35" t="str">
        <f>K13</f>
        <v>(25 25)</v>
      </c>
      <c r="G32" s="35" t="str">
        <f>G13</f>
        <v>(27.8 27.8)</v>
      </c>
      <c r="H32" s="35" t="str">
        <f>H13</f>
        <v>((5))</v>
      </c>
      <c r="I32" s="35">
        <f>zonal_bkg!$G$5/2</f>
        <v>0.5</v>
      </c>
    </row>
    <row r="33" spans="1:9" x14ac:dyDescent="0.25">
      <c r="A33" s="93" t="s">
        <v>38</v>
      </c>
      <c r="B33" s="35" t="str">
        <f>B32</f>
        <v>xy_canon</v>
      </c>
      <c r="C33" s="35" t="str">
        <f t="shared" ref="C33" si="2">C32</f>
        <v>cv</v>
      </c>
      <c r="D33" s="115" t="str">
        <f>canon!$B$23&amp;".drawing"</f>
        <v>GV1_mask.drawing</v>
      </c>
      <c r="E33" s="35" t="str">
        <f t="shared" ref="E33" si="3">E32</f>
        <v>(2.2 2.2)</v>
      </c>
      <c r="F33" s="35" t="str">
        <f t="shared" ref="F33" si="4">F32</f>
        <v>(25 25)</v>
      </c>
      <c r="G33" s="35" t="str">
        <f t="shared" ref="G33" si="5">G32</f>
        <v>(27.8 27.8)</v>
      </c>
      <c r="H33" s="35" t="str">
        <f t="shared" ref="H33" si="6">H32</f>
        <v>((5))</v>
      </c>
      <c r="I33" s="35">
        <f t="shared" ref="I33" si="7">I32</f>
        <v>0.5</v>
      </c>
    </row>
    <row r="34" spans="1:9" x14ac:dyDescent="0.25">
      <c r="A34" s="93" t="s">
        <v>38</v>
      </c>
      <c r="B34" s="63" t="s">
        <v>220</v>
      </c>
      <c r="C34" s="35" t="s">
        <v>10</v>
      </c>
      <c r="D34" s="66" t="str">
        <f>D33</f>
        <v>GV1_mask.drawing</v>
      </c>
      <c r="E34" s="35">
        <f>$I$20</f>
        <v>-0.5</v>
      </c>
      <c r="F34" s="35">
        <f t="shared" ref="F34:H34" si="8">$I$20</f>
        <v>-0.5</v>
      </c>
      <c r="G34" s="35">
        <f t="shared" si="8"/>
        <v>-0.5</v>
      </c>
      <c r="H34" s="35">
        <f t="shared" si="8"/>
        <v>-0.5</v>
      </c>
      <c r="I34" s="35" t="b">
        <v>0</v>
      </c>
    </row>
    <row r="35" spans="1:9" s="66" customFormat="1" x14ac:dyDescent="0.25">
      <c r="A35" s="93" t="s">
        <v>38</v>
      </c>
      <c r="B35" s="66" t="s">
        <v>141</v>
      </c>
      <c r="C35" s="66" t="s">
        <v>10</v>
      </c>
      <c r="D35" s="115" t="str">
        <f>zonal_bkg!$C$5</f>
        <v>nik78d2lib1_v78_lay</v>
      </c>
      <c r="E35" s="115" t="str">
        <f>zonal_bkg!$D$5</f>
        <v>127800c_d3t26_1x578a_gv1_swirl</v>
      </c>
    </row>
    <row r="36" spans="1:9" s="94" customFormat="1" x14ac:dyDescent="0.25">
      <c r="D36" s="112"/>
    </row>
    <row r="37" spans="1:9" s="94" customFormat="1" x14ac:dyDescent="0.25"/>
    <row r="38" spans="1:9" x14ac:dyDescent="0.25">
      <c r="A38" s="40" t="s">
        <v>38</v>
      </c>
      <c r="B38" s="40" t="s">
        <v>39</v>
      </c>
      <c r="C38" s="40" t="str">
        <f>$C$20</f>
        <v>nik78d2lib2_v78_lay</v>
      </c>
      <c r="D38" s="40" t="str">
        <f>$F$20&amp;C14</f>
        <v>127800c_d3t26_1x578a_gv1224d</v>
      </c>
      <c r="E38" s="40" t="s">
        <v>118</v>
      </c>
      <c r="F38" s="41">
        <f>L14</f>
        <v>61.2</v>
      </c>
      <c r="G38" s="41">
        <f>M14</f>
        <v>61.92</v>
      </c>
      <c r="H38" s="41">
        <v>0</v>
      </c>
      <c r="I38" s="41">
        <v>0</v>
      </c>
    </row>
    <row r="39" spans="1:9" x14ac:dyDescent="0.25">
      <c r="A39" s="93" t="s">
        <v>38</v>
      </c>
      <c r="B39" s="35" t="s">
        <v>125</v>
      </c>
      <c r="C39" s="35" t="s">
        <v>10</v>
      </c>
      <c r="D39" s="86" t="str">
        <f>canon!$A$23&amp;".drawing"</f>
        <v>GM1_mask.drawing</v>
      </c>
      <c r="E39" s="35" t="str">
        <f>"("&amp;E14&amp;" "&amp;E14&amp;")"</f>
        <v>(2.4 2.4)</v>
      </c>
      <c r="F39" s="35" t="str">
        <f>K14</f>
        <v>(25 25)</v>
      </c>
      <c r="G39" s="35" t="str">
        <f>G14</f>
        <v>(27.6 27.6)</v>
      </c>
      <c r="H39" s="35" t="str">
        <f>H14</f>
        <v>((5))</v>
      </c>
      <c r="I39" s="35">
        <f>zonal_bkg!$G$5/2</f>
        <v>0.5</v>
      </c>
    </row>
    <row r="40" spans="1:9" x14ac:dyDescent="0.25">
      <c r="A40" s="93" t="s">
        <v>38</v>
      </c>
      <c r="B40" s="35" t="str">
        <f>B39</f>
        <v>xy_canon</v>
      </c>
      <c r="C40" s="35" t="str">
        <f t="shared" ref="C40" si="9">C39</f>
        <v>cv</v>
      </c>
      <c r="D40" s="115" t="str">
        <f>canon!$B$23&amp;".drawing"</f>
        <v>GV1_mask.drawing</v>
      </c>
      <c r="E40" s="35" t="str">
        <f t="shared" ref="E40" si="10">E39</f>
        <v>(2.4 2.4)</v>
      </c>
      <c r="F40" s="35" t="str">
        <f t="shared" ref="F40" si="11">F39</f>
        <v>(25 25)</v>
      </c>
      <c r="G40" s="35" t="str">
        <f t="shared" ref="G40" si="12">G39</f>
        <v>(27.6 27.6)</v>
      </c>
      <c r="H40" s="35" t="str">
        <f t="shared" ref="H40" si="13">H39</f>
        <v>((5))</v>
      </c>
      <c r="I40" s="35">
        <f t="shared" ref="I40" si="14">I39</f>
        <v>0.5</v>
      </c>
    </row>
    <row r="41" spans="1:9" x14ac:dyDescent="0.25">
      <c r="A41" s="93" t="s">
        <v>38</v>
      </c>
      <c r="B41" s="63" t="s">
        <v>220</v>
      </c>
      <c r="C41" s="35" t="s">
        <v>10</v>
      </c>
      <c r="D41" s="66" t="str">
        <f>D40</f>
        <v>GV1_mask.drawing</v>
      </c>
      <c r="E41" s="35">
        <f>$I$20</f>
        <v>-0.5</v>
      </c>
      <c r="F41" s="35">
        <f t="shared" ref="F41:H41" si="15">$I$20</f>
        <v>-0.5</v>
      </c>
      <c r="G41" s="35">
        <f t="shared" si="15"/>
        <v>-0.5</v>
      </c>
      <c r="H41" s="35">
        <f t="shared" si="15"/>
        <v>-0.5</v>
      </c>
      <c r="I41" s="35" t="b">
        <v>0</v>
      </c>
    </row>
    <row r="42" spans="1:9" s="66" customFormat="1" x14ac:dyDescent="0.25">
      <c r="A42" s="93" t="s">
        <v>38</v>
      </c>
      <c r="B42" s="66" t="s">
        <v>141</v>
      </c>
      <c r="C42" s="66" t="s">
        <v>10</v>
      </c>
      <c r="D42" s="115" t="str">
        <f>zonal_bkg!$C$5</f>
        <v>nik78d2lib1_v78_lay</v>
      </c>
      <c r="E42" s="115" t="str">
        <f>zonal_bkg!$D$5</f>
        <v>127800c_d3t26_1x578a_gv1_swirl</v>
      </c>
    </row>
    <row r="43" spans="1:9" s="94" customFormat="1" x14ac:dyDescent="0.25">
      <c r="D43" s="111"/>
    </row>
    <row r="44" spans="1:9" s="94" customFormat="1" x14ac:dyDescent="0.25"/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FD7CE-17C0-458C-A00B-F23B78FA2ED6}">
  <dimension ref="A1:N36"/>
  <sheetViews>
    <sheetView topLeftCell="A11" workbookViewId="0">
      <selection activeCell="G36" sqref="G36"/>
    </sheetView>
  </sheetViews>
  <sheetFormatPr defaultRowHeight="15" x14ac:dyDescent="0.25"/>
  <cols>
    <col min="1" max="1" width="9.42578125" style="35" bestFit="1" customWidth="1"/>
    <col min="2" max="2" width="28.42578125" style="35" bestFit="1" customWidth="1"/>
    <col min="3" max="3" width="27.28515625" style="35" bestFit="1" customWidth="1"/>
    <col min="4" max="4" width="40.28515625" style="35" bestFit="1" customWidth="1"/>
    <col min="5" max="5" width="43" style="35" bestFit="1" customWidth="1"/>
    <col min="6" max="6" width="19" style="35" bestFit="1" customWidth="1"/>
    <col min="7" max="7" width="19.7109375" style="35" bestFit="1" customWidth="1"/>
    <col min="8" max="8" width="17.28515625" style="35" bestFit="1" customWidth="1"/>
    <col min="9" max="9" width="18.7109375" style="35" bestFit="1" customWidth="1"/>
    <col min="10" max="10" width="19.7109375" style="35" bestFit="1" customWidth="1"/>
    <col min="11" max="11" width="16.5703125" style="35" bestFit="1" customWidth="1"/>
    <col min="12" max="13" width="9.140625" style="35"/>
    <col min="14" max="14" width="13.28515625" style="35" bestFit="1" customWidth="1"/>
    <col min="15" max="15" width="28.28515625" style="35" bestFit="1" customWidth="1"/>
    <col min="16" max="16" width="9.140625" style="35"/>
    <col min="17" max="17" width="27.42578125" style="35" bestFit="1" customWidth="1"/>
    <col min="18" max="16384" width="9.140625" style="35"/>
  </cols>
  <sheetData>
    <row r="1" spans="1:14" s="39" customFormat="1" ht="15.75" x14ac:dyDescent="0.25">
      <c r="A1" s="36" t="s">
        <v>0</v>
      </c>
      <c r="B1" s="36" t="s">
        <v>1</v>
      </c>
      <c r="C1" s="37" t="s">
        <v>2</v>
      </c>
      <c r="D1" s="37" t="s">
        <v>3</v>
      </c>
      <c r="E1" s="37" t="s">
        <v>4</v>
      </c>
      <c r="F1" s="37" t="s">
        <v>5</v>
      </c>
      <c r="G1" s="37" t="s">
        <v>6</v>
      </c>
      <c r="H1" s="37" t="s">
        <v>7</v>
      </c>
      <c r="I1" s="37" t="s">
        <v>8</v>
      </c>
      <c r="J1" s="37" t="s">
        <v>9</v>
      </c>
      <c r="K1" s="38"/>
    </row>
    <row r="2" spans="1:14" s="39" customFormat="1" ht="15.75" x14ac:dyDescent="0.25">
      <c r="A2" s="36"/>
      <c r="B2" s="36" t="s">
        <v>80</v>
      </c>
      <c r="C2" s="37" t="s">
        <v>11</v>
      </c>
      <c r="D2" s="37" t="s">
        <v>12</v>
      </c>
      <c r="E2" s="37" t="s">
        <v>40</v>
      </c>
      <c r="F2" s="37"/>
      <c r="G2" s="37"/>
      <c r="H2" s="37"/>
      <c r="I2" s="37"/>
      <c r="J2" s="37"/>
      <c r="K2" s="38"/>
    </row>
    <row r="3" spans="1:14" s="39" customFormat="1" ht="15.75" x14ac:dyDescent="0.25">
      <c r="A3" s="36"/>
      <c r="B3" s="36" t="s">
        <v>85</v>
      </c>
      <c r="C3" s="37" t="s">
        <v>11</v>
      </c>
      <c r="D3" s="37" t="s">
        <v>17</v>
      </c>
      <c r="E3" s="37" t="s">
        <v>18</v>
      </c>
      <c r="F3" s="37" t="s">
        <v>19</v>
      </c>
      <c r="G3" s="37"/>
      <c r="H3" s="37"/>
      <c r="I3" s="37"/>
      <c r="J3" s="37"/>
      <c r="K3" s="38"/>
    </row>
    <row r="4" spans="1:14" s="39" customFormat="1" ht="15.75" x14ac:dyDescent="0.25">
      <c r="A4" s="36"/>
      <c r="B4" s="36" t="s">
        <v>86</v>
      </c>
      <c r="C4" s="37" t="s">
        <v>11</v>
      </c>
      <c r="D4" s="37" t="s">
        <v>17</v>
      </c>
      <c r="E4" s="37" t="s">
        <v>18</v>
      </c>
      <c r="F4" s="37" t="s">
        <v>19</v>
      </c>
      <c r="G4" s="37"/>
      <c r="H4" s="37"/>
      <c r="I4" s="37"/>
      <c r="J4" s="37"/>
      <c r="K4" s="38"/>
    </row>
    <row r="5" spans="1:14" s="39" customFormat="1" ht="15.75" x14ac:dyDescent="0.25">
      <c r="A5" s="36"/>
      <c r="B5" s="36" t="s">
        <v>87</v>
      </c>
      <c r="C5" s="37" t="s">
        <v>11</v>
      </c>
      <c r="D5" s="37" t="s">
        <v>17</v>
      </c>
      <c r="E5" s="37" t="s">
        <v>18</v>
      </c>
      <c r="F5" s="37" t="s">
        <v>19</v>
      </c>
      <c r="G5" s="37"/>
      <c r="H5" s="37"/>
      <c r="I5" s="37"/>
      <c r="J5" s="37"/>
      <c r="K5" s="38"/>
    </row>
    <row r="6" spans="1:14" s="39" customFormat="1" ht="15.75" x14ac:dyDescent="0.25">
      <c r="A6" s="36"/>
      <c r="B6" s="36" t="s">
        <v>88</v>
      </c>
      <c r="C6" s="37" t="s">
        <v>11</v>
      </c>
      <c r="D6" s="37" t="s">
        <v>24</v>
      </c>
      <c r="E6" s="37" t="s">
        <v>23</v>
      </c>
      <c r="F6" s="37" t="s">
        <v>22</v>
      </c>
      <c r="G6" s="37" t="s">
        <v>21</v>
      </c>
      <c r="H6" s="37" t="s">
        <v>43</v>
      </c>
      <c r="I6" s="37" t="s">
        <v>20</v>
      </c>
      <c r="J6" s="37"/>
      <c r="K6" s="38"/>
    </row>
    <row r="7" spans="1:14" s="39" customFormat="1" ht="15.75" x14ac:dyDescent="0.25">
      <c r="A7" s="36"/>
      <c r="B7" s="36" t="s">
        <v>91</v>
      </c>
      <c r="C7" s="36" t="s">
        <v>11</v>
      </c>
      <c r="D7" s="36" t="s">
        <v>12</v>
      </c>
      <c r="E7" s="36" t="s">
        <v>40</v>
      </c>
      <c r="F7" s="36" t="s">
        <v>48</v>
      </c>
      <c r="G7" s="36" t="s">
        <v>49</v>
      </c>
      <c r="H7" s="36" t="s">
        <v>20</v>
      </c>
      <c r="I7" s="38" t="s">
        <v>50</v>
      </c>
      <c r="J7" s="38"/>
      <c r="K7" s="38"/>
    </row>
    <row r="8" spans="1:14" s="39" customFormat="1" ht="15.75" x14ac:dyDescent="0.25">
      <c r="A8" s="36"/>
      <c r="B8" s="36" t="s">
        <v>106</v>
      </c>
      <c r="C8" s="36" t="s">
        <v>11</v>
      </c>
      <c r="D8" s="39" t="s">
        <v>12</v>
      </c>
      <c r="E8" s="39" t="s">
        <v>107</v>
      </c>
      <c r="F8" s="39" t="s">
        <v>126</v>
      </c>
      <c r="G8" s="36" t="s">
        <v>108</v>
      </c>
      <c r="H8" s="36" t="s">
        <v>127</v>
      </c>
      <c r="I8" s="38" t="s">
        <v>50</v>
      </c>
      <c r="K8" s="38"/>
    </row>
    <row r="9" spans="1:14" s="39" customFormat="1" ht="15.75" x14ac:dyDescent="0.25">
      <c r="A9" s="36"/>
      <c r="B9" s="36" t="s">
        <v>102</v>
      </c>
      <c r="C9" s="36" t="s">
        <v>26</v>
      </c>
      <c r="D9" s="36" t="s">
        <v>103</v>
      </c>
      <c r="E9" s="36" t="s">
        <v>104</v>
      </c>
      <c r="F9" s="39" t="s">
        <v>12</v>
      </c>
      <c r="G9" s="36" t="s">
        <v>48</v>
      </c>
      <c r="H9" s="36" t="s">
        <v>49</v>
      </c>
      <c r="I9" s="36" t="s">
        <v>165</v>
      </c>
      <c r="J9" s="38"/>
      <c r="K9" s="38"/>
    </row>
    <row r="10" spans="1:14" s="39" customFormat="1" ht="15.75" x14ac:dyDescent="0.25">
      <c r="A10" s="36"/>
      <c r="B10" s="36" t="s">
        <v>119</v>
      </c>
      <c r="C10" s="36" t="s">
        <v>11</v>
      </c>
      <c r="D10" s="36" t="s">
        <v>12</v>
      </c>
      <c r="E10" s="36" t="s">
        <v>48</v>
      </c>
      <c r="F10" s="36" t="s">
        <v>120</v>
      </c>
      <c r="G10" s="36" t="s">
        <v>121</v>
      </c>
      <c r="H10" s="36" t="s">
        <v>122</v>
      </c>
      <c r="I10" s="38" t="s">
        <v>50</v>
      </c>
      <c r="K10" s="38"/>
    </row>
    <row r="11" spans="1:14" s="39" customFormat="1" ht="15.75" x14ac:dyDescent="0.25">
      <c r="A11" s="36"/>
      <c r="B11" s="36" t="s">
        <v>84</v>
      </c>
      <c r="C11" s="37" t="s">
        <v>11</v>
      </c>
      <c r="D11" s="37" t="s">
        <v>12</v>
      </c>
      <c r="E11" s="37" t="s">
        <v>13</v>
      </c>
      <c r="F11" s="37" t="s">
        <v>16</v>
      </c>
      <c r="G11" s="37" t="s">
        <v>14</v>
      </c>
      <c r="H11" s="37" t="s">
        <v>15</v>
      </c>
      <c r="I11" s="37" t="s">
        <v>44</v>
      </c>
      <c r="J11" s="37"/>
      <c r="K11" s="38"/>
    </row>
    <row r="12" spans="1:14" x14ac:dyDescent="0.25">
      <c r="C12" s="42" t="s">
        <v>129</v>
      </c>
      <c r="D12" s="42" t="s">
        <v>130</v>
      </c>
      <c r="E12" s="42" t="s">
        <v>131</v>
      </c>
      <c r="F12" s="42" t="s">
        <v>147</v>
      </c>
      <c r="G12" s="42" t="s">
        <v>143</v>
      </c>
      <c r="H12" s="43" t="s">
        <v>133</v>
      </c>
      <c r="I12" s="43" t="s">
        <v>134</v>
      </c>
      <c r="J12" s="20" t="s">
        <v>145</v>
      </c>
      <c r="K12" s="20" t="s">
        <v>146</v>
      </c>
      <c r="L12" s="43" t="s">
        <v>138</v>
      </c>
      <c r="M12" s="43" t="s">
        <v>139</v>
      </c>
      <c r="N12" s="43" t="s">
        <v>148</v>
      </c>
    </row>
    <row r="13" spans="1:14" s="48" customFormat="1" x14ac:dyDescent="0.25">
      <c r="C13" s="48" t="str">
        <f>canon!A17&amp;"355d"</f>
        <v>127800c_d3t26_1x578a_gv1355d</v>
      </c>
      <c r="D13" s="23" t="s">
        <v>123</v>
      </c>
      <c r="E13" s="23">
        <v>2.2000000000000002</v>
      </c>
      <c r="F13" s="23">
        <f t="shared" ref="F13" si="0">N13-E13</f>
        <v>33.799999999999997</v>
      </c>
      <c r="G13" s="23">
        <v>0</v>
      </c>
      <c r="H13" s="23">
        <v>0.2</v>
      </c>
      <c r="I13" s="23">
        <v>0.4</v>
      </c>
      <c r="J13" s="23">
        <f t="shared" ref="J13" si="1">F13-2*G13</f>
        <v>33.799999999999997</v>
      </c>
      <c r="K13" s="23">
        <f t="shared" ref="K13" si="2">F13-2*G13</f>
        <v>33.799999999999997</v>
      </c>
      <c r="L13" s="119">
        <f>canon!$F$14</f>
        <v>61.2</v>
      </c>
      <c r="M13" s="119">
        <f>canon!$G$14</f>
        <v>61.92</v>
      </c>
      <c r="N13" s="23">
        <v>36</v>
      </c>
    </row>
    <row r="21" spans="1:9" ht="15.75" thickBot="1" x14ac:dyDescent="0.3">
      <c r="H21" s="42" t="s">
        <v>245</v>
      </c>
      <c r="I21" s="42">
        <v>-0.4</v>
      </c>
    </row>
    <row r="22" spans="1:9" ht="16.5" thickTop="1" thickBot="1" x14ac:dyDescent="0.3">
      <c r="B22" s="45" t="s">
        <v>124</v>
      </c>
      <c r="C22" s="87" t="str">
        <f>canon!$B$26</f>
        <v>nik78d2lib2_v78_lay</v>
      </c>
      <c r="E22" s="45" t="s">
        <v>140</v>
      </c>
      <c r="F22" s="81"/>
    </row>
    <row r="23" spans="1:9" ht="16.5" thickTop="1" thickBot="1" x14ac:dyDescent="0.3">
      <c r="B23" s="45" t="s">
        <v>128</v>
      </c>
      <c r="C23" s="46"/>
    </row>
    <row r="24" spans="1:9" ht="15.75" thickTop="1" x14ac:dyDescent="0.25">
      <c r="B24" s="35" t="s">
        <v>206</v>
      </c>
      <c r="C24" s="35">
        <v>48</v>
      </c>
      <c r="D24" s="35">
        <v>48</v>
      </c>
    </row>
    <row r="26" spans="1:9" s="41" customFormat="1" x14ac:dyDescent="0.25">
      <c r="A26" s="40" t="s">
        <v>38</v>
      </c>
      <c r="B26" s="40" t="s">
        <v>163</v>
      </c>
      <c r="C26" s="40" t="str">
        <f>C22</f>
        <v>nik78d2lib2_v78_lay</v>
      </c>
      <c r="D26" s="40" t="str">
        <f>$F$22&amp;C13</f>
        <v>127800c_d3t26_1x578a_gv1355d</v>
      </c>
      <c r="E26" s="40" t="str">
        <f>"("&amp;L13&amp;" "&amp;M13&amp;")"</f>
        <v>(61.2 61.92)</v>
      </c>
      <c r="F26" s="71" t="s">
        <v>224</v>
      </c>
      <c r="G26" s="72">
        <v>1</v>
      </c>
      <c r="H26" s="72">
        <v>2</v>
      </c>
      <c r="I26" s="29" t="b">
        <v>1</v>
      </c>
    </row>
    <row r="27" spans="1:9" s="33" customFormat="1" x14ac:dyDescent="0.25">
      <c r="A27" s="34" t="s">
        <v>38</v>
      </c>
      <c r="B27" s="34" t="s">
        <v>39</v>
      </c>
      <c r="C27" s="34" t="str">
        <f>$C$22</f>
        <v>nik78d2lib2_v78_lay</v>
      </c>
      <c r="D27" s="34" t="str">
        <f>$F$22&amp;C13</f>
        <v>127800c_d3t26_1x578a_gv1355d</v>
      </c>
      <c r="E27" s="34" t="s">
        <v>162</v>
      </c>
      <c r="F27" s="33">
        <f>L13</f>
        <v>61.2</v>
      </c>
      <c r="G27" s="33">
        <f>M13</f>
        <v>61.92</v>
      </c>
      <c r="H27" s="33">
        <v>0</v>
      </c>
      <c r="I27" s="33">
        <v>0</v>
      </c>
    </row>
    <row r="28" spans="1:9" x14ac:dyDescent="0.25">
      <c r="A28" s="35" t="s">
        <v>38</v>
      </c>
      <c r="B28" s="35" t="s">
        <v>161</v>
      </c>
      <c r="C28" s="35" t="s">
        <v>10</v>
      </c>
      <c r="D28" s="71" t="s">
        <v>225</v>
      </c>
      <c r="E28" s="35" t="str">
        <f>-C24/2&amp;" "&amp;-D24/2&amp;" "&amp;C24/2&amp;" "&amp;D24/2</f>
        <v>-24 -24 24 24</v>
      </c>
    </row>
    <row r="29" spans="1:9" x14ac:dyDescent="0.25">
      <c r="A29" s="35" t="s">
        <v>38</v>
      </c>
      <c r="B29" s="35" t="s">
        <v>144</v>
      </c>
      <c r="C29" s="35" t="s">
        <v>10</v>
      </c>
      <c r="D29" s="115" t="str">
        <f>canon!$A$23&amp;".drawing"</f>
        <v>GM1_mask.drawing</v>
      </c>
      <c r="E29" s="35">
        <f>E13</f>
        <v>2.2000000000000002</v>
      </c>
      <c r="F29" s="35">
        <f>F13</f>
        <v>33.799999999999997</v>
      </c>
      <c r="G29" s="35">
        <f>J13</f>
        <v>33.799999999999997</v>
      </c>
      <c r="H29" s="35">
        <f>K13</f>
        <v>33.799999999999997</v>
      </c>
    </row>
    <row r="30" spans="1:9" x14ac:dyDescent="0.25">
      <c r="A30" s="35" t="s">
        <v>38</v>
      </c>
      <c r="B30" s="35" t="s">
        <v>144</v>
      </c>
      <c r="C30" s="35" t="s">
        <v>10</v>
      </c>
      <c r="D30" s="115" t="str">
        <f>canon!$B$23&amp;".drawing"</f>
        <v>GV1_mask.drawing</v>
      </c>
      <c r="E30" s="35">
        <f>E29</f>
        <v>2.2000000000000002</v>
      </c>
      <c r="F30" s="35">
        <f t="shared" ref="F30:H30" si="3">F29</f>
        <v>33.799999999999997</v>
      </c>
      <c r="G30" s="35">
        <f t="shared" si="3"/>
        <v>33.799999999999997</v>
      </c>
      <c r="H30" s="35">
        <f t="shared" si="3"/>
        <v>33.799999999999997</v>
      </c>
    </row>
    <row r="31" spans="1:9" x14ac:dyDescent="0.25">
      <c r="A31" s="35" t="s">
        <v>38</v>
      </c>
      <c r="B31" s="63" t="s">
        <v>220</v>
      </c>
      <c r="C31" s="35" t="s">
        <v>10</v>
      </c>
      <c r="D31" s="71" t="str">
        <f>D30</f>
        <v>GV1_mask.drawing</v>
      </c>
      <c r="E31" s="35">
        <f>$I$21</f>
        <v>-0.4</v>
      </c>
      <c r="F31" s="35">
        <f t="shared" ref="F31:H31" si="4">$I$21</f>
        <v>-0.4</v>
      </c>
      <c r="G31" s="35">
        <f t="shared" si="4"/>
        <v>-0.4</v>
      </c>
      <c r="H31" s="35">
        <f t="shared" si="4"/>
        <v>-0.4</v>
      </c>
      <c r="I31" s="35" t="b">
        <v>0</v>
      </c>
    </row>
    <row r="32" spans="1:9" x14ac:dyDescent="0.25">
      <c r="A32" s="35" t="s">
        <v>38</v>
      </c>
      <c r="B32" s="35" t="s">
        <v>101</v>
      </c>
      <c r="C32" s="35" t="s">
        <v>10</v>
      </c>
      <c r="D32" s="71" t="s">
        <v>224</v>
      </c>
      <c r="E32" s="71" t="s">
        <v>225</v>
      </c>
      <c r="F32" s="71" t="str">
        <f>canon!A23&amp;".drawing"</f>
        <v>GM1_mask.drawing</v>
      </c>
    </row>
    <row r="33" spans="4:7" s="94" customFormat="1" x14ac:dyDescent="0.25">
      <c r="D33" s="114"/>
    </row>
    <row r="34" spans="4:7" s="94" customFormat="1" x14ac:dyDescent="0.25"/>
    <row r="36" spans="4:7" x14ac:dyDescent="0.25">
      <c r="G36" s="35" t="s">
        <v>244</v>
      </c>
    </row>
  </sheetData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DB6D8-2E9A-489E-8DF1-2AD8D690E283}">
  <dimension ref="A1:K27"/>
  <sheetViews>
    <sheetView topLeftCell="A4" workbookViewId="0">
      <selection activeCell="F25" sqref="F25"/>
    </sheetView>
  </sheetViews>
  <sheetFormatPr defaultRowHeight="15" x14ac:dyDescent="0.25"/>
  <cols>
    <col min="1" max="1" width="9.42578125" style="35" bestFit="1" customWidth="1"/>
    <col min="2" max="2" width="29.7109375" style="35" bestFit="1" customWidth="1"/>
    <col min="3" max="3" width="32.5703125" style="35" bestFit="1" customWidth="1"/>
    <col min="4" max="4" width="33.140625" style="35" bestFit="1" customWidth="1"/>
    <col min="5" max="5" width="43" style="35" bestFit="1" customWidth="1"/>
    <col min="6" max="6" width="19" style="35" bestFit="1" customWidth="1"/>
    <col min="7" max="7" width="19.7109375" style="35" bestFit="1" customWidth="1"/>
    <col min="8" max="8" width="17.28515625" style="35" bestFit="1" customWidth="1"/>
    <col min="9" max="9" width="18.7109375" style="35" bestFit="1" customWidth="1"/>
    <col min="10" max="10" width="19.7109375" style="35" bestFit="1" customWidth="1"/>
    <col min="11" max="11" width="16.5703125" style="35" bestFit="1" customWidth="1"/>
    <col min="12" max="13" width="9.140625" style="35"/>
    <col min="14" max="14" width="13.28515625" style="35" bestFit="1" customWidth="1"/>
    <col min="15" max="15" width="28.28515625" style="35" bestFit="1" customWidth="1"/>
    <col min="16" max="16" width="9.140625" style="35"/>
    <col min="17" max="17" width="27.42578125" style="35" bestFit="1" customWidth="1"/>
    <col min="18" max="16384" width="9.140625" style="35"/>
  </cols>
  <sheetData>
    <row r="1" spans="1:11" s="39" customFormat="1" ht="15.75" x14ac:dyDescent="0.25">
      <c r="A1" s="36" t="s">
        <v>0</v>
      </c>
      <c r="B1" s="36" t="s">
        <v>1</v>
      </c>
      <c r="C1" s="37" t="s">
        <v>2</v>
      </c>
      <c r="D1" s="37" t="s">
        <v>3</v>
      </c>
      <c r="E1" s="37" t="s">
        <v>4</v>
      </c>
      <c r="F1" s="37" t="s">
        <v>5</v>
      </c>
      <c r="G1" s="37" t="s">
        <v>6</v>
      </c>
      <c r="H1" s="37" t="s">
        <v>7</v>
      </c>
      <c r="I1" s="37" t="s">
        <v>8</v>
      </c>
      <c r="J1" s="37" t="s">
        <v>9</v>
      </c>
      <c r="K1" s="38"/>
    </row>
    <row r="2" spans="1:11" s="39" customFormat="1" ht="15.75" x14ac:dyDescent="0.25">
      <c r="A2" s="36"/>
      <c r="B2" s="36" t="s">
        <v>80</v>
      </c>
      <c r="C2" s="37" t="s">
        <v>11</v>
      </c>
      <c r="D2" s="37" t="s">
        <v>12</v>
      </c>
      <c r="E2" s="37" t="s">
        <v>40</v>
      </c>
      <c r="F2" s="37"/>
      <c r="G2" s="37"/>
      <c r="H2" s="37"/>
      <c r="I2" s="37"/>
      <c r="J2" s="37"/>
      <c r="K2" s="38"/>
    </row>
    <row r="3" spans="1:11" s="39" customFormat="1" ht="15.75" x14ac:dyDescent="0.25">
      <c r="A3" s="36"/>
      <c r="B3" s="36" t="s">
        <v>85</v>
      </c>
      <c r="C3" s="37" t="s">
        <v>11</v>
      </c>
      <c r="D3" s="37" t="s">
        <v>17</v>
      </c>
      <c r="E3" s="37" t="s">
        <v>18</v>
      </c>
      <c r="F3" s="37" t="s">
        <v>19</v>
      </c>
      <c r="G3" s="37"/>
      <c r="H3" s="37"/>
      <c r="I3" s="37"/>
      <c r="J3" s="37"/>
      <c r="K3" s="38"/>
    </row>
    <row r="4" spans="1:11" s="39" customFormat="1" ht="15.75" x14ac:dyDescent="0.25">
      <c r="A4" s="36"/>
      <c r="B4" s="36" t="s">
        <v>86</v>
      </c>
      <c r="C4" s="37" t="s">
        <v>11</v>
      </c>
      <c r="D4" s="37" t="s">
        <v>17</v>
      </c>
      <c r="E4" s="37" t="s">
        <v>18</v>
      </c>
      <c r="F4" s="37" t="s">
        <v>19</v>
      </c>
      <c r="G4" s="37"/>
      <c r="H4" s="37"/>
      <c r="I4" s="37"/>
      <c r="J4" s="37"/>
      <c r="K4" s="38"/>
    </row>
    <row r="5" spans="1:11" s="39" customFormat="1" ht="15.75" x14ac:dyDescent="0.25">
      <c r="A5" s="36"/>
      <c r="B5" s="36" t="s">
        <v>87</v>
      </c>
      <c r="C5" s="37" t="s">
        <v>11</v>
      </c>
      <c r="D5" s="37" t="s">
        <v>17</v>
      </c>
      <c r="E5" s="37" t="s">
        <v>18</v>
      </c>
      <c r="F5" s="37" t="s">
        <v>19</v>
      </c>
      <c r="G5" s="37"/>
      <c r="H5" s="37"/>
      <c r="I5" s="37"/>
      <c r="J5" s="37"/>
      <c r="K5" s="38"/>
    </row>
    <row r="6" spans="1:11" s="39" customFormat="1" ht="15.75" x14ac:dyDescent="0.25">
      <c r="A6" s="36"/>
      <c r="B6" s="36" t="s">
        <v>88</v>
      </c>
      <c r="C6" s="37" t="s">
        <v>11</v>
      </c>
      <c r="D6" s="37" t="s">
        <v>24</v>
      </c>
      <c r="E6" s="37" t="s">
        <v>23</v>
      </c>
      <c r="F6" s="37" t="s">
        <v>22</v>
      </c>
      <c r="G6" s="37" t="s">
        <v>21</v>
      </c>
      <c r="H6" s="37" t="s">
        <v>43</v>
      </c>
      <c r="I6" s="37" t="s">
        <v>20</v>
      </c>
      <c r="J6" s="37"/>
      <c r="K6" s="38"/>
    </row>
    <row r="7" spans="1:11" s="39" customFormat="1" ht="15.75" x14ac:dyDescent="0.25">
      <c r="A7" s="36"/>
      <c r="B7" s="36" t="s">
        <v>91</v>
      </c>
      <c r="C7" s="36" t="s">
        <v>11</v>
      </c>
      <c r="D7" s="36" t="s">
        <v>12</v>
      </c>
      <c r="E7" s="36" t="s">
        <v>40</v>
      </c>
      <c r="F7" s="36" t="s">
        <v>48</v>
      </c>
      <c r="G7" s="36" t="s">
        <v>49</v>
      </c>
      <c r="H7" s="36" t="s">
        <v>20</v>
      </c>
      <c r="I7" s="38" t="s">
        <v>50</v>
      </c>
      <c r="J7" s="38"/>
      <c r="K7" s="38"/>
    </row>
    <row r="8" spans="1:11" s="39" customFormat="1" ht="15.75" x14ac:dyDescent="0.25">
      <c r="A8" s="36"/>
      <c r="B8" s="36" t="s">
        <v>102</v>
      </c>
      <c r="C8" s="36" t="s">
        <v>26</v>
      </c>
      <c r="D8" s="36" t="s">
        <v>103</v>
      </c>
      <c r="E8" s="36" t="s">
        <v>104</v>
      </c>
      <c r="F8" s="39" t="s">
        <v>12</v>
      </c>
      <c r="G8" s="36" t="s">
        <v>48</v>
      </c>
      <c r="H8" s="36" t="s">
        <v>49</v>
      </c>
      <c r="I8" s="36" t="s">
        <v>165</v>
      </c>
      <c r="J8" s="38"/>
      <c r="K8" s="38"/>
    </row>
    <row r="9" spans="1:11" s="39" customFormat="1" ht="15.75" x14ac:dyDescent="0.25">
      <c r="A9" s="36"/>
      <c r="B9" s="36" t="s">
        <v>150</v>
      </c>
      <c r="C9" s="36" t="s">
        <v>11</v>
      </c>
      <c r="D9" s="36" t="s">
        <v>12</v>
      </c>
      <c r="E9" s="36" t="s">
        <v>151</v>
      </c>
      <c r="F9" s="36" t="s">
        <v>152</v>
      </c>
      <c r="G9" s="36" t="s">
        <v>153</v>
      </c>
      <c r="H9" s="36" t="s">
        <v>154</v>
      </c>
      <c r="I9" s="38" t="s">
        <v>50</v>
      </c>
      <c r="K9" s="38"/>
    </row>
    <row r="10" spans="1:11" s="39" customFormat="1" ht="15.75" x14ac:dyDescent="0.25">
      <c r="A10" s="36"/>
      <c r="B10" s="36" t="s">
        <v>84</v>
      </c>
      <c r="C10" s="37" t="s">
        <v>11</v>
      </c>
      <c r="D10" s="37" t="s">
        <v>12</v>
      </c>
      <c r="E10" s="37" t="s">
        <v>13</v>
      </c>
      <c r="F10" s="37" t="s">
        <v>16</v>
      </c>
      <c r="G10" s="37" t="s">
        <v>14</v>
      </c>
      <c r="H10" s="37" t="s">
        <v>15</v>
      </c>
      <c r="I10" s="37" t="s">
        <v>44</v>
      </c>
      <c r="J10" s="37"/>
      <c r="K10" s="38"/>
    </row>
    <row r="11" spans="1:11" x14ac:dyDescent="0.25">
      <c r="C11" s="42" t="s">
        <v>129</v>
      </c>
      <c r="D11" s="42" t="s">
        <v>130</v>
      </c>
      <c r="E11" s="42" t="s">
        <v>155</v>
      </c>
      <c r="F11" s="42" t="s">
        <v>156</v>
      </c>
      <c r="G11" s="43" t="s">
        <v>157</v>
      </c>
      <c r="H11" s="43" t="s">
        <v>158</v>
      </c>
      <c r="I11" s="43" t="s">
        <v>138</v>
      </c>
      <c r="J11" s="43" t="s">
        <v>139</v>
      </c>
    </row>
    <row r="12" spans="1:11" s="48" customFormat="1" x14ac:dyDescent="0.25">
      <c r="C12" s="48" t="str">
        <f>canon!A17&amp;"374d"</f>
        <v>127800c_d3t26_1x578a_gv1374d</v>
      </c>
      <c r="D12" s="23" t="s">
        <v>123</v>
      </c>
      <c r="E12" s="23">
        <v>36</v>
      </c>
      <c r="F12" s="23">
        <v>2</v>
      </c>
      <c r="G12" s="23">
        <v>9</v>
      </c>
      <c r="H12" s="23">
        <v>0.5</v>
      </c>
      <c r="I12" s="119">
        <f>canon!$F$14</f>
        <v>61.2</v>
      </c>
      <c r="J12" s="119">
        <f>canon!$G$14</f>
        <v>61.92</v>
      </c>
    </row>
    <row r="14" spans="1:11" ht="15.75" thickBot="1" x14ac:dyDescent="0.3"/>
    <row r="15" spans="1:11" ht="16.5" thickTop="1" thickBot="1" x14ac:dyDescent="0.3">
      <c r="B15" s="45" t="s">
        <v>124</v>
      </c>
      <c r="C15" s="87" t="str">
        <f>canon!$B$26</f>
        <v>nik78d2lib2_v78_lay</v>
      </c>
      <c r="E15" s="45" t="s">
        <v>140</v>
      </c>
      <c r="F15" s="81"/>
    </row>
    <row r="16" spans="1:11" ht="16.5" thickTop="1" thickBot="1" x14ac:dyDescent="0.3">
      <c r="B16" s="45" t="s">
        <v>128</v>
      </c>
      <c r="C16" s="46"/>
      <c r="H16" s="42" t="s">
        <v>221</v>
      </c>
      <c r="I16" s="42">
        <v>-0.5</v>
      </c>
    </row>
    <row r="17" spans="1:9" ht="15.75" thickTop="1" x14ac:dyDescent="0.25">
      <c r="B17" s="35" t="s">
        <v>206</v>
      </c>
      <c r="C17" s="71">
        <v>48</v>
      </c>
      <c r="D17" s="71">
        <v>48</v>
      </c>
    </row>
    <row r="19" spans="1:9" s="41" customFormat="1" x14ac:dyDescent="0.25">
      <c r="A19" s="40" t="s">
        <v>38</v>
      </c>
      <c r="B19" s="40" t="s">
        <v>163</v>
      </c>
      <c r="C19" s="40" t="str">
        <f>C15</f>
        <v>nik78d2lib2_v78_lay</v>
      </c>
      <c r="D19" s="40" t="str">
        <f>$F$15&amp;C12</f>
        <v>127800c_d3t26_1x578a_gv1374d</v>
      </c>
      <c r="E19" s="40" t="str">
        <f>"("&amp;I12&amp;" "&amp;J12&amp;")"</f>
        <v>(61.2 61.92)</v>
      </c>
      <c r="F19" s="71" t="s">
        <v>224</v>
      </c>
      <c r="G19" s="72">
        <v>1</v>
      </c>
      <c r="H19" s="72">
        <v>2</v>
      </c>
      <c r="I19" s="29" t="b">
        <v>1</v>
      </c>
    </row>
    <row r="20" spans="1:9" s="41" customFormat="1" x14ac:dyDescent="0.25">
      <c r="A20" s="40" t="s">
        <v>38</v>
      </c>
      <c r="B20" s="40" t="s">
        <v>39</v>
      </c>
      <c r="C20" s="40" t="str">
        <f>$C$15</f>
        <v>nik78d2lib2_v78_lay</v>
      </c>
      <c r="D20" s="40" t="str">
        <f>$F$15&amp;C12</f>
        <v>127800c_d3t26_1x578a_gv1374d</v>
      </c>
      <c r="E20" s="40" t="s">
        <v>162</v>
      </c>
      <c r="F20" s="41">
        <f>I12</f>
        <v>61.2</v>
      </c>
      <c r="G20" s="41">
        <f>J12</f>
        <v>61.92</v>
      </c>
      <c r="H20" s="41">
        <v>0</v>
      </c>
      <c r="I20" s="41">
        <v>0</v>
      </c>
    </row>
    <row r="21" spans="1:9" x14ac:dyDescent="0.25">
      <c r="A21" s="35" t="s">
        <v>38</v>
      </c>
      <c r="B21" s="35" t="s">
        <v>161</v>
      </c>
      <c r="C21" s="35" t="s">
        <v>10</v>
      </c>
      <c r="D21" s="71" t="s">
        <v>225</v>
      </c>
      <c r="E21" s="35" t="str">
        <f>-C17/2&amp;" "&amp;-D17/2&amp;" "&amp;C17/2&amp;" "&amp;D17/2</f>
        <v>-24 -24 24 24</v>
      </c>
    </row>
    <row r="22" spans="1:9" x14ac:dyDescent="0.25">
      <c r="A22" s="35" t="s">
        <v>38</v>
      </c>
      <c r="B22" s="35" t="s">
        <v>159</v>
      </c>
      <c r="C22" s="35" t="s">
        <v>10</v>
      </c>
      <c r="D22" s="115" t="str">
        <f>canon!$A$23&amp;".drawing"</f>
        <v>GM1_mask.drawing</v>
      </c>
      <c r="E22" s="35">
        <f>E12</f>
        <v>36</v>
      </c>
      <c r="F22" s="35">
        <f>F12</f>
        <v>2</v>
      </c>
      <c r="G22" s="35">
        <f>G12</f>
        <v>9</v>
      </c>
      <c r="H22" s="35">
        <f>H12</f>
        <v>0.5</v>
      </c>
    </row>
    <row r="23" spans="1:9" x14ac:dyDescent="0.25">
      <c r="A23" s="35" t="s">
        <v>38</v>
      </c>
      <c r="B23" s="35" t="s">
        <v>159</v>
      </c>
      <c r="C23" s="35" t="s">
        <v>10</v>
      </c>
      <c r="D23" s="115" t="str">
        <f>canon!$B$23&amp;".drawing"</f>
        <v>GV1_mask.drawing</v>
      </c>
      <c r="E23" s="35">
        <f>E22</f>
        <v>36</v>
      </c>
      <c r="F23" s="35">
        <f t="shared" ref="F23:H23" si="0">F22</f>
        <v>2</v>
      </c>
      <c r="G23" s="35">
        <f t="shared" si="0"/>
        <v>9</v>
      </c>
      <c r="H23" s="35">
        <f t="shared" si="0"/>
        <v>0.5</v>
      </c>
    </row>
    <row r="24" spans="1:9" x14ac:dyDescent="0.25">
      <c r="A24" s="35" t="s">
        <v>38</v>
      </c>
      <c r="B24" s="63" t="s">
        <v>220</v>
      </c>
      <c r="C24" s="35" t="s">
        <v>10</v>
      </c>
      <c r="D24" s="71" t="str">
        <f>D23</f>
        <v>GV1_mask.drawing</v>
      </c>
      <c r="E24" s="35">
        <f>$I$16</f>
        <v>-0.5</v>
      </c>
      <c r="F24" s="35">
        <f t="shared" ref="F24:H24" si="1">$I$16</f>
        <v>-0.5</v>
      </c>
      <c r="G24" s="35">
        <f t="shared" si="1"/>
        <v>-0.5</v>
      </c>
      <c r="H24" s="35">
        <f t="shared" si="1"/>
        <v>-0.5</v>
      </c>
      <c r="I24" s="35" t="b">
        <v>0</v>
      </c>
    </row>
    <row r="25" spans="1:9" x14ac:dyDescent="0.25">
      <c r="A25" s="35" t="s">
        <v>38</v>
      </c>
      <c r="B25" s="35" t="s">
        <v>101</v>
      </c>
      <c r="C25" s="35" t="s">
        <v>10</v>
      </c>
      <c r="D25" s="71" t="s">
        <v>224</v>
      </c>
      <c r="E25" s="71" t="s">
        <v>225</v>
      </c>
      <c r="F25" s="66" t="str">
        <f>canon!A23&amp;".drawing"</f>
        <v>GM1_mask.drawing</v>
      </c>
    </row>
    <row r="26" spans="1:9" s="94" customFormat="1" x14ac:dyDescent="0.25">
      <c r="D26" s="115"/>
    </row>
    <row r="27" spans="1:9" s="94" customFormat="1" x14ac:dyDescent="0.25"/>
  </sheetData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547A7-75E2-44E7-BCB5-A55027C2F96D}">
  <dimension ref="A1:K72"/>
  <sheetViews>
    <sheetView topLeftCell="A15" zoomScaleNormal="100" workbookViewId="0">
      <selection activeCell="E20" sqref="E20"/>
    </sheetView>
  </sheetViews>
  <sheetFormatPr defaultColWidth="9.28515625" defaultRowHeight="15" x14ac:dyDescent="0.25"/>
  <cols>
    <col min="1" max="1" width="9.42578125" bestFit="1" customWidth="1"/>
    <col min="2" max="2" width="28.42578125" bestFit="1" customWidth="1"/>
    <col min="3" max="3" width="21.5703125" bestFit="1" customWidth="1"/>
    <col min="4" max="5" width="33" bestFit="1" customWidth="1"/>
    <col min="6" max="6" width="19" bestFit="1" customWidth="1"/>
    <col min="7" max="7" width="18.5703125" bestFit="1" customWidth="1"/>
    <col min="8" max="9" width="17.28515625" bestFit="1" customWidth="1"/>
    <col min="10" max="10" width="15.28515625" bestFit="1" customWidth="1"/>
  </cols>
  <sheetData>
    <row r="1" spans="1:11" s="116" customFormat="1" ht="15.75" x14ac:dyDescent="0.25">
      <c r="A1" s="103" t="s">
        <v>0</v>
      </c>
      <c r="B1" s="103" t="s">
        <v>1</v>
      </c>
      <c r="C1" s="104" t="s">
        <v>2</v>
      </c>
      <c r="D1" s="104" t="s">
        <v>3</v>
      </c>
      <c r="E1" s="104" t="s">
        <v>4</v>
      </c>
      <c r="F1" s="104" t="s">
        <v>5</v>
      </c>
      <c r="G1" s="104" t="s">
        <v>6</v>
      </c>
      <c r="H1" s="104" t="s">
        <v>7</v>
      </c>
      <c r="I1" s="104" t="s">
        <v>8</v>
      </c>
      <c r="J1" s="104" t="s">
        <v>9</v>
      </c>
      <c r="K1" s="105"/>
    </row>
    <row r="2" spans="1:11" s="116" customFormat="1" ht="15.75" x14ac:dyDescent="0.25">
      <c r="A2" s="103"/>
      <c r="B2" s="103" t="s">
        <v>80</v>
      </c>
      <c r="C2" s="104" t="s">
        <v>11</v>
      </c>
      <c r="D2" s="104" t="s">
        <v>12</v>
      </c>
      <c r="E2" s="104" t="s">
        <v>40</v>
      </c>
      <c r="F2" s="104"/>
      <c r="G2" s="104"/>
      <c r="H2" s="104"/>
      <c r="I2" s="104"/>
      <c r="J2" s="104"/>
      <c r="K2" s="105"/>
    </row>
    <row r="3" spans="1:11" s="116" customFormat="1" ht="15.75" x14ac:dyDescent="0.25">
      <c r="A3" s="103"/>
      <c r="B3" s="103" t="s">
        <v>90</v>
      </c>
      <c r="C3" s="104" t="s">
        <v>11</v>
      </c>
      <c r="D3" s="104" t="s">
        <v>25</v>
      </c>
      <c r="E3" s="104" t="s">
        <v>42</v>
      </c>
      <c r="F3" s="104"/>
      <c r="G3" s="104"/>
      <c r="H3" s="104"/>
      <c r="I3" s="104"/>
      <c r="J3" s="104"/>
      <c r="K3" s="105"/>
    </row>
    <row r="4" spans="1:11" s="116" customFormat="1" ht="15.75" x14ac:dyDescent="0.25">
      <c r="A4" s="103"/>
      <c r="B4" s="103" t="s">
        <v>85</v>
      </c>
      <c r="C4" s="104" t="s">
        <v>11</v>
      </c>
      <c r="D4" s="104" t="s">
        <v>17</v>
      </c>
      <c r="E4" s="104" t="s">
        <v>18</v>
      </c>
      <c r="F4" s="104" t="s">
        <v>19</v>
      </c>
      <c r="G4" s="104"/>
      <c r="H4" s="104"/>
      <c r="I4" s="104"/>
      <c r="J4" s="104"/>
      <c r="K4" s="105"/>
    </row>
    <row r="5" spans="1:11" s="116" customFormat="1" ht="15.75" x14ac:dyDescent="0.25">
      <c r="A5" s="103"/>
      <c r="B5" s="103" t="s">
        <v>86</v>
      </c>
      <c r="C5" s="104" t="s">
        <v>11</v>
      </c>
      <c r="D5" s="104" t="s">
        <v>17</v>
      </c>
      <c r="E5" s="104" t="s">
        <v>18</v>
      </c>
      <c r="F5" s="104" t="s">
        <v>19</v>
      </c>
      <c r="G5" s="104"/>
      <c r="H5" s="104"/>
      <c r="I5" s="104"/>
      <c r="J5" s="104"/>
      <c r="K5" s="105"/>
    </row>
    <row r="6" spans="1:11" s="116" customFormat="1" ht="15.75" x14ac:dyDescent="0.25">
      <c r="A6" s="103"/>
      <c r="B6" s="103" t="s">
        <v>87</v>
      </c>
      <c r="C6" s="104" t="s">
        <v>11</v>
      </c>
      <c r="D6" s="104" t="s">
        <v>17</v>
      </c>
      <c r="E6" s="104" t="s">
        <v>18</v>
      </c>
      <c r="F6" s="104" t="s">
        <v>19</v>
      </c>
      <c r="G6" s="104"/>
      <c r="H6" s="104"/>
      <c r="I6" s="104"/>
      <c r="J6" s="104"/>
      <c r="K6" s="105"/>
    </row>
    <row r="7" spans="1:11" s="116" customFormat="1" ht="15.75" x14ac:dyDescent="0.25">
      <c r="A7" s="103"/>
      <c r="B7" s="103" t="s">
        <v>88</v>
      </c>
      <c r="C7" s="104" t="s">
        <v>11</v>
      </c>
      <c r="D7" s="104" t="s">
        <v>24</v>
      </c>
      <c r="E7" s="104" t="s">
        <v>23</v>
      </c>
      <c r="F7" s="104" t="s">
        <v>22</v>
      </c>
      <c r="G7" s="104" t="s">
        <v>21</v>
      </c>
      <c r="H7" s="104" t="s">
        <v>43</v>
      </c>
      <c r="I7" s="104" t="s">
        <v>20</v>
      </c>
      <c r="J7" s="104"/>
      <c r="K7" s="105"/>
    </row>
    <row r="8" spans="1:11" s="116" customFormat="1" ht="15.75" x14ac:dyDescent="0.25">
      <c r="A8" s="103"/>
      <c r="B8" s="103" t="s">
        <v>91</v>
      </c>
      <c r="C8" s="103" t="s">
        <v>11</v>
      </c>
      <c r="D8" s="103" t="s">
        <v>12</v>
      </c>
      <c r="E8" s="103" t="s">
        <v>40</v>
      </c>
      <c r="F8" s="103" t="s">
        <v>48</v>
      </c>
      <c r="G8" s="103" t="s">
        <v>49</v>
      </c>
      <c r="H8" s="103" t="s">
        <v>20</v>
      </c>
      <c r="I8" s="105" t="s">
        <v>50</v>
      </c>
      <c r="J8" s="105"/>
      <c r="K8" s="105"/>
    </row>
    <row r="9" spans="1:11" s="130" customFormat="1" ht="15.75" x14ac:dyDescent="0.25">
      <c r="A9" s="127"/>
      <c r="B9" s="127" t="s">
        <v>102</v>
      </c>
      <c r="C9" s="127" t="s">
        <v>26</v>
      </c>
      <c r="D9" s="127" t="s">
        <v>103</v>
      </c>
      <c r="E9" s="127" t="s">
        <v>104</v>
      </c>
      <c r="F9" s="130" t="s">
        <v>12</v>
      </c>
      <c r="G9" s="127" t="s">
        <v>48</v>
      </c>
      <c r="H9" s="127" t="s">
        <v>49</v>
      </c>
      <c r="I9" s="127" t="s">
        <v>165</v>
      </c>
      <c r="J9" s="129"/>
      <c r="K9" s="129"/>
    </row>
    <row r="10" spans="1:11" s="130" customFormat="1" ht="15.75" x14ac:dyDescent="0.25">
      <c r="A10" s="127"/>
      <c r="B10" s="127" t="s">
        <v>106</v>
      </c>
      <c r="C10" s="127" t="s">
        <v>11</v>
      </c>
      <c r="D10" s="130" t="s">
        <v>12</v>
      </c>
      <c r="E10" s="130" t="s">
        <v>107</v>
      </c>
      <c r="F10" s="130" t="s">
        <v>126</v>
      </c>
      <c r="G10" s="127" t="s">
        <v>108</v>
      </c>
      <c r="H10" s="127" t="s">
        <v>127</v>
      </c>
      <c r="I10" s="129" t="s">
        <v>164</v>
      </c>
      <c r="J10" s="129" t="s">
        <v>50</v>
      </c>
      <c r="K10" s="129"/>
    </row>
    <row r="11" spans="1:11" s="116" customFormat="1" ht="15.75" x14ac:dyDescent="0.25">
      <c r="A11" s="103"/>
      <c r="B11" s="103" t="s">
        <v>150</v>
      </c>
      <c r="C11" s="103" t="s">
        <v>11</v>
      </c>
      <c r="D11" s="103" t="s">
        <v>12</v>
      </c>
      <c r="E11" s="103" t="s">
        <v>151</v>
      </c>
      <c r="F11" s="103" t="s">
        <v>152</v>
      </c>
      <c r="G11" s="103" t="s">
        <v>153</v>
      </c>
      <c r="H11" s="103" t="s">
        <v>154</v>
      </c>
      <c r="I11" s="105" t="s">
        <v>50</v>
      </c>
      <c r="K11" s="105"/>
    </row>
    <row r="12" spans="1:11" s="116" customFormat="1" ht="15.75" x14ac:dyDescent="0.25">
      <c r="A12" s="103"/>
      <c r="B12" s="103" t="s">
        <v>84</v>
      </c>
      <c r="C12" s="104" t="s">
        <v>11</v>
      </c>
      <c r="D12" s="104" t="s">
        <v>12</v>
      </c>
      <c r="E12" s="104" t="s">
        <v>13</v>
      </c>
      <c r="F12" s="104" t="s">
        <v>16</v>
      </c>
      <c r="G12" s="104" t="s">
        <v>14</v>
      </c>
      <c r="H12" s="104" t="s">
        <v>15</v>
      </c>
      <c r="I12" s="104" t="s">
        <v>44</v>
      </c>
      <c r="J12" s="104"/>
      <c r="K12" s="105"/>
    </row>
    <row r="13" spans="1:11" s="116" customFormat="1" ht="15.75" x14ac:dyDescent="0.25">
      <c r="A13" s="103"/>
      <c r="B13" s="103" t="s">
        <v>119</v>
      </c>
      <c r="C13" s="103" t="s">
        <v>11</v>
      </c>
      <c r="D13" s="103" t="s">
        <v>12</v>
      </c>
      <c r="E13" s="103" t="s">
        <v>48</v>
      </c>
      <c r="F13" s="103" t="s">
        <v>120</v>
      </c>
      <c r="G13" s="103" t="s">
        <v>121</v>
      </c>
      <c r="H13" s="103" t="s">
        <v>122</v>
      </c>
      <c r="I13" s="105" t="s">
        <v>50</v>
      </c>
      <c r="K13" s="105"/>
    </row>
    <row r="15" spans="1:11" s="91" customFormat="1" x14ac:dyDescent="0.25">
      <c r="A15" s="91" t="str">
        <f>zonal_bkg!A5</f>
        <v>y</v>
      </c>
      <c r="B15" s="91" t="str">
        <f>zonal_bkg!B5</f>
        <v>zonal_background</v>
      </c>
      <c r="C15" s="91" t="str">
        <f>zonal_bkg!C5</f>
        <v>nik78d2lib1_v78_lay</v>
      </c>
      <c r="D15" s="91" t="str">
        <f>zonal_bkg!D5</f>
        <v>127800c_d3t26_1x578a_gv1_swirl</v>
      </c>
      <c r="E15" s="91" t="str">
        <f>zonal_bkg!E5</f>
        <v>(61.2 61.92)</v>
      </c>
      <c r="F15" s="91" t="str">
        <f>zonal_bkg!F5</f>
        <v>GM1_mask.drawing</v>
      </c>
      <c r="G15" s="91">
        <f>zonal_bkg!G5</f>
        <v>1</v>
      </c>
      <c r="H15" s="91">
        <f>zonal_bkg!H5</f>
        <v>2</v>
      </c>
      <c r="I15" s="91" t="b">
        <f>zonal_bkg!I5</f>
        <v>1</v>
      </c>
    </row>
    <row r="17" spans="1:9" s="48" customFormat="1" x14ac:dyDescent="0.25">
      <c r="A17" s="48" t="str">
        <f>IF(ISBLANK('xy4'!A28),"",'xy4'!A28)</f>
        <v>n</v>
      </c>
      <c r="B17" s="48" t="str">
        <f>IF(ISBLANK('xy4'!B28),"",'xy4'!B28)</f>
        <v>StartLayoutAssembler</v>
      </c>
      <c r="C17" s="48" t="str">
        <f>IF(ISBLANK('xy4'!C28),"",'xy4'!C28)</f>
        <v>nik78d2lib2_v78_lay</v>
      </c>
      <c r="D17" s="48" t="str">
        <f>IF(ISBLANK('xy4'!D28),"",'xy4'!D28)</f>
        <v>127800c_d3t26_1x578a_gv1022d</v>
      </c>
      <c r="E17" s="48" t="str">
        <f>IF(ISBLANK('xy4'!E28),"",'xy4'!E28)</f>
        <v>w</v>
      </c>
      <c r="F17" s="48">
        <f>IF(ISBLANK('xy4'!F28),"",'xy4'!F28)</f>
        <v>61.2</v>
      </c>
      <c r="G17" s="48">
        <f>IF(ISBLANK('xy4'!G28),"",'xy4'!G28)</f>
        <v>61.92</v>
      </c>
      <c r="H17" s="48">
        <f>IF(ISBLANK('xy4'!H28),"",'xy4'!H28)</f>
        <v>0</v>
      </c>
      <c r="I17" s="48">
        <f>IF(ISBLANK('xy4'!I28),"",'xy4'!I28)</f>
        <v>0</v>
      </c>
    </row>
    <row r="18" spans="1:9" s="48" customFormat="1" x14ac:dyDescent="0.25">
      <c r="A18" s="48" t="str">
        <f>IF(ISBLANK('xy4'!A29),"",'xy4'!A29)</f>
        <v>n</v>
      </c>
      <c r="B18" s="48" t="str">
        <f>IF(ISBLANK('xy4'!B29),"",'xy4'!B29)</f>
        <v>xy_canon</v>
      </c>
      <c r="C18" s="48" t="str">
        <f>IF(ISBLANK('xy4'!C29),"",'xy4'!C29)</f>
        <v>cv</v>
      </c>
      <c r="D18" s="48" t="str">
        <f>IF(ISBLANK('xy4'!D29),"",'xy4'!D29)</f>
        <v>GM1_mask.drawing</v>
      </c>
      <c r="E18" s="48" t="str">
        <f>IF(ISBLANK('xy4'!E29),"",'xy4'!E29)</f>
        <v>(1.6 1.6)</v>
      </c>
      <c r="F18" s="48" t="str">
        <f>IF(ISBLANK('xy4'!F29),"",'xy4'!F29)</f>
        <v>(25 25)</v>
      </c>
      <c r="G18" s="48" t="str">
        <f>IF(ISBLANK('xy4'!G29),"",'xy4'!G29)</f>
        <v>(28.4 28.4)</v>
      </c>
      <c r="H18" s="48" t="str">
        <f>IF(ISBLANK('xy4'!H29),"",'xy4'!H29)</f>
        <v>((5))</v>
      </c>
      <c r="I18" s="48" t="str">
        <f>IF(ISBLANK('xy4'!I29),"",'xy4'!I29)</f>
        <v/>
      </c>
    </row>
    <row r="19" spans="1:9" s="48" customFormat="1" x14ac:dyDescent="0.25">
      <c r="A19" s="48" t="str">
        <f>IF(ISBLANK('xy4'!A30),"",'xy4'!A30)</f>
        <v/>
      </c>
      <c r="B19" s="48" t="str">
        <f>IF(ISBLANK('xy4'!B30),"",'xy4'!B30)</f>
        <v/>
      </c>
      <c r="C19" s="48" t="str">
        <f>IF(ISBLANK('xy4'!C30),"",'xy4'!C30)</f>
        <v/>
      </c>
      <c r="D19" s="48" t="str">
        <f>IF(ISBLANK('xy4'!D30),"",'xy4'!D30)</f>
        <v/>
      </c>
      <c r="E19" s="48" t="str">
        <f>IF(ISBLANK('xy4'!E30),"",'xy4'!E30)</f>
        <v/>
      </c>
      <c r="F19" s="48" t="str">
        <f>IF(ISBLANK('xy4'!F30),"",'xy4'!F30)</f>
        <v/>
      </c>
      <c r="G19" s="48" t="str">
        <f>IF(ISBLANK('xy4'!G30),"",'xy4'!G30)</f>
        <v/>
      </c>
      <c r="H19" s="48" t="str">
        <f>IF(ISBLANK('xy4'!H30),"",'xy4'!H30)</f>
        <v/>
      </c>
      <c r="I19" s="48" t="str">
        <f>IF(ISBLANK('xy4'!I30),"",'xy4'!I30)</f>
        <v/>
      </c>
    </row>
    <row r="20" spans="1:9" s="48" customFormat="1" x14ac:dyDescent="0.25">
      <c r="A20" s="48" t="str">
        <f>IF(ISBLANK('xy4'!A31),"",'xy4'!A31)</f>
        <v/>
      </c>
      <c r="B20" s="48" t="str">
        <f>IF(ISBLANK('xy4'!B31),"",'xy4'!B31)</f>
        <v/>
      </c>
      <c r="C20" s="48" t="str">
        <f>IF(ISBLANK('xy4'!C31),"",'xy4'!C31)</f>
        <v/>
      </c>
      <c r="D20" s="48" t="str">
        <f>IF(ISBLANK('xy4'!D31),"",'xy4'!D31)</f>
        <v/>
      </c>
      <c r="E20" s="48" t="str">
        <f>IF(ISBLANK('xy4'!E31),"",'xy4'!E31)</f>
        <v/>
      </c>
      <c r="F20" s="48" t="str">
        <f>IF(ISBLANK('xy4'!F31),"",'xy4'!F31)</f>
        <v/>
      </c>
      <c r="G20" s="48" t="str">
        <f>IF(ISBLANK('xy4'!G31),"",'xy4'!G31)</f>
        <v/>
      </c>
      <c r="H20" s="48" t="str">
        <f>IF(ISBLANK('xy4'!H31),"",'xy4'!H31)</f>
        <v/>
      </c>
      <c r="I20" s="48" t="str">
        <f>IF(ISBLANK('xy4'!I31),"",'xy4'!I31)</f>
        <v/>
      </c>
    </row>
    <row r="21" spans="1:9" s="48" customFormat="1" x14ac:dyDescent="0.25">
      <c r="A21" s="48" t="str">
        <f>IF(ISBLANK('xy4'!A32),"",'xy4'!A32)</f>
        <v>n</v>
      </c>
      <c r="B21" s="48" t="str">
        <f>IF(ISBLANK('xy4'!B32),"",'xy4'!B32)</f>
        <v>StartLayoutAssembler</v>
      </c>
      <c r="C21" s="48" t="str">
        <f>IF(ISBLANK('xy4'!C32),"",'xy4'!C32)</f>
        <v>nik78d2lib2_v78_lay</v>
      </c>
      <c r="D21" s="48" t="str">
        <f>IF(ISBLANK('xy4'!D32),"",'xy4'!D32)</f>
        <v>127800c_d3t26_1x578a_gv1023d</v>
      </c>
      <c r="E21" s="48" t="str">
        <f>IF(ISBLANK('xy4'!E32),"",'xy4'!E32)</f>
        <v>w</v>
      </c>
      <c r="F21" s="48">
        <f>IF(ISBLANK('xy4'!F32),"",'xy4'!F32)</f>
        <v>61.2</v>
      </c>
      <c r="G21" s="48">
        <f>IF(ISBLANK('xy4'!G32),"",'xy4'!G32)</f>
        <v>61.92</v>
      </c>
      <c r="H21" s="48">
        <f>IF(ISBLANK('xy4'!H32),"",'xy4'!H32)</f>
        <v>0</v>
      </c>
      <c r="I21" s="48">
        <f>IF(ISBLANK('xy4'!I32),"",'xy4'!I32)</f>
        <v>0</v>
      </c>
    </row>
    <row r="22" spans="1:9" s="48" customFormat="1" x14ac:dyDescent="0.25">
      <c r="A22" s="48" t="str">
        <f>IF(ISBLANK('xy4'!A33),"",'xy4'!A33)</f>
        <v>n</v>
      </c>
      <c r="B22" s="48" t="str">
        <f>IF(ISBLANK('xy4'!B33),"",'xy4'!B33)</f>
        <v>xy_canon</v>
      </c>
      <c r="C22" s="48" t="str">
        <f>IF(ISBLANK('xy4'!C33),"",'xy4'!C33)</f>
        <v>cv</v>
      </c>
      <c r="D22" s="48" t="str">
        <f>IF(ISBLANK('xy4'!D33),"",'xy4'!D33)</f>
        <v>GM1_mask.drawing</v>
      </c>
      <c r="E22" s="48" t="str">
        <f>IF(ISBLANK('xy4'!E33),"",'xy4'!E33)</f>
        <v>(1.8 1.8)</v>
      </c>
      <c r="F22" s="48" t="str">
        <f>IF(ISBLANK('xy4'!F33),"",'xy4'!F33)</f>
        <v>(25 25)</v>
      </c>
      <c r="G22" s="48" t="str">
        <f>IF(ISBLANK('xy4'!G33),"",'xy4'!G33)</f>
        <v>(28.2 28.2)</v>
      </c>
      <c r="H22" s="48" t="str">
        <f>IF(ISBLANK('xy4'!H33),"",'xy4'!H33)</f>
        <v>((5))</v>
      </c>
      <c r="I22" s="48" t="str">
        <f>IF(ISBLANK('xy4'!I33),"",'xy4'!I33)</f>
        <v/>
      </c>
    </row>
    <row r="23" spans="1:9" s="48" customFormat="1" x14ac:dyDescent="0.25">
      <c r="A23" s="48" t="str">
        <f>IF(ISBLANK('xy4'!A34),"",'xy4'!A34)</f>
        <v/>
      </c>
      <c r="B23" s="48" t="str">
        <f>IF(ISBLANK('xy4'!B34),"",'xy4'!B34)</f>
        <v/>
      </c>
      <c r="C23" s="48" t="str">
        <f>IF(ISBLANK('xy4'!C34),"",'xy4'!C34)</f>
        <v/>
      </c>
      <c r="D23" s="48" t="str">
        <f>IF(ISBLANK('xy4'!D34),"",'xy4'!D34)</f>
        <v/>
      </c>
      <c r="E23" s="48" t="str">
        <f>IF(ISBLANK('xy4'!E34),"",'xy4'!E34)</f>
        <v/>
      </c>
      <c r="F23" s="48" t="str">
        <f>IF(ISBLANK('xy4'!F34),"",'xy4'!F34)</f>
        <v/>
      </c>
      <c r="G23" s="48" t="str">
        <f>IF(ISBLANK('xy4'!G34),"",'xy4'!G34)</f>
        <v/>
      </c>
      <c r="H23" s="48" t="str">
        <f>IF(ISBLANK('xy4'!H34),"",'xy4'!H34)</f>
        <v/>
      </c>
      <c r="I23" s="48" t="str">
        <f>IF(ISBLANK('xy4'!I34),"",'xy4'!I34)</f>
        <v/>
      </c>
    </row>
    <row r="24" spans="1:9" s="48" customFormat="1" x14ac:dyDescent="0.25">
      <c r="A24" s="48" t="str">
        <f>IF(ISBLANK('xy4'!A35),"",'xy4'!A35)</f>
        <v/>
      </c>
      <c r="B24" s="48" t="str">
        <f>IF(ISBLANK('xy4'!B35),"",'xy4'!B35)</f>
        <v/>
      </c>
      <c r="C24" s="48" t="str">
        <f>IF(ISBLANK('xy4'!C35),"",'xy4'!C35)</f>
        <v/>
      </c>
      <c r="D24" s="48" t="str">
        <f>IF(ISBLANK('xy4'!D35),"",'xy4'!D35)</f>
        <v/>
      </c>
      <c r="E24" s="48" t="str">
        <f>IF(ISBLANK('xy4'!E35),"",'xy4'!E35)</f>
        <v/>
      </c>
      <c r="F24" s="48" t="str">
        <f>IF(ISBLANK('xy4'!F35),"",'xy4'!F35)</f>
        <v/>
      </c>
      <c r="G24" s="48" t="str">
        <f>IF(ISBLANK('xy4'!G35),"",'xy4'!G35)</f>
        <v/>
      </c>
      <c r="H24" s="48" t="str">
        <f>IF(ISBLANK('xy4'!H35),"",'xy4'!H35)</f>
        <v/>
      </c>
      <c r="I24" s="48" t="str">
        <f>IF(ISBLANK('xy4'!I35),"",'xy4'!I35)</f>
        <v/>
      </c>
    </row>
    <row r="25" spans="1:9" s="48" customFormat="1" x14ac:dyDescent="0.25">
      <c r="A25" s="48" t="str">
        <f>IF(ISBLANK('xy4'!A36),"",'xy4'!A36)</f>
        <v>n</v>
      </c>
      <c r="B25" s="48" t="str">
        <f>IF(ISBLANK('xy4'!B36),"",'xy4'!B36)</f>
        <v>StartLayoutAssembler</v>
      </c>
      <c r="C25" s="48" t="str">
        <f>IF(ISBLANK('xy4'!C36),"",'xy4'!C36)</f>
        <v>nik78d2lib2_v78_lay</v>
      </c>
      <c r="D25" s="48" t="str">
        <f>IF(ISBLANK('xy4'!D36),"",'xy4'!D36)</f>
        <v>127800c_d3t26_1x578a_gv1024d</v>
      </c>
      <c r="E25" s="48" t="str">
        <f>IF(ISBLANK('xy4'!E36),"",'xy4'!E36)</f>
        <v>w</v>
      </c>
      <c r="F25" s="48">
        <f>IF(ISBLANK('xy4'!F36),"",'xy4'!F36)</f>
        <v>61.2</v>
      </c>
      <c r="G25" s="48">
        <f>IF(ISBLANK('xy4'!G36),"",'xy4'!G36)</f>
        <v>61.92</v>
      </c>
      <c r="H25" s="48">
        <f>IF(ISBLANK('xy4'!H36),"",'xy4'!H36)</f>
        <v>0</v>
      </c>
      <c r="I25" s="48">
        <f>IF(ISBLANK('xy4'!I36),"",'xy4'!I36)</f>
        <v>0</v>
      </c>
    </row>
    <row r="26" spans="1:9" s="48" customFormat="1" x14ac:dyDescent="0.25">
      <c r="A26" s="48" t="str">
        <f>IF(ISBLANK('xy4'!A37),"",'xy4'!A37)</f>
        <v>n</v>
      </c>
      <c r="B26" s="48" t="str">
        <f>IF(ISBLANK('xy4'!B37),"",'xy4'!B37)</f>
        <v>xy_canon</v>
      </c>
      <c r="C26" s="48" t="str">
        <f>IF(ISBLANK('xy4'!C37),"",'xy4'!C37)</f>
        <v>cv</v>
      </c>
      <c r="D26" s="48" t="str">
        <f>IF(ISBLANK('xy4'!D37),"",'xy4'!D37)</f>
        <v>GM1_mask.drawing</v>
      </c>
      <c r="E26" s="48" t="str">
        <f>IF(ISBLANK('xy4'!E37),"",'xy4'!E37)</f>
        <v>(2 2)</v>
      </c>
      <c r="F26" s="48" t="str">
        <f>IF(ISBLANK('xy4'!F37),"",'xy4'!F37)</f>
        <v>(25 25)</v>
      </c>
      <c r="G26" s="48" t="str">
        <f>IF(ISBLANK('xy4'!G37),"",'xy4'!G37)</f>
        <v>(28 28)</v>
      </c>
      <c r="H26" s="48" t="str">
        <f>IF(ISBLANK('xy4'!H37),"",'xy4'!H37)</f>
        <v>((5))</v>
      </c>
      <c r="I26" s="48" t="str">
        <f>IF(ISBLANK('xy4'!I37),"",'xy4'!I37)</f>
        <v/>
      </c>
    </row>
    <row r="27" spans="1:9" s="48" customFormat="1" x14ac:dyDescent="0.25">
      <c r="A27" s="48" t="str">
        <f>IF(ISBLANK('xy4'!A38),"",'xy4'!A38)</f>
        <v/>
      </c>
      <c r="B27" s="48" t="str">
        <f>IF(ISBLANK('xy4'!B38),"",'xy4'!B38)</f>
        <v/>
      </c>
      <c r="C27" s="48" t="str">
        <f>IF(ISBLANK('xy4'!C38),"",'xy4'!C38)</f>
        <v/>
      </c>
      <c r="D27" s="48" t="str">
        <f>IF(ISBLANK('xy4'!D38),"",'xy4'!D38)</f>
        <v/>
      </c>
      <c r="E27" s="48" t="str">
        <f>IF(ISBLANK('xy4'!E38),"",'xy4'!E38)</f>
        <v/>
      </c>
      <c r="F27" s="48" t="str">
        <f>IF(ISBLANK('xy4'!F38),"",'xy4'!F38)</f>
        <v/>
      </c>
      <c r="G27" s="48" t="str">
        <f>IF(ISBLANK('xy4'!G38),"",'xy4'!G38)</f>
        <v/>
      </c>
      <c r="H27" s="48" t="str">
        <f>IF(ISBLANK('xy4'!H38),"",'xy4'!H38)</f>
        <v/>
      </c>
      <c r="I27" s="48" t="str">
        <f>IF(ISBLANK('xy4'!I38),"",'xy4'!I38)</f>
        <v/>
      </c>
    </row>
    <row r="28" spans="1:9" s="48" customFormat="1" x14ac:dyDescent="0.25">
      <c r="A28" s="48" t="str">
        <f>IF(ISBLANK('xy4'!A39),"",'xy4'!A39)</f>
        <v/>
      </c>
      <c r="B28" s="48" t="str">
        <f>IF(ISBLANK('xy4'!B39),"",'xy4'!B39)</f>
        <v/>
      </c>
      <c r="C28" s="48" t="str">
        <f>IF(ISBLANK('xy4'!C39),"",'xy4'!C39)</f>
        <v/>
      </c>
      <c r="D28" s="48" t="str">
        <f>IF(ISBLANK('xy4'!D39),"",'xy4'!D39)</f>
        <v/>
      </c>
      <c r="E28" s="48" t="str">
        <f>IF(ISBLANK('xy4'!E39),"",'xy4'!E39)</f>
        <v/>
      </c>
      <c r="F28" s="48" t="str">
        <f>IF(ISBLANK('xy4'!F39),"",'xy4'!F39)</f>
        <v/>
      </c>
      <c r="G28" s="48" t="str">
        <f>IF(ISBLANK('xy4'!G39),"",'xy4'!G39)</f>
        <v/>
      </c>
      <c r="H28" s="48" t="str">
        <f>IF(ISBLANK('xy4'!H39),"",'xy4'!H39)</f>
        <v/>
      </c>
      <c r="I28" s="48" t="str">
        <f>IF(ISBLANK('xy4'!I39),"",'xy4'!I39)</f>
        <v/>
      </c>
    </row>
    <row r="29" spans="1:9" s="48" customFormat="1" x14ac:dyDescent="0.25"/>
    <row r="30" spans="1:9" s="48" customFormat="1" x14ac:dyDescent="0.25">
      <c r="A30" s="48" t="str">
        <f>IF(ISBLANK(pound!A26),"",pound!A26)</f>
        <v>n</v>
      </c>
      <c r="B30" s="48" t="str">
        <f>IF(ISBLANK(pound!B26),"",pound!B26)</f>
        <v>StartLayoutAssembler</v>
      </c>
      <c r="C30" s="48" t="str">
        <f>IF(ISBLANK(pound!C26),"",pound!C26)</f>
        <v>nik78d2lib2_v78_lay</v>
      </c>
      <c r="D30" s="48" t="str">
        <f>IF(ISBLANK(pound!D26),"",pound!D26)</f>
        <v>127800c_d3t26_1x578a_gv1078d</v>
      </c>
      <c r="E30" s="48" t="str">
        <f>IF(ISBLANK(pound!E26),"",pound!E26)</f>
        <v>w</v>
      </c>
      <c r="F30" s="48">
        <f>IF(ISBLANK(pound!F26),"",pound!F26)</f>
        <v>61.2</v>
      </c>
      <c r="G30" s="48">
        <f>IF(ISBLANK(pound!G26),"",pound!G26)</f>
        <v>61.92</v>
      </c>
      <c r="H30" s="48">
        <f>IF(ISBLANK(pound!H26),"",pound!H26)</f>
        <v>0</v>
      </c>
      <c r="I30" s="48">
        <f>IF(ISBLANK(pound!I26),"",pound!I26)</f>
        <v>0</v>
      </c>
    </row>
    <row r="31" spans="1:9" s="48" customFormat="1" x14ac:dyDescent="0.25">
      <c r="A31" s="48" t="str">
        <f>IF(ISBLANK(pound!A27),"",pound!A27)</f>
        <v>n</v>
      </c>
      <c r="B31" s="48" t="str">
        <f>IF(ISBLANK(pound!B27),"",pound!B27)</f>
        <v>xy_canon</v>
      </c>
      <c r="C31" s="48" t="str">
        <f>IF(ISBLANK(pound!C27),"",pound!C27)</f>
        <v>cv</v>
      </c>
      <c r="D31" s="48" t="str">
        <f>IF(ISBLANK(pound!D27),"",pound!D27)</f>
        <v>GM1_mask.drawing</v>
      </c>
      <c r="E31" s="48" t="str">
        <f>IF(ISBLANK(pound!E27),"",pound!E27)</f>
        <v>(1.6 1.6)</v>
      </c>
      <c r="F31" s="48" t="str">
        <f>IF(ISBLANK(pound!F27),"",pound!F27)</f>
        <v>(61.2 61.92)</v>
      </c>
      <c r="G31" s="48" t="str">
        <f>IF(ISBLANK(pound!G27),"",pound!G27)</f>
        <v>(28.4 28.4)</v>
      </c>
      <c r="H31" s="48" t="str">
        <f>IF(ISBLANK(pound!H27),"",pound!H27)</f>
        <v>((5))</v>
      </c>
      <c r="I31" s="48" t="str">
        <f>IF(ISBLANK(pound!I27),"",pound!I27)</f>
        <v/>
      </c>
    </row>
    <row r="32" spans="1:9" s="48" customFormat="1" x14ac:dyDescent="0.25"/>
    <row r="33" spans="1:9" s="48" customFormat="1" x14ac:dyDescent="0.25"/>
    <row r="34" spans="1:9" s="48" customFormat="1" x14ac:dyDescent="0.25">
      <c r="A34" s="48" t="str">
        <f>IF(ISBLANK(hatch!A17),"",hatch!A17)</f>
        <v>n</v>
      </c>
      <c r="B34" s="48" t="str">
        <f>IF(ISBLANK(hatch!B17),"",hatch!B17)</f>
        <v>StartLayoutAssembler</v>
      </c>
      <c r="C34" s="48" t="str">
        <f>IF(ISBLANK(hatch!C17),"",hatch!C17)</f>
        <v>nik78d2lib2_v78_lay</v>
      </c>
      <c r="D34" s="48" t="str">
        <f>IF(ISBLANK(hatch!D17),"",hatch!D17)</f>
        <v>127800c_d3t26_1x578a_gv1173d</v>
      </c>
      <c r="E34" s="48" t="str">
        <f>IF(ISBLANK(hatch!E17),"",hatch!E17)</f>
        <v>w</v>
      </c>
      <c r="F34" s="48">
        <f>IF(ISBLANK(hatch!F17),"",hatch!F17)</f>
        <v>61.2</v>
      </c>
      <c r="G34" s="48">
        <f>IF(ISBLANK(hatch!G17),"",hatch!G17)</f>
        <v>61.92</v>
      </c>
      <c r="H34" s="48">
        <f>IF(ISBLANK(hatch!H17),"",hatch!H17)</f>
        <v>0</v>
      </c>
      <c r="I34" s="48">
        <f>IF(ISBLANK(hatch!I17),"",hatch!I17)</f>
        <v>0</v>
      </c>
    </row>
    <row r="35" spans="1:9" s="48" customFormat="1" x14ac:dyDescent="0.25">
      <c r="A35" s="48" t="str">
        <f>IF(ISBLANK(hatch!A18),"",hatch!A18)</f>
        <v>n</v>
      </c>
      <c r="B35" s="48" t="str">
        <f>IF(ISBLANK(hatch!B18),"",hatch!B18)</f>
        <v>chopped_tvpa_canon</v>
      </c>
      <c r="C35" s="48" t="str">
        <f>IF(ISBLANK(hatch!C18),"",hatch!C18)</f>
        <v>cv</v>
      </c>
      <c r="D35" s="48" t="str">
        <f>IF(ISBLANK(hatch!D18),"",hatch!D18)</f>
        <v>GM1_mask.drawing</v>
      </c>
      <c r="E35" s="48">
        <f>IF(ISBLANK(hatch!E18),"",hatch!E18)</f>
        <v>36</v>
      </c>
      <c r="F35" s="48">
        <f>IF(ISBLANK(hatch!F18),"",hatch!F18)</f>
        <v>2</v>
      </c>
      <c r="G35" s="48">
        <f>IF(ISBLANK(hatch!G18),"",hatch!G18)</f>
        <v>9</v>
      </c>
      <c r="H35" s="48">
        <f>IF(ISBLANK(hatch!H18),"",hatch!H18)</f>
        <v>0.5</v>
      </c>
      <c r="I35" s="48" t="str">
        <f>IF(ISBLANK(hatch!I18),"",hatch!I18)</f>
        <v/>
      </c>
    </row>
    <row r="37" spans="1:9" s="91" customFormat="1" x14ac:dyDescent="0.25">
      <c r="A37" s="120" t="str">
        <f>IF(ISBLANK(swirl_xy4!A24),"",swirl_xy4!A24)</f>
        <v>y</v>
      </c>
      <c r="B37" s="120" t="str">
        <f>IF(ISBLANK(swirl_xy4!B24),"",swirl_xy4!B24)</f>
        <v>StartLayoutAssembler</v>
      </c>
      <c r="C37" s="120" t="str">
        <f>IF(ISBLANK(swirl_xy4!C24),"",swirl_xy4!C24)</f>
        <v>nik78d2lib2_v78_lay</v>
      </c>
      <c r="D37" s="120" t="str">
        <f>IF(ISBLANK(swirl_xy4!D24),"",swirl_xy4!D24)</f>
        <v>127800c_d3t26_1x578a_gv1222d</v>
      </c>
      <c r="E37" s="120" t="str">
        <f>IF(ISBLANK(swirl_xy4!E24),"",swirl_xy4!E24)</f>
        <v>w</v>
      </c>
      <c r="F37" s="120">
        <f>IF(ISBLANK(swirl_xy4!F24),"",swirl_xy4!F24)</f>
        <v>61.2</v>
      </c>
      <c r="G37" s="120">
        <f>IF(ISBLANK(swirl_xy4!G24),"",swirl_xy4!G24)</f>
        <v>61.92</v>
      </c>
      <c r="H37" s="120">
        <f>IF(ISBLANK(swirl_xy4!H24),"",swirl_xy4!H24)</f>
        <v>0</v>
      </c>
      <c r="I37" s="120">
        <f>IF(ISBLANK(swirl_xy4!I24),"",swirl_xy4!I24)</f>
        <v>0</v>
      </c>
    </row>
    <row r="38" spans="1:9" s="115" customFormat="1" x14ac:dyDescent="0.25">
      <c r="A38" s="115" t="str">
        <f>IF(ISBLANK(swirl_xy4!A25),"",swirl_xy4!A25)</f>
        <v>y</v>
      </c>
      <c r="B38" s="115" t="str">
        <f>IF(ISBLANK(swirl_xy4!B25),"",swirl_xy4!B25)</f>
        <v>xy_canon</v>
      </c>
      <c r="C38" s="115" t="str">
        <f>IF(ISBLANK(swirl_xy4!C25),"",swirl_xy4!C25)</f>
        <v>cv</v>
      </c>
      <c r="D38" s="115" t="str">
        <f>IF(ISBLANK(swirl_xy4!D25),"",swirl_xy4!D25)</f>
        <v>GM1_mask.drawing</v>
      </c>
      <c r="E38" s="115" t="str">
        <f>IF(ISBLANK(swirl_xy4!E25),"",swirl_xy4!E25)</f>
        <v>(2 2)</v>
      </c>
      <c r="F38" s="115" t="str">
        <f>IF(ISBLANK(swirl_xy4!F25),"",swirl_xy4!F25)</f>
        <v>(25 25)</v>
      </c>
      <c r="G38" s="115" t="str">
        <f>IF(ISBLANK(swirl_xy4!G25),"",swirl_xy4!G25)</f>
        <v>(28 28)</v>
      </c>
      <c r="H38" s="115" t="str">
        <f>IF(ISBLANK(swirl_xy4!H25),"",swirl_xy4!H25)</f>
        <v>((5))</v>
      </c>
      <c r="I38" s="115">
        <f>IF(ISBLANK(swirl_xy4!I25),"",swirl_xy4!I25)</f>
        <v>0.5</v>
      </c>
    </row>
    <row r="39" spans="1:9" s="115" customFormat="1" x14ac:dyDescent="0.25">
      <c r="A39" s="115" t="str">
        <f>IF(ISBLANK(swirl_xy4!A26),"",swirl_xy4!A26)</f>
        <v>y</v>
      </c>
      <c r="B39" s="115" t="str">
        <f>IF(ISBLANK(swirl_xy4!B26),"",swirl_xy4!B26)</f>
        <v>xy_canon</v>
      </c>
      <c r="C39" s="115" t="str">
        <f>IF(ISBLANK(swirl_xy4!C26),"",swirl_xy4!C26)</f>
        <v>cv</v>
      </c>
      <c r="D39" s="115" t="str">
        <f>IF(ISBLANK(swirl_xy4!D26),"",swirl_xy4!D26)</f>
        <v>GV1_mask.drawing</v>
      </c>
      <c r="E39" s="115" t="str">
        <f>IF(ISBLANK(swirl_xy4!E26),"",swirl_xy4!E26)</f>
        <v>(2 2)</v>
      </c>
      <c r="F39" s="115" t="str">
        <f>IF(ISBLANK(swirl_xy4!F26),"",swirl_xy4!F26)</f>
        <v>(25 25)</v>
      </c>
      <c r="G39" s="115" t="str">
        <f>IF(ISBLANK(swirl_xy4!G26),"",swirl_xy4!G26)</f>
        <v>(28 28)</v>
      </c>
      <c r="H39" s="115" t="str">
        <f>IF(ISBLANK(swirl_xy4!H26),"",swirl_xy4!H26)</f>
        <v>((5))</v>
      </c>
      <c r="I39" s="115">
        <f>IF(ISBLANK(swirl_xy4!I26),"",swirl_xy4!I26)</f>
        <v>0.5</v>
      </c>
    </row>
    <row r="40" spans="1:9" s="115" customFormat="1" x14ac:dyDescent="0.25">
      <c r="A40" s="115" t="str">
        <f>IF(ISBLANK(swirl_xy4!A27),"",swirl_xy4!A27)</f>
        <v>y</v>
      </c>
      <c r="B40" s="115" t="str">
        <f>IF(ISBLANK(swirl_xy4!B27),"",swirl_xy4!B27)</f>
        <v>shape_size</v>
      </c>
      <c r="C40" s="115" t="str">
        <f>IF(ISBLANK(swirl_xy4!C27),"",swirl_xy4!C27)</f>
        <v>cv</v>
      </c>
      <c r="D40" s="115" t="str">
        <f>IF(ISBLANK(swirl_xy4!D27),"",swirl_xy4!D27)</f>
        <v>GV1_mask.drawing</v>
      </c>
      <c r="E40" s="115">
        <f>IF(ISBLANK(swirl_xy4!E27),"",swirl_xy4!E27)</f>
        <v>-0.5</v>
      </c>
      <c r="F40" s="115">
        <f>IF(ISBLANK(swirl_xy4!F27),"",swirl_xy4!F27)</f>
        <v>-0.5</v>
      </c>
      <c r="G40" s="115">
        <f>IF(ISBLANK(swirl_xy4!G27),"",swirl_xy4!G27)</f>
        <v>-0.5</v>
      </c>
      <c r="H40" s="115">
        <f>IF(ISBLANK(swirl_xy4!H27),"",swirl_xy4!H27)</f>
        <v>-0.5</v>
      </c>
      <c r="I40" s="115" t="b">
        <f>IF(ISBLANK(swirl_xy4!I27),"",swirl_xy4!I27)</f>
        <v>0</v>
      </c>
    </row>
    <row r="41" spans="1:9" s="115" customFormat="1" x14ac:dyDescent="0.25">
      <c r="A41" s="115" t="str">
        <f>IF(ISBLANK(swirl_xy4!A28),"",swirl_xy4!A28)</f>
        <v>y</v>
      </c>
      <c r="B41" s="115" t="str">
        <f>IF(ISBLANK(swirl_xy4!B28),"",swirl_xy4!B28)</f>
        <v>create_instance</v>
      </c>
      <c r="C41" s="115" t="str">
        <f>IF(ISBLANK(swirl_xy4!C28),"",swirl_xy4!C28)</f>
        <v>cv</v>
      </c>
      <c r="D41" s="115" t="str">
        <f>IF(ISBLANK(swirl_xy4!D28),"",swirl_xy4!D28)</f>
        <v>nik78d2lib1_v78_lay</v>
      </c>
      <c r="E41" s="115" t="str">
        <f>IF(ISBLANK(swirl_xy4!E28),"",swirl_xy4!E28)</f>
        <v>127800c_d3t26_1x578a_gv1_swirl</v>
      </c>
      <c r="F41" s="115" t="str">
        <f>IF(ISBLANK(swirl_xy4!F28),"",swirl_xy4!F28)</f>
        <v/>
      </c>
      <c r="G41" s="115" t="str">
        <f>IF(ISBLANK(swirl_xy4!G28),"",swirl_xy4!G28)</f>
        <v/>
      </c>
      <c r="H41" s="115" t="str">
        <f>IF(ISBLANK(swirl_xy4!H28),"",swirl_xy4!H28)</f>
        <v/>
      </c>
      <c r="I41" s="115" t="str">
        <f>IF(ISBLANK(swirl_xy4!I28),"",swirl_xy4!I28)</f>
        <v/>
      </c>
    </row>
    <row r="42" spans="1:9" s="115" customFormat="1" x14ac:dyDescent="0.25">
      <c r="A42" s="115" t="str">
        <f>IF(ISBLANK(swirl_xy4!A29),"",swirl_xy4!A29)</f>
        <v/>
      </c>
      <c r="B42" s="115" t="str">
        <f>IF(ISBLANK(swirl_xy4!B29),"",swirl_xy4!B29)</f>
        <v/>
      </c>
      <c r="C42" s="115" t="str">
        <f>IF(ISBLANK(swirl_xy4!C29),"",swirl_xy4!C29)</f>
        <v/>
      </c>
      <c r="D42" s="115" t="str">
        <f>IF(ISBLANK(swirl_xy4!D29),"",swirl_xy4!D29)</f>
        <v/>
      </c>
      <c r="E42" s="115" t="str">
        <f>IF(ISBLANK(swirl_xy4!E29),"",swirl_xy4!E29)</f>
        <v/>
      </c>
      <c r="F42" s="115" t="str">
        <f>IF(ISBLANK(swirl_xy4!F29),"",swirl_xy4!F29)</f>
        <v/>
      </c>
      <c r="G42" s="115" t="str">
        <f>IF(ISBLANK(swirl_xy4!G29),"",swirl_xy4!G29)</f>
        <v/>
      </c>
      <c r="H42" s="115" t="str">
        <f>IF(ISBLANK(swirl_xy4!H29),"",swirl_xy4!H29)</f>
        <v/>
      </c>
      <c r="I42" s="115" t="str">
        <f>IF(ISBLANK(swirl_xy4!I29),"",swirl_xy4!I29)</f>
        <v/>
      </c>
    </row>
    <row r="43" spans="1:9" s="115" customFormat="1" x14ac:dyDescent="0.25">
      <c r="A43" s="115" t="str">
        <f>IF(ISBLANK(swirl_xy4!A30),"",swirl_xy4!A30)</f>
        <v/>
      </c>
      <c r="B43" s="115" t="str">
        <f>IF(ISBLANK(swirl_xy4!B30),"",swirl_xy4!B30)</f>
        <v/>
      </c>
      <c r="C43" s="115" t="str">
        <f>IF(ISBLANK(swirl_xy4!C30),"",swirl_xy4!C30)</f>
        <v/>
      </c>
      <c r="D43" s="115" t="str">
        <f>IF(ISBLANK(swirl_xy4!D30),"",swirl_xy4!D30)</f>
        <v/>
      </c>
      <c r="E43" s="115" t="str">
        <f>IF(ISBLANK(swirl_xy4!E30),"",swirl_xy4!E30)</f>
        <v/>
      </c>
      <c r="F43" s="115" t="str">
        <f>IF(ISBLANK(swirl_xy4!F30),"",swirl_xy4!F30)</f>
        <v/>
      </c>
      <c r="G43" s="115" t="str">
        <f>IF(ISBLANK(swirl_xy4!G30),"",swirl_xy4!G30)</f>
        <v/>
      </c>
      <c r="H43" s="115" t="str">
        <f>IF(ISBLANK(swirl_xy4!H30),"",swirl_xy4!H30)</f>
        <v/>
      </c>
      <c r="I43" s="115" t="str">
        <f>IF(ISBLANK(swirl_xy4!I30),"",swirl_xy4!I30)</f>
        <v/>
      </c>
    </row>
    <row r="44" spans="1:9" s="91" customFormat="1" x14ac:dyDescent="0.25">
      <c r="A44" s="120" t="str">
        <f>IF(ISBLANK(swirl_xy4!A31),"",swirl_xy4!A31)</f>
        <v>y</v>
      </c>
      <c r="B44" s="120" t="str">
        <f>IF(ISBLANK(swirl_xy4!B31),"",swirl_xy4!B31)</f>
        <v>StartLayoutAssembler</v>
      </c>
      <c r="C44" s="120" t="str">
        <f>IF(ISBLANK(swirl_xy4!C31),"",swirl_xy4!C31)</f>
        <v>nik78d2lib2_v78_lay</v>
      </c>
      <c r="D44" s="120" t="str">
        <f>IF(ISBLANK(swirl_xy4!D31),"",swirl_xy4!D31)</f>
        <v>127800c_d3t26_1x578a_gv1223d</v>
      </c>
      <c r="E44" s="120" t="str">
        <f>IF(ISBLANK(swirl_xy4!E31),"",swirl_xy4!E31)</f>
        <v>w</v>
      </c>
      <c r="F44" s="120">
        <f>IF(ISBLANK(swirl_xy4!F31),"",swirl_xy4!F31)</f>
        <v>61.2</v>
      </c>
      <c r="G44" s="120">
        <f>IF(ISBLANK(swirl_xy4!G31),"",swirl_xy4!G31)</f>
        <v>61.92</v>
      </c>
      <c r="H44" s="120">
        <f>IF(ISBLANK(swirl_xy4!H31),"",swirl_xy4!H31)</f>
        <v>0</v>
      </c>
      <c r="I44" s="120">
        <f>IF(ISBLANK(swirl_xy4!I31),"",swirl_xy4!I31)</f>
        <v>0</v>
      </c>
    </row>
    <row r="45" spans="1:9" s="115" customFormat="1" x14ac:dyDescent="0.25">
      <c r="A45" s="115" t="str">
        <f>IF(ISBLANK(swirl_xy4!A32),"",swirl_xy4!A32)</f>
        <v>y</v>
      </c>
      <c r="B45" s="115" t="str">
        <f>IF(ISBLANK(swirl_xy4!B32),"",swirl_xy4!B32)</f>
        <v>xy_canon</v>
      </c>
      <c r="C45" s="115" t="str">
        <f>IF(ISBLANK(swirl_xy4!C32),"",swirl_xy4!C32)</f>
        <v>cv</v>
      </c>
      <c r="D45" s="115" t="str">
        <f>IF(ISBLANK(swirl_xy4!D32),"",swirl_xy4!D32)</f>
        <v>GM1_mask.drawing</v>
      </c>
      <c r="E45" s="115" t="str">
        <f>IF(ISBLANK(swirl_xy4!E32),"",swirl_xy4!E32)</f>
        <v>(2.2 2.2)</v>
      </c>
      <c r="F45" s="115" t="str">
        <f>IF(ISBLANK(swirl_xy4!F32),"",swirl_xy4!F32)</f>
        <v>(25 25)</v>
      </c>
      <c r="G45" s="115" t="str">
        <f>IF(ISBLANK(swirl_xy4!G32),"",swirl_xy4!G32)</f>
        <v>(27.8 27.8)</v>
      </c>
      <c r="H45" s="115" t="str">
        <f>IF(ISBLANK(swirl_xy4!H32),"",swirl_xy4!H32)</f>
        <v>((5))</v>
      </c>
      <c r="I45" s="115">
        <f>IF(ISBLANK(swirl_xy4!I32),"",swirl_xy4!I32)</f>
        <v>0.5</v>
      </c>
    </row>
    <row r="46" spans="1:9" s="115" customFormat="1" x14ac:dyDescent="0.25">
      <c r="A46" s="115" t="str">
        <f>IF(ISBLANK(swirl_xy4!A33),"",swirl_xy4!A33)</f>
        <v>y</v>
      </c>
      <c r="B46" s="115" t="str">
        <f>IF(ISBLANK(swirl_xy4!B33),"",swirl_xy4!B33)</f>
        <v>xy_canon</v>
      </c>
      <c r="C46" s="115" t="str">
        <f>IF(ISBLANK(swirl_xy4!C33),"",swirl_xy4!C33)</f>
        <v>cv</v>
      </c>
      <c r="D46" s="115" t="str">
        <f>IF(ISBLANK(swirl_xy4!D33),"",swirl_xy4!D33)</f>
        <v>GV1_mask.drawing</v>
      </c>
      <c r="E46" s="115" t="str">
        <f>IF(ISBLANK(swirl_xy4!E33),"",swirl_xy4!E33)</f>
        <v>(2.2 2.2)</v>
      </c>
      <c r="F46" s="115" t="str">
        <f>IF(ISBLANK(swirl_xy4!F33),"",swirl_xy4!F33)</f>
        <v>(25 25)</v>
      </c>
      <c r="G46" s="115" t="str">
        <f>IF(ISBLANK(swirl_xy4!G33),"",swirl_xy4!G33)</f>
        <v>(27.8 27.8)</v>
      </c>
      <c r="H46" s="115" t="str">
        <f>IF(ISBLANK(swirl_xy4!H33),"",swirl_xy4!H33)</f>
        <v>((5))</v>
      </c>
      <c r="I46" s="115">
        <f>IF(ISBLANK(swirl_xy4!I33),"",swirl_xy4!I33)</f>
        <v>0.5</v>
      </c>
    </row>
    <row r="47" spans="1:9" s="115" customFormat="1" x14ac:dyDescent="0.25">
      <c r="A47" s="115" t="str">
        <f>IF(ISBLANK(swirl_xy4!A34),"",swirl_xy4!A34)</f>
        <v>y</v>
      </c>
      <c r="B47" s="115" t="str">
        <f>IF(ISBLANK(swirl_xy4!B34),"",swirl_xy4!B34)</f>
        <v>shape_size</v>
      </c>
      <c r="C47" s="115" t="str">
        <f>IF(ISBLANK(swirl_xy4!C34),"",swirl_xy4!C34)</f>
        <v>cv</v>
      </c>
      <c r="D47" s="115" t="str">
        <f>IF(ISBLANK(swirl_xy4!D34),"",swirl_xy4!D34)</f>
        <v>GV1_mask.drawing</v>
      </c>
      <c r="E47" s="115">
        <f>IF(ISBLANK(swirl_xy4!E34),"",swirl_xy4!E34)</f>
        <v>-0.5</v>
      </c>
      <c r="F47" s="115">
        <f>IF(ISBLANK(swirl_xy4!F34),"",swirl_xy4!F34)</f>
        <v>-0.5</v>
      </c>
      <c r="G47" s="115">
        <f>IF(ISBLANK(swirl_xy4!G34),"",swirl_xy4!G34)</f>
        <v>-0.5</v>
      </c>
      <c r="H47" s="115">
        <f>IF(ISBLANK(swirl_xy4!H34),"",swirl_xy4!H34)</f>
        <v>-0.5</v>
      </c>
      <c r="I47" s="115" t="b">
        <f>IF(ISBLANK(swirl_xy4!I34),"",swirl_xy4!I34)</f>
        <v>0</v>
      </c>
    </row>
    <row r="48" spans="1:9" s="115" customFormat="1" x14ac:dyDescent="0.25">
      <c r="A48" s="115" t="str">
        <f>IF(ISBLANK(swirl_xy4!A35),"",swirl_xy4!A35)</f>
        <v>y</v>
      </c>
      <c r="B48" s="115" t="str">
        <f>IF(ISBLANK(swirl_xy4!B35),"",swirl_xy4!B35)</f>
        <v>create_instance</v>
      </c>
      <c r="C48" s="115" t="str">
        <f>IF(ISBLANK(swirl_xy4!C35),"",swirl_xy4!C35)</f>
        <v>cv</v>
      </c>
      <c r="D48" s="115" t="str">
        <f>IF(ISBLANK(swirl_xy4!D35),"",swirl_xy4!D35)</f>
        <v>nik78d2lib1_v78_lay</v>
      </c>
      <c r="E48" s="115" t="str">
        <f>IF(ISBLANK(swirl_xy4!E35),"",swirl_xy4!E35)</f>
        <v>127800c_d3t26_1x578a_gv1_swirl</v>
      </c>
      <c r="F48" s="115" t="str">
        <f>IF(ISBLANK(swirl_xy4!F35),"",swirl_xy4!F35)</f>
        <v/>
      </c>
      <c r="G48" s="115" t="str">
        <f>IF(ISBLANK(swirl_xy4!G35),"",swirl_xy4!G35)</f>
        <v/>
      </c>
      <c r="H48" s="115" t="str">
        <f>IF(ISBLANK(swirl_xy4!H35),"",swirl_xy4!H35)</f>
        <v/>
      </c>
      <c r="I48" s="115" t="str">
        <f>IF(ISBLANK(swirl_xy4!I35),"",swirl_xy4!I35)</f>
        <v/>
      </c>
    </row>
    <row r="49" spans="1:9" s="115" customFormat="1" x14ac:dyDescent="0.25">
      <c r="A49" s="115" t="str">
        <f>IF(ISBLANK(swirl_xy4!A36),"",swirl_xy4!A36)</f>
        <v/>
      </c>
      <c r="B49" s="115" t="str">
        <f>IF(ISBLANK(swirl_xy4!B36),"",swirl_xy4!B36)</f>
        <v/>
      </c>
      <c r="C49" s="115" t="str">
        <f>IF(ISBLANK(swirl_xy4!C36),"",swirl_xy4!C36)</f>
        <v/>
      </c>
      <c r="D49" s="115" t="str">
        <f>IF(ISBLANK(swirl_xy4!D36),"",swirl_xy4!D36)</f>
        <v/>
      </c>
      <c r="E49" s="115" t="str">
        <f>IF(ISBLANK(swirl_xy4!E36),"",swirl_xy4!E36)</f>
        <v/>
      </c>
      <c r="F49" s="115" t="str">
        <f>IF(ISBLANK(swirl_xy4!F36),"",swirl_xy4!F36)</f>
        <v/>
      </c>
      <c r="G49" s="115" t="str">
        <f>IF(ISBLANK(swirl_xy4!G36),"",swirl_xy4!G36)</f>
        <v/>
      </c>
      <c r="H49" s="115" t="str">
        <f>IF(ISBLANK(swirl_xy4!H36),"",swirl_xy4!H36)</f>
        <v/>
      </c>
      <c r="I49" s="115" t="str">
        <f>IF(ISBLANK(swirl_xy4!I36),"",swirl_xy4!I36)</f>
        <v/>
      </c>
    </row>
    <row r="50" spans="1:9" s="115" customFormat="1" x14ac:dyDescent="0.25">
      <c r="A50" s="115" t="str">
        <f>IF(ISBLANK(swirl_xy4!A37),"",swirl_xy4!A37)</f>
        <v/>
      </c>
      <c r="B50" s="115" t="str">
        <f>IF(ISBLANK(swirl_xy4!B37),"",swirl_xy4!B37)</f>
        <v/>
      </c>
      <c r="C50" s="115" t="str">
        <f>IF(ISBLANK(swirl_xy4!C37),"",swirl_xy4!C37)</f>
        <v/>
      </c>
      <c r="D50" s="115" t="str">
        <f>IF(ISBLANK(swirl_xy4!D37),"",swirl_xy4!D37)</f>
        <v/>
      </c>
      <c r="E50" s="115" t="str">
        <f>IF(ISBLANK(swirl_xy4!E37),"",swirl_xy4!E37)</f>
        <v/>
      </c>
      <c r="F50" s="115" t="str">
        <f>IF(ISBLANK(swirl_xy4!F37),"",swirl_xy4!F37)</f>
        <v/>
      </c>
      <c r="G50" s="115" t="str">
        <f>IF(ISBLANK(swirl_xy4!G37),"",swirl_xy4!G37)</f>
        <v/>
      </c>
      <c r="H50" s="115" t="str">
        <f>IF(ISBLANK(swirl_xy4!H37),"",swirl_xy4!H37)</f>
        <v/>
      </c>
      <c r="I50" s="115" t="str">
        <f>IF(ISBLANK(swirl_xy4!I37),"",swirl_xy4!I37)</f>
        <v/>
      </c>
    </row>
    <row r="51" spans="1:9" s="91" customFormat="1" x14ac:dyDescent="0.25">
      <c r="A51" s="120" t="str">
        <f>IF(ISBLANK(swirl_xy4!A38),"",swirl_xy4!A38)</f>
        <v>y</v>
      </c>
      <c r="B51" s="120" t="str">
        <f>IF(ISBLANK(swirl_xy4!B38),"",swirl_xy4!B38)</f>
        <v>StartLayoutAssembler</v>
      </c>
      <c r="C51" s="120" t="str">
        <f>IF(ISBLANK(swirl_xy4!C38),"",swirl_xy4!C38)</f>
        <v>nik78d2lib2_v78_lay</v>
      </c>
      <c r="D51" s="120" t="str">
        <f>IF(ISBLANK(swirl_xy4!D38),"",swirl_xy4!D38)</f>
        <v>127800c_d3t26_1x578a_gv1224d</v>
      </c>
      <c r="E51" s="120" t="str">
        <f>IF(ISBLANK(swirl_xy4!E38),"",swirl_xy4!E38)</f>
        <v>w</v>
      </c>
      <c r="F51" s="120">
        <f>IF(ISBLANK(swirl_xy4!F38),"",swirl_xy4!F38)</f>
        <v>61.2</v>
      </c>
      <c r="G51" s="120">
        <f>IF(ISBLANK(swirl_xy4!G38),"",swirl_xy4!G38)</f>
        <v>61.92</v>
      </c>
      <c r="H51" s="120">
        <f>IF(ISBLANK(swirl_xy4!H38),"",swirl_xy4!H38)</f>
        <v>0</v>
      </c>
      <c r="I51" s="120">
        <f>IF(ISBLANK(swirl_xy4!I38),"",swirl_xy4!I38)</f>
        <v>0</v>
      </c>
    </row>
    <row r="52" spans="1:9" s="115" customFormat="1" x14ac:dyDescent="0.25">
      <c r="A52" s="115" t="str">
        <f>IF(ISBLANK(swirl_xy4!A39),"",swirl_xy4!A39)</f>
        <v>y</v>
      </c>
      <c r="B52" s="115" t="str">
        <f>IF(ISBLANK(swirl_xy4!B39),"",swirl_xy4!B39)</f>
        <v>xy_canon</v>
      </c>
      <c r="C52" s="115" t="str">
        <f>IF(ISBLANK(swirl_xy4!C39),"",swirl_xy4!C39)</f>
        <v>cv</v>
      </c>
      <c r="D52" s="115" t="str">
        <f>IF(ISBLANK(swirl_xy4!D39),"",swirl_xy4!D39)</f>
        <v>GM1_mask.drawing</v>
      </c>
      <c r="E52" s="115" t="str">
        <f>IF(ISBLANK(swirl_xy4!E39),"",swirl_xy4!E39)</f>
        <v>(2.4 2.4)</v>
      </c>
      <c r="F52" s="115" t="str">
        <f>IF(ISBLANK(swirl_xy4!F39),"",swirl_xy4!F39)</f>
        <v>(25 25)</v>
      </c>
      <c r="G52" s="115" t="str">
        <f>IF(ISBLANK(swirl_xy4!G39),"",swirl_xy4!G39)</f>
        <v>(27.6 27.6)</v>
      </c>
      <c r="H52" s="115" t="str">
        <f>IF(ISBLANK(swirl_xy4!H39),"",swirl_xy4!H39)</f>
        <v>((5))</v>
      </c>
      <c r="I52" s="115">
        <f>IF(ISBLANK(swirl_xy4!I39),"",swirl_xy4!I39)</f>
        <v>0.5</v>
      </c>
    </row>
    <row r="53" spans="1:9" s="115" customFormat="1" x14ac:dyDescent="0.25">
      <c r="A53" s="115" t="str">
        <f>IF(ISBLANK(swirl_xy4!A40),"",swirl_xy4!A40)</f>
        <v>y</v>
      </c>
      <c r="B53" s="115" t="str">
        <f>IF(ISBLANK(swirl_xy4!B40),"",swirl_xy4!B40)</f>
        <v>xy_canon</v>
      </c>
      <c r="C53" s="115" t="str">
        <f>IF(ISBLANK(swirl_xy4!C40),"",swirl_xy4!C40)</f>
        <v>cv</v>
      </c>
      <c r="D53" s="115" t="str">
        <f>IF(ISBLANK(swirl_xy4!D40),"",swirl_xy4!D40)</f>
        <v>GV1_mask.drawing</v>
      </c>
      <c r="E53" s="115" t="str">
        <f>IF(ISBLANK(swirl_xy4!E40),"",swirl_xy4!E40)</f>
        <v>(2.4 2.4)</v>
      </c>
      <c r="F53" s="115" t="str">
        <f>IF(ISBLANK(swirl_xy4!F40),"",swirl_xy4!F40)</f>
        <v>(25 25)</v>
      </c>
      <c r="G53" s="115" t="str">
        <f>IF(ISBLANK(swirl_xy4!G40),"",swirl_xy4!G40)</f>
        <v>(27.6 27.6)</v>
      </c>
      <c r="H53" s="115" t="str">
        <f>IF(ISBLANK(swirl_xy4!H40),"",swirl_xy4!H40)</f>
        <v>((5))</v>
      </c>
      <c r="I53" s="115">
        <f>IF(ISBLANK(swirl_xy4!I40),"",swirl_xy4!I40)</f>
        <v>0.5</v>
      </c>
    </row>
    <row r="54" spans="1:9" s="115" customFormat="1" x14ac:dyDescent="0.25">
      <c r="A54" s="115" t="str">
        <f>IF(ISBLANK(swirl_xy4!A41),"",swirl_xy4!A41)</f>
        <v>y</v>
      </c>
      <c r="B54" s="115" t="str">
        <f>IF(ISBLANK(swirl_xy4!B41),"",swirl_xy4!B41)</f>
        <v>shape_size</v>
      </c>
      <c r="C54" s="115" t="str">
        <f>IF(ISBLANK(swirl_xy4!C41),"",swirl_xy4!C41)</f>
        <v>cv</v>
      </c>
      <c r="D54" s="115" t="str">
        <f>IF(ISBLANK(swirl_xy4!D41),"",swirl_xy4!D41)</f>
        <v>GV1_mask.drawing</v>
      </c>
      <c r="E54" s="115">
        <f>IF(ISBLANK(swirl_xy4!E41),"",swirl_xy4!E41)</f>
        <v>-0.5</v>
      </c>
      <c r="F54" s="115">
        <f>IF(ISBLANK(swirl_xy4!F41),"",swirl_xy4!F41)</f>
        <v>-0.5</v>
      </c>
      <c r="G54" s="115">
        <f>IF(ISBLANK(swirl_xy4!G41),"",swirl_xy4!G41)</f>
        <v>-0.5</v>
      </c>
      <c r="H54" s="115">
        <f>IF(ISBLANK(swirl_xy4!H41),"",swirl_xy4!H41)</f>
        <v>-0.5</v>
      </c>
      <c r="I54" s="115" t="b">
        <f>IF(ISBLANK(swirl_xy4!I41),"",swirl_xy4!I41)</f>
        <v>0</v>
      </c>
    </row>
    <row r="55" spans="1:9" s="115" customFormat="1" x14ac:dyDescent="0.25">
      <c r="A55" s="115" t="str">
        <f>IF(ISBLANK(swirl_xy4!A42),"",swirl_xy4!A42)</f>
        <v>y</v>
      </c>
      <c r="B55" s="115" t="str">
        <f>IF(ISBLANK(swirl_xy4!B42),"",swirl_xy4!B42)</f>
        <v>create_instance</v>
      </c>
      <c r="C55" s="115" t="str">
        <f>IF(ISBLANK(swirl_xy4!C42),"",swirl_xy4!C42)</f>
        <v>cv</v>
      </c>
      <c r="D55" s="115" t="str">
        <f>IF(ISBLANK(swirl_xy4!D42),"",swirl_xy4!D42)</f>
        <v>nik78d2lib1_v78_lay</v>
      </c>
      <c r="E55" s="115" t="str">
        <f>IF(ISBLANK(swirl_xy4!E42),"",swirl_xy4!E42)</f>
        <v>127800c_d3t26_1x578a_gv1_swirl</v>
      </c>
      <c r="F55" s="115" t="str">
        <f>IF(ISBLANK(swirl_xy4!F42),"",swirl_xy4!F42)</f>
        <v/>
      </c>
      <c r="G55" s="115" t="str">
        <f>IF(ISBLANK(swirl_xy4!G42),"",swirl_xy4!G42)</f>
        <v/>
      </c>
      <c r="H55" s="115" t="str">
        <f>IF(ISBLANK(swirl_xy4!H42),"",swirl_xy4!H42)</f>
        <v/>
      </c>
      <c r="I55" s="115" t="str">
        <f>IF(ISBLANK(swirl_xy4!I42),"",swirl_xy4!I42)</f>
        <v/>
      </c>
    </row>
    <row r="56" spans="1:9" s="115" customFormat="1" x14ac:dyDescent="0.25">
      <c r="A56" s="115" t="str">
        <f>IF(ISBLANK(swirl_xy4!A43),"",swirl_xy4!A43)</f>
        <v/>
      </c>
      <c r="B56" s="115" t="str">
        <f>IF(ISBLANK(swirl_xy4!B43),"",swirl_xy4!B43)</f>
        <v/>
      </c>
      <c r="C56" s="115" t="str">
        <f>IF(ISBLANK(swirl_xy4!C43),"",swirl_xy4!C43)</f>
        <v/>
      </c>
      <c r="D56" s="115" t="str">
        <f>IF(ISBLANK(swirl_xy4!D43),"",swirl_xy4!D43)</f>
        <v/>
      </c>
      <c r="E56" s="115" t="str">
        <f>IF(ISBLANK(swirl_xy4!E43),"",swirl_xy4!E43)</f>
        <v/>
      </c>
      <c r="F56" s="115" t="str">
        <f>IF(ISBLANK(swirl_xy4!F43),"",swirl_xy4!F43)</f>
        <v/>
      </c>
      <c r="G56" s="115" t="str">
        <f>IF(ISBLANK(swirl_xy4!G43),"",swirl_xy4!G43)</f>
        <v/>
      </c>
      <c r="H56" s="115" t="str">
        <f>IF(ISBLANK(swirl_xy4!H43),"",swirl_xy4!H43)</f>
        <v/>
      </c>
      <c r="I56" s="115" t="str">
        <f>IF(ISBLANK(swirl_xy4!I43),"",swirl_xy4!I43)</f>
        <v/>
      </c>
    </row>
    <row r="57" spans="1:9" s="115" customFormat="1" x14ac:dyDescent="0.25">
      <c r="A57" s="115" t="str">
        <f>IF(ISBLANK(swirl_xy4!A44),"",swirl_xy4!A44)</f>
        <v/>
      </c>
      <c r="B57" s="115" t="str">
        <f>IF(ISBLANK(swirl_xy4!B44),"",swirl_xy4!B44)</f>
        <v/>
      </c>
      <c r="C57" s="115" t="str">
        <f>IF(ISBLANK(swirl_xy4!C44),"",swirl_xy4!C44)</f>
        <v/>
      </c>
      <c r="D57" s="115" t="str">
        <f>IF(ISBLANK(swirl_xy4!D44),"",swirl_xy4!D44)</f>
        <v/>
      </c>
      <c r="E57" s="115" t="str">
        <f>IF(ISBLANK(swirl_xy4!E44),"",swirl_xy4!E44)</f>
        <v/>
      </c>
      <c r="F57" s="115" t="str">
        <f>IF(ISBLANK(swirl_xy4!F44),"",swirl_xy4!F44)</f>
        <v/>
      </c>
      <c r="G57" s="115" t="str">
        <f>IF(ISBLANK(swirl_xy4!G44),"",swirl_xy4!G44)</f>
        <v/>
      </c>
      <c r="H57" s="115" t="str">
        <f>IF(ISBLANK(swirl_xy4!H44),"",swirl_xy4!H44)</f>
        <v/>
      </c>
      <c r="I57" s="115" t="str">
        <f>IF(ISBLANK(swirl_xy4!I44),"",swirl_xy4!I44)</f>
        <v/>
      </c>
    </row>
    <row r="58" spans="1:9" x14ac:dyDescent="0.25">
      <c r="A58" s="117" t="str">
        <f>IF(ISBLANK(swirl_cross!A26),"",swirl_cross!A26)</f>
        <v>y</v>
      </c>
      <c r="B58" s="117" t="str">
        <f>IF(ISBLANK(swirl_cross!B26),"",swirl_cross!B26)</f>
        <v>zonal_background</v>
      </c>
      <c r="C58" s="117" t="str">
        <f>IF(ISBLANK(swirl_cross!C26),"",swirl_cross!C26)</f>
        <v>nik78d2lib2_v78_lay</v>
      </c>
      <c r="D58" s="117" t="str">
        <f>IF(ISBLANK(swirl_cross!D26),"",swirl_cross!D26)</f>
        <v>127800c_d3t26_1x578a_gv1355d</v>
      </c>
      <c r="E58" s="117" t="str">
        <f>IF(ISBLANK(swirl_cross!E26),"",swirl_cross!E26)</f>
        <v>(61.2 61.92)</v>
      </c>
      <c r="F58" s="115" t="str">
        <f>IF(ISBLANK(swirl_cross!F26),"",swirl_cross!F26)</f>
        <v>or1.tccDebug</v>
      </c>
      <c r="G58" s="91">
        <f>IF(ISBLANK(swirl_cross!G26),"",swirl_cross!G26)</f>
        <v>1</v>
      </c>
      <c r="H58" s="91">
        <f>IF(ISBLANK(swirl_cross!H26),"",swirl_cross!H26)</f>
        <v>2</v>
      </c>
      <c r="I58" s="29" t="b">
        <f>IF(ISBLANK(swirl_cross!I26),"",swirl_cross!I26)</f>
        <v>1</v>
      </c>
    </row>
    <row r="59" spans="1:9" x14ac:dyDescent="0.25">
      <c r="A59" s="34" t="str">
        <f>IF(ISBLANK(swirl_cross!A27),"",swirl_cross!A27)</f>
        <v>y</v>
      </c>
      <c r="B59" s="34" t="str">
        <f>IF(ISBLANK(swirl_cross!B27),"",swirl_cross!B27)</f>
        <v>StartLayoutAssembler</v>
      </c>
      <c r="C59" s="34" t="str">
        <f>IF(ISBLANK(swirl_cross!C27),"",swirl_cross!C27)</f>
        <v>nik78d2lib2_v78_lay</v>
      </c>
      <c r="D59" s="34" t="str">
        <f>IF(ISBLANK(swirl_cross!D27),"",swirl_cross!D27)</f>
        <v>127800c_d3t26_1x578a_gv1355d</v>
      </c>
      <c r="E59" s="34" t="str">
        <f>IF(ISBLANK(swirl_cross!E27),"",swirl_cross!E27)</f>
        <v>a</v>
      </c>
      <c r="F59" s="33">
        <f>IF(ISBLANK(swirl_cross!F27),"",swirl_cross!F27)</f>
        <v>61.2</v>
      </c>
      <c r="G59" s="33">
        <f>IF(ISBLANK(swirl_cross!G27),"",swirl_cross!G27)</f>
        <v>61.92</v>
      </c>
      <c r="H59" s="33">
        <f>IF(ISBLANK(swirl_cross!H27),"",swirl_cross!H27)</f>
        <v>0</v>
      </c>
      <c r="I59" s="33">
        <f>IF(ISBLANK(swirl_cross!I27),"",swirl_cross!I27)</f>
        <v>0</v>
      </c>
    </row>
    <row r="60" spans="1:9" x14ac:dyDescent="0.25">
      <c r="A60" s="115" t="str">
        <f>IF(ISBLANK(swirl_cross!A28),"",swirl_cross!A28)</f>
        <v>y</v>
      </c>
      <c r="B60" s="115" t="str">
        <f>IF(ISBLANK(swirl_cross!B28),"",swirl_cross!B28)</f>
        <v>create_rectangle</v>
      </c>
      <c r="C60" s="115" t="str">
        <f>IF(ISBLANK(swirl_cross!C28),"",swirl_cross!C28)</f>
        <v>cv</v>
      </c>
      <c r="D60" s="115" t="str">
        <f>IF(ISBLANK(swirl_cross!D28),"",swirl_cross!D28)</f>
        <v>or2.tccDebug</v>
      </c>
      <c r="E60" s="115" t="str">
        <f>IF(ISBLANK(swirl_cross!E28),"",swirl_cross!E28)</f>
        <v>-24 -24 24 24</v>
      </c>
      <c r="F60" s="115" t="str">
        <f>IF(ISBLANK(swirl_cross!F28),"",swirl_cross!F28)</f>
        <v/>
      </c>
      <c r="G60" s="115" t="str">
        <f>IF(ISBLANK(swirl_cross!G28),"",swirl_cross!G28)</f>
        <v/>
      </c>
      <c r="H60" s="115" t="str">
        <f>IF(ISBLANK(swirl_cross!H28),"",swirl_cross!H28)</f>
        <v/>
      </c>
      <c r="I60" s="115" t="str">
        <f>IF(ISBLANK(swirl_cross!I28),"",swirl_cross!I28)</f>
        <v/>
      </c>
    </row>
    <row r="61" spans="1:9" x14ac:dyDescent="0.25">
      <c r="A61" s="115" t="str">
        <f>IF(ISBLANK(swirl_cross!A29),"",swirl_cross!A29)</f>
        <v>y</v>
      </c>
      <c r="B61" s="115" t="str">
        <f>IF(ISBLANK(swirl_cross!B29),"",swirl_cross!B29)</f>
        <v>tvpa_canon</v>
      </c>
      <c r="C61" s="115" t="str">
        <f>IF(ISBLANK(swirl_cross!C29),"",swirl_cross!C29)</f>
        <v>cv</v>
      </c>
      <c r="D61" s="115" t="str">
        <f>IF(ISBLANK(swirl_cross!D29),"",swirl_cross!D29)</f>
        <v>GM1_mask.drawing</v>
      </c>
      <c r="E61" s="115">
        <f>IF(ISBLANK(swirl_cross!E29),"",swirl_cross!E29)</f>
        <v>2.2000000000000002</v>
      </c>
      <c r="F61" s="115">
        <f>IF(ISBLANK(swirl_cross!F29),"",swirl_cross!F29)</f>
        <v>33.799999999999997</v>
      </c>
      <c r="G61" s="115">
        <f>IF(ISBLANK(swirl_cross!G29),"",swirl_cross!G29)</f>
        <v>33.799999999999997</v>
      </c>
      <c r="H61" s="115">
        <f>IF(ISBLANK(swirl_cross!H29),"",swirl_cross!H29)</f>
        <v>33.799999999999997</v>
      </c>
      <c r="I61" s="115" t="str">
        <f>IF(ISBLANK(swirl_cross!I29),"",swirl_cross!I29)</f>
        <v/>
      </c>
    </row>
    <row r="62" spans="1:9" x14ac:dyDescent="0.25">
      <c r="A62" s="115" t="str">
        <f>IF(ISBLANK(swirl_cross!A30),"",swirl_cross!A30)</f>
        <v>y</v>
      </c>
      <c r="B62" s="115" t="str">
        <f>IF(ISBLANK(swirl_cross!B30),"",swirl_cross!B30)</f>
        <v>tvpa_canon</v>
      </c>
      <c r="C62" s="115" t="str">
        <f>IF(ISBLANK(swirl_cross!C30),"",swirl_cross!C30)</f>
        <v>cv</v>
      </c>
      <c r="D62" s="115" t="str">
        <f>IF(ISBLANK(swirl_cross!D30),"",swirl_cross!D30)</f>
        <v>GV1_mask.drawing</v>
      </c>
      <c r="E62" s="115">
        <f>IF(ISBLANK(swirl_cross!E30),"",swirl_cross!E30)</f>
        <v>2.2000000000000002</v>
      </c>
      <c r="F62" s="115">
        <f>IF(ISBLANK(swirl_cross!F30),"",swirl_cross!F30)</f>
        <v>33.799999999999997</v>
      </c>
      <c r="G62" s="115">
        <f>IF(ISBLANK(swirl_cross!G30),"",swirl_cross!G30)</f>
        <v>33.799999999999997</v>
      </c>
      <c r="H62" s="115">
        <f>IF(ISBLANK(swirl_cross!H30),"",swirl_cross!H30)</f>
        <v>33.799999999999997</v>
      </c>
      <c r="I62" s="115" t="str">
        <f>IF(ISBLANK(swirl_cross!I30),"",swirl_cross!I30)</f>
        <v/>
      </c>
    </row>
    <row r="63" spans="1:9" x14ac:dyDescent="0.25">
      <c r="A63" s="115" t="str">
        <f>IF(ISBLANK(swirl_cross!A31),"",swirl_cross!A31)</f>
        <v>y</v>
      </c>
      <c r="B63" s="63" t="str">
        <f>IF(ISBLANK(swirl_cross!B31),"",swirl_cross!B31)</f>
        <v>shape_size</v>
      </c>
      <c r="C63" s="115" t="str">
        <f>IF(ISBLANK(swirl_cross!C31),"",swirl_cross!C31)</f>
        <v>cv</v>
      </c>
      <c r="D63" s="115" t="str">
        <f>IF(ISBLANK(swirl_cross!D31),"",swirl_cross!D31)</f>
        <v>GV1_mask.drawing</v>
      </c>
      <c r="E63" s="115">
        <f>IF(ISBLANK(swirl_cross!E31),"",swirl_cross!E31)</f>
        <v>-0.4</v>
      </c>
      <c r="F63" s="115">
        <f>IF(ISBLANK(swirl_cross!F31),"",swirl_cross!F31)</f>
        <v>-0.4</v>
      </c>
      <c r="G63" s="115">
        <f>IF(ISBLANK(swirl_cross!G31),"",swirl_cross!G31)</f>
        <v>-0.4</v>
      </c>
      <c r="H63" s="115">
        <f>IF(ISBLANK(swirl_cross!H31),"",swirl_cross!H31)</f>
        <v>-0.4</v>
      </c>
      <c r="I63" s="115" t="b">
        <f>IF(ISBLANK(swirl_cross!I31),"",swirl_cross!I31)</f>
        <v>0</v>
      </c>
    </row>
    <row r="64" spans="1:9" x14ac:dyDescent="0.25">
      <c r="A64" s="115" t="str">
        <f>IF(ISBLANK(swirl_cross!A32),"",swirl_cross!A32)</f>
        <v>y</v>
      </c>
      <c r="B64" s="115" t="str">
        <f>IF(ISBLANK(swirl_cross!B32),"",swirl_cross!B32)</f>
        <v>bool_and_not</v>
      </c>
      <c r="C64" s="115" t="str">
        <f>IF(ISBLANK(swirl_cross!C32),"",swirl_cross!C32)</f>
        <v>cv</v>
      </c>
      <c r="D64" s="115" t="str">
        <f>IF(ISBLANK(swirl_cross!D32),"",swirl_cross!D32)</f>
        <v>or1.tccDebug</v>
      </c>
      <c r="E64" s="115" t="str">
        <f>IF(ISBLANK(swirl_cross!E32),"",swirl_cross!E32)</f>
        <v>or2.tccDebug</v>
      </c>
      <c r="F64" s="115" t="str">
        <f>IF(ISBLANK(swirl_cross!F32),"",swirl_cross!F32)</f>
        <v>GM1_mask.drawing</v>
      </c>
      <c r="G64" s="115" t="str">
        <f>IF(ISBLANK(swirl_cross!G32),"",swirl_cross!G32)</f>
        <v/>
      </c>
      <c r="H64" s="115" t="str">
        <f>IF(ISBLANK(swirl_cross!H32),"",swirl_cross!H32)</f>
        <v/>
      </c>
      <c r="I64" s="115" t="str">
        <f>IF(ISBLANK(swirl_cross!I32),"",swirl_cross!I32)</f>
        <v/>
      </c>
    </row>
    <row r="66" spans="1:9" x14ac:dyDescent="0.25">
      <c r="A66" s="117" t="str">
        <f>IF(ISBLANK(swirl_hatch!A19),"",swirl_hatch!A19)</f>
        <v>y</v>
      </c>
      <c r="B66" s="117" t="str">
        <f>IF(ISBLANK(swirl_hatch!B19),"",swirl_hatch!B19)</f>
        <v>zonal_background</v>
      </c>
      <c r="C66" s="117" t="str">
        <f>IF(ISBLANK(swirl_hatch!C19),"",swirl_hatch!C19)</f>
        <v>nik78d2lib2_v78_lay</v>
      </c>
      <c r="D66" s="117" t="str">
        <f>IF(ISBLANK(swirl_hatch!D19),"",swirl_hatch!D19)</f>
        <v>127800c_d3t26_1x578a_gv1374d</v>
      </c>
      <c r="E66" s="117" t="str">
        <f>IF(ISBLANK(swirl_hatch!E19),"",swirl_hatch!E19)</f>
        <v>(61.2 61.92)</v>
      </c>
      <c r="F66" s="115" t="str">
        <f>IF(ISBLANK(swirl_hatch!F19),"",swirl_hatch!F19)</f>
        <v>or1.tccDebug</v>
      </c>
      <c r="G66" s="91">
        <f>IF(ISBLANK(swirl_hatch!G19),"",swirl_hatch!G19)</f>
        <v>1</v>
      </c>
      <c r="H66" s="91">
        <f>IF(ISBLANK(swirl_hatch!H19),"",swirl_hatch!H19)</f>
        <v>2</v>
      </c>
      <c r="I66" s="29" t="b">
        <f>IF(ISBLANK(swirl_hatch!I19),"",swirl_hatch!I19)</f>
        <v>1</v>
      </c>
    </row>
    <row r="67" spans="1:9" x14ac:dyDescent="0.25">
      <c r="A67" s="117" t="str">
        <f>IF(ISBLANK(swirl_hatch!A20),"",swirl_hatch!A20)</f>
        <v>y</v>
      </c>
      <c r="B67" s="117" t="str">
        <f>IF(ISBLANK(swirl_hatch!B20),"",swirl_hatch!B20)</f>
        <v>StartLayoutAssembler</v>
      </c>
      <c r="C67" s="117" t="str">
        <f>IF(ISBLANK(swirl_hatch!C20),"",swirl_hatch!C20)</f>
        <v>nik78d2lib2_v78_lay</v>
      </c>
      <c r="D67" s="117" t="str">
        <f>IF(ISBLANK(swirl_hatch!D20),"",swirl_hatch!D20)</f>
        <v>127800c_d3t26_1x578a_gv1374d</v>
      </c>
      <c r="E67" s="117" t="str">
        <f>IF(ISBLANK(swirl_hatch!E20),"",swirl_hatch!E20)</f>
        <v>a</v>
      </c>
      <c r="F67" s="118">
        <f>IF(ISBLANK(swirl_hatch!F20),"",swirl_hatch!F20)</f>
        <v>61.2</v>
      </c>
      <c r="G67" s="118">
        <f>IF(ISBLANK(swirl_hatch!G20),"",swirl_hatch!G20)</f>
        <v>61.92</v>
      </c>
      <c r="H67" s="118">
        <f>IF(ISBLANK(swirl_hatch!H20),"",swirl_hatch!H20)</f>
        <v>0</v>
      </c>
      <c r="I67" s="118">
        <f>IF(ISBLANK(swirl_hatch!I20),"",swirl_hatch!I20)</f>
        <v>0</v>
      </c>
    </row>
    <row r="68" spans="1:9" x14ac:dyDescent="0.25">
      <c r="A68" s="115" t="str">
        <f>IF(ISBLANK(swirl_hatch!A21),"",swirl_hatch!A21)</f>
        <v>y</v>
      </c>
      <c r="B68" s="115" t="str">
        <f>IF(ISBLANK(swirl_hatch!B21),"",swirl_hatch!B21)</f>
        <v>create_rectangle</v>
      </c>
      <c r="C68" s="115" t="str">
        <f>IF(ISBLANK(swirl_hatch!C21),"",swirl_hatch!C21)</f>
        <v>cv</v>
      </c>
      <c r="D68" s="115" t="str">
        <f>IF(ISBLANK(swirl_hatch!D21),"",swirl_hatch!D21)</f>
        <v>or2.tccDebug</v>
      </c>
      <c r="E68" s="115" t="str">
        <f>IF(ISBLANK(swirl_hatch!E21),"",swirl_hatch!E21)</f>
        <v>-24 -24 24 24</v>
      </c>
      <c r="F68" s="115" t="str">
        <f>IF(ISBLANK(swirl_hatch!F21),"",swirl_hatch!F21)</f>
        <v/>
      </c>
      <c r="G68" s="115" t="str">
        <f>IF(ISBLANK(swirl_hatch!G21),"",swirl_hatch!G21)</f>
        <v/>
      </c>
      <c r="H68" s="115" t="str">
        <f>IF(ISBLANK(swirl_hatch!H21),"",swirl_hatch!H21)</f>
        <v/>
      </c>
      <c r="I68" s="115" t="str">
        <f>IF(ISBLANK(swirl_hatch!I21),"",swirl_hatch!I21)</f>
        <v/>
      </c>
    </row>
    <row r="69" spans="1:9" x14ac:dyDescent="0.25">
      <c r="A69" s="115" t="str">
        <f>IF(ISBLANK(swirl_hatch!A22),"",swirl_hatch!A22)</f>
        <v>y</v>
      </c>
      <c r="B69" s="115" t="str">
        <f>IF(ISBLANK(swirl_hatch!B22),"",swirl_hatch!B22)</f>
        <v>chopped_tvpa_canon</v>
      </c>
      <c r="C69" s="115" t="str">
        <f>IF(ISBLANK(swirl_hatch!C22),"",swirl_hatch!C22)</f>
        <v>cv</v>
      </c>
      <c r="D69" s="115" t="str">
        <f>IF(ISBLANK(swirl_hatch!D22),"",swirl_hatch!D22)</f>
        <v>GM1_mask.drawing</v>
      </c>
      <c r="E69" s="115">
        <f>IF(ISBLANK(swirl_hatch!E22),"",swirl_hatch!E22)</f>
        <v>36</v>
      </c>
      <c r="F69" s="115">
        <f>IF(ISBLANK(swirl_hatch!F22),"",swirl_hatch!F22)</f>
        <v>2</v>
      </c>
      <c r="G69" s="115">
        <f>IF(ISBLANK(swirl_hatch!G22),"",swirl_hatch!G22)</f>
        <v>9</v>
      </c>
      <c r="H69" s="115">
        <f>IF(ISBLANK(swirl_hatch!H22),"",swirl_hatch!H22)</f>
        <v>0.5</v>
      </c>
      <c r="I69" s="115" t="str">
        <f>IF(ISBLANK(swirl_hatch!I22),"",swirl_hatch!I22)</f>
        <v/>
      </c>
    </row>
    <row r="70" spans="1:9" x14ac:dyDescent="0.25">
      <c r="A70" s="115" t="str">
        <f>IF(ISBLANK(swirl_hatch!A23),"",swirl_hatch!A23)</f>
        <v>y</v>
      </c>
      <c r="B70" s="115" t="str">
        <f>IF(ISBLANK(swirl_hatch!B23),"",swirl_hatch!B23)</f>
        <v>chopped_tvpa_canon</v>
      </c>
      <c r="C70" s="115" t="str">
        <f>IF(ISBLANK(swirl_hatch!C23),"",swirl_hatch!C23)</f>
        <v>cv</v>
      </c>
      <c r="D70" s="115" t="str">
        <f>IF(ISBLANK(swirl_hatch!D23),"",swirl_hatch!D23)</f>
        <v>GV1_mask.drawing</v>
      </c>
      <c r="E70" s="115">
        <f>IF(ISBLANK(swirl_hatch!E23),"",swirl_hatch!E23)</f>
        <v>36</v>
      </c>
      <c r="F70" s="115">
        <f>IF(ISBLANK(swirl_hatch!F23),"",swirl_hatch!F23)</f>
        <v>2</v>
      </c>
      <c r="G70" s="115">
        <f>IF(ISBLANK(swirl_hatch!G23),"",swirl_hatch!G23)</f>
        <v>9</v>
      </c>
      <c r="H70" s="115">
        <f>IF(ISBLANK(swirl_hatch!H23),"",swirl_hatch!H23)</f>
        <v>0.5</v>
      </c>
      <c r="I70" s="115" t="str">
        <f>IF(ISBLANK(swirl_hatch!I23),"",swirl_hatch!I23)</f>
        <v/>
      </c>
    </row>
    <row r="71" spans="1:9" x14ac:dyDescent="0.25">
      <c r="A71" s="115" t="str">
        <f>IF(ISBLANK(swirl_hatch!A24),"",swirl_hatch!A24)</f>
        <v>y</v>
      </c>
      <c r="B71" s="63" t="str">
        <f>IF(ISBLANK(swirl_hatch!B24),"",swirl_hatch!B24)</f>
        <v>shape_size</v>
      </c>
      <c r="C71" s="115" t="str">
        <f>IF(ISBLANK(swirl_hatch!C24),"",swirl_hatch!C24)</f>
        <v>cv</v>
      </c>
      <c r="D71" s="115" t="str">
        <f>IF(ISBLANK(swirl_hatch!D24),"",swirl_hatch!D24)</f>
        <v>GV1_mask.drawing</v>
      </c>
      <c r="E71" s="115">
        <f>IF(ISBLANK(swirl_hatch!E24),"",swirl_hatch!E24)</f>
        <v>-0.5</v>
      </c>
      <c r="F71" s="115">
        <f>IF(ISBLANK(swirl_hatch!F24),"",swirl_hatch!F24)</f>
        <v>-0.5</v>
      </c>
      <c r="G71" s="115">
        <f>IF(ISBLANK(swirl_hatch!G24),"",swirl_hatch!G24)</f>
        <v>-0.5</v>
      </c>
      <c r="H71" s="115">
        <f>IF(ISBLANK(swirl_hatch!H24),"",swirl_hatch!H24)</f>
        <v>-0.5</v>
      </c>
      <c r="I71" s="115" t="b">
        <f>IF(ISBLANK(swirl_hatch!I24),"",swirl_hatch!I24)</f>
        <v>0</v>
      </c>
    </row>
    <row r="72" spans="1:9" x14ac:dyDescent="0.25">
      <c r="A72" s="115" t="str">
        <f>IF(ISBLANK(swirl_hatch!A25),"",swirl_hatch!A25)</f>
        <v>y</v>
      </c>
      <c r="B72" s="115" t="str">
        <f>IF(ISBLANK(swirl_hatch!B25),"",swirl_hatch!B25)</f>
        <v>bool_and_not</v>
      </c>
      <c r="C72" s="115" t="str">
        <f>IF(ISBLANK(swirl_hatch!C25),"",swirl_hatch!C25)</f>
        <v>cv</v>
      </c>
      <c r="D72" s="115" t="str">
        <f>IF(ISBLANK(swirl_hatch!D25),"",swirl_hatch!D25)</f>
        <v>or1.tccDebug</v>
      </c>
      <c r="E72" s="115" t="str">
        <f>IF(ISBLANK(swirl_hatch!E25),"",swirl_hatch!E25)</f>
        <v>or2.tccDebug</v>
      </c>
      <c r="F72" s="115" t="str">
        <f>IF(ISBLANK(swirl_hatch!F25),"",swirl_hatch!F25)</f>
        <v>GM1_mask.drawing</v>
      </c>
      <c r="G72" s="115" t="str">
        <f>IF(ISBLANK(swirl_hatch!G25),"",swirl_hatch!G25)</f>
        <v/>
      </c>
      <c r="H72" s="115" t="str">
        <f>IF(ISBLANK(swirl_hatch!H25),"",swirl_hatch!H25)</f>
        <v/>
      </c>
      <c r="I72" s="115" t="str">
        <f>IF(ISBLANK(swirl_hatch!I25),"",swirl_hatch!I25)</f>
        <v/>
      </c>
    </row>
  </sheetData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CCD35-AFBB-46EC-AAEE-327816F14CA4}">
  <dimension ref="A1:P17"/>
  <sheetViews>
    <sheetView workbookViewId="0">
      <selection activeCell="D5" sqref="D5"/>
    </sheetView>
  </sheetViews>
  <sheetFormatPr defaultRowHeight="15" x14ac:dyDescent="0.25"/>
  <cols>
    <col min="1" max="1" width="2" bestFit="1" customWidth="1"/>
    <col min="2" max="2" width="32" bestFit="1" customWidth="1"/>
    <col min="3" max="3" width="43.7109375" customWidth="1"/>
    <col min="4" max="4" width="121.140625" bestFit="1" customWidth="1"/>
    <col min="5" max="5" width="29.28515625" bestFit="1" customWidth="1"/>
    <col min="6" max="6" width="22.85546875" bestFit="1" customWidth="1"/>
    <col min="7" max="7" width="22.42578125" bestFit="1" customWidth="1"/>
    <col min="8" max="9" width="19.5703125" bestFit="1" customWidth="1"/>
    <col min="10" max="11" width="18.140625" bestFit="1" customWidth="1"/>
  </cols>
  <sheetData>
    <row r="1" spans="1:16" ht="15.75" x14ac:dyDescent="0.25">
      <c r="A1" s="88"/>
      <c r="B1" s="88" t="s">
        <v>1</v>
      </c>
      <c r="C1" s="89" t="s">
        <v>2</v>
      </c>
      <c r="D1" s="89" t="s">
        <v>3</v>
      </c>
      <c r="E1" s="89" t="s">
        <v>4</v>
      </c>
      <c r="F1" s="89" t="s">
        <v>5</v>
      </c>
      <c r="G1" s="89" t="s">
        <v>6</v>
      </c>
      <c r="H1" s="89" t="s">
        <v>7</v>
      </c>
      <c r="I1" s="89" t="s">
        <v>8</v>
      </c>
      <c r="J1" s="89" t="s">
        <v>9</v>
      </c>
      <c r="K1" s="90"/>
      <c r="L1" s="90"/>
      <c r="M1" s="90"/>
      <c r="N1" s="90"/>
      <c r="O1" s="90"/>
      <c r="P1" s="90"/>
    </row>
    <row r="2" spans="1:16" ht="15.75" x14ac:dyDescent="0.25">
      <c r="A2" s="90"/>
      <c r="B2" s="90" t="s">
        <v>226</v>
      </c>
      <c r="C2" s="90" t="s">
        <v>62</v>
      </c>
      <c r="D2" s="90" t="s">
        <v>63</v>
      </c>
      <c r="E2" s="90" t="s">
        <v>64</v>
      </c>
      <c r="F2" s="90" t="s">
        <v>65</v>
      </c>
      <c r="G2" s="90" t="s">
        <v>66</v>
      </c>
      <c r="H2" s="90" t="s">
        <v>67</v>
      </c>
      <c r="I2" s="90" t="s">
        <v>68</v>
      </c>
      <c r="J2" s="90" t="s">
        <v>69</v>
      </c>
      <c r="K2" s="90" t="s">
        <v>70</v>
      </c>
      <c r="L2" s="90"/>
      <c r="M2" s="90"/>
      <c r="N2" s="90"/>
      <c r="O2" s="90"/>
      <c r="P2" s="90"/>
    </row>
    <row r="3" spans="1:16" ht="15.75" x14ac:dyDescent="0.25">
      <c r="A3" s="90"/>
      <c r="B3" s="90" t="s">
        <v>227</v>
      </c>
      <c r="C3" s="90" t="s">
        <v>62</v>
      </c>
      <c r="D3" s="90" t="s">
        <v>71</v>
      </c>
      <c r="E3" s="90" t="s">
        <v>72</v>
      </c>
      <c r="F3" s="90" t="s">
        <v>69</v>
      </c>
      <c r="G3" s="90" t="s">
        <v>70</v>
      </c>
      <c r="H3" s="90" t="s">
        <v>73</v>
      </c>
      <c r="I3" s="90"/>
      <c r="J3" s="90"/>
      <c r="K3" s="90"/>
      <c r="L3" s="90"/>
      <c r="M3" s="90"/>
      <c r="N3" s="90"/>
      <c r="O3" s="90"/>
      <c r="P3" s="90"/>
    </row>
    <row r="4" spans="1:16" ht="16.5" thickBot="1" x14ac:dyDescent="0.3">
      <c r="A4" s="90"/>
      <c r="B4" s="90" t="s">
        <v>228</v>
      </c>
      <c r="C4" s="90" t="s">
        <v>62</v>
      </c>
      <c r="D4" s="90"/>
      <c r="E4" s="90"/>
      <c r="F4" s="90"/>
      <c r="G4" s="90"/>
      <c r="H4" s="90"/>
      <c r="I4" s="90"/>
      <c r="J4" s="90"/>
      <c r="K4" s="90"/>
      <c r="L4" s="90"/>
      <c r="M4" s="90"/>
      <c r="N4" s="90"/>
      <c r="O4" s="90"/>
      <c r="P4" s="90"/>
    </row>
    <row r="5" spans="1:16" ht="16.5" thickTop="1" thickBot="1" x14ac:dyDescent="0.3">
      <c r="A5" s="91" t="s">
        <v>38</v>
      </c>
      <c r="B5" s="91" t="s">
        <v>39</v>
      </c>
      <c r="C5" s="87" t="str">
        <f>canon!B27</f>
        <v>nik78d2lib3_v78_lay</v>
      </c>
      <c r="D5" s="91" t="str">
        <f>canon!A17&amp;"_review_parent"</f>
        <v>127800c_d3t26_1x578a_gv1_review_parent</v>
      </c>
      <c r="E5" s="91" t="s">
        <v>229</v>
      </c>
      <c r="F5" s="91" t="s">
        <v>230</v>
      </c>
      <c r="G5" s="91" t="s">
        <v>230</v>
      </c>
      <c r="H5" s="91" t="s">
        <v>230</v>
      </c>
      <c r="I5" s="91" t="s">
        <v>230</v>
      </c>
      <c r="J5" s="91"/>
      <c r="K5" s="91"/>
      <c r="L5" s="91"/>
      <c r="M5" s="91"/>
      <c r="N5" s="91"/>
      <c r="O5" s="91"/>
      <c r="P5" s="91"/>
    </row>
    <row r="6" spans="1:16" ht="15.75" thickTop="1" x14ac:dyDescent="0.25">
      <c r="A6" s="86" t="s">
        <v>38</v>
      </c>
      <c r="B6" s="86" t="s">
        <v>231</v>
      </c>
      <c r="C6" s="86" t="str">
        <f>canon!A17&amp;"_review_parent"</f>
        <v>127800c_d3t26_1x578a_gv1_review_parent</v>
      </c>
      <c r="D6" s="86" t="s">
        <v>232</v>
      </c>
      <c r="E6" s="86" t="s">
        <v>233</v>
      </c>
      <c r="F6" s="86" t="s">
        <v>234</v>
      </c>
      <c r="G6" s="86" t="s">
        <v>233</v>
      </c>
      <c r="H6" s="92"/>
      <c r="I6" s="92"/>
      <c r="J6" s="86"/>
      <c r="K6" s="86"/>
      <c r="L6" s="86"/>
      <c r="M6" s="86"/>
      <c r="N6" s="86"/>
      <c r="O6" s="86"/>
      <c r="P6" s="86"/>
    </row>
    <row r="7" spans="1:16" x14ac:dyDescent="0.25">
      <c r="A7" s="86" t="s">
        <v>38</v>
      </c>
      <c r="B7" s="86" t="s">
        <v>235</v>
      </c>
      <c r="C7" s="86" t="str">
        <f>canon!A17&amp;"_review_parent"</f>
        <v>127800c_d3t26_1x578a_gv1_review_parent</v>
      </c>
      <c r="D7" s="86" t="str">
        <f>parents!C4&amp;"!"&amp;parents!D4&amp;"!R0!lL!0!0!"&amp;canon!A17&amp;"_review_parent!lL!0!0"</f>
        <v>nik78d2lib2_v78_lay!127800c_d3t26_1x578a_frm_1x1_canon_f_39!R0!lL!0!0!127800c_d3t26_1x578a_gv1_review_parent!lL!0!0</v>
      </c>
      <c r="E7" s="86" t="s">
        <v>233</v>
      </c>
      <c r="F7" s="86" t="s">
        <v>230</v>
      </c>
      <c r="G7" s="86" t="s">
        <v>230</v>
      </c>
      <c r="H7" s="86" t="s">
        <v>230</v>
      </c>
      <c r="I7" s="86" t="s">
        <v>230</v>
      </c>
      <c r="J7" s="86"/>
      <c r="K7" s="86"/>
      <c r="L7" s="86"/>
      <c r="M7" s="86"/>
      <c r="N7" s="86"/>
      <c r="O7" s="86"/>
      <c r="P7" s="86"/>
    </row>
    <row r="8" spans="1:16" x14ac:dyDescent="0.25">
      <c r="A8" s="86" t="s">
        <v>38</v>
      </c>
      <c r="B8" s="86" t="s">
        <v>235</v>
      </c>
      <c r="C8" s="86" t="str">
        <f>canon!A17&amp;"_review_parent"</f>
        <v>127800c_d3t26_1x578a_gv1_review_parent</v>
      </c>
      <c r="D8" s="86" t="str">
        <f>parents!C4&amp;"!"&amp;parents!D7&amp;"!R0!lL!0!0!"&amp;canon!A17&amp;"_review_parent!lR!0!0"</f>
        <v>nik78d2lib2_v78_lay!127800c_d3t26_1x578a_frm_1x1_canon_f_40!R0!lL!0!0!127800c_d3t26_1x578a_gv1_review_parent!lR!0!0</v>
      </c>
      <c r="E8" s="86" t="s">
        <v>236</v>
      </c>
      <c r="F8" s="86" t="s">
        <v>230</v>
      </c>
      <c r="G8" s="86" t="s">
        <v>230</v>
      </c>
      <c r="H8" s="86" t="s">
        <v>237</v>
      </c>
      <c r="I8" s="86" t="s">
        <v>230</v>
      </c>
      <c r="J8" s="86"/>
      <c r="K8" s="86"/>
      <c r="L8" s="86"/>
      <c r="M8" s="86"/>
      <c r="N8" s="86"/>
      <c r="O8" s="86"/>
      <c r="P8" s="86"/>
    </row>
    <row r="9" spans="1:16" x14ac:dyDescent="0.25">
      <c r="A9" s="86" t="s">
        <v>38</v>
      </c>
      <c r="B9" s="86" t="s">
        <v>235</v>
      </c>
      <c r="C9" s="86" t="str">
        <f>canon!A17&amp;"_review_parent"</f>
        <v>127800c_d3t26_1x578a_gv1_review_parent</v>
      </c>
      <c r="D9" s="115" t="str">
        <f>parents!C4&amp;"!"&amp;parents!D10&amp;"!R0!lL!0!0!"&amp;canon!A17&amp;"_review_parent!lR!0!0"</f>
        <v>nik78d2lib2_v78_lay!127800c_d3t26_1x578a_frm_1x1_canon_f_41!R0!lL!0!0!127800c_d3t26_1x578a_gv1_review_parent!lR!0!0</v>
      </c>
      <c r="E9" s="86" t="s">
        <v>236</v>
      </c>
      <c r="F9" s="86" t="s">
        <v>230</v>
      </c>
      <c r="G9" s="86" t="s">
        <v>230</v>
      </c>
      <c r="H9" s="86" t="s">
        <v>237</v>
      </c>
      <c r="I9" s="86" t="s">
        <v>230</v>
      </c>
      <c r="J9" s="86"/>
      <c r="K9" s="86"/>
      <c r="L9" s="86"/>
      <c r="M9" s="86"/>
      <c r="N9" s="86"/>
      <c r="O9" s="86"/>
      <c r="P9" s="86"/>
    </row>
    <row r="10" spans="1:16" x14ac:dyDescent="0.25">
      <c r="A10" s="86" t="s">
        <v>38</v>
      </c>
      <c r="B10" s="86" t="s">
        <v>235</v>
      </c>
      <c r="C10" s="86" t="str">
        <f>canon!A17&amp;"_review_parent"</f>
        <v>127800c_d3t26_1x578a_gv1_review_parent</v>
      </c>
      <c r="D10" s="115" t="str">
        <f>parents!C4&amp;"!"&amp;parents!D13&amp;"!R0!lL!0!0!"&amp;canon!A17&amp;"_review_parent!lR!0!0"</f>
        <v>nik78d2lib2_v78_lay!127800c_d3t26_1x578a_frm_1x1_canon_f_42!R0!lL!0!0!127800c_d3t26_1x578a_gv1_review_parent!lR!0!0</v>
      </c>
      <c r="E10" s="86" t="s">
        <v>236</v>
      </c>
      <c r="F10" s="86" t="s">
        <v>230</v>
      </c>
      <c r="G10" s="86" t="s">
        <v>230</v>
      </c>
      <c r="H10" s="86" t="s">
        <v>237</v>
      </c>
      <c r="I10" s="86" t="s">
        <v>230</v>
      </c>
      <c r="J10" s="86"/>
      <c r="K10" s="86"/>
      <c r="L10" s="86"/>
      <c r="M10" s="86"/>
      <c r="N10" s="86"/>
      <c r="O10" s="86"/>
      <c r="P10" s="86"/>
    </row>
    <row r="11" spans="1:16" x14ac:dyDescent="0.25">
      <c r="A11" s="86" t="s">
        <v>38</v>
      </c>
      <c r="B11" s="86" t="s">
        <v>235</v>
      </c>
      <c r="C11" s="86" t="str">
        <f>canon!A17&amp;"_review_parent"</f>
        <v>127800c_d3t26_1x578a_gv1_review_parent</v>
      </c>
      <c r="D11" s="115" t="str">
        <f>parents!C4&amp;"!"&amp;parents!D16&amp;"!R0!lL!0!0!"&amp;canon!A17&amp;"_review_parent!lR!0!0"</f>
        <v>nik78d2lib2_v78_lay!127800c_d3t26_1x578a_frm_1x1_canon_s_43!R0!lL!0!0!127800c_d3t26_1x578a_gv1_review_parent!lR!0!0</v>
      </c>
      <c r="E11" s="86" t="s">
        <v>236</v>
      </c>
      <c r="F11" s="86" t="s">
        <v>230</v>
      </c>
      <c r="G11" s="86" t="s">
        <v>230</v>
      </c>
      <c r="H11" s="86" t="s">
        <v>237</v>
      </c>
      <c r="I11" s="86" t="s">
        <v>230</v>
      </c>
      <c r="J11" s="86"/>
      <c r="K11" s="86"/>
      <c r="L11" s="86"/>
      <c r="M11" s="86"/>
      <c r="N11" s="86"/>
      <c r="O11" s="86"/>
      <c r="P11" s="86"/>
    </row>
    <row r="12" spans="1:16" x14ac:dyDescent="0.25">
      <c r="A12" s="86" t="s">
        <v>38</v>
      </c>
      <c r="B12" s="86" t="s">
        <v>235</v>
      </c>
      <c r="C12" s="86" t="str">
        <f>canon!A17&amp;"_review_parent"</f>
        <v>127800c_d3t26_1x578a_gv1_review_parent</v>
      </c>
      <c r="D12" s="115" t="str">
        <f>parents!C4&amp;"!"&amp;parents!D19&amp;"!R0!lL!0!0!"&amp;canon!A17&amp;"_review_parent!lR!0!0"</f>
        <v>nik78d2lib2_v78_lay!127800c_d3t26_1x578a_frm_1x1_canon_f_44!R0!lL!0!0!127800c_d3t26_1x578a_gv1_review_parent!lR!0!0</v>
      </c>
      <c r="E12" s="86" t="s">
        <v>236</v>
      </c>
      <c r="F12" s="86" t="s">
        <v>230</v>
      </c>
      <c r="G12" s="86" t="s">
        <v>230</v>
      </c>
      <c r="H12" s="86" t="s">
        <v>237</v>
      </c>
      <c r="I12" s="86" t="s">
        <v>230</v>
      </c>
      <c r="J12" s="86"/>
      <c r="K12" s="86"/>
      <c r="L12" s="86"/>
      <c r="M12" s="86"/>
      <c r="N12" s="86"/>
      <c r="O12" s="86"/>
      <c r="P12" s="86"/>
    </row>
    <row r="13" spans="1:16" x14ac:dyDescent="0.25">
      <c r="A13" s="86" t="s">
        <v>38</v>
      </c>
      <c r="B13" s="86" t="s">
        <v>235</v>
      </c>
      <c r="C13" s="86" t="str">
        <f>canon!A17&amp;"_review_parent"</f>
        <v>127800c_d3t26_1x578a_gv1_review_parent</v>
      </c>
      <c r="D13" s="115" t="str">
        <f>parents!C4&amp;"!"&amp;parents!D22&amp;"!R0!lL!0!0!"&amp;canon!A17&amp;"_review_parent!lR!0!0"</f>
        <v>nik78d2lib2_v78_lay!127800c_d3t26_1x578a_frm_1x1_canon_f_45!R0!lL!0!0!127800c_d3t26_1x578a_gv1_review_parent!lR!0!0</v>
      </c>
      <c r="E13" s="86" t="s">
        <v>236</v>
      </c>
      <c r="F13" s="86" t="s">
        <v>230</v>
      </c>
      <c r="G13" s="86" t="s">
        <v>230</v>
      </c>
      <c r="H13" s="86" t="s">
        <v>237</v>
      </c>
      <c r="I13" s="86" t="s">
        <v>230</v>
      </c>
      <c r="J13" s="86"/>
      <c r="K13" s="86"/>
      <c r="L13" s="86"/>
      <c r="M13" s="86"/>
      <c r="N13" s="86"/>
      <c r="O13" s="86"/>
      <c r="P13" s="86"/>
    </row>
    <row r="14" spans="1:16" x14ac:dyDescent="0.25">
      <c r="A14" s="86" t="s">
        <v>38</v>
      </c>
      <c r="B14" s="86" t="s">
        <v>235</v>
      </c>
      <c r="C14" s="86" t="str">
        <f>canon!A17&amp;"_review_parent"</f>
        <v>127800c_d3t26_1x578a_gv1_review_parent</v>
      </c>
      <c r="D14" s="115" t="str">
        <f>parents!C4&amp;"!"&amp;parents!D25&amp;"!R0!lL!0!0!"&amp;canon!A17&amp;"_review_parent!lR!0!0"</f>
        <v>nik78d2lib2_v78_lay!127800c_d3t26_1x578a_frm_1x1_canon_f_46!R0!lL!0!0!127800c_d3t26_1x578a_gv1_review_parent!lR!0!0</v>
      </c>
      <c r="E14" s="86" t="s">
        <v>236</v>
      </c>
      <c r="F14" s="86" t="s">
        <v>230</v>
      </c>
      <c r="G14" s="86" t="s">
        <v>230</v>
      </c>
      <c r="H14" s="86" t="s">
        <v>237</v>
      </c>
      <c r="I14" s="86" t="s">
        <v>230</v>
      </c>
      <c r="J14" s="86"/>
      <c r="K14" s="86"/>
      <c r="L14" s="86"/>
      <c r="M14" s="86"/>
      <c r="N14" s="86"/>
      <c r="O14" s="86"/>
      <c r="P14" s="86"/>
    </row>
    <row r="15" spans="1:16" x14ac:dyDescent="0.25">
      <c r="A15" s="86" t="s">
        <v>38</v>
      </c>
      <c r="B15" s="86" t="s">
        <v>235</v>
      </c>
      <c r="C15" s="86" t="str">
        <f>canon!A17&amp;"_review_parent"</f>
        <v>127800c_d3t26_1x578a_gv1_review_parent</v>
      </c>
      <c r="D15" s="115" t="str">
        <f>parents!C4&amp;"!"&amp;parents!D28&amp;"!R0!lL!0!0!"&amp;canon!A17&amp;"_review_parent!lR!0!0"</f>
        <v>nik78d2lib2_v78_lay!127800c_d3t26_1x578a_frm_1x1_canon_s_47!R0!lL!0!0!127800c_d3t26_1x578a_gv1_review_parent!lR!0!0</v>
      </c>
      <c r="E15" s="86" t="s">
        <v>236</v>
      </c>
      <c r="F15" s="86" t="s">
        <v>230</v>
      </c>
      <c r="G15" s="86" t="s">
        <v>230</v>
      </c>
      <c r="H15" s="86" t="s">
        <v>237</v>
      </c>
      <c r="I15" s="86" t="s">
        <v>230</v>
      </c>
      <c r="J15" s="86"/>
      <c r="K15" s="86"/>
      <c r="L15" s="86"/>
      <c r="M15" s="86"/>
      <c r="N15" s="86"/>
      <c r="O15" s="86"/>
      <c r="P15" s="86"/>
    </row>
    <row r="16" spans="1:16" x14ac:dyDescent="0.25">
      <c r="A16" s="86" t="s">
        <v>38</v>
      </c>
      <c r="B16" s="86" t="s">
        <v>235</v>
      </c>
      <c r="C16" s="86" t="str">
        <f>canon!A17&amp;"_review_parent"</f>
        <v>127800c_d3t26_1x578a_gv1_review_parent</v>
      </c>
      <c r="D16" s="115" t="str">
        <f>parents!C4&amp;"!"&amp;parents!D31&amp;"!R0!lL!0!0!"&amp;canon!A17&amp;"_review_parent!lR!0!0"</f>
        <v>nik78d2lib2_v78_lay!127800c_d3t26_1x578a_frm_1x1_canon_s_48!R0!lL!0!0!127800c_d3t26_1x578a_gv1_review_parent!lR!0!0</v>
      </c>
      <c r="E16" s="86" t="s">
        <v>236</v>
      </c>
      <c r="F16" s="86" t="s">
        <v>230</v>
      </c>
      <c r="G16" s="86" t="s">
        <v>230</v>
      </c>
      <c r="H16" s="86" t="s">
        <v>237</v>
      </c>
      <c r="I16" s="86" t="s">
        <v>230</v>
      </c>
      <c r="J16" s="86"/>
      <c r="K16" s="86"/>
      <c r="L16" s="86"/>
      <c r="M16" s="86"/>
      <c r="N16" s="86"/>
      <c r="O16" s="86"/>
      <c r="P16" s="86"/>
    </row>
    <row r="17" spans="1:3" x14ac:dyDescent="0.25">
      <c r="A17" s="86" t="s">
        <v>38</v>
      </c>
      <c r="B17" s="86" t="s">
        <v>238</v>
      </c>
      <c r="C17" s="86" t="str">
        <f>canon!A17&amp;"_review_parent"</f>
        <v>127800c_d3t26_1x578a_gv1_review_parent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3600B-CBDA-4BF4-82E5-2E10F33BF2C8}">
  <dimension ref="C4:M96"/>
  <sheetViews>
    <sheetView workbookViewId="0">
      <selection activeCell="E29" sqref="E29"/>
    </sheetView>
  </sheetViews>
  <sheetFormatPr defaultRowHeight="15" x14ac:dyDescent="0.25"/>
  <cols>
    <col min="3" max="3" width="19.85546875" bestFit="1" customWidth="1"/>
    <col min="4" max="4" width="15.28515625" customWidth="1"/>
    <col min="5" max="5" width="19.85546875" bestFit="1" customWidth="1"/>
    <col min="6" max="7" width="25" bestFit="1" customWidth="1"/>
    <col min="8" max="8" width="12.85546875" bestFit="1" customWidth="1"/>
    <col min="9" max="9" width="11" bestFit="1" customWidth="1"/>
    <col min="11" max="11" width="22.140625" customWidth="1"/>
  </cols>
  <sheetData>
    <row r="4" spans="3:13" x14ac:dyDescent="0.25">
      <c r="D4" s="35"/>
      <c r="E4" s="35"/>
      <c r="F4" s="35"/>
      <c r="G4" s="35"/>
      <c r="H4" s="35"/>
      <c r="I4" s="35"/>
      <c r="K4" s="30" t="s">
        <v>202</v>
      </c>
      <c r="M4" s="49" t="s">
        <v>215</v>
      </c>
    </row>
    <row r="5" spans="3:13" x14ac:dyDescent="0.25">
      <c r="C5" s="35" t="s">
        <v>200</v>
      </c>
      <c r="D5" s="35" t="s">
        <v>198</v>
      </c>
      <c r="E5" s="35" t="s">
        <v>124</v>
      </c>
      <c r="F5" s="35" t="s">
        <v>129</v>
      </c>
      <c r="G5" s="35" t="s">
        <v>199</v>
      </c>
      <c r="H5" s="35" t="s">
        <v>201</v>
      </c>
      <c r="I5" s="35" t="s">
        <v>217</v>
      </c>
    </row>
    <row r="6" spans="3:13" x14ac:dyDescent="0.25">
      <c r="C6" s="49">
        <v>1</v>
      </c>
      <c r="D6" s="35" t="s">
        <v>194</v>
      </c>
      <c r="E6" s="35" t="s">
        <v>166</v>
      </c>
      <c r="F6" s="35" t="s">
        <v>167</v>
      </c>
      <c r="G6" s="47" t="s">
        <v>195</v>
      </c>
      <c r="H6" s="47" t="s">
        <v>202</v>
      </c>
      <c r="I6" t="b">
        <v>1</v>
      </c>
    </row>
    <row r="7" spans="3:13" x14ac:dyDescent="0.25">
      <c r="C7" s="49">
        <v>2</v>
      </c>
      <c r="D7" s="35" t="s">
        <v>194</v>
      </c>
      <c r="E7" s="35" t="s">
        <v>166</v>
      </c>
      <c r="F7" s="35" t="s">
        <v>168</v>
      </c>
      <c r="G7" s="47" t="s">
        <v>195</v>
      </c>
      <c r="H7" s="47" t="s">
        <v>202</v>
      </c>
      <c r="I7" s="35" t="b">
        <v>1</v>
      </c>
    </row>
    <row r="8" spans="3:13" x14ac:dyDescent="0.25">
      <c r="C8" s="49">
        <v>3</v>
      </c>
      <c r="D8" s="35" t="s">
        <v>194</v>
      </c>
      <c r="E8" s="35" t="s">
        <v>166</v>
      </c>
      <c r="F8" s="35" t="s">
        <v>169</v>
      </c>
      <c r="G8" s="47" t="s">
        <v>195</v>
      </c>
      <c r="H8" s="47" t="s">
        <v>202</v>
      </c>
      <c r="I8" s="35" t="b">
        <v>1</v>
      </c>
    </row>
    <row r="9" spans="3:13" x14ac:dyDescent="0.25">
      <c r="C9" s="49">
        <v>4</v>
      </c>
      <c r="D9" s="35" t="s">
        <v>194</v>
      </c>
      <c r="E9" s="35" t="s">
        <v>166</v>
      </c>
      <c r="F9" s="35" t="s">
        <v>170</v>
      </c>
      <c r="G9" s="47" t="s">
        <v>195</v>
      </c>
      <c r="H9" s="47" t="s">
        <v>202</v>
      </c>
      <c r="I9" s="35" t="b">
        <v>1</v>
      </c>
    </row>
    <row r="10" spans="3:13" x14ac:dyDescent="0.25">
      <c r="C10" s="49">
        <v>5</v>
      </c>
      <c r="D10" s="35" t="s">
        <v>194</v>
      </c>
      <c r="E10" s="35" t="s">
        <v>166</v>
      </c>
      <c r="F10" s="35" t="s">
        <v>171</v>
      </c>
      <c r="G10" s="47" t="s">
        <v>195</v>
      </c>
      <c r="H10" s="47" t="s">
        <v>203</v>
      </c>
      <c r="I10" s="35" t="b">
        <v>1</v>
      </c>
    </row>
    <row r="11" spans="3:13" x14ac:dyDescent="0.25">
      <c r="C11" s="49">
        <v>6</v>
      </c>
      <c r="D11" s="35" t="s">
        <v>194</v>
      </c>
      <c r="E11" s="35" t="s">
        <v>166</v>
      </c>
      <c r="F11" s="35" t="s">
        <v>172</v>
      </c>
      <c r="G11" s="47" t="s">
        <v>195</v>
      </c>
      <c r="H11" s="47" t="s">
        <v>203</v>
      </c>
      <c r="I11" s="35" t="b">
        <v>1</v>
      </c>
      <c r="K11" s="30" t="s">
        <v>203</v>
      </c>
    </row>
    <row r="12" spans="3:13" x14ac:dyDescent="0.25">
      <c r="C12" s="49">
        <v>7</v>
      </c>
      <c r="D12" s="35" t="s">
        <v>194</v>
      </c>
      <c r="E12" s="35" t="s">
        <v>166</v>
      </c>
      <c r="F12" s="35" t="s">
        <v>173</v>
      </c>
      <c r="G12" s="47" t="s">
        <v>195</v>
      </c>
      <c r="H12" s="47" t="s">
        <v>203</v>
      </c>
      <c r="I12" s="35" t="b">
        <v>1</v>
      </c>
    </row>
    <row r="13" spans="3:13" x14ac:dyDescent="0.25">
      <c r="C13" s="49">
        <v>8</v>
      </c>
      <c r="D13" s="35" t="s">
        <v>194</v>
      </c>
      <c r="E13" s="35" t="s">
        <v>166</v>
      </c>
      <c r="F13" s="35" t="s">
        <v>174</v>
      </c>
      <c r="G13" s="47" t="s">
        <v>195</v>
      </c>
      <c r="H13" s="47" t="s">
        <v>204</v>
      </c>
      <c r="I13" s="35" t="b">
        <v>1</v>
      </c>
    </row>
    <row r="14" spans="3:13" x14ac:dyDescent="0.25">
      <c r="C14" s="49">
        <v>9</v>
      </c>
      <c r="D14" s="35" t="s">
        <v>194</v>
      </c>
      <c r="E14" s="35" t="s">
        <v>166</v>
      </c>
      <c r="F14" s="35" t="s">
        <v>175</v>
      </c>
      <c r="G14" s="47" t="s">
        <v>195</v>
      </c>
      <c r="H14" s="47" t="s">
        <v>205</v>
      </c>
      <c r="I14" s="35" t="b">
        <v>1</v>
      </c>
    </row>
    <row r="15" spans="3:13" x14ac:dyDescent="0.25">
      <c r="C15" s="49">
        <v>10</v>
      </c>
      <c r="D15" s="35" t="s">
        <v>194</v>
      </c>
      <c r="E15" s="35" t="s">
        <v>166</v>
      </c>
      <c r="F15" s="35" t="s">
        <v>176</v>
      </c>
      <c r="G15" s="47" t="s">
        <v>177</v>
      </c>
      <c r="H15" s="47" t="s">
        <v>202</v>
      </c>
      <c r="I15" s="35" t="b">
        <v>1</v>
      </c>
    </row>
    <row r="16" spans="3:13" x14ac:dyDescent="0.25">
      <c r="C16" s="49">
        <v>11</v>
      </c>
      <c r="D16" s="35" t="s">
        <v>194</v>
      </c>
      <c r="E16" s="35" t="s">
        <v>166</v>
      </c>
      <c r="F16" s="35" t="s">
        <v>179</v>
      </c>
      <c r="G16" s="47" t="s">
        <v>177</v>
      </c>
      <c r="H16" s="47" t="s">
        <v>202</v>
      </c>
      <c r="I16" s="35" t="b">
        <v>1</v>
      </c>
    </row>
    <row r="17" spans="3:13" x14ac:dyDescent="0.25">
      <c r="C17" s="49">
        <v>12</v>
      </c>
      <c r="D17" s="35" t="s">
        <v>194</v>
      </c>
      <c r="E17" s="35" t="s">
        <v>166</v>
      </c>
      <c r="F17" s="35" t="s">
        <v>180</v>
      </c>
      <c r="G17" s="47" t="s">
        <v>177</v>
      </c>
      <c r="H17" s="47" t="s">
        <v>202</v>
      </c>
      <c r="I17" s="35" t="b">
        <v>1</v>
      </c>
    </row>
    <row r="18" spans="3:13" x14ac:dyDescent="0.25">
      <c r="C18" s="49">
        <v>13</v>
      </c>
      <c r="D18" s="35" t="s">
        <v>194</v>
      </c>
      <c r="E18" s="35" t="s">
        <v>166</v>
      </c>
      <c r="F18" s="35" t="s">
        <v>181</v>
      </c>
      <c r="G18" s="47" t="s">
        <v>177</v>
      </c>
      <c r="H18" s="47" t="s">
        <v>202</v>
      </c>
      <c r="I18" s="35" t="b">
        <v>1</v>
      </c>
      <c r="K18" s="30" t="s">
        <v>204</v>
      </c>
      <c r="M18" s="49" t="s">
        <v>216</v>
      </c>
    </row>
    <row r="19" spans="3:13" x14ac:dyDescent="0.25">
      <c r="C19" s="49">
        <v>14</v>
      </c>
      <c r="D19" s="35" t="s">
        <v>194</v>
      </c>
      <c r="E19" s="35" t="s">
        <v>166</v>
      </c>
      <c r="F19" s="35" t="s">
        <v>182</v>
      </c>
      <c r="G19" s="49" t="s">
        <v>193</v>
      </c>
      <c r="H19" s="47" t="s">
        <v>204</v>
      </c>
      <c r="I19" s="35" t="b">
        <v>1</v>
      </c>
    </row>
    <row r="20" spans="3:13" x14ac:dyDescent="0.25">
      <c r="C20" s="49">
        <v>15</v>
      </c>
      <c r="D20" s="35" t="s">
        <v>194</v>
      </c>
      <c r="E20" s="35" t="s">
        <v>166</v>
      </c>
      <c r="F20" s="35" t="s">
        <v>183</v>
      </c>
      <c r="G20" s="49" t="s">
        <v>193</v>
      </c>
      <c r="H20" s="47" t="s">
        <v>205</v>
      </c>
      <c r="I20" s="35" t="b">
        <v>1</v>
      </c>
    </row>
    <row r="21" spans="3:13" x14ac:dyDescent="0.25">
      <c r="C21" s="49">
        <v>16</v>
      </c>
      <c r="D21" t="s">
        <v>194</v>
      </c>
      <c r="E21" t="s">
        <v>166</v>
      </c>
      <c r="F21" t="s">
        <v>222</v>
      </c>
      <c r="G21" s="47" t="s">
        <v>193</v>
      </c>
      <c r="H21" s="47" t="s">
        <v>204</v>
      </c>
      <c r="I21" t="b">
        <v>1</v>
      </c>
    </row>
    <row r="22" spans="3:13" x14ac:dyDescent="0.25">
      <c r="C22" s="49">
        <v>17</v>
      </c>
      <c r="D22" t="s">
        <v>194</v>
      </c>
      <c r="E22" t="s">
        <v>166</v>
      </c>
      <c r="F22" t="s">
        <v>183</v>
      </c>
      <c r="G22" s="47" t="s">
        <v>193</v>
      </c>
      <c r="H22" s="47" t="s">
        <v>205</v>
      </c>
      <c r="I22" t="b">
        <v>1</v>
      </c>
    </row>
    <row r="25" spans="3:13" x14ac:dyDescent="0.25">
      <c r="K25" s="30" t="s">
        <v>205</v>
      </c>
    </row>
    <row r="36" spans="4:9" x14ac:dyDescent="0.25">
      <c r="D36" t="s">
        <v>218</v>
      </c>
    </row>
    <row r="38" spans="4:9" x14ac:dyDescent="0.25">
      <c r="D38" t="s">
        <v>200</v>
      </c>
      <c r="E38" t="s">
        <v>198</v>
      </c>
      <c r="F38" t="s">
        <v>124</v>
      </c>
      <c r="G38" t="s">
        <v>129</v>
      </c>
      <c r="H38" t="s">
        <v>199</v>
      </c>
      <c r="I38" t="s">
        <v>201</v>
      </c>
    </row>
    <row r="39" spans="4:9" x14ac:dyDescent="0.25">
      <c r="D39" s="30">
        <v>1</v>
      </c>
      <c r="E39" t="s">
        <v>194</v>
      </c>
      <c r="F39" t="s">
        <v>166</v>
      </c>
      <c r="G39" t="s">
        <v>167</v>
      </c>
      <c r="H39" s="30" t="s">
        <v>195</v>
      </c>
      <c r="I39" t="s">
        <v>202</v>
      </c>
    </row>
    <row r="40" spans="4:9" x14ac:dyDescent="0.25">
      <c r="D40" s="30">
        <v>2</v>
      </c>
      <c r="E40" s="24" t="s">
        <v>194</v>
      </c>
      <c r="F40" s="24" t="s">
        <v>166</v>
      </c>
      <c r="G40" t="s">
        <v>168</v>
      </c>
      <c r="H40" s="30" t="s">
        <v>195</v>
      </c>
      <c r="I40" s="24" t="s">
        <v>202</v>
      </c>
    </row>
    <row r="41" spans="4:9" x14ac:dyDescent="0.25">
      <c r="D41" s="30">
        <v>3</v>
      </c>
      <c r="E41" s="24" t="s">
        <v>194</v>
      </c>
      <c r="F41" s="24" t="s">
        <v>166</v>
      </c>
      <c r="G41" t="s">
        <v>169</v>
      </c>
      <c r="H41" s="30" t="s">
        <v>195</v>
      </c>
      <c r="I41" s="24" t="s">
        <v>202</v>
      </c>
    </row>
    <row r="42" spans="4:9" x14ac:dyDescent="0.25">
      <c r="D42" s="30">
        <v>4</v>
      </c>
      <c r="E42" s="24" t="s">
        <v>194</v>
      </c>
      <c r="F42" s="24" t="s">
        <v>166</v>
      </c>
      <c r="G42" t="s">
        <v>170</v>
      </c>
      <c r="H42" s="30" t="s">
        <v>195</v>
      </c>
      <c r="I42" s="24" t="s">
        <v>202</v>
      </c>
    </row>
    <row r="43" spans="4:9" x14ac:dyDescent="0.25">
      <c r="D43" s="30">
        <v>5</v>
      </c>
      <c r="E43" s="24" t="s">
        <v>194</v>
      </c>
      <c r="F43" s="24" t="s">
        <v>166</v>
      </c>
      <c r="G43" t="s">
        <v>171</v>
      </c>
      <c r="H43" s="30" t="s">
        <v>195</v>
      </c>
      <c r="I43" t="s">
        <v>203</v>
      </c>
    </row>
    <row r="44" spans="4:9" x14ac:dyDescent="0.25">
      <c r="D44" s="30">
        <v>6</v>
      </c>
      <c r="E44" s="24" t="s">
        <v>194</v>
      </c>
      <c r="F44" s="24" t="s">
        <v>166</v>
      </c>
      <c r="G44" t="s">
        <v>172</v>
      </c>
      <c r="H44" s="30" t="s">
        <v>195</v>
      </c>
      <c r="I44" s="24" t="s">
        <v>203</v>
      </c>
    </row>
    <row r="45" spans="4:9" x14ac:dyDescent="0.25">
      <c r="D45" s="30">
        <v>7</v>
      </c>
      <c r="E45" s="24" t="s">
        <v>194</v>
      </c>
      <c r="F45" s="24" t="s">
        <v>166</v>
      </c>
      <c r="G45" t="s">
        <v>173</v>
      </c>
      <c r="H45" s="30" t="s">
        <v>195</v>
      </c>
      <c r="I45" s="24" t="s">
        <v>203</v>
      </c>
    </row>
    <row r="46" spans="4:9" x14ac:dyDescent="0.25">
      <c r="D46" s="30">
        <v>8</v>
      </c>
      <c r="E46" s="24" t="s">
        <v>194</v>
      </c>
      <c r="F46" s="24" t="s">
        <v>166</v>
      </c>
      <c r="G46" t="s">
        <v>174</v>
      </c>
      <c r="H46" s="30" t="s">
        <v>195</v>
      </c>
      <c r="I46" s="24" t="s">
        <v>204</v>
      </c>
    </row>
    <row r="47" spans="4:9" x14ac:dyDescent="0.25">
      <c r="D47" s="30">
        <v>9</v>
      </c>
      <c r="E47" s="24" t="s">
        <v>194</v>
      </c>
      <c r="F47" s="24" t="s">
        <v>166</v>
      </c>
      <c r="G47" t="s">
        <v>175</v>
      </c>
      <c r="H47" s="30" t="s">
        <v>195</v>
      </c>
      <c r="I47" s="24" t="s">
        <v>205</v>
      </c>
    </row>
    <row r="48" spans="4:9" x14ac:dyDescent="0.25">
      <c r="D48" s="30">
        <v>10</v>
      </c>
      <c r="E48" s="24" t="s">
        <v>194</v>
      </c>
      <c r="F48" s="24" t="s">
        <v>166</v>
      </c>
      <c r="G48" t="s">
        <v>176</v>
      </c>
      <c r="H48" s="30" t="s">
        <v>177</v>
      </c>
      <c r="I48" s="24" t="s">
        <v>202</v>
      </c>
    </row>
    <row r="49" spans="4:9" x14ac:dyDescent="0.25">
      <c r="D49" s="30">
        <v>11</v>
      </c>
      <c r="E49" s="24" t="s">
        <v>194</v>
      </c>
      <c r="F49" s="24" t="s">
        <v>166</v>
      </c>
      <c r="G49" t="s">
        <v>179</v>
      </c>
      <c r="H49" s="30" t="s">
        <v>177</v>
      </c>
      <c r="I49" s="24" t="s">
        <v>202</v>
      </c>
    </row>
    <row r="50" spans="4:9" x14ac:dyDescent="0.25">
      <c r="D50" s="30">
        <v>12</v>
      </c>
      <c r="E50" s="24" t="s">
        <v>194</v>
      </c>
      <c r="F50" s="24" t="s">
        <v>166</v>
      </c>
      <c r="G50" t="s">
        <v>180</v>
      </c>
      <c r="H50" s="30" t="s">
        <v>177</v>
      </c>
      <c r="I50" s="24" t="s">
        <v>202</v>
      </c>
    </row>
    <row r="51" spans="4:9" x14ac:dyDescent="0.25">
      <c r="D51" s="30">
        <v>13</v>
      </c>
      <c r="E51" s="24" t="s">
        <v>194</v>
      </c>
      <c r="F51" s="24" t="s">
        <v>166</v>
      </c>
      <c r="G51" t="s">
        <v>181</v>
      </c>
      <c r="H51" s="30" t="s">
        <v>177</v>
      </c>
      <c r="I51" s="24" t="s">
        <v>202</v>
      </c>
    </row>
    <row r="52" spans="4:9" x14ac:dyDescent="0.25">
      <c r="D52" s="30">
        <v>14</v>
      </c>
      <c r="E52" s="24" t="s">
        <v>194</v>
      </c>
      <c r="F52" s="24" t="s">
        <v>166</v>
      </c>
      <c r="G52" t="s">
        <v>182</v>
      </c>
      <c r="H52" s="30" t="s">
        <v>193</v>
      </c>
      <c r="I52" s="24" t="s">
        <v>204</v>
      </c>
    </row>
    <row r="53" spans="4:9" x14ac:dyDescent="0.25">
      <c r="D53" s="30">
        <v>15</v>
      </c>
      <c r="E53" s="24" t="s">
        <v>194</v>
      </c>
      <c r="F53" s="24" t="s">
        <v>166</v>
      </c>
      <c r="G53" t="s">
        <v>183</v>
      </c>
      <c r="H53" s="30" t="s">
        <v>193</v>
      </c>
      <c r="I53" s="24" t="s">
        <v>205</v>
      </c>
    </row>
    <row r="54" spans="4:9" x14ac:dyDescent="0.25">
      <c r="D54" s="31">
        <v>16</v>
      </c>
      <c r="E54" s="32" t="s">
        <v>197</v>
      </c>
      <c r="F54" s="32" t="s">
        <v>166</v>
      </c>
      <c r="G54" s="32" t="s">
        <v>184</v>
      </c>
      <c r="H54" s="31" t="s">
        <v>196</v>
      </c>
      <c r="I54" s="32" t="s">
        <v>202</v>
      </c>
    </row>
    <row r="55" spans="4:9" x14ac:dyDescent="0.25">
      <c r="D55" s="31">
        <v>17</v>
      </c>
      <c r="E55" s="32" t="s">
        <v>197</v>
      </c>
      <c r="F55" s="32" t="s">
        <v>166</v>
      </c>
      <c r="G55" s="32" t="s">
        <v>185</v>
      </c>
      <c r="H55" s="31" t="s">
        <v>196</v>
      </c>
      <c r="I55" s="32" t="s">
        <v>202</v>
      </c>
    </row>
    <row r="56" spans="4:9" x14ac:dyDescent="0.25">
      <c r="D56" s="31">
        <v>18</v>
      </c>
      <c r="E56" s="32" t="s">
        <v>197</v>
      </c>
      <c r="F56" s="32" t="s">
        <v>166</v>
      </c>
      <c r="G56" s="32" t="s">
        <v>186</v>
      </c>
      <c r="H56" s="31" t="s">
        <v>196</v>
      </c>
      <c r="I56" s="32" t="s">
        <v>202</v>
      </c>
    </row>
    <row r="57" spans="4:9" x14ac:dyDescent="0.25">
      <c r="D57" s="23">
        <v>19</v>
      </c>
      <c r="E57" s="21" t="s">
        <v>197</v>
      </c>
      <c r="F57" s="21" t="s">
        <v>166</v>
      </c>
      <c r="G57" s="21" t="s">
        <v>187</v>
      </c>
      <c r="H57" s="23" t="s">
        <v>196</v>
      </c>
      <c r="I57" s="21" t="s">
        <v>202</v>
      </c>
    </row>
    <row r="58" spans="4:9" x14ac:dyDescent="0.25">
      <c r="D58" s="23">
        <v>20</v>
      </c>
      <c r="E58" s="21" t="s">
        <v>197</v>
      </c>
      <c r="F58" s="21" t="s">
        <v>166</v>
      </c>
      <c r="G58" s="21" t="s">
        <v>188</v>
      </c>
      <c r="H58" s="23" t="s">
        <v>196</v>
      </c>
      <c r="I58" s="21" t="s">
        <v>203</v>
      </c>
    </row>
    <row r="59" spans="4:9" x14ac:dyDescent="0.25">
      <c r="D59" s="23">
        <v>21</v>
      </c>
      <c r="E59" s="21" t="s">
        <v>197</v>
      </c>
      <c r="F59" s="21" t="s">
        <v>166</v>
      </c>
      <c r="G59" s="21" t="s">
        <v>189</v>
      </c>
      <c r="H59" s="23" t="s">
        <v>196</v>
      </c>
      <c r="I59" s="21" t="s">
        <v>203</v>
      </c>
    </row>
    <row r="60" spans="4:9" x14ac:dyDescent="0.25">
      <c r="D60" s="23">
        <v>22</v>
      </c>
      <c r="E60" s="21" t="s">
        <v>197</v>
      </c>
      <c r="F60" s="21" t="s">
        <v>166</v>
      </c>
      <c r="G60" s="21" t="s">
        <v>190</v>
      </c>
      <c r="H60" s="23" t="s">
        <v>196</v>
      </c>
      <c r="I60" s="21" t="s">
        <v>203</v>
      </c>
    </row>
    <row r="61" spans="4:9" x14ac:dyDescent="0.25">
      <c r="D61" s="31">
        <v>23</v>
      </c>
      <c r="E61" s="32" t="s">
        <v>197</v>
      </c>
      <c r="F61" s="32" t="s">
        <v>166</v>
      </c>
      <c r="G61" s="32" t="s">
        <v>191</v>
      </c>
      <c r="H61" s="31" t="s">
        <v>196</v>
      </c>
      <c r="I61" s="32" t="s">
        <v>204</v>
      </c>
    </row>
    <row r="62" spans="4:9" x14ac:dyDescent="0.25">
      <c r="D62" s="23">
        <v>24</v>
      </c>
      <c r="E62" s="21" t="s">
        <v>197</v>
      </c>
      <c r="F62" s="21" t="s">
        <v>166</v>
      </c>
      <c r="G62" s="21" t="s">
        <v>192</v>
      </c>
      <c r="H62" s="23" t="s">
        <v>196</v>
      </c>
      <c r="I62" s="21" t="s">
        <v>205</v>
      </c>
    </row>
    <row r="67" spans="4:10" x14ac:dyDescent="0.25">
      <c r="D67" t="s">
        <v>219</v>
      </c>
    </row>
    <row r="69" spans="4:10" x14ac:dyDescent="0.25">
      <c r="D69" s="53" t="s">
        <v>200</v>
      </c>
      <c r="E69" s="54" t="s">
        <v>198</v>
      </c>
      <c r="F69" s="54" t="s">
        <v>124</v>
      </c>
      <c r="G69" s="54" t="s">
        <v>129</v>
      </c>
      <c r="H69" s="54" t="s">
        <v>199</v>
      </c>
      <c r="I69" s="54" t="s">
        <v>201</v>
      </c>
      <c r="J69" s="55" t="s">
        <v>217</v>
      </c>
    </row>
    <row r="70" spans="4:10" x14ac:dyDescent="0.25">
      <c r="D70" s="56">
        <v>1</v>
      </c>
      <c r="E70" s="51" t="s">
        <v>194</v>
      </c>
      <c r="F70" s="51" t="s">
        <v>166</v>
      </c>
      <c r="G70" s="51" t="s">
        <v>167</v>
      </c>
      <c r="H70" s="57" t="s">
        <v>195</v>
      </c>
      <c r="I70" s="57" t="s">
        <v>202</v>
      </c>
      <c r="J70" s="50" t="b">
        <v>1</v>
      </c>
    </row>
    <row r="71" spans="4:10" x14ac:dyDescent="0.25">
      <c r="D71" s="56">
        <v>2</v>
      </c>
      <c r="E71" s="51" t="s">
        <v>194</v>
      </c>
      <c r="F71" s="51" t="s">
        <v>166</v>
      </c>
      <c r="G71" s="51" t="s">
        <v>168</v>
      </c>
      <c r="H71" s="57" t="s">
        <v>195</v>
      </c>
      <c r="I71" s="57" t="s">
        <v>202</v>
      </c>
      <c r="J71" s="50" t="b">
        <v>1</v>
      </c>
    </row>
    <row r="72" spans="4:10" x14ac:dyDescent="0.25">
      <c r="D72" s="56">
        <v>3</v>
      </c>
      <c r="E72" s="51" t="s">
        <v>194</v>
      </c>
      <c r="F72" s="51" t="s">
        <v>166</v>
      </c>
      <c r="G72" s="51" t="s">
        <v>169</v>
      </c>
      <c r="H72" s="57" t="s">
        <v>195</v>
      </c>
      <c r="I72" s="57" t="s">
        <v>202</v>
      </c>
      <c r="J72" s="50" t="b">
        <v>1</v>
      </c>
    </row>
    <row r="73" spans="4:10" x14ac:dyDescent="0.25">
      <c r="D73" s="56">
        <v>4</v>
      </c>
      <c r="E73" s="51" t="s">
        <v>194</v>
      </c>
      <c r="F73" s="51" t="s">
        <v>166</v>
      </c>
      <c r="G73" s="51" t="s">
        <v>170</v>
      </c>
      <c r="H73" s="57" t="s">
        <v>195</v>
      </c>
      <c r="I73" s="57" t="s">
        <v>202</v>
      </c>
      <c r="J73" s="50" t="b">
        <v>1</v>
      </c>
    </row>
    <row r="74" spans="4:10" x14ac:dyDescent="0.25">
      <c r="D74" s="56">
        <v>5</v>
      </c>
      <c r="E74" s="51" t="s">
        <v>194</v>
      </c>
      <c r="F74" s="51" t="s">
        <v>166</v>
      </c>
      <c r="G74" s="51" t="s">
        <v>171</v>
      </c>
      <c r="H74" s="57" t="s">
        <v>195</v>
      </c>
      <c r="I74" s="57" t="s">
        <v>203</v>
      </c>
      <c r="J74" s="50" t="b">
        <v>1</v>
      </c>
    </row>
    <row r="75" spans="4:10" x14ac:dyDescent="0.25">
      <c r="D75" s="56">
        <v>6</v>
      </c>
      <c r="E75" s="51" t="s">
        <v>194</v>
      </c>
      <c r="F75" s="51" t="s">
        <v>166</v>
      </c>
      <c r="G75" s="51" t="s">
        <v>172</v>
      </c>
      <c r="H75" s="57" t="s">
        <v>195</v>
      </c>
      <c r="I75" s="57" t="s">
        <v>203</v>
      </c>
      <c r="J75" s="50" t="b">
        <v>1</v>
      </c>
    </row>
    <row r="76" spans="4:10" x14ac:dyDescent="0.25">
      <c r="D76" s="56">
        <v>7</v>
      </c>
      <c r="E76" s="51" t="s">
        <v>194</v>
      </c>
      <c r="F76" s="51" t="s">
        <v>166</v>
      </c>
      <c r="G76" s="51" t="s">
        <v>173</v>
      </c>
      <c r="H76" s="57" t="s">
        <v>195</v>
      </c>
      <c r="I76" s="57" t="s">
        <v>203</v>
      </c>
      <c r="J76" s="50" t="b">
        <v>1</v>
      </c>
    </row>
    <row r="77" spans="4:10" x14ac:dyDescent="0.25">
      <c r="D77" s="56">
        <v>8</v>
      </c>
      <c r="E77" s="51" t="s">
        <v>194</v>
      </c>
      <c r="F77" s="51" t="s">
        <v>166</v>
      </c>
      <c r="G77" s="51" t="s">
        <v>174</v>
      </c>
      <c r="H77" s="57" t="s">
        <v>195</v>
      </c>
      <c r="I77" s="57" t="s">
        <v>204</v>
      </c>
      <c r="J77" s="50" t="b">
        <v>1</v>
      </c>
    </row>
    <row r="78" spans="4:10" x14ac:dyDescent="0.25">
      <c r="D78" s="56">
        <v>9</v>
      </c>
      <c r="E78" s="51" t="s">
        <v>194</v>
      </c>
      <c r="F78" s="51" t="s">
        <v>166</v>
      </c>
      <c r="G78" s="51" t="s">
        <v>175</v>
      </c>
      <c r="H78" s="57" t="s">
        <v>195</v>
      </c>
      <c r="I78" s="57" t="s">
        <v>205</v>
      </c>
      <c r="J78" s="50" t="b">
        <v>1</v>
      </c>
    </row>
    <row r="79" spans="4:10" x14ac:dyDescent="0.25">
      <c r="D79" s="56">
        <v>10</v>
      </c>
      <c r="E79" s="51" t="s">
        <v>194</v>
      </c>
      <c r="F79" s="51" t="s">
        <v>166</v>
      </c>
      <c r="G79" s="51" t="s">
        <v>176</v>
      </c>
      <c r="H79" s="57" t="s">
        <v>177</v>
      </c>
      <c r="I79" s="57" t="s">
        <v>202</v>
      </c>
      <c r="J79" s="50" t="b">
        <v>1</v>
      </c>
    </row>
    <row r="80" spans="4:10" x14ac:dyDescent="0.25">
      <c r="D80" s="56">
        <v>11</v>
      </c>
      <c r="E80" s="51" t="s">
        <v>194</v>
      </c>
      <c r="F80" s="51" t="s">
        <v>166</v>
      </c>
      <c r="G80" s="51" t="s">
        <v>179</v>
      </c>
      <c r="H80" s="57" t="s">
        <v>177</v>
      </c>
      <c r="I80" s="57" t="s">
        <v>202</v>
      </c>
      <c r="J80" s="50" t="b">
        <v>1</v>
      </c>
    </row>
    <row r="81" spans="4:10" x14ac:dyDescent="0.25">
      <c r="D81" s="56">
        <v>12</v>
      </c>
      <c r="E81" s="51" t="s">
        <v>194</v>
      </c>
      <c r="F81" s="51" t="s">
        <v>166</v>
      </c>
      <c r="G81" s="51" t="s">
        <v>180</v>
      </c>
      <c r="H81" s="57" t="s">
        <v>177</v>
      </c>
      <c r="I81" s="57" t="s">
        <v>202</v>
      </c>
      <c r="J81" s="50" t="b">
        <v>1</v>
      </c>
    </row>
    <row r="82" spans="4:10" x14ac:dyDescent="0.25">
      <c r="D82" s="56">
        <v>13</v>
      </c>
      <c r="E82" s="51" t="s">
        <v>194</v>
      </c>
      <c r="F82" s="51" t="s">
        <v>166</v>
      </c>
      <c r="G82" s="51" t="s">
        <v>181</v>
      </c>
      <c r="H82" s="57" t="s">
        <v>177</v>
      </c>
      <c r="I82" s="57" t="s">
        <v>202</v>
      </c>
      <c r="J82" s="50" t="b">
        <v>1</v>
      </c>
    </row>
    <row r="83" spans="4:10" x14ac:dyDescent="0.25">
      <c r="D83" s="56">
        <v>14</v>
      </c>
      <c r="E83" s="51" t="s">
        <v>194</v>
      </c>
      <c r="F83" s="51" t="s">
        <v>166</v>
      </c>
      <c r="G83" s="51" t="s">
        <v>182</v>
      </c>
      <c r="H83" s="58" t="s">
        <v>193</v>
      </c>
      <c r="I83" s="57" t="s">
        <v>204</v>
      </c>
      <c r="J83" s="50" t="b">
        <v>1</v>
      </c>
    </row>
    <row r="84" spans="4:10" x14ac:dyDescent="0.25">
      <c r="D84" s="56">
        <v>15</v>
      </c>
      <c r="E84" s="51" t="s">
        <v>194</v>
      </c>
      <c r="F84" s="51" t="s">
        <v>166</v>
      </c>
      <c r="G84" s="51" t="s">
        <v>183</v>
      </c>
      <c r="H84" s="58" t="s">
        <v>193</v>
      </c>
      <c r="I84" s="57" t="s">
        <v>205</v>
      </c>
      <c r="J84" s="50" t="b">
        <v>1</v>
      </c>
    </row>
    <row r="85" spans="4:10" x14ac:dyDescent="0.25">
      <c r="D85" s="56">
        <v>16</v>
      </c>
      <c r="E85" s="51" t="s">
        <v>197</v>
      </c>
      <c r="F85" s="51" t="s">
        <v>166</v>
      </c>
      <c r="G85" s="51" t="s">
        <v>184</v>
      </c>
      <c r="H85" s="58" t="s">
        <v>196</v>
      </c>
      <c r="I85" s="57" t="s">
        <v>202</v>
      </c>
      <c r="J85" s="50" t="b">
        <v>1</v>
      </c>
    </row>
    <row r="86" spans="4:10" x14ac:dyDescent="0.25">
      <c r="D86" s="56">
        <v>17</v>
      </c>
      <c r="E86" s="51" t="s">
        <v>197</v>
      </c>
      <c r="F86" s="51" t="s">
        <v>166</v>
      </c>
      <c r="G86" s="51" t="s">
        <v>185</v>
      </c>
      <c r="H86" s="58" t="s">
        <v>196</v>
      </c>
      <c r="I86" s="57" t="s">
        <v>202</v>
      </c>
      <c r="J86" s="50" t="b">
        <v>1</v>
      </c>
    </row>
    <row r="87" spans="4:10" x14ac:dyDescent="0.25">
      <c r="D87" s="56">
        <v>18</v>
      </c>
      <c r="E87" s="51" t="s">
        <v>197</v>
      </c>
      <c r="F87" s="51" t="s">
        <v>166</v>
      </c>
      <c r="G87" s="51" t="s">
        <v>186</v>
      </c>
      <c r="H87" s="58" t="s">
        <v>196</v>
      </c>
      <c r="I87" s="57" t="s">
        <v>202</v>
      </c>
      <c r="J87" s="50" t="b">
        <v>1</v>
      </c>
    </row>
    <row r="88" spans="4:10" x14ac:dyDescent="0.25">
      <c r="D88" s="56">
        <v>19</v>
      </c>
      <c r="E88" s="51" t="s">
        <v>197</v>
      </c>
      <c r="F88" s="51" t="s">
        <v>166</v>
      </c>
      <c r="G88" s="51" t="s">
        <v>211</v>
      </c>
      <c r="H88" s="58" t="s">
        <v>196</v>
      </c>
      <c r="I88" s="57" t="s">
        <v>216</v>
      </c>
      <c r="J88" s="50" t="b">
        <v>0</v>
      </c>
    </row>
    <row r="89" spans="4:10" x14ac:dyDescent="0.25">
      <c r="D89" s="56">
        <v>20</v>
      </c>
      <c r="E89" s="51" t="s">
        <v>197</v>
      </c>
      <c r="F89" s="51" t="s">
        <v>166</v>
      </c>
      <c r="G89" s="51" t="s">
        <v>212</v>
      </c>
      <c r="H89" s="58" t="s">
        <v>196</v>
      </c>
      <c r="I89" s="57" t="s">
        <v>216</v>
      </c>
      <c r="J89" s="50" t="b">
        <v>0</v>
      </c>
    </row>
    <row r="90" spans="4:10" x14ac:dyDescent="0.25">
      <c r="D90" s="56">
        <v>21</v>
      </c>
      <c r="E90" s="51" t="s">
        <v>197</v>
      </c>
      <c r="F90" s="51" t="s">
        <v>166</v>
      </c>
      <c r="G90" s="51" t="s">
        <v>214</v>
      </c>
      <c r="H90" s="58" t="s">
        <v>196</v>
      </c>
      <c r="I90" s="57" t="s">
        <v>216</v>
      </c>
      <c r="J90" s="50" t="b">
        <v>0</v>
      </c>
    </row>
    <row r="91" spans="4:10" x14ac:dyDescent="0.25">
      <c r="D91" s="56">
        <v>22</v>
      </c>
      <c r="E91" s="51" t="s">
        <v>197</v>
      </c>
      <c r="F91" s="51" t="s">
        <v>166</v>
      </c>
      <c r="G91" s="51" t="s">
        <v>213</v>
      </c>
      <c r="H91" s="58" t="s">
        <v>196</v>
      </c>
      <c r="I91" s="57" t="s">
        <v>216</v>
      </c>
      <c r="J91" s="50" t="b">
        <v>0</v>
      </c>
    </row>
    <row r="92" spans="4:10" x14ac:dyDescent="0.25">
      <c r="D92" s="56">
        <v>23</v>
      </c>
      <c r="E92" s="51" t="s">
        <v>197</v>
      </c>
      <c r="F92" s="51" t="s">
        <v>166</v>
      </c>
      <c r="G92" s="51" t="s">
        <v>191</v>
      </c>
      <c r="H92" s="58" t="s">
        <v>196</v>
      </c>
      <c r="I92" s="57" t="s">
        <v>204</v>
      </c>
      <c r="J92" s="50" t="b">
        <v>1</v>
      </c>
    </row>
    <row r="93" spans="4:10" x14ac:dyDescent="0.25">
      <c r="D93" s="56">
        <v>24</v>
      </c>
      <c r="E93" s="51" t="s">
        <v>197</v>
      </c>
      <c r="F93" s="51" t="s">
        <v>166</v>
      </c>
      <c r="G93" s="51" t="s">
        <v>207</v>
      </c>
      <c r="H93" s="58" t="s">
        <v>196</v>
      </c>
      <c r="I93" s="57" t="s">
        <v>215</v>
      </c>
      <c r="J93" s="50" t="b">
        <v>0</v>
      </c>
    </row>
    <row r="94" spans="4:10" x14ac:dyDescent="0.25">
      <c r="D94" s="56">
        <v>25</v>
      </c>
      <c r="E94" s="51" t="s">
        <v>197</v>
      </c>
      <c r="F94" s="51" t="s">
        <v>166</v>
      </c>
      <c r="G94" s="51" t="s">
        <v>208</v>
      </c>
      <c r="H94" s="58" t="s">
        <v>196</v>
      </c>
      <c r="I94" s="57" t="s">
        <v>215</v>
      </c>
      <c r="J94" s="50" t="b">
        <v>0</v>
      </c>
    </row>
    <row r="95" spans="4:10" x14ac:dyDescent="0.25">
      <c r="D95" s="56">
        <v>26</v>
      </c>
      <c r="E95" s="51" t="s">
        <v>197</v>
      </c>
      <c r="F95" s="51" t="s">
        <v>166</v>
      </c>
      <c r="G95" s="51" t="s">
        <v>209</v>
      </c>
      <c r="H95" s="58" t="s">
        <v>196</v>
      </c>
      <c r="I95" s="57" t="s">
        <v>215</v>
      </c>
      <c r="J95" s="50" t="b">
        <v>0</v>
      </c>
    </row>
    <row r="96" spans="4:10" x14ac:dyDescent="0.25">
      <c r="D96" s="59">
        <v>27</v>
      </c>
      <c r="E96" s="52" t="s">
        <v>197</v>
      </c>
      <c r="F96" s="52" t="s">
        <v>166</v>
      </c>
      <c r="G96" s="52" t="s">
        <v>210</v>
      </c>
      <c r="H96" s="60" t="s">
        <v>196</v>
      </c>
      <c r="I96" s="61" t="s">
        <v>215</v>
      </c>
      <c r="J96" s="62" t="b">
        <v>0</v>
      </c>
    </row>
  </sheetData>
  <pageMargins left="0.7" right="0.7" top="0.75" bottom="0.75" header="0.3" footer="0.3"/>
  <pageSetup orientation="portrait" r:id="rId1"/>
  <drawing r:id="rId2"/>
  <tableParts count="2">
    <tablePart r:id="rId3"/>
    <tablePart r:id="rId4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BA4EE-5186-4E1E-B924-23C196CEDCCA}">
  <dimension ref="A1:C13"/>
  <sheetViews>
    <sheetView workbookViewId="0">
      <selection sqref="A1:C11"/>
    </sheetView>
  </sheetViews>
  <sheetFormatPr defaultRowHeight="15" x14ac:dyDescent="0.25"/>
  <cols>
    <col min="1" max="1" width="24.28515625" bestFit="1" customWidth="1"/>
    <col min="2" max="2" width="45.5703125" bestFit="1" customWidth="1"/>
    <col min="3" max="3" width="32.5703125" bestFit="1" customWidth="1"/>
  </cols>
  <sheetData>
    <row r="1" spans="1:3" x14ac:dyDescent="0.25">
      <c r="A1" s="136" t="s">
        <v>277</v>
      </c>
      <c r="B1" s="136" t="s">
        <v>278</v>
      </c>
      <c r="C1" t="s">
        <v>279</v>
      </c>
    </row>
    <row r="2" spans="1:3" x14ac:dyDescent="0.25">
      <c r="A2" s="137" t="str">
        <f>parents!C4</f>
        <v>nik78d2lib2_v78_lay</v>
      </c>
      <c r="B2" s="137" t="str">
        <f>parents!D4</f>
        <v>127800c_d3t26_1x578a_frm_1x1_canon_f_39</v>
      </c>
      <c r="C2" s="137" t="str">
        <f>parents!E5</f>
        <v>127800c_d3t26_1x578a_gv1022d</v>
      </c>
    </row>
    <row r="3" spans="1:3" x14ac:dyDescent="0.25">
      <c r="A3" s="137" t="str">
        <f>parents!C7</f>
        <v>nik78d2lib2_v78_lay</v>
      </c>
      <c r="B3" s="137" t="str">
        <f>parents!D7</f>
        <v>127800c_d3t26_1x578a_frm_1x1_canon_f_40</v>
      </c>
      <c r="C3" s="137" t="str">
        <f>parents!E8</f>
        <v>127800c_d3t26_1x578a_gv1023d</v>
      </c>
    </row>
    <row r="4" spans="1:3" x14ac:dyDescent="0.25">
      <c r="A4" s="137" t="str">
        <f>parents!C10</f>
        <v>nik78d2lib2_v78_lay</v>
      </c>
      <c r="B4" s="137" t="str">
        <f>parents!D10</f>
        <v>127800c_d3t26_1x578a_frm_1x1_canon_f_41</v>
      </c>
      <c r="C4" s="137" t="str">
        <f>parents!E11</f>
        <v>127800c_d3t26_1x578a_gv1024d</v>
      </c>
    </row>
    <row r="5" spans="1:3" x14ac:dyDescent="0.25">
      <c r="A5" s="137" t="str">
        <f>parents!C13</f>
        <v>nik78d2lib2_v78_lay</v>
      </c>
      <c r="B5" s="137" t="str">
        <f>parents!D13</f>
        <v>127800c_d3t26_1x578a_frm_1x1_canon_f_42</v>
      </c>
      <c r="C5" s="137" t="str">
        <f>parents!E14</f>
        <v>127800c_d3t26_1x578a_gv1078d</v>
      </c>
    </row>
    <row r="6" spans="1:3" x14ac:dyDescent="0.25">
      <c r="A6" s="137" t="str">
        <f>parents!C16</f>
        <v>nik78d2lib2_v78_lay</v>
      </c>
      <c r="B6" s="137" t="str">
        <f>parents!D16</f>
        <v>127800c_d3t26_1x578a_frm_1x1_canon_s_43</v>
      </c>
      <c r="C6" s="137" t="str">
        <f>parents!E17</f>
        <v>127800c_d3t26_1x578a_gv1173d</v>
      </c>
    </row>
    <row r="7" spans="1:3" x14ac:dyDescent="0.25">
      <c r="A7" s="137" t="str">
        <f>parents!C19</f>
        <v>nik78d2lib2_v78_lay</v>
      </c>
      <c r="B7" s="137" t="str">
        <f>parents!D19</f>
        <v>127800c_d3t26_1x578a_frm_1x1_canon_f_44</v>
      </c>
      <c r="C7" s="137" t="str">
        <f>parents!E20</f>
        <v>127800c_d3t26_1x578a_gv1222d</v>
      </c>
    </row>
    <row r="8" spans="1:3" x14ac:dyDescent="0.25">
      <c r="A8" s="137" t="str">
        <f>parents!C22</f>
        <v>nik78d2lib2_v78_lay</v>
      </c>
      <c r="B8" s="137" t="str">
        <f>parents!D22</f>
        <v>127800c_d3t26_1x578a_frm_1x1_canon_f_45</v>
      </c>
      <c r="C8" s="137" t="str">
        <f>parents!E23</f>
        <v>127800c_d3t26_1x578a_gv1223d</v>
      </c>
    </row>
    <row r="9" spans="1:3" x14ac:dyDescent="0.25">
      <c r="A9" s="137" t="str">
        <f>parents!C25</f>
        <v>nik78d2lib2_v78_lay</v>
      </c>
      <c r="B9" s="137" t="str">
        <f>parents!D25</f>
        <v>127800c_d3t26_1x578a_frm_1x1_canon_f_46</v>
      </c>
      <c r="C9" s="137" t="str">
        <f>parents!E26</f>
        <v>127800c_d3t26_1x578a_gv1224d</v>
      </c>
    </row>
    <row r="10" spans="1:3" x14ac:dyDescent="0.25">
      <c r="A10" s="137" t="str">
        <f>parents!C28</f>
        <v>nik78d2lib2_v78_lay</v>
      </c>
      <c r="B10" s="137" t="str">
        <f>parents!D28</f>
        <v>127800c_d3t26_1x578a_frm_1x1_canon_s_47</v>
      </c>
      <c r="C10" s="137" t="str">
        <f>parents!E29</f>
        <v>127800c_d3t26_1x578a_gv1355d</v>
      </c>
    </row>
    <row r="11" spans="1:3" x14ac:dyDescent="0.25">
      <c r="A11" s="137" t="str">
        <f>parents!C31</f>
        <v>nik78d2lib2_v78_lay</v>
      </c>
      <c r="B11" s="137" t="str">
        <f>parents!D31</f>
        <v>127800c_d3t26_1x578a_frm_1x1_canon_s_48</v>
      </c>
      <c r="C11" s="137" t="str">
        <f>parents!E32</f>
        <v>127800c_d3t26_1x578a_gv1374d</v>
      </c>
    </row>
    <row r="12" spans="1:3" x14ac:dyDescent="0.25">
      <c r="A12" s="126"/>
    </row>
    <row r="13" spans="1:3" x14ac:dyDescent="0.25">
      <c r="A13" s="12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22"/>
  <sheetViews>
    <sheetView workbookViewId="0">
      <selection activeCell="A12" sqref="A12:XFD12"/>
    </sheetView>
  </sheetViews>
  <sheetFormatPr defaultRowHeight="15.75" x14ac:dyDescent="0.25"/>
  <cols>
    <col min="1" max="1" width="9.42578125" style="1" bestFit="1" customWidth="1"/>
    <col min="2" max="2" width="28.42578125" style="1" bestFit="1" customWidth="1"/>
    <col min="3" max="3" width="17.5703125" style="1" bestFit="1" customWidth="1"/>
    <col min="4" max="4" width="20.42578125" style="1" bestFit="1" customWidth="1"/>
    <col min="5" max="5" width="25.85546875" style="1" bestFit="1" customWidth="1"/>
    <col min="6" max="6" width="23.28515625" style="1" bestFit="1" customWidth="1"/>
    <col min="7" max="7" width="25.28515625" style="1" bestFit="1" customWidth="1"/>
    <col min="8" max="8" width="21.7109375" style="1" bestFit="1" customWidth="1"/>
    <col min="9" max="9" width="31.85546875" style="1" bestFit="1" customWidth="1"/>
    <col min="10" max="10" width="20.140625" style="1" bestFit="1" customWidth="1"/>
    <col min="11" max="11" width="12.5703125" style="1" bestFit="1" customWidth="1"/>
    <col min="12" max="12" width="17.28515625" style="1" bestFit="1" customWidth="1"/>
    <col min="13" max="13" width="20" style="1" bestFit="1" customWidth="1"/>
    <col min="14" max="16384" width="9.140625" style="1"/>
  </cols>
  <sheetData>
    <row r="1" spans="1:13" s="6" customFormat="1" x14ac:dyDescent="0.25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/>
    </row>
    <row r="2" spans="1:13" s="6" customFormat="1" x14ac:dyDescent="0.25">
      <c r="A2" s="2"/>
      <c r="B2" s="2" t="s">
        <v>80</v>
      </c>
      <c r="C2" s="3" t="s">
        <v>11</v>
      </c>
      <c r="D2" s="3" t="s">
        <v>12</v>
      </c>
      <c r="E2" s="3" t="s">
        <v>40</v>
      </c>
      <c r="F2" s="3"/>
      <c r="G2" s="3"/>
      <c r="H2" s="3"/>
      <c r="I2" s="3"/>
      <c r="J2" s="3"/>
      <c r="K2" s="4"/>
    </row>
    <row r="3" spans="1:13" s="6" customFormat="1" x14ac:dyDescent="0.25">
      <c r="A3" s="2"/>
      <c r="B3" s="2" t="s">
        <v>81</v>
      </c>
      <c r="C3" s="3" t="s">
        <v>11</v>
      </c>
      <c r="D3" s="3" t="s">
        <v>12</v>
      </c>
      <c r="E3" s="3" t="s">
        <v>41</v>
      </c>
      <c r="F3" s="3"/>
      <c r="G3" s="3"/>
      <c r="H3" s="3"/>
      <c r="I3" s="3"/>
      <c r="J3" s="3"/>
      <c r="K3" s="4"/>
    </row>
    <row r="4" spans="1:13" s="6" customFormat="1" x14ac:dyDescent="0.25">
      <c r="A4" s="2"/>
      <c r="B4" s="2" t="s">
        <v>82</v>
      </c>
      <c r="C4" s="3" t="s">
        <v>11</v>
      </c>
      <c r="D4" s="3" t="s">
        <v>12</v>
      </c>
      <c r="E4" s="3"/>
      <c r="F4" s="3"/>
      <c r="G4" s="3"/>
      <c r="H4" s="3"/>
      <c r="I4" s="3"/>
      <c r="J4" s="3"/>
      <c r="K4" s="4"/>
    </row>
    <row r="5" spans="1:13" s="6" customFormat="1" x14ac:dyDescent="0.25">
      <c r="A5" s="2"/>
      <c r="B5" s="2" t="s">
        <v>83</v>
      </c>
      <c r="C5" s="3" t="s">
        <v>11</v>
      </c>
      <c r="D5" s="3" t="s">
        <v>12</v>
      </c>
      <c r="E5" s="3"/>
      <c r="F5" s="3"/>
      <c r="G5" s="3"/>
      <c r="H5" s="3"/>
      <c r="I5" s="3"/>
      <c r="J5" s="3"/>
      <c r="K5" s="4"/>
    </row>
    <row r="6" spans="1:13" s="6" customFormat="1" x14ac:dyDescent="0.25">
      <c r="A6" s="2"/>
      <c r="B6" s="2" t="s">
        <v>84</v>
      </c>
      <c r="C6" s="3" t="s">
        <v>11</v>
      </c>
      <c r="D6" s="3" t="s">
        <v>12</v>
      </c>
      <c r="E6" s="3" t="s">
        <v>13</v>
      </c>
      <c r="F6" s="3" t="s">
        <v>16</v>
      </c>
      <c r="G6" s="3" t="s">
        <v>14</v>
      </c>
      <c r="H6" s="3" t="s">
        <v>15</v>
      </c>
      <c r="I6" s="3" t="s">
        <v>44</v>
      </c>
      <c r="J6" s="3"/>
      <c r="K6" s="4"/>
    </row>
    <row r="7" spans="1:13" s="6" customFormat="1" x14ac:dyDescent="0.25">
      <c r="A7" s="2"/>
      <c r="B7" s="2" t="s">
        <v>85</v>
      </c>
      <c r="C7" s="3" t="s">
        <v>11</v>
      </c>
      <c r="D7" s="3" t="s">
        <v>17</v>
      </c>
      <c r="E7" s="3" t="s">
        <v>18</v>
      </c>
      <c r="F7" s="3" t="s">
        <v>19</v>
      </c>
      <c r="G7" s="3"/>
      <c r="H7" s="3"/>
      <c r="I7" s="3"/>
      <c r="J7" s="3"/>
      <c r="K7" s="4"/>
    </row>
    <row r="8" spans="1:13" s="6" customFormat="1" x14ac:dyDescent="0.25">
      <c r="A8" s="2"/>
      <c r="B8" s="2" t="s">
        <v>86</v>
      </c>
      <c r="C8" s="3" t="s">
        <v>11</v>
      </c>
      <c r="D8" s="3" t="s">
        <v>17</v>
      </c>
      <c r="E8" s="3" t="s">
        <v>18</v>
      </c>
      <c r="F8" s="3" t="s">
        <v>19</v>
      </c>
      <c r="G8" s="3"/>
      <c r="H8" s="3"/>
      <c r="I8" s="3"/>
      <c r="J8" s="3"/>
      <c r="K8" s="4"/>
    </row>
    <row r="9" spans="1:13" s="6" customFormat="1" x14ac:dyDescent="0.25">
      <c r="A9" s="2"/>
      <c r="B9" s="2" t="s">
        <v>87</v>
      </c>
      <c r="C9" s="3" t="s">
        <v>11</v>
      </c>
      <c r="D9" s="3" t="s">
        <v>17</v>
      </c>
      <c r="E9" s="3" t="s">
        <v>18</v>
      </c>
      <c r="F9" s="3" t="s">
        <v>19</v>
      </c>
      <c r="G9" s="3"/>
      <c r="H9" s="3"/>
      <c r="I9" s="3"/>
      <c r="J9" s="3"/>
      <c r="K9" s="4"/>
    </row>
    <row r="10" spans="1:13" s="6" customFormat="1" x14ac:dyDescent="0.25">
      <c r="A10" s="2"/>
      <c r="B10" s="2" t="s">
        <v>88</v>
      </c>
      <c r="C10" s="3" t="s">
        <v>11</v>
      </c>
      <c r="D10" s="3" t="s">
        <v>24</v>
      </c>
      <c r="E10" s="3" t="s">
        <v>23</v>
      </c>
      <c r="F10" s="3" t="s">
        <v>22</v>
      </c>
      <c r="G10" s="3" t="s">
        <v>21</v>
      </c>
      <c r="H10" s="3" t="s">
        <v>43</v>
      </c>
      <c r="I10" s="3" t="s">
        <v>20</v>
      </c>
      <c r="J10" s="3"/>
      <c r="K10" s="4"/>
    </row>
    <row r="11" spans="1:13" s="6" customFormat="1" x14ac:dyDescent="0.25">
      <c r="A11" s="2"/>
      <c r="B11" s="2" t="s">
        <v>89</v>
      </c>
      <c r="C11" s="3" t="s">
        <v>11</v>
      </c>
      <c r="D11" s="3" t="s">
        <v>24</v>
      </c>
      <c r="E11" s="3" t="s">
        <v>23</v>
      </c>
      <c r="F11" s="3" t="s">
        <v>79</v>
      </c>
      <c r="G11" s="3" t="s">
        <v>78</v>
      </c>
      <c r="H11" s="3" t="s">
        <v>75</v>
      </c>
      <c r="I11" s="3" t="s">
        <v>76</v>
      </c>
      <c r="J11" s="4" t="s">
        <v>77</v>
      </c>
      <c r="K11" s="3" t="s">
        <v>43</v>
      </c>
      <c r="L11" s="3" t="s">
        <v>20</v>
      </c>
      <c r="M11" s="4" t="s">
        <v>74</v>
      </c>
    </row>
    <row r="12" spans="1:13" s="6" customFormat="1" x14ac:dyDescent="0.25">
      <c r="A12" s="2"/>
      <c r="B12" s="2" t="s">
        <v>90</v>
      </c>
      <c r="C12" s="3" t="s">
        <v>11</v>
      </c>
      <c r="D12" s="3" t="s">
        <v>25</v>
      </c>
      <c r="E12" s="3" t="s">
        <v>42</v>
      </c>
      <c r="F12" s="3"/>
      <c r="G12" s="3"/>
      <c r="H12" s="3"/>
      <c r="I12" s="3"/>
      <c r="J12" s="3"/>
      <c r="K12" s="4"/>
    </row>
    <row r="13" spans="1:13" s="6" customFormat="1" x14ac:dyDescent="0.25">
      <c r="A13" s="2"/>
      <c r="B13" s="2" t="s">
        <v>91</v>
      </c>
      <c r="C13" s="2" t="s">
        <v>11</v>
      </c>
      <c r="D13" s="2" t="s">
        <v>12</v>
      </c>
      <c r="E13" s="2" t="s">
        <v>40</v>
      </c>
      <c r="F13" s="2" t="s">
        <v>48</v>
      </c>
      <c r="G13" s="2" t="s">
        <v>49</v>
      </c>
      <c r="H13" s="2" t="s">
        <v>20</v>
      </c>
      <c r="I13" s="4" t="s">
        <v>50</v>
      </c>
      <c r="J13" s="4"/>
      <c r="K13" s="4"/>
    </row>
    <row r="14" spans="1:13" s="6" customFormat="1" x14ac:dyDescent="0.25">
      <c r="A14" s="4"/>
      <c r="B14" s="4" t="s">
        <v>92</v>
      </c>
      <c r="C14" s="4" t="s">
        <v>51</v>
      </c>
      <c r="D14" s="4" t="s">
        <v>50</v>
      </c>
      <c r="E14" s="4"/>
      <c r="F14" s="4"/>
      <c r="G14" s="2"/>
      <c r="H14" s="4"/>
      <c r="I14" s="4"/>
      <c r="J14" s="4"/>
      <c r="K14" s="4"/>
    </row>
    <row r="15" spans="1:13" s="6" customFormat="1" x14ac:dyDescent="0.25">
      <c r="A15" s="4"/>
      <c r="B15" s="4" t="s">
        <v>93</v>
      </c>
      <c r="C15" s="4" t="s">
        <v>11</v>
      </c>
      <c r="D15" s="4" t="s">
        <v>53</v>
      </c>
      <c r="E15" s="4" t="s">
        <v>54</v>
      </c>
      <c r="F15" s="4" t="s">
        <v>55</v>
      </c>
      <c r="G15" s="4" t="s">
        <v>56</v>
      </c>
      <c r="H15" s="4" t="s">
        <v>57</v>
      </c>
      <c r="I15" s="4" t="s">
        <v>50</v>
      </c>
      <c r="J15" s="4"/>
      <c r="K15" s="4"/>
    </row>
    <row r="16" spans="1:13" s="6" customFormat="1" x14ac:dyDescent="0.25">
      <c r="A16" s="4"/>
      <c r="B16" s="4" t="s">
        <v>94</v>
      </c>
      <c r="C16" s="4" t="s">
        <v>11</v>
      </c>
      <c r="D16" s="4" t="s">
        <v>53</v>
      </c>
      <c r="E16" s="4" t="s">
        <v>54</v>
      </c>
      <c r="F16" s="4" t="s">
        <v>55</v>
      </c>
      <c r="G16" s="4" t="s">
        <v>58</v>
      </c>
      <c r="H16" s="4" t="s">
        <v>56</v>
      </c>
      <c r="I16" s="4" t="s">
        <v>52</v>
      </c>
      <c r="J16" s="4" t="s">
        <v>50</v>
      </c>
      <c r="K16" s="4"/>
    </row>
    <row r="17" spans="1:16" s="6" customFormat="1" x14ac:dyDescent="0.25">
      <c r="A17" s="4"/>
      <c r="B17" s="4" t="s">
        <v>95</v>
      </c>
      <c r="C17" s="4" t="s">
        <v>11</v>
      </c>
      <c r="D17" s="4" t="s">
        <v>59</v>
      </c>
      <c r="E17" s="4" t="s">
        <v>60</v>
      </c>
      <c r="F17" s="4" t="s">
        <v>61</v>
      </c>
      <c r="G17" s="4" t="s">
        <v>50</v>
      </c>
      <c r="H17" s="4"/>
      <c r="I17" s="4"/>
      <c r="J17" s="4"/>
      <c r="K17" s="4"/>
    </row>
    <row r="18" spans="1:16" s="6" customFormat="1" x14ac:dyDescent="0.25">
      <c r="A18" s="5"/>
      <c r="B18" s="4" t="s">
        <v>96</v>
      </c>
      <c r="C18" s="3" t="s">
        <v>26</v>
      </c>
      <c r="D18" s="3" t="s">
        <v>27</v>
      </c>
      <c r="E18" s="4" t="s">
        <v>28</v>
      </c>
      <c r="F18" s="4" t="s">
        <v>29</v>
      </c>
      <c r="G18" s="4" t="s">
        <v>30</v>
      </c>
      <c r="H18" s="4" t="s">
        <v>31</v>
      </c>
      <c r="I18" s="4" t="s">
        <v>32</v>
      </c>
      <c r="J18" s="4" t="s">
        <v>33</v>
      </c>
      <c r="K18" s="4" t="s">
        <v>34</v>
      </c>
      <c r="L18" s="4"/>
      <c r="M18" s="4"/>
      <c r="N18" s="4"/>
      <c r="O18" s="4"/>
      <c r="P18" s="4"/>
    </row>
    <row r="19" spans="1:16" s="6" customFormat="1" x14ac:dyDescent="0.25">
      <c r="A19" s="5"/>
      <c r="B19" s="4" t="s">
        <v>97</v>
      </c>
      <c r="C19" s="3" t="s">
        <v>26</v>
      </c>
      <c r="D19" s="3" t="s">
        <v>27</v>
      </c>
      <c r="E19" s="4" t="s">
        <v>35</v>
      </c>
      <c r="F19" s="4" t="s">
        <v>36</v>
      </c>
      <c r="G19" s="4" t="s">
        <v>46</v>
      </c>
      <c r="H19" s="4" t="s">
        <v>47</v>
      </c>
      <c r="I19" s="4" t="s">
        <v>45</v>
      </c>
      <c r="J19" s="4" t="s">
        <v>37</v>
      </c>
      <c r="K19" s="4"/>
      <c r="L19" s="4"/>
      <c r="M19" s="4"/>
      <c r="N19" s="4"/>
      <c r="O19" s="4"/>
      <c r="P19" s="4"/>
    </row>
    <row r="20" spans="1:16" s="6" customFormat="1" x14ac:dyDescent="0.25">
      <c r="B20" s="6" t="s">
        <v>98</v>
      </c>
      <c r="C20" s="6" t="s">
        <v>62</v>
      </c>
      <c r="D20" s="6" t="s">
        <v>63</v>
      </c>
      <c r="E20" s="6" t="s">
        <v>64</v>
      </c>
      <c r="F20" s="6" t="s">
        <v>65</v>
      </c>
      <c r="G20" s="6" t="s">
        <v>66</v>
      </c>
      <c r="H20" s="6" t="s">
        <v>67</v>
      </c>
      <c r="I20" s="6" t="s">
        <v>68</v>
      </c>
      <c r="J20" s="6" t="s">
        <v>69</v>
      </c>
      <c r="K20" s="6" t="s">
        <v>70</v>
      </c>
    </row>
    <row r="21" spans="1:16" s="6" customFormat="1" x14ac:dyDescent="0.25">
      <c r="B21" s="6" t="s">
        <v>99</v>
      </c>
      <c r="C21" s="6" t="s">
        <v>62</v>
      </c>
      <c r="D21" s="6" t="s">
        <v>71</v>
      </c>
      <c r="E21" s="6" t="s">
        <v>72</v>
      </c>
      <c r="F21" s="6" t="s">
        <v>69</v>
      </c>
      <c r="G21" s="6" t="s">
        <v>70</v>
      </c>
      <c r="H21" s="6" t="s">
        <v>73</v>
      </c>
    </row>
    <row r="22" spans="1:16" s="6" customFormat="1" x14ac:dyDescent="0.25">
      <c r="B22" s="6" t="s">
        <v>100</v>
      </c>
      <c r="C22" s="6" t="s">
        <v>62</v>
      </c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52892-5DD4-48C0-BB87-3F6E816921AB}">
  <dimension ref="A1:N33"/>
  <sheetViews>
    <sheetView tabSelected="1" topLeftCell="L1" workbookViewId="0">
      <selection activeCell="N5" sqref="N5"/>
    </sheetView>
  </sheetViews>
  <sheetFormatPr defaultRowHeight="15" x14ac:dyDescent="0.25"/>
  <cols>
    <col min="1" max="1" width="9.42578125" style="66" bestFit="1" customWidth="1"/>
    <col min="2" max="2" width="28.42578125" style="66" bestFit="1" customWidth="1"/>
    <col min="3" max="3" width="21.85546875" style="66" bestFit="1" customWidth="1"/>
    <col min="4" max="4" width="42.7109375" style="66" bestFit="1" customWidth="1"/>
    <col min="5" max="5" width="38.28515625" style="66" bestFit="1" customWidth="1"/>
    <col min="6" max="6" width="19" style="66" bestFit="1" customWidth="1"/>
    <col min="7" max="7" width="16.7109375" style="66" bestFit="1" customWidth="1"/>
    <col min="8" max="8" width="13.28515625" style="66" bestFit="1" customWidth="1"/>
    <col min="9" max="9" width="17.28515625" style="66" bestFit="1" customWidth="1"/>
    <col min="10" max="10" width="15.28515625" style="66" bestFit="1" customWidth="1"/>
    <col min="11" max="16384" width="9.140625" style="66"/>
  </cols>
  <sheetData>
    <row r="1" spans="1:14" s="69" customFormat="1" ht="15.75" x14ac:dyDescent="0.25">
      <c r="A1" s="65" t="s">
        <v>0</v>
      </c>
      <c r="B1" s="65" t="s">
        <v>1</v>
      </c>
      <c r="C1" s="64" t="s">
        <v>2</v>
      </c>
      <c r="D1" s="64" t="s">
        <v>3</v>
      </c>
      <c r="E1" s="64" t="s">
        <v>4</v>
      </c>
      <c r="F1" s="64" t="s">
        <v>5</v>
      </c>
      <c r="G1" s="64" t="s">
        <v>6</v>
      </c>
      <c r="H1" s="64" t="s">
        <v>7</v>
      </c>
      <c r="I1" s="64" t="s">
        <v>8</v>
      </c>
      <c r="J1" s="64" t="s">
        <v>9</v>
      </c>
      <c r="K1" s="68"/>
    </row>
    <row r="2" spans="1:14" s="69" customFormat="1" ht="15.75" x14ac:dyDescent="0.25">
      <c r="A2" s="65"/>
      <c r="B2" s="65" t="s">
        <v>88</v>
      </c>
      <c r="C2" s="64" t="s">
        <v>11</v>
      </c>
      <c r="D2" s="64" t="s">
        <v>24</v>
      </c>
      <c r="E2" s="64" t="s">
        <v>23</v>
      </c>
      <c r="F2" s="64" t="s">
        <v>22</v>
      </c>
      <c r="G2" s="64" t="s">
        <v>21</v>
      </c>
      <c r="H2" s="64" t="s">
        <v>43</v>
      </c>
      <c r="I2" s="64" t="s">
        <v>20</v>
      </c>
      <c r="J2" s="64"/>
      <c r="K2" s="68"/>
    </row>
    <row r="4" spans="1:14" s="48" customFormat="1" x14ac:dyDescent="0.25">
      <c r="A4" s="139" t="s">
        <v>287</v>
      </c>
      <c r="B4" s="139" t="s">
        <v>39</v>
      </c>
      <c r="C4" s="139" t="str">
        <f>canon!B26</f>
        <v>nik78d2lib2_v78_lay</v>
      </c>
      <c r="D4" s="48" t="str">
        <f>IF(N4&lt;10, LEFT([1]canon!$A$17, LEN([1]canon!$A$17)-3)&amp;"frm_1x1_canon_f_0"&amp;N4, LEFT([1]canon!$A$17, LEN([1]canon!$A$17)-3)&amp;"frm_1x1_canon_f_"&amp;N4)</f>
        <v>127800c_d3t26_1x578a_frm_1x1_canon_f_39</v>
      </c>
      <c r="E4" s="139" t="s">
        <v>118</v>
      </c>
      <c r="F4" s="48">
        <f>canon!C20</f>
        <v>63</v>
      </c>
      <c r="G4" s="48">
        <f>canon!D20</f>
        <v>63.36</v>
      </c>
      <c r="H4" s="48">
        <v>0</v>
      </c>
      <c r="I4" s="48">
        <v>0</v>
      </c>
      <c r="N4" s="48">
        <v>39</v>
      </c>
    </row>
    <row r="5" spans="1:14" s="48" customFormat="1" x14ac:dyDescent="0.25">
      <c r="A5" s="48" t="s">
        <v>287</v>
      </c>
      <c r="B5" s="48" t="s">
        <v>141</v>
      </c>
      <c r="C5" s="48" t="s">
        <v>10</v>
      </c>
      <c r="D5" s="48" t="str">
        <f>[1]canon!B26</f>
        <v>nik78d2lib2_v78_lay</v>
      </c>
      <c r="E5" s="48" t="str">
        <f>canon!A17&amp;"022d"</f>
        <v>127800c_d3t26_1x578a_gv1022d</v>
      </c>
    </row>
    <row r="6" spans="1:14" s="48" customFormat="1" x14ac:dyDescent="0.25">
      <c r="A6" s="48" t="s">
        <v>287</v>
      </c>
      <c r="B6" s="48" t="s">
        <v>141</v>
      </c>
      <c r="C6" s="48" t="s">
        <v>10</v>
      </c>
      <c r="D6" s="48" t="str">
        <f>[1]canon!B25</f>
        <v>nik78d2lib1_v78_lay</v>
      </c>
      <c r="E6" s="48" t="str">
        <f>dummy_beard!$D$4</f>
        <v>127800c_d3t26_1x578a_gv1_dummy_beard_zonal</v>
      </c>
    </row>
    <row r="7" spans="1:14" s="48" customFormat="1" x14ac:dyDescent="0.25">
      <c r="A7" s="139" t="s">
        <v>287</v>
      </c>
      <c r="B7" s="139" t="s">
        <v>39</v>
      </c>
      <c r="C7" s="139" t="str">
        <f>C4</f>
        <v>nik78d2lib2_v78_lay</v>
      </c>
      <c r="D7" s="48" t="str">
        <f>IF(N7&lt;10, LEFT([1]canon!$A$17, LEN([1]canon!$A$17)-3)&amp;"frm_1x1_canon_f_0"&amp;N7, LEFT([1]canon!$A$17, LEN([1]canon!$A$17)-3)&amp;"frm_1x1_canon_f_"&amp;N7)</f>
        <v>127800c_d3t26_1x578a_frm_1x1_canon_f_40</v>
      </c>
      <c r="E7" s="139" t="s">
        <v>118</v>
      </c>
      <c r="F7" s="48">
        <f>F4</f>
        <v>63</v>
      </c>
      <c r="G7" s="48">
        <f>G4</f>
        <v>63.36</v>
      </c>
      <c r="H7" s="48">
        <v>0</v>
      </c>
      <c r="I7" s="48">
        <v>0</v>
      </c>
      <c r="N7" s="48">
        <f>N4+1</f>
        <v>40</v>
      </c>
    </row>
    <row r="8" spans="1:14" s="48" customFormat="1" x14ac:dyDescent="0.25">
      <c r="A8" s="48" t="s">
        <v>287</v>
      </c>
      <c r="B8" s="48" t="s">
        <v>141</v>
      </c>
      <c r="C8" s="48" t="s">
        <v>10</v>
      </c>
      <c r="D8" s="48" t="str">
        <f>D5</f>
        <v>nik78d2lib2_v78_lay</v>
      </c>
      <c r="E8" s="48" t="str">
        <f>canon!A17&amp;"023d"</f>
        <v>127800c_d3t26_1x578a_gv1023d</v>
      </c>
    </row>
    <row r="9" spans="1:14" s="48" customFormat="1" x14ac:dyDescent="0.25">
      <c r="A9" s="48" t="s">
        <v>287</v>
      </c>
      <c r="B9" s="48" t="str">
        <f t="shared" ref="B9:D9" si="0">B6</f>
        <v>create_instance</v>
      </c>
      <c r="C9" s="48" t="str">
        <f t="shared" si="0"/>
        <v>cv</v>
      </c>
      <c r="D9" s="48" t="str">
        <f t="shared" si="0"/>
        <v>nik78d2lib1_v78_lay</v>
      </c>
      <c r="E9" s="48" t="str">
        <f>dummy_beard!$D$4</f>
        <v>127800c_d3t26_1x578a_gv1_dummy_beard_zonal</v>
      </c>
    </row>
    <row r="10" spans="1:14" s="48" customFormat="1" x14ac:dyDescent="0.25">
      <c r="A10" s="139" t="s">
        <v>287</v>
      </c>
      <c r="B10" s="139" t="s">
        <v>39</v>
      </c>
      <c r="C10" s="139" t="str">
        <f>C7</f>
        <v>nik78d2lib2_v78_lay</v>
      </c>
      <c r="D10" s="48" t="str">
        <f>IF(N10&lt;10, LEFT([1]canon!$A$17, LEN([1]canon!$A$17)-3)&amp;"frm_1x1_canon_f_0"&amp;N10, LEFT([1]canon!$A$17, LEN([1]canon!$A$17)-3)&amp;"frm_1x1_canon_f_"&amp;N10)</f>
        <v>127800c_d3t26_1x578a_frm_1x1_canon_f_41</v>
      </c>
      <c r="E10" s="139" t="s">
        <v>118</v>
      </c>
      <c r="F10" s="48">
        <f>F7</f>
        <v>63</v>
      </c>
      <c r="G10" s="48">
        <f>G7</f>
        <v>63.36</v>
      </c>
      <c r="H10" s="48">
        <v>0</v>
      </c>
      <c r="I10" s="48">
        <v>0</v>
      </c>
      <c r="N10" s="48">
        <f>N7+1</f>
        <v>41</v>
      </c>
    </row>
    <row r="11" spans="1:14" s="48" customFormat="1" x14ac:dyDescent="0.25">
      <c r="A11" s="48" t="s">
        <v>287</v>
      </c>
      <c r="B11" s="48" t="s">
        <v>141</v>
      </c>
      <c r="C11" s="48" t="s">
        <v>10</v>
      </c>
      <c r="D11" s="48" t="str">
        <f>D8</f>
        <v>nik78d2lib2_v78_lay</v>
      </c>
      <c r="E11" s="48" t="str">
        <f>canon!A17&amp;"024d"</f>
        <v>127800c_d3t26_1x578a_gv1024d</v>
      </c>
    </row>
    <row r="12" spans="1:14" s="48" customFormat="1" x14ac:dyDescent="0.25">
      <c r="A12" s="48" t="s">
        <v>287</v>
      </c>
      <c r="B12" s="48" t="str">
        <f t="shared" ref="B12:D12" si="1">B9</f>
        <v>create_instance</v>
      </c>
      <c r="C12" s="48" t="str">
        <f t="shared" si="1"/>
        <v>cv</v>
      </c>
      <c r="D12" s="48" t="str">
        <f t="shared" si="1"/>
        <v>nik78d2lib1_v78_lay</v>
      </c>
      <c r="E12" s="48" t="str">
        <f>dummy_beard!$D$4</f>
        <v>127800c_d3t26_1x578a_gv1_dummy_beard_zonal</v>
      </c>
    </row>
    <row r="13" spans="1:14" s="48" customFormat="1" x14ac:dyDescent="0.25">
      <c r="A13" s="139" t="s">
        <v>287</v>
      </c>
      <c r="B13" s="139" t="s">
        <v>39</v>
      </c>
      <c r="C13" s="139" t="str">
        <f>C10</f>
        <v>nik78d2lib2_v78_lay</v>
      </c>
      <c r="D13" s="48" t="str">
        <f>IF(N13&lt;10, LEFT([1]canon!$A$17, LEN([1]canon!$A$17)-3)&amp;"frm_1x1_canon_f_0"&amp;N13, LEFT([1]canon!$A$17, LEN([1]canon!$A$17)-3)&amp;"frm_1x1_canon_f_"&amp;N13)</f>
        <v>127800c_d3t26_1x578a_frm_1x1_canon_f_42</v>
      </c>
      <c r="E13" s="139" t="s">
        <v>118</v>
      </c>
      <c r="F13" s="48">
        <f>F10</f>
        <v>63</v>
      </c>
      <c r="G13" s="48">
        <f>G10</f>
        <v>63.36</v>
      </c>
      <c r="H13" s="48">
        <v>0</v>
      </c>
      <c r="I13" s="48">
        <v>0</v>
      </c>
      <c r="N13" s="48">
        <f>N10+1</f>
        <v>42</v>
      </c>
    </row>
    <row r="14" spans="1:14" s="48" customFormat="1" x14ac:dyDescent="0.25">
      <c r="A14" s="48" t="s">
        <v>287</v>
      </c>
      <c r="B14" s="48" t="s">
        <v>141</v>
      </c>
      <c r="C14" s="48" t="s">
        <v>10</v>
      </c>
      <c r="D14" s="48" t="str">
        <f>D11</f>
        <v>nik78d2lib2_v78_lay</v>
      </c>
      <c r="E14" s="48" t="str">
        <f>canon!A17&amp;"078d"</f>
        <v>127800c_d3t26_1x578a_gv1078d</v>
      </c>
    </row>
    <row r="15" spans="1:14" s="48" customFormat="1" x14ac:dyDescent="0.25">
      <c r="A15" s="48" t="s">
        <v>287</v>
      </c>
      <c r="B15" s="48" t="str">
        <f t="shared" ref="B15:D15" si="2">B12</f>
        <v>create_instance</v>
      </c>
      <c r="C15" s="48" t="str">
        <f t="shared" si="2"/>
        <v>cv</v>
      </c>
      <c r="D15" s="48" t="str">
        <f t="shared" si="2"/>
        <v>nik78d2lib1_v78_lay</v>
      </c>
      <c r="E15" s="48" t="str">
        <f>dummy_beard!$D$4</f>
        <v>127800c_d3t26_1x578a_gv1_dummy_beard_zonal</v>
      </c>
    </row>
    <row r="16" spans="1:14" s="48" customFormat="1" x14ac:dyDescent="0.25">
      <c r="A16" s="139" t="s">
        <v>287</v>
      </c>
      <c r="B16" s="139" t="s">
        <v>39</v>
      </c>
      <c r="C16" s="139" t="str">
        <f>C13</f>
        <v>nik78d2lib2_v78_lay</v>
      </c>
      <c r="D16" s="48" t="str">
        <f>IF(N16&lt;10, LEFT([1]canon!$A$17, LEN([1]canon!$A$17)-3)&amp;"frm_1x1_canon_s_0"&amp;N16, LEFT([1]canon!$A$17, LEN([1]canon!$A$17)-3)&amp;"frm_1x1_canon_s_"&amp;N16)</f>
        <v>127800c_d3t26_1x578a_frm_1x1_canon_s_43</v>
      </c>
      <c r="E16" s="139" t="s">
        <v>118</v>
      </c>
      <c r="F16" s="48">
        <f>F13</f>
        <v>63</v>
      </c>
      <c r="G16" s="48">
        <f>G13</f>
        <v>63.36</v>
      </c>
      <c r="H16" s="48">
        <v>0</v>
      </c>
      <c r="I16" s="48">
        <v>0</v>
      </c>
      <c r="N16" s="48">
        <f>N13+1</f>
        <v>43</v>
      </c>
    </row>
    <row r="17" spans="1:14" s="48" customFormat="1" x14ac:dyDescent="0.25">
      <c r="A17" s="48" t="s">
        <v>287</v>
      </c>
      <c r="B17" s="48" t="s">
        <v>141</v>
      </c>
      <c r="C17" s="48" t="s">
        <v>10</v>
      </c>
      <c r="D17" s="48" t="str">
        <f>D14</f>
        <v>nik78d2lib2_v78_lay</v>
      </c>
      <c r="E17" s="48" t="str">
        <f>canon!A17&amp;"173d"</f>
        <v>127800c_d3t26_1x578a_gv1173d</v>
      </c>
    </row>
    <row r="18" spans="1:14" s="48" customFormat="1" x14ac:dyDescent="0.25">
      <c r="A18" s="48" t="s">
        <v>287</v>
      </c>
      <c r="B18" s="48" t="str">
        <f t="shared" ref="B18:D18" si="3">B15</f>
        <v>create_instance</v>
      </c>
      <c r="C18" s="48" t="str">
        <f t="shared" si="3"/>
        <v>cv</v>
      </c>
      <c r="D18" s="48" t="str">
        <f t="shared" si="3"/>
        <v>nik78d2lib1_v78_lay</v>
      </c>
      <c r="E18" s="48" t="str">
        <f>dummy_beard!$D$4</f>
        <v>127800c_d3t26_1x578a_gv1_dummy_beard_zonal</v>
      </c>
    </row>
    <row r="19" spans="1:14" s="100" customFormat="1" x14ac:dyDescent="0.25">
      <c r="A19" s="99" t="s">
        <v>38</v>
      </c>
      <c r="B19" s="99" t="s">
        <v>39</v>
      </c>
      <c r="C19" s="117" t="str">
        <f>C16</f>
        <v>nik78d2lib2_v78_lay</v>
      </c>
      <c r="D19" s="100" t="str">
        <f>IF(N19&lt;10, LEFT([1]canon!$A$17, LEN([1]canon!$A$17)-3)&amp;"frm_1x1_canon_f_0"&amp;N19, LEFT([1]canon!$A$17, LEN([1]canon!$A$17)-3)&amp;"frm_1x1_canon_f_"&amp;N19)</f>
        <v>127800c_d3t26_1x578a_frm_1x1_canon_f_44</v>
      </c>
      <c r="E19" s="99" t="s">
        <v>118</v>
      </c>
      <c r="F19" s="118">
        <f>F16</f>
        <v>63</v>
      </c>
      <c r="G19" s="118">
        <f>G16</f>
        <v>63.36</v>
      </c>
      <c r="H19" s="100">
        <v>0</v>
      </c>
      <c r="I19" s="100">
        <v>0</v>
      </c>
      <c r="N19" s="100">
        <f>N16+1</f>
        <v>44</v>
      </c>
    </row>
    <row r="20" spans="1:14" s="94" customFormat="1" x14ac:dyDescent="0.25">
      <c r="A20" s="93" t="s">
        <v>38</v>
      </c>
      <c r="B20" s="94" t="s">
        <v>141</v>
      </c>
      <c r="C20" s="94" t="s">
        <v>10</v>
      </c>
      <c r="D20" s="126" t="str">
        <f>D17</f>
        <v>nik78d2lib2_v78_lay</v>
      </c>
      <c r="E20" s="94" t="str">
        <f>canon!A17&amp;"222d"</f>
        <v>127800c_d3t26_1x578a_gv1222d</v>
      </c>
    </row>
    <row r="21" spans="1:14" x14ac:dyDescent="0.25">
      <c r="A21" s="93" t="s">
        <v>38</v>
      </c>
      <c r="B21" s="115" t="str">
        <f t="shared" ref="B21:D21" si="4">B18</f>
        <v>create_instance</v>
      </c>
      <c r="C21" s="115" t="str">
        <f t="shared" si="4"/>
        <v>cv</v>
      </c>
      <c r="D21" s="115" t="str">
        <f t="shared" si="4"/>
        <v>nik78d2lib1_v78_lay</v>
      </c>
      <c r="E21" s="115" t="str">
        <f>dummy_beard!$D$4</f>
        <v>127800c_d3t26_1x578a_gv1_dummy_beard_zonal</v>
      </c>
    </row>
    <row r="22" spans="1:14" s="100" customFormat="1" x14ac:dyDescent="0.25">
      <c r="A22" s="99" t="s">
        <v>38</v>
      </c>
      <c r="B22" s="99" t="s">
        <v>39</v>
      </c>
      <c r="C22" s="117" t="str">
        <f>C19</f>
        <v>nik78d2lib2_v78_lay</v>
      </c>
      <c r="D22" s="100" t="str">
        <f>IF(N22&lt;10, LEFT([1]canon!$A$17, LEN([1]canon!$A$17)-3)&amp;"frm_1x1_canon_f_0"&amp;N22, LEFT([1]canon!$A$17, LEN([1]canon!$A$17)-3)&amp;"frm_1x1_canon_f_"&amp;N22)</f>
        <v>127800c_d3t26_1x578a_frm_1x1_canon_f_45</v>
      </c>
      <c r="E22" s="99" t="s">
        <v>118</v>
      </c>
      <c r="F22" s="118">
        <f>F19</f>
        <v>63</v>
      </c>
      <c r="G22" s="118">
        <f>G19</f>
        <v>63.36</v>
      </c>
      <c r="H22" s="100">
        <v>0</v>
      </c>
      <c r="I22" s="100">
        <v>0</v>
      </c>
      <c r="N22" s="100">
        <f>N19+1</f>
        <v>45</v>
      </c>
    </row>
    <row r="23" spans="1:14" s="94" customFormat="1" x14ac:dyDescent="0.25">
      <c r="A23" s="93" t="s">
        <v>38</v>
      </c>
      <c r="B23" s="94" t="s">
        <v>141</v>
      </c>
      <c r="C23" s="94" t="s">
        <v>10</v>
      </c>
      <c r="D23" s="126" t="str">
        <f>D20</f>
        <v>nik78d2lib2_v78_lay</v>
      </c>
      <c r="E23" s="94" t="str">
        <f>canon!A17&amp;"223d"</f>
        <v>127800c_d3t26_1x578a_gv1223d</v>
      </c>
    </row>
    <row r="24" spans="1:14" x14ac:dyDescent="0.25">
      <c r="A24" s="93" t="s">
        <v>38</v>
      </c>
      <c r="B24" s="115" t="str">
        <f t="shared" ref="B24:D24" si="5">B21</f>
        <v>create_instance</v>
      </c>
      <c r="C24" s="115" t="str">
        <f t="shared" si="5"/>
        <v>cv</v>
      </c>
      <c r="D24" s="115" t="str">
        <f t="shared" si="5"/>
        <v>nik78d2lib1_v78_lay</v>
      </c>
      <c r="E24" s="115" t="str">
        <f>dummy_beard!$D$4</f>
        <v>127800c_d3t26_1x578a_gv1_dummy_beard_zonal</v>
      </c>
    </row>
    <row r="25" spans="1:14" s="100" customFormat="1" x14ac:dyDescent="0.25">
      <c r="A25" s="99" t="s">
        <v>38</v>
      </c>
      <c r="B25" s="99" t="s">
        <v>39</v>
      </c>
      <c r="C25" s="117" t="str">
        <f>C22</f>
        <v>nik78d2lib2_v78_lay</v>
      </c>
      <c r="D25" s="100" t="str">
        <f>IF(N25&lt;10, LEFT([1]canon!$A$17, LEN([1]canon!$A$17)-3)&amp;"frm_1x1_canon_f_0"&amp;N25, LEFT([1]canon!$A$17, LEN([1]canon!$A$17)-3)&amp;"frm_1x1_canon_f_"&amp;N25)</f>
        <v>127800c_d3t26_1x578a_frm_1x1_canon_f_46</v>
      </c>
      <c r="E25" s="99" t="s">
        <v>118</v>
      </c>
      <c r="F25" s="118">
        <f>F22</f>
        <v>63</v>
      </c>
      <c r="G25" s="118">
        <f>G22</f>
        <v>63.36</v>
      </c>
      <c r="H25" s="100">
        <v>0</v>
      </c>
      <c r="I25" s="100">
        <v>0</v>
      </c>
      <c r="N25" s="100">
        <f>N22+1</f>
        <v>46</v>
      </c>
    </row>
    <row r="26" spans="1:14" s="94" customFormat="1" x14ac:dyDescent="0.25">
      <c r="A26" s="93" t="s">
        <v>38</v>
      </c>
      <c r="B26" s="94" t="s">
        <v>141</v>
      </c>
      <c r="C26" s="94" t="s">
        <v>10</v>
      </c>
      <c r="D26" s="126" t="str">
        <f>D23</f>
        <v>nik78d2lib2_v78_lay</v>
      </c>
      <c r="E26" s="94" t="str">
        <f>canon!A17&amp;"224d"</f>
        <v>127800c_d3t26_1x578a_gv1224d</v>
      </c>
    </row>
    <row r="27" spans="1:14" x14ac:dyDescent="0.25">
      <c r="A27" s="93" t="s">
        <v>38</v>
      </c>
      <c r="B27" s="115" t="str">
        <f t="shared" ref="B27:D27" si="6">B24</f>
        <v>create_instance</v>
      </c>
      <c r="C27" s="115" t="str">
        <f t="shared" si="6"/>
        <v>cv</v>
      </c>
      <c r="D27" s="115" t="str">
        <f t="shared" si="6"/>
        <v>nik78d2lib1_v78_lay</v>
      </c>
      <c r="E27" s="115" t="str">
        <f>dummy_beard!$D$4</f>
        <v>127800c_d3t26_1x578a_gv1_dummy_beard_zonal</v>
      </c>
    </row>
    <row r="28" spans="1:14" s="100" customFormat="1" x14ac:dyDescent="0.25">
      <c r="A28" s="99" t="s">
        <v>38</v>
      </c>
      <c r="B28" s="99" t="s">
        <v>39</v>
      </c>
      <c r="C28" s="117" t="str">
        <f>C25</f>
        <v>nik78d2lib2_v78_lay</v>
      </c>
      <c r="D28" s="100" t="str">
        <f>IF(N28&lt;10, LEFT([1]canon!$A$17, LEN([1]canon!$A$17)-3)&amp;"frm_1x1_canon_s_0"&amp;N28, LEFT([1]canon!$A$17, LEN([1]canon!$A$17)-3)&amp;"frm_1x1_canon_s_"&amp;N28)</f>
        <v>127800c_d3t26_1x578a_frm_1x1_canon_s_47</v>
      </c>
      <c r="E28" s="99" t="s">
        <v>118</v>
      </c>
      <c r="F28" s="118">
        <f>F25</f>
        <v>63</v>
      </c>
      <c r="G28" s="118">
        <f>G25</f>
        <v>63.36</v>
      </c>
      <c r="H28" s="100">
        <v>0</v>
      </c>
      <c r="I28" s="100">
        <v>0</v>
      </c>
      <c r="N28" s="100">
        <f>N25+1</f>
        <v>47</v>
      </c>
    </row>
    <row r="29" spans="1:14" s="94" customFormat="1" x14ac:dyDescent="0.25">
      <c r="A29" s="93" t="s">
        <v>38</v>
      </c>
      <c r="B29" s="94" t="s">
        <v>141</v>
      </c>
      <c r="C29" s="94" t="s">
        <v>10</v>
      </c>
      <c r="D29" s="126" t="str">
        <f>D26</f>
        <v>nik78d2lib2_v78_lay</v>
      </c>
      <c r="E29" s="94" t="str">
        <f>canon!A17&amp;"355d"</f>
        <v>127800c_d3t26_1x578a_gv1355d</v>
      </c>
    </row>
    <row r="30" spans="1:14" x14ac:dyDescent="0.25">
      <c r="A30" s="93" t="s">
        <v>38</v>
      </c>
      <c r="B30" s="115" t="str">
        <f t="shared" ref="B30:D30" si="7">B27</f>
        <v>create_instance</v>
      </c>
      <c r="C30" s="115" t="str">
        <f t="shared" si="7"/>
        <v>cv</v>
      </c>
      <c r="D30" s="115" t="str">
        <f t="shared" si="7"/>
        <v>nik78d2lib1_v78_lay</v>
      </c>
      <c r="E30" s="115" t="str">
        <f>dummy_beard!$D$4</f>
        <v>127800c_d3t26_1x578a_gv1_dummy_beard_zonal</v>
      </c>
    </row>
    <row r="31" spans="1:14" s="100" customFormat="1" x14ac:dyDescent="0.25">
      <c r="A31" s="99" t="s">
        <v>38</v>
      </c>
      <c r="B31" s="99" t="s">
        <v>39</v>
      </c>
      <c r="C31" s="117" t="str">
        <f>C28</f>
        <v>nik78d2lib2_v78_lay</v>
      </c>
      <c r="D31" s="100" t="str">
        <f>IF(N31&lt;10, LEFT([1]canon!$A$17, LEN([1]canon!$A$17)-3)&amp;"frm_1x1_canon_s_0"&amp;N31, LEFT([1]canon!$A$17, LEN([1]canon!$A$17)-3)&amp;"frm_1x1_canon_s_"&amp;N31)</f>
        <v>127800c_d3t26_1x578a_frm_1x1_canon_s_48</v>
      </c>
      <c r="E31" s="99" t="s">
        <v>118</v>
      </c>
      <c r="F31" s="118">
        <f>F28</f>
        <v>63</v>
      </c>
      <c r="G31" s="118">
        <f>G28</f>
        <v>63.36</v>
      </c>
      <c r="H31" s="100">
        <v>0</v>
      </c>
      <c r="I31" s="100">
        <v>0</v>
      </c>
      <c r="N31" s="100">
        <f>N28+1</f>
        <v>48</v>
      </c>
    </row>
    <row r="32" spans="1:14" s="94" customFormat="1" x14ac:dyDescent="0.25">
      <c r="A32" s="93" t="s">
        <v>38</v>
      </c>
      <c r="B32" s="94" t="s">
        <v>141</v>
      </c>
      <c r="C32" s="94" t="s">
        <v>10</v>
      </c>
      <c r="D32" s="126" t="str">
        <f>D29</f>
        <v>nik78d2lib2_v78_lay</v>
      </c>
      <c r="E32" s="94" t="str">
        <f>canon!A17&amp;"374d"</f>
        <v>127800c_d3t26_1x578a_gv1374d</v>
      </c>
    </row>
    <row r="33" spans="1:5" x14ac:dyDescent="0.25">
      <c r="A33" s="93" t="s">
        <v>38</v>
      </c>
      <c r="B33" s="115" t="str">
        <f t="shared" ref="B33:D33" si="8">B30</f>
        <v>create_instance</v>
      </c>
      <c r="C33" s="115" t="str">
        <f t="shared" si="8"/>
        <v>cv</v>
      </c>
      <c r="D33" s="115" t="str">
        <f t="shared" si="8"/>
        <v>nik78d2lib1_v78_lay</v>
      </c>
      <c r="E33" s="115" t="str">
        <f>dummy_beard!$D$4</f>
        <v>127800c_d3t26_1x578a_gv1_dummy_beard_zonal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AADDD-0CBA-4DE7-931E-D910142A758D}">
  <dimension ref="A1:K14"/>
  <sheetViews>
    <sheetView workbookViewId="0">
      <selection activeCell="D5" sqref="D5"/>
    </sheetView>
  </sheetViews>
  <sheetFormatPr defaultRowHeight="15" x14ac:dyDescent="0.25"/>
  <cols>
    <col min="1" max="1" width="9.42578125" bestFit="1" customWidth="1"/>
    <col min="2" max="2" width="28.42578125" bestFit="1" customWidth="1"/>
    <col min="3" max="3" width="21.85546875" bestFit="1" customWidth="1"/>
    <col min="4" max="4" width="50.42578125" bestFit="1" customWidth="1"/>
    <col min="5" max="5" width="56.140625" bestFit="1" customWidth="1"/>
    <col min="6" max="6" width="19" bestFit="1" customWidth="1"/>
    <col min="7" max="7" width="16.7109375" bestFit="1" customWidth="1"/>
    <col min="8" max="8" width="13.28515625" bestFit="1" customWidth="1"/>
    <col min="9" max="9" width="17.28515625" bestFit="1" customWidth="1"/>
    <col min="10" max="10" width="15.28515625" bestFit="1" customWidth="1"/>
  </cols>
  <sheetData>
    <row r="1" spans="1:11" s="98" customFormat="1" ht="15.75" x14ac:dyDescent="0.25">
      <c r="A1" s="95" t="s">
        <v>0</v>
      </c>
      <c r="B1" s="95" t="s">
        <v>1</v>
      </c>
      <c r="C1" s="96" t="s">
        <v>2</v>
      </c>
      <c r="D1" s="96" t="s">
        <v>3</v>
      </c>
      <c r="E1" s="96" t="s">
        <v>4</v>
      </c>
      <c r="F1" s="96" t="s">
        <v>5</v>
      </c>
      <c r="G1" s="96" t="s">
        <v>6</v>
      </c>
      <c r="H1" s="96" t="s">
        <v>7</v>
      </c>
      <c r="I1" s="96" t="s">
        <v>8</v>
      </c>
      <c r="J1" s="96" t="s">
        <v>9</v>
      </c>
      <c r="K1" s="97"/>
    </row>
    <row r="2" spans="1:11" s="98" customFormat="1" ht="15.75" x14ac:dyDescent="0.25">
      <c r="A2" s="95"/>
      <c r="B2" s="95" t="s">
        <v>88</v>
      </c>
      <c r="C2" s="96" t="s">
        <v>11</v>
      </c>
      <c r="D2" s="96" t="s">
        <v>24</v>
      </c>
      <c r="E2" s="96" t="s">
        <v>23</v>
      </c>
      <c r="F2" s="96" t="s">
        <v>22</v>
      </c>
      <c r="G2" s="96" t="s">
        <v>21</v>
      </c>
      <c r="H2" s="96" t="s">
        <v>43</v>
      </c>
      <c r="I2" s="96" t="s">
        <v>20</v>
      </c>
      <c r="J2" s="96"/>
      <c r="K2" s="97"/>
    </row>
    <row r="3" spans="1:11" s="130" customFormat="1" ht="15.75" x14ac:dyDescent="0.25">
      <c r="A3" s="127"/>
      <c r="B3" s="127" t="s">
        <v>90</v>
      </c>
      <c r="C3" s="128" t="s">
        <v>11</v>
      </c>
      <c r="D3" s="128" t="s">
        <v>25</v>
      </c>
      <c r="E3" s="128" t="s">
        <v>42</v>
      </c>
      <c r="F3" s="128"/>
      <c r="G3" s="128"/>
      <c r="H3" s="128"/>
      <c r="I3" s="128"/>
      <c r="J3" s="128"/>
      <c r="K3" s="129"/>
    </row>
    <row r="4" spans="1:11" s="100" customFormat="1" x14ac:dyDescent="0.25">
      <c r="A4" s="99" t="s">
        <v>38</v>
      </c>
      <c r="B4" s="99" t="s">
        <v>39</v>
      </c>
      <c r="C4" s="99" t="str">
        <f>canon!B25</f>
        <v>nik78d2lib1_v78_lay</v>
      </c>
      <c r="D4" s="100" t="str">
        <f>LEFT(canon!A17, LEN(canon!A17))&amp;"_dummy_beard_zonal"</f>
        <v>127800c_d3t26_1x578a_gv1_dummy_beard_zonal</v>
      </c>
      <c r="E4" s="99" t="s">
        <v>118</v>
      </c>
      <c r="F4" s="100">
        <f>canon!F14</f>
        <v>61.2</v>
      </c>
      <c r="G4" s="132">
        <f>canon!G14</f>
        <v>61.92</v>
      </c>
      <c r="H4" s="100">
        <v>0</v>
      </c>
      <c r="I4" s="100">
        <v>0</v>
      </c>
    </row>
    <row r="5" spans="1:11" s="48" customFormat="1" x14ac:dyDescent="0.25">
      <c r="A5" s="48" t="s">
        <v>287</v>
      </c>
      <c r="B5" s="48" t="s">
        <v>141</v>
      </c>
      <c r="C5" s="48" t="s">
        <v>10</v>
      </c>
      <c r="D5" s="48" t="s">
        <v>282</v>
      </c>
      <c r="E5" s="48" t="s">
        <v>288</v>
      </c>
    </row>
    <row r="6" spans="1:11" s="126" customFormat="1" x14ac:dyDescent="0.25">
      <c r="A6" s="126" t="s">
        <v>38</v>
      </c>
      <c r="B6" s="126" t="s">
        <v>141</v>
      </c>
      <c r="C6" s="126" t="s">
        <v>10</v>
      </c>
      <c r="D6" s="126" t="s">
        <v>282</v>
      </c>
      <c r="E6" s="126" t="s">
        <v>293</v>
      </c>
    </row>
    <row r="7" spans="1:11" s="126" customFormat="1" x14ac:dyDescent="0.25">
      <c r="A7" s="126" t="s">
        <v>38</v>
      </c>
      <c r="B7" s="126" t="s">
        <v>141</v>
      </c>
      <c r="C7" s="126" t="s">
        <v>10</v>
      </c>
      <c r="D7" s="126" t="str">
        <f>[1]fdr_dummy!C6</f>
        <v>nik78d2lib1_v78_lay</v>
      </c>
      <c r="E7" s="126" t="str">
        <f>[1]fdr_dummy!D6</f>
        <v>127800c_d3t26_1x578a_dummy_filler</v>
      </c>
    </row>
    <row r="8" spans="1:11" s="126" customFormat="1" x14ac:dyDescent="0.25">
      <c r="A8" s="126" t="s">
        <v>38</v>
      </c>
      <c r="B8" s="126" t="s">
        <v>141</v>
      </c>
      <c r="C8" s="126" t="s">
        <v>10</v>
      </c>
      <c r="D8" s="138" t="s">
        <v>282</v>
      </c>
      <c r="E8" s="138" t="s">
        <v>289</v>
      </c>
    </row>
    <row r="9" spans="1:11" x14ac:dyDescent="0.25">
      <c r="A9" s="126" t="s">
        <v>38</v>
      </c>
      <c r="B9" s="126" t="s">
        <v>141</v>
      </c>
      <c r="C9" s="126" t="s">
        <v>10</v>
      </c>
      <c r="D9" s="138" t="s">
        <v>282</v>
      </c>
      <c r="E9" s="138" t="s">
        <v>290</v>
      </c>
    </row>
    <row r="10" spans="1:11" x14ac:dyDescent="0.25">
      <c r="A10" s="126" t="s">
        <v>38</v>
      </c>
      <c r="B10" s="126" t="s">
        <v>141</v>
      </c>
      <c r="C10" s="126" t="s">
        <v>10</v>
      </c>
      <c r="D10" s="138" t="s">
        <v>282</v>
      </c>
      <c r="E10" s="138" t="s">
        <v>291</v>
      </c>
    </row>
    <row r="11" spans="1:11" x14ac:dyDescent="0.25">
      <c r="A11" s="126" t="s">
        <v>38</v>
      </c>
      <c r="B11" s="126" t="s">
        <v>141</v>
      </c>
      <c r="C11" s="126" t="s">
        <v>10</v>
      </c>
      <c r="D11" s="126" t="str">
        <f>[1]canon!A20</f>
        <v>niksupport_v78_lay</v>
      </c>
      <c r="E11" s="126" t="str">
        <f>[1]canon!B20</f>
        <v>1278canonbeard</v>
      </c>
    </row>
    <row r="12" spans="1:11" s="48" customFormat="1" x14ac:dyDescent="0.25">
      <c r="A12" s="48" t="s">
        <v>287</v>
      </c>
      <c r="B12" s="48" t="s">
        <v>141</v>
      </c>
      <c r="C12" s="48" t="s">
        <v>10</v>
      </c>
      <c r="D12" s="48" t="str">
        <f>[1]kga!C5</f>
        <v>nik78d2lib1_v78_lay</v>
      </c>
      <c r="E12" s="48" t="str">
        <f>[1]kga!D5</f>
        <v>127800c_d3t26_1x578a_cex_kga</v>
      </c>
    </row>
    <row r="13" spans="1:11" s="48" customFormat="1" x14ac:dyDescent="0.25">
      <c r="A13" s="48" t="s">
        <v>287</v>
      </c>
      <c r="B13" s="48" t="s">
        <v>272</v>
      </c>
      <c r="C13" s="48" t="s">
        <v>10</v>
      </c>
      <c r="D13" s="48" t="s">
        <v>275</v>
      </c>
      <c r="E13" s="48" t="s">
        <v>276</v>
      </c>
    </row>
    <row r="14" spans="1:11" s="94" customFormat="1" x14ac:dyDescent="0.25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04BB05-01B9-4F73-AC0A-7AE8D983CA97}">
  <dimension ref="A1:K6"/>
  <sheetViews>
    <sheetView workbookViewId="0">
      <selection activeCell="E6" sqref="E6"/>
    </sheetView>
  </sheetViews>
  <sheetFormatPr defaultRowHeight="15" x14ac:dyDescent="0.25"/>
  <cols>
    <col min="1" max="1" width="9.42578125" bestFit="1" customWidth="1"/>
    <col min="2" max="2" width="28.42578125" bestFit="1" customWidth="1"/>
    <col min="3" max="3" width="21.5703125" bestFit="1" customWidth="1"/>
    <col min="4" max="4" width="26.28515625" bestFit="1" customWidth="1"/>
    <col min="5" max="5" width="25.85546875" bestFit="1" customWidth="1"/>
    <col min="6" max="6" width="19" bestFit="1" customWidth="1"/>
    <col min="7" max="7" width="16.7109375" bestFit="1" customWidth="1"/>
    <col min="8" max="8" width="13.28515625" bestFit="1" customWidth="1"/>
    <col min="9" max="9" width="17.28515625" bestFit="1" customWidth="1"/>
    <col min="10" max="10" width="15.28515625" bestFit="1" customWidth="1"/>
  </cols>
  <sheetData>
    <row r="1" spans="1:11" s="130" customFormat="1" ht="15.75" x14ac:dyDescent="0.25">
      <c r="A1" s="127" t="s">
        <v>0</v>
      </c>
      <c r="B1" s="127" t="s">
        <v>1</v>
      </c>
      <c r="C1" s="128" t="s">
        <v>2</v>
      </c>
      <c r="D1" s="128" t="s">
        <v>3</v>
      </c>
      <c r="E1" s="128" t="s">
        <v>4</v>
      </c>
      <c r="F1" s="128" t="s">
        <v>5</v>
      </c>
      <c r="G1" s="128" t="s">
        <v>6</v>
      </c>
      <c r="H1" s="128" t="s">
        <v>7</v>
      </c>
      <c r="I1" s="128" t="s">
        <v>8</v>
      </c>
      <c r="J1" s="128" t="s">
        <v>9</v>
      </c>
      <c r="K1" s="129"/>
    </row>
    <row r="2" spans="1:11" s="130" customFormat="1" ht="15.75" x14ac:dyDescent="0.25">
      <c r="A2" s="127"/>
      <c r="B2" s="127" t="s">
        <v>88</v>
      </c>
      <c r="C2" s="128" t="s">
        <v>11</v>
      </c>
      <c r="D2" s="128" t="s">
        <v>24</v>
      </c>
      <c r="E2" s="128" t="s">
        <v>23</v>
      </c>
      <c r="F2" s="128" t="s">
        <v>22</v>
      </c>
      <c r="G2" s="128" t="s">
        <v>21</v>
      </c>
      <c r="H2" s="128" t="s">
        <v>43</v>
      </c>
      <c r="I2" s="128" t="s">
        <v>20</v>
      </c>
      <c r="J2" s="128"/>
      <c r="K2" s="129"/>
    </row>
    <row r="3" spans="1:11" s="130" customFormat="1" ht="15.75" x14ac:dyDescent="0.25">
      <c r="A3" s="127"/>
      <c r="B3" s="127" t="s">
        <v>90</v>
      </c>
      <c r="C3" s="128" t="s">
        <v>11</v>
      </c>
      <c r="D3" s="128" t="s">
        <v>25</v>
      </c>
      <c r="E3" s="128" t="s">
        <v>42</v>
      </c>
      <c r="F3" s="128"/>
      <c r="G3" s="128"/>
      <c r="H3" s="128"/>
      <c r="I3" s="128"/>
      <c r="J3" s="128"/>
      <c r="K3" s="129"/>
    </row>
    <row r="5" spans="1:11" s="132" customFormat="1" x14ac:dyDescent="0.25">
      <c r="A5" s="131" t="s">
        <v>38</v>
      </c>
      <c r="B5" s="131" t="s">
        <v>39</v>
      </c>
      <c r="C5" s="131" t="str">
        <f>canon!B25</f>
        <v>nik78d2lib1_v78_lay</v>
      </c>
      <c r="D5" s="132" t="str">
        <f>LEFT(canon!A17, LEN(canon!A17)-4)&amp;"_cex_kga"</f>
        <v>127800c_d3t26_1x578a_cex_kga</v>
      </c>
      <c r="E5" s="131" t="s">
        <v>118</v>
      </c>
      <c r="F5" s="132">
        <f>canon!F14</f>
        <v>61.2</v>
      </c>
      <c r="G5" s="132">
        <f>canon!G14</f>
        <v>61.92</v>
      </c>
      <c r="H5" s="132">
        <v>0</v>
      </c>
      <c r="I5" s="132">
        <v>0</v>
      </c>
    </row>
    <row r="6" spans="1:11" s="126" customFormat="1" x14ac:dyDescent="0.25">
      <c r="A6" s="126" t="s">
        <v>38</v>
      </c>
      <c r="B6" s="126" t="s">
        <v>272</v>
      </c>
      <c r="C6" s="126" t="s">
        <v>10</v>
      </c>
      <c r="D6" s="126" t="s">
        <v>273</v>
      </c>
      <c r="E6" s="126" t="s">
        <v>274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773B52-7AF0-4C7F-AF4A-1941CCD263CC}">
  <dimension ref="A1:K7"/>
  <sheetViews>
    <sheetView workbookViewId="0">
      <selection activeCell="F6" sqref="F6"/>
    </sheetView>
  </sheetViews>
  <sheetFormatPr defaultRowHeight="15" x14ac:dyDescent="0.25"/>
  <cols>
    <col min="1" max="1" width="9.42578125" bestFit="1" customWidth="1"/>
    <col min="2" max="2" width="28.42578125" bestFit="1" customWidth="1"/>
    <col min="3" max="3" width="21.140625" bestFit="1" customWidth="1"/>
    <col min="4" max="4" width="36.140625" bestFit="1" customWidth="1"/>
    <col min="5" max="5" width="25.85546875" bestFit="1" customWidth="1"/>
    <col min="6" max="6" width="21.42578125" bestFit="1" customWidth="1"/>
    <col min="7" max="7" width="21.85546875" bestFit="1" customWidth="1"/>
    <col min="8" max="8" width="20.7109375" bestFit="1" customWidth="1"/>
    <col min="9" max="9" width="30.7109375" bestFit="1" customWidth="1"/>
    <col min="10" max="10" width="19.5703125" bestFit="1" customWidth="1"/>
  </cols>
  <sheetData>
    <row r="1" spans="1:11" ht="15.75" x14ac:dyDescent="0.25">
      <c r="A1" s="127" t="s">
        <v>0</v>
      </c>
      <c r="B1" s="127" t="s">
        <v>1</v>
      </c>
      <c r="C1" s="128" t="s">
        <v>2</v>
      </c>
      <c r="D1" s="128" t="s">
        <v>3</v>
      </c>
      <c r="E1" s="128" t="s">
        <v>4</v>
      </c>
      <c r="F1" s="128" t="s">
        <v>5</v>
      </c>
      <c r="G1" s="128" t="s">
        <v>6</v>
      </c>
      <c r="H1" s="128" t="s">
        <v>7</v>
      </c>
      <c r="I1" s="128" t="s">
        <v>8</v>
      </c>
      <c r="J1" s="128" t="s">
        <v>9</v>
      </c>
      <c r="K1" s="129"/>
    </row>
    <row r="2" spans="1:11" ht="15.75" x14ac:dyDescent="0.25">
      <c r="A2" s="127"/>
      <c r="B2" s="127" t="s">
        <v>88</v>
      </c>
      <c r="C2" s="128" t="s">
        <v>11</v>
      </c>
      <c r="D2" s="128" t="s">
        <v>24</v>
      </c>
      <c r="E2" s="128" t="s">
        <v>23</v>
      </c>
      <c r="F2" s="128" t="s">
        <v>22</v>
      </c>
      <c r="G2" s="128" t="s">
        <v>21</v>
      </c>
      <c r="H2" s="128" t="s">
        <v>43</v>
      </c>
      <c r="I2" s="128" t="s">
        <v>20</v>
      </c>
      <c r="J2" s="128"/>
      <c r="K2" s="129"/>
    </row>
    <row r="3" spans="1:11" ht="15.75" x14ac:dyDescent="0.25">
      <c r="A3" s="127"/>
      <c r="B3" s="127" t="s">
        <v>239</v>
      </c>
      <c r="C3" s="127" t="s">
        <v>11</v>
      </c>
      <c r="D3" s="130" t="s">
        <v>240</v>
      </c>
      <c r="E3" s="127" t="s">
        <v>241</v>
      </c>
      <c r="F3" s="127" t="s">
        <v>242</v>
      </c>
      <c r="G3" s="130" t="s">
        <v>243</v>
      </c>
      <c r="H3" s="127"/>
      <c r="I3" s="127"/>
      <c r="J3" s="129"/>
      <c r="K3" s="129"/>
    </row>
    <row r="4" spans="1:11" x14ac:dyDescent="0.25">
      <c r="A4" s="134"/>
      <c r="B4" s="135" t="s">
        <v>267</v>
      </c>
      <c r="C4" s="134" t="s">
        <v>26</v>
      </c>
      <c r="D4" s="134" t="s">
        <v>27</v>
      </c>
      <c r="E4" s="134" t="s">
        <v>35</v>
      </c>
      <c r="F4" s="134" t="s">
        <v>36</v>
      </c>
      <c r="G4" s="134" t="s">
        <v>46</v>
      </c>
      <c r="H4" s="134" t="s">
        <v>47</v>
      </c>
      <c r="I4" s="134" t="s">
        <v>45</v>
      </c>
      <c r="J4" s="134" t="s">
        <v>37</v>
      </c>
      <c r="K4" s="134"/>
    </row>
    <row r="5" spans="1:11" x14ac:dyDescent="0.25">
      <c r="A5" s="134"/>
      <c r="B5" s="135"/>
      <c r="C5" s="134"/>
      <c r="D5" s="134"/>
      <c r="E5" s="134"/>
      <c r="F5" s="134"/>
      <c r="G5" s="134"/>
      <c r="H5" s="134"/>
      <c r="I5" s="134"/>
      <c r="J5" s="134"/>
      <c r="K5" s="134"/>
    </row>
    <row r="6" spans="1:11" x14ac:dyDescent="0.25">
      <c r="A6" s="131" t="s">
        <v>38</v>
      </c>
      <c r="B6" s="131" t="s">
        <v>39</v>
      </c>
      <c r="C6" s="131" t="str">
        <f>canon!B25</f>
        <v>nik78d2lib1_v78_lay</v>
      </c>
      <c r="D6" s="131" t="str">
        <f>LEFT(canon!A17, LEN(canon!A17)-4)&amp;"_dummy_filler"</f>
        <v>127800c_d3t26_1x578a_dummy_filler</v>
      </c>
      <c r="E6" s="131" t="s">
        <v>118</v>
      </c>
      <c r="F6" s="133">
        <f>canon!F14</f>
        <v>61.2</v>
      </c>
      <c r="G6" s="133">
        <f>canon!G14</f>
        <v>61.92</v>
      </c>
      <c r="H6" s="132">
        <v>0</v>
      </c>
      <c r="I6" s="132">
        <v>0</v>
      </c>
      <c r="J6" s="132"/>
      <c r="K6" s="132"/>
    </row>
    <row r="7" spans="1:11" x14ac:dyDescent="0.25">
      <c r="A7" s="126" t="s">
        <v>38</v>
      </c>
      <c r="B7" s="126" t="s">
        <v>264</v>
      </c>
      <c r="C7" s="126" t="str">
        <f>C6</f>
        <v>nik78d2lib1_v78_lay</v>
      </c>
      <c r="D7" s="126" t="str">
        <f>D6</f>
        <v>127800c_d3t26_1x578a_dummy_filler</v>
      </c>
      <c r="E7" s="126" t="s">
        <v>268</v>
      </c>
      <c r="F7" s="126" t="s">
        <v>269</v>
      </c>
      <c r="G7" s="126" t="s">
        <v>265</v>
      </c>
      <c r="H7" s="126" t="s">
        <v>266</v>
      </c>
      <c r="I7" s="126" t="s">
        <v>265</v>
      </c>
      <c r="J7" s="126" t="s">
        <v>162</v>
      </c>
      <c r="K7" s="12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C0C59-D9BE-4C08-ACD6-65A5E97AA59A}">
  <dimension ref="A1:K7"/>
  <sheetViews>
    <sheetView workbookViewId="0">
      <selection activeCell="A7" sqref="A7"/>
    </sheetView>
  </sheetViews>
  <sheetFormatPr defaultRowHeight="15" x14ac:dyDescent="0.25"/>
  <cols>
    <col min="1" max="1" width="9.42578125" bestFit="1" customWidth="1"/>
    <col min="2" max="2" width="28.42578125" bestFit="1" customWidth="1"/>
    <col min="3" max="3" width="21.140625" bestFit="1" customWidth="1"/>
    <col min="4" max="4" width="41.140625" bestFit="1" customWidth="1"/>
    <col min="5" max="5" width="25.85546875" bestFit="1" customWidth="1"/>
    <col min="6" max="6" width="21.42578125" bestFit="1" customWidth="1"/>
    <col min="7" max="7" width="21.85546875" bestFit="1" customWidth="1"/>
    <col min="8" max="8" width="20.7109375" bestFit="1" customWidth="1"/>
    <col min="9" max="9" width="30.7109375" bestFit="1" customWidth="1"/>
    <col min="10" max="10" width="19.5703125" bestFit="1" customWidth="1"/>
  </cols>
  <sheetData>
    <row r="1" spans="1:11" ht="15.75" x14ac:dyDescent="0.25">
      <c r="A1" s="95" t="s">
        <v>0</v>
      </c>
      <c r="B1" s="95" t="s">
        <v>1</v>
      </c>
      <c r="C1" s="96" t="s">
        <v>2</v>
      </c>
      <c r="D1" s="96" t="s">
        <v>3</v>
      </c>
      <c r="E1" s="96" t="s">
        <v>4</v>
      </c>
      <c r="F1" s="96" t="s">
        <v>5</v>
      </c>
      <c r="G1" s="96" t="s">
        <v>6</v>
      </c>
      <c r="H1" s="96" t="s">
        <v>7</v>
      </c>
      <c r="I1" s="96" t="s">
        <v>8</v>
      </c>
      <c r="J1" s="96" t="s">
        <v>9</v>
      </c>
      <c r="K1" s="97"/>
    </row>
    <row r="2" spans="1:11" ht="15.75" x14ac:dyDescent="0.25">
      <c r="A2" s="95"/>
      <c r="B2" s="95" t="s">
        <v>88</v>
      </c>
      <c r="C2" s="96" t="s">
        <v>11</v>
      </c>
      <c r="D2" s="96" t="s">
        <v>24</v>
      </c>
      <c r="E2" s="96" t="s">
        <v>23</v>
      </c>
      <c r="F2" s="96" t="s">
        <v>22</v>
      </c>
      <c r="G2" s="96" t="s">
        <v>21</v>
      </c>
      <c r="H2" s="96" t="s">
        <v>43</v>
      </c>
      <c r="I2" s="96" t="s">
        <v>20</v>
      </c>
      <c r="J2" s="96"/>
      <c r="K2" s="97"/>
    </row>
    <row r="3" spans="1:11" ht="15.75" x14ac:dyDescent="0.25">
      <c r="A3" s="95"/>
      <c r="B3" s="95" t="s">
        <v>239</v>
      </c>
      <c r="C3" s="95" t="s">
        <v>11</v>
      </c>
      <c r="D3" s="98" t="s">
        <v>240</v>
      </c>
      <c r="E3" s="95" t="s">
        <v>241</v>
      </c>
      <c r="F3" s="95" t="s">
        <v>242</v>
      </c>
      <c r="G3" s="98" t="s">
        <v>243</v>
      </c>
      <c r="H3" s="95"/>
      <c r="I3" s="95"/>
      <c r="J3" s="97"/>
      <c r="K3" s="97"/>
    </row>
    <row r="4" spans="1:11" s="122" customFormat="1" x14ac:dyDescent="0.25">
      <c r="A4" s="124"/>
      <c r="B4" s="125" t="s">
        <v>267</v>
      </c>
      <c r="C4" s="124" t="s">
        <v>26</v>
      </c>
      <c r="D4" s="124" t="s">
        <v>27</v>
      </c>
      <c r="E4" s="124" t="s">
        <v>35</v>
      </c>
      <c r="F4" s="124" t="s">
        <v>36</v>
      </c>
      <c r="G4" s="124" t="s">
        <v>46</v>
      </c>
      <c r="H4" s="124" t="s">
        <v>47</v>
      </c>
      <c r="I4" s="124" t="s">
        <v>45</v>
      </c>
      <c r="J4" s="124" t="s">
        <v>37</v>
      </c>
      <c r="K4" s="124"/>
    </row>
    <row r="6" spans="1:11" x14ac:dyDescent="0.25">
      <c r="A6" s="99" t="s">
        <v>287</v>
      </c>
      <c r="B6" s="99" t="s">
        <v>39</v>
      </c>
      <c r="C6" s="99" t="str">
        <f>canon!B25</f>
        <v>nik78d2lib1_v78_lay</v>
      </c>
      <c r="D6" s="99" t="str">
        <f>LEFT(canon!A17, LEN(canon!A17)-4)&amp;"_dummy_filler"</f>
        <v>127800c_d3t26_1x578a_dummy_filler</v>
      </c>
      <c r="E6" s="99" t="s">
        <v>162</v>
      </c>
      <c r="F6" s="101">
        <f>canon!F14</f>
        <v>61.2</v>
      </c>
      <c r="G6" s="101">
        <f>canon!G14</f>
        <v>61.92</v>
      </c>
      <c r="H6" s="100">
        <v>0</v>
      </c>
      <c r="I6" s="100">
        <v>0</v>
      </c>
      <c r="J6" s="100"/>
      <c r="K6" s="100"/>
    </row>
    <row r="7" spans="1:11" x14ac:dyDescent="0.25">
      <c r="A7" s="122" t="s">
        <v>287</v>
      </c>
      <c r="B7" s="122" t="s">
        <v>264</v>
      </c>
      <c r="C7" s="122" t="str">
        <f>canon!B25</f>
        <v>nik78d2lib1_v78_lay</v>
      </c>
      <c r="D7" s="123" t="str">
        <f>D6</f>
        <v>127800c_d3t26_1x578a_dummy_filler</v>
      </c>
      <c r="E7" s="122" t="s">
        <v>268</v>
      </c>
      <c r="F7" s="122" t="s">
        <v>269</v>
      </c>
      <c r="G7" s="122" t="s">
        <v>265</v>
      </c>
      <c r="H7" s="122" t="s">
        <v>266</v>
      </c>
      <c r="I7" s="122" t="s">
        <v>265</v>
      </c>
      <c r="J7" s="122" t="s">
        <v>162</v>
      </c>
      <c r="K7" s="12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B0ECB0-247F-4016-B3B9-DA5CFB3E472C}">
  <dimension ref="A1:K8"/>
  <sheetViews>
    <sheetView workbookViewId="0">
      <selection activeCell="A8" sqref="A8"/>
    </sheetView>
  </sheetViews>
  <sheetFormatPr defaultRowHeight="15" x14ac:dyDescent="0.25"/>
  <cols>
    <col min="1" max="1" width="9.42578125" bestFit="1" customWidth="1"/>
    <col min="2" max="2" width="28.42578125" bestFit="1" customWidth="1"/>
    <col min="3" max="3" width="21.85546875" bestFit="1" customWidth="1"/>
    <col min="4" max="4" width="44.7109375" bestFit="1" customWidth="1"/>
    <col min="5" max="5" width="25.85546875" bestFit="1" customWidth="1"/>
    <col min="6" max="6" width="19" bestFit="1" customWidth="1"/>
    <col min="7" max="7" width="16.7109375" bestFit="1" customWidth="1"/>
    <col min="8" max="8" width="16.42578125" bestFit="1" customWidth="1"/>
    <col min="9" max="9" width="17.28515625" bestFit="1" customWidth="1"/>
    <col min="10" max="10" width="23.85546875" bestFit="1" customWidth="1"/>
  </cols>
  <sheetData>
    <row r="1" spans="1:11" ht="15.75" x14ac:dyDescent="0.25">
      <c r="A1" s="103" t="s">
        <v>0</v>
      </c>
      <c r="B1" s="103" t="s">
        <v>1</v>
      </c>
      <c r="C1" s="104" t="s">
        <v>2</v>
      </c>
      <c r="D1" s="104" t="s">
        <v>3</v>
      </c>
      <c r="E1" s="104" t="s">
        <v>4</v>
      </c>
      <c r="F1" s="104" t="s">
        <v>5</v>
      </c>
      <c r="G1" s="104" t="s">
        <v>6</v>
      </c>
      <c r="H1" s="104" t="s">
        <v>7</v>
      </c>
      <c r="I1" s="104" t="s">
        <v>8</v>
      </c>
      <c r="J1" s="104" t="s">
        <v>9</v>
      </c>
      <c r="K1" s="105"/>
    </row>
    <row r="2" spans="1:11" ht="15.75" x14ac:dyDescent="0.25">
      <c r="A2" s="103"/>
      <c r="B2" s="103" t="s">
        <v>246</v>
      </c>
      <c r="C2" s="103" t="s">
        <v>11</v>
      </c>
      <c r="D2" s="116" t="s">
        <v>12</v>
      </c>
      <c r="E2" s="103" t="s">
        <v>247</v>
      </c>
      <c r="F2" s="103" t="s">
        <v>48</v>
      </c>
      <c r="G2" s="116" t="s">
        <v>49</v>
      </c>
      <c r="H2" s="103" t="s">
        <v>248</v>
      </c>
      <c r="I2" s="116" t="s">
        <v>249</v>
      </c>
      <c r="J2" s="103" t="s">
        <v>250</v>
      </c>
      <c r="K2" s="105"/>
    </row>
    <row r="3" spans="1:11" ht="15.75" x14ac:dyDescent="0.25">
      <c r="A3" s="103"/>
      <c r="B3" s="103" t="s">
        <v>88</v>
      </c>
      <c r="C3" s="104" t="s">
        <v>11</v>
      </c>
      <c r="D3" s="104" t="s">
        <v>24</v>
      </c>
      <c r="E3" s="104" t="s">
        <v>23</v>
      </c>
      <c r="F3" s="104" t="s">
        <v>22</v>
      </c>
      <c r="G3" s="104" t="s">
        <v>21</v>
      </c>
      <c r="H3" s="104" t="s">
        <v>43</v>
      </c>
      <c r="I3" s="104" t="s">
        <v>20</v>
      </c>
      <c r="J3" s="104"/>
      <c r="K3" s="105"/>
    </row>
    <row r="4" spans="1:11" x14ac:dyDescent="0.25">
      <c r="A4" s="117" t="s">
        <v>287</v>
      </c>
      <c r="B4" s="117" t="s">
        <v>39</v>
      </c>
      <c r="C4" s="117" t="str">
        <f>canon!B25</f>
        <v>nik78d2lib1_v78_lay</v>
      </c>
      <c r="D4" s="118" t="str">
        <f>canon!A17&amp;"_gmz_dummy_4_1"</f>
        <v>127800c_d3t26_1x578a_gv1_gmz_dummy_4_1</v>
      </c>
      <c r="E4" s="117" t="s">
        <v>118</v>
      </c>
      <c r="F4" s="133">
        <f>canon!$F$14</f>
        <v>61.2</v>
      </c>
      <c r="G4" s="133">
        <f>canon!G14</f>
        <v>61.92</v>
      </c>
      <c r="H4" s="118">
        <v>0</v>
      </c>
      <c r="I4" s="118">
        <v>0</v>
      </c>
      <c r="J4" s="118"/>
      <c r="K4" s="118"/>
    </row>
    <row r="5" spans="1:11" x14ac:dyDescent="0.25">
      <c r="A5" s="102" t="s">
        <v>287</v>
      </c>
      <c r="B5" s="102" t="s">
        <v>251</v>
      </c>
      <c r="C5" s="102" t="s">
        <v>10</v>
      </c>
      <c r="D5" s="102" t="s">
        <v>270</v>
      </c>
      <c r="E5" s="102">
        <v>45</v>
      </c>
      <c r="F5" s="102">
        <v>0.54200000000000004</v>
      </c>
      <c r="G5" s="102">
        <v>1.0840000000000001</v>
      </c>
      <c r="H5" s="102">
        <v>2.2000000000000002</v>
      </c>
      <c r="I5" s="102"/>
      <c r="J5" s="102"/>
      <c r="K5" s="102"/>
    </row>
    <row r="7" spans="1:11" x14ac:dyDescent="0.25">
      <c r="A7" s="117" t="s">
        <v>287</v>
      </c>
      <c r="B7" s="117" t="s">
        <v>39</v>
      </c>
      <c r="C7" s="131" t="str">
        <f>canon!B25</f>
        <v>nik78d2lib1_v78_lay</v>
      </c>
      <c r="D7" s="118" t="str">
        <f>canon!A17&amp;"_gm0_dummy_3_1"</f>
        <v>127800c_d3t26_1x578a_gv1_gm0_dummy_3_1</v>
      </c>
      <c r="E7" s="117" t="s">
        <v>118</v>
      </c>
      <c r="F7" s="119">
        <f>canon!$F$14</f>
        <v>61.2</v>
      </c>
      <c r="G7" s="133">
        <f>canon!G14</f>
        <v>61.92</v>
      </c>
      <c r="H7" s="118">
        <v>0</v>
      </c>
      <c r="I7" s="118">
        <v>0</v>
      </c>
      <c r="J7" s="118"/>
      <c r="K7" s="118"/>
    </row>
    <row r="8" spans="1:11" x14ac:dyDescent="0.25">
      <c r="A8" s="93" t="s">
        <v>287</v>
      </c>
      <c r="B8" s="115" t="s">
        <v>251</v>
      </c>
      <c r="C8" s="115" t="s">
        <v>10</v>
      </c>
      <c r="D8" s="115" t="s">
        <v>271</v>
      </c>
      <c r="E8" s="115">
        <v>135</v>
      </c>
      <c r="F8" s="126">
        <v>0.54200000000000004</v>
      </c>
      <c r="G8" s="126">
        <v>1.0840000000000001</v>
      </c>
      <c r="H8" s="126">
        <v>2.2000000000000002</v>
      </c>
      <c r="I8" s="115"/>
      <c r="J8" s="115"/>
      <c r="K8" s="115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8A5C0-16BD-4C35-8495-609A6C5CC079}">
  <dimension ref="A1:K5"/>
  <sheetViews>
    <sheetView workbookViewId="0">
      <selection activeCell="G5" sqref="G5"/>
    </sheetView>
  </sheetViews>
  <sheetFormatPr defaultRowHeight="15" x14ac:dyDescent="0.25"/>
  <cols>
    <col min="1" max="1" width="9.42578125" style="24" bestFit="1" customWidth="1"/>
    <col min="2" max="2" width="28.42578125" style="24" bestFit="1" customWidth="1"/>
    <col min="3" max="3" width="21.85546875" style="24" bestFit="1" customWidth="1"/>
    <col min="4" max="4" width="45.140625" style="24" bestFit="1" customWidth="1"/>
    <col min="5" max="5" width="38.7109375" style="24" bestFit="1" customWidth="1"/>
    <col min="6" max="6" width="19" style="24" bestFit="1" customWidth="1"/>
    <col min="7" max="7" width="18.5703125" style="24" bestFit="1" customWidth="1"/>
    <col min="8" max="9" width="17.28515625" style="24" bestFit="1" customWidth="1"/>
    <col min="10" max="10" width="15.28515625" style="24" bestFit="1" customWidth="1"/>
    <col min="11" max="16384" width="9.140625" style="24"/>
  </cols>
  <sheetData>
    <row r="1" spans="1:11" s="28" customFormat="1" ht="15.75" x14ac:dyDescent="0.25">
      <c r="A1" s="25" t="s">
        <v>0</v>
      </c>
      <c r="B1" s="25" t="s">
        <v>1</v>
      </c>
      <c r="C1" s="26" t="s">
        <v>2</v>
      </c>
      <c r="D1" s="26" t="s">
        <v>3</v>
      </c>
      <c r="E1" s="26" t="s">
        <v>4</v>
      </c>
      <c r="F1" s="26" t="s">
        <v>5</v>
      </c>
      <c r="G1" s="26" t="s">
        <v>6</v>
      </c>
      <c r="H1" s="26" t="s">
        <v>7</v>
      </c>
      <c r="I1" s="26" t="s">
        <v>8</v>
      </c>
      <c r="J1" s="26" t="s">
        <v>9</v>
      </c>
      <c r="K1" s="27"/>
    </row>
    <row r="2" spans="1:11" s="28" customFormat="1" ht="15.75" x14ac:dyDescent="0.25">
      <c r="A2" s="25"/>
      <c r="B2" s="25" t="s">
        <v>102</v>
      </c>
      <c r="C2" s="25" t="s">
        <v>26</v>
      </c>
      <c r="D2" s="25" t="s">
        <v>103</v>
      </c>
      <c r="E2" s="25" t="s">
        <v>104</v>
      </c>
      <c r="F2" s="28" t="s">
        <v>12</v>
      </c>
      <c r="G2" s="25" t="s">
        <v>48</v>
      </c>
      <c r="H2" s="25" t="s">
        <v>49</v>
      </c>
      <c r="I2" s="25" t="s">
        <v>165</v>
      </c>
      <c r="J2" s="27"/>
      <c r="K2" s="27"/>
    </row>
    <row r="3" spans="1:11" s="28" customFormat="1" ht="15.75" x14ac:dyDescent="0.25">
      <c r="A3" s="25"/>
      <c r="B3" s="25" t="s">
        <v>88</v>
      </c>
      <c r="C3" s="26" t="s">
        <v>11</v>
      </c>
      <c r="D3" s="26" t="s">
        <v>24</v>
      </c>
      <c r="E3" s="26" t="s">
        <v>23</v>
      </c>
      <c r="F3" s="26" t="s">
        <v>22</v>
      </c>
      <c r="G3" s="26" t="s">
        <v>21</v>
      </c>
      <c r="H3" s="26" t="s">
        <v>43</v>
      </c>
      <c r="I3" s="26" t="s">
        <v>20</v>
      </c>
      <c r="J3" s="26"/>
      <c r="K3" s="27"/>
    </row>
    <row r="4" spans="1:11" s="39" customFormat="1" ht="15.75" x14ac:dyDescent="0.25">
      <c r="A4" s="36"/>
      <c r="B4" s="36" t="s">
        <v>90</v>
      </c>
      <c r="C4" s="37" t="s">
        <v>11</v>
      </c>
      <c r="D4" s="37" t="s">
        <v>25</v>
      </c>
      <c r="E4" s="37" t="s">
        <v>42</v>
      </c>
      <c r="F4" s="37"/>
      <c r="G4" s="37"/>
      <c r="H4" s="37"/>
      <c r="I4" s="37"/>
      <c r="J4" s="37"/>
      <c r="K4" s="38"/>
    </row>
    <row r="5" spans="1:11" s="67" customFormat="1" x14ac:dyDescent="0.25">
      <c r="A5" s="67" t="s">
        <v>38</v>
      </c>
      <c r="B5" s="67" t="s">
        <v>163</v>
      </c>
      <c r="C5" s="67" t="str">
        <f>canon!B25</f>
        <v>nik78d2lib1_v78_lay</v>
      </c>
      <c r="D5" s="67" t="str">
        <f>canon!A17&amp;"_swirl"</f>
        <v>127800c_d3t26_1x578a_gv1_swirl</v>
      </c>
      <c r="E5" s="67" t="str">
        <f>"("&amp;canon!F14&amp;" "&amp;canon!G14&amp;")"</f>
        <v>(61.2 61.92)</v>
      </c>
      <c r="F5" s="67" t="str">
        <f>canon!$A$23&amp;".drawing"</f>
        <v>GM1_mask.drawing</v>
      </c>
      <c r="G5" s="67">
        <v>1</v>
      </c>
      <c r="H5" s="67">
        <v>2</v>
      </c>
      <c r="I5" s="67" t="b">
        <v>1</v>
      </c>
    </row>
  </sheetData>
  <pageMargins left="0.7" right="0.7" top="0.75" bottom="0.75" header="0.3" footer="0.3"/>
  <pageSetup orientation="portrait" horizontalDpi="300" verticalDpi="30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3074FBB20C28A4EABADA8DB48463D82" ma:contentTypeVersion="22" ma:contentTypeDescription="Create a new document." ma:contentTypeScope="" ma:versionID="5f73ade06c08124519d851535f63e0a1">
  <xsd:schema xmlns:xsd="http://www.w3.org/2001/XMLSchema" xmlns:xs="http://www.w3.org/2001/XMLSchema" xmlns:p="http://schemas.microsoft.com/office/2006/metadata/properties" xmlns:ns2="b1f74374-34c9-466d-90f4-9fdef970280e" xmlns:ns3="a357fa43-df0e-49f7-9670-416f7541e10d" xmlns:ns4="a7bc6c04-a6f3-4b85-abcc-278c78dc556b" targetNamespace="http://schemas.microsoft.com/office/2006/metadata/properties" ma:root="true" ma:fieldsID="60181de4fc0b17b7b00778571e4aa3e5" ns2:_="" ns3:_="" ns4:_="">
    <xsd:import namespace="b1f74374-34c9-466d-90f4-9fdef970280e"/>
    <xsd:import namespace="a357fa43-df0e-49f7-9670-416f7541e10d"/>
    <xsd:import namespace="a7bc6c04-a6f3-4b85-abcc-278c78dc556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LengthInSeconds" minOccurs="0"/>
                <xsd:element ref="ns2:MediaServiceDateTaken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4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2:_Flow_SignoffStatu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f74374-34c9-466d-90f4-9fdef970280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LengthInSeconds" ma:index="1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72a7515c-90a7-421b-ad67-16208a05513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_Flow_SignoffStatus" ma:index="23" nillable="true" ma:displayName="Sign-off status" ma:internalName="Sign_x002d_off_x0020_status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357fa43-df0e-49f7-9670-416f7541e10d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bc6c04-a6f3-4b85-abcc-278c78dc556b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90b96859-60c8-4c80-8142-6bc562a93d22}" ma:internalName="TaxCatchAll" ma:showField="CatchAllData" ma:web="a357fa43-df0e-49f7-9670-416f7541e10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b1f74374-34c9-466d-90f4-9fdef970280e" xsi:nil="true"/>
    <lcf76f155ced4ddcb4097134ff3c332f xmlns="b1f74374-34c9-466d-90f4-9fdef970280e">
      <Terms xmlns="http://schemas.microsoft.com/office/infopath/2007/PartnerControls"/>
    </lcf76f155ced4ddcb4097134ff3c332f>
    <TaxCatchAll xmlns="a7bc6c04-a6f3-4b85-abcc-278c78dc556b" xsi:nil="true"/>
  </documentManagement>
</p:properties>
</file>

<file path=customXml/itemProps1.xml><?xml version="1.0" encoding="utf-8"?>
<ds:datastoreItem xmlns:ds="http://schemas.openxmlformats.org/officeDocument/2006/customXml" ds:itemID="{DB49373B-9254-4816-874A-FD78829D3108}"/>
</file>

<file path=customXml/itemProps2.xml><?xml version="1.0" encoding="utf-8"?>
<ds:datastoreItem xmlns:ds="http://schemas.openxmlformats.org/officeDocument/2006/customXml" ds:itemID="{F456DE86-C730-4C32-A618-F4F5267DCED6}"/>
</file>

<file path=customXml/itemProps3.xml><?xml version="1.0" encoding="utf-8"?>
<ds:datastoreItem xmlns:ds="http://schemas.openxmlformats.org/officeDocument/2006/customXml" ds:itemID="{A0E83297-045A-4FF8-A12C-CD89526AE2D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canon</vt:lpstr>
      <vt:lpstr>all_functions</vt:lpstr>
      <vt:lpstr>parents</vt:lpstr>
      <vt:lpstr>dummy_beard</vt:lpstr>
      <vt:lpstr>kga</vt:lpstr>
      <vt:lpstr>dummy_filler</vt:lpstr>
      <vt:lpstr>fdr_dummy</vt:lpstr>
      <vt:lpstr>diag_dummy</vt:lpstr>
      <vt:lpstr>zonal_bkg</vt:lpstr>
      <vt:lpstr>xy4</vt:lpstr>
      <vt:lpstr>pound</vt:lpstr>
      <vt:lpstr>hatch</vt:lpstr>
      <vt:lpstr>swirl_xy4</vt:lpstr>
      <vt:lpstr>swirl_cross</vt:lpstr>
      <vt:lpstr>swirl_hatch</vt:lpstr>
      <vt:lpstr>all_marks</vt:lpstr>
      <vt:lpstr>review_parent</vt:lpstr>
      <vt:lpstr>marklist</vt:lpstr>
      <vt:lpstr>delivery</vt:lpstr>
    </vt:vector>
  </TitlesOfParts>
  <Company>Intel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Valencia-Cardona, Juan</dc:creator>
  <cp:keywords>CTPClassification=CTP_NT</cp:keywords>
  <cp:lastModifiedBy>Liu, Philip</cp:lastModifiedBy>
  <dcterms:created xsi:type="dcterms:W3CDTF">2020-06-26T19:13:23Z</dcterms:created>
  <dcterms:modified xsi:type="dcterms:W3CDTF">2023-08-03T19:47:17Z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4b60e830-5877-4137-b6a0-15dbceaef7cb</vt:lpwstr>
  </property>
  <property fmtid="{D5CDD505-2E9C-101B-9397-08002B2CF9AE}" pid="3" name="CTP_TimeStamp">
    <vt:lpwstr>2020-09-18 21:41:47Z</vt:lpwstr>
  </property>
  <property fmtid="{D5CDD505-2E9C-101B-9397-08002B2CF9AE}" pid="4" name="CTP_BU">
    <vt:lpwstr>NA</vt:lpwstr>
  </property>
  <property fmtid="{D5CDD505-2E9C-101B-9397-08002B2CF9AE}" pid="5" name="CTP_IDSID">
    <vt:lpwstr>NA</vt:lpwstr>
  </property>
  <property fmtid="{D5CDD505-2E9C-101B-9397-08002B2CF9AE}" pid="6" name="CTP_WWID">
    <vt:lpwstr>NA</vt:lpwstr>
  </property>
  <property fmtid="{D5CDD505-2E9C-101B-9397-08002B2CF9AE}" pid="7" name="CTPClassification">
    <vt:lpwstr>CTP_NT</vt:lpwstr>
  </property>
  <property fmtid="{D5CDD505-2E9C-101B-9397-08002B2CF9AE}" pid="8" name="ContentTypeId">
    <vt:lpwstr>0x010100F3074FBB20C28A4EABADA8DB48463D82</vt:lpwstr>
  </property>
</Properties>
</file>