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ar\DA &amp; MP\"/>
    </mc:Choice>
  </mc:AlternateContent>
  <bookViews>
    <workbookView xWindow="0" yWindow="0" windowWidth="23016" windowHeight="9324" tabRatio="706" firstSheet="1" activeTab="4"/>
  </bookViews>
  <sheets>
    <sheet name="1. Golden Section" sheetId="1" r:id="rId1"/>
    <sheet name="2. Steepest Ascent" sheetId="2" r:id="rId2"/>
    <sheet name="3. QPP" sheetId="3" r:id="rId3"/>
    <sheet name="4. Pareto(a)" sheetId="4" r:id="rId4"/>
    <sheet name="Sheet2" sheetId="10" r:id="rId5"/>
    <sheet name="4. Pareto(b)" sheetId="5" r:id="rId6"/>
    <sheet name="5. Inventory Problem" sheetId="6" r:id="rId7"/>
    <sheet name="6. Resource Allocation" sheetId="7" r:id="rId8"/>
    <sheet name="7. Knapsack" sheetId="8" r:id="rId9"/>
  </sheets>
  <definedNames>
    <definedName name="solver_adj" localSheetId="1" hidden="1">'2. Steepest Ascent'!$I$12</definedName>
    <definedName name="solver_adj" localSheetId="2" hidden="1">'3. QPP'!$B$4,'3. QPP'!$D$4</definedName>
    <definedName name="solver_adj" localSheetId="3" hidden="1">'4. Pareto(a)'!$B$7:$D$7</definedName>
    <definedName name="solver_adj" localSheetId="5" hidden="1">'4. Pareto(b)'!$H$8:$J$8</definedName>
    <definedName name="solver_adj" localSheetId="4" hidden="1">Sheet2!$B$7:$D$7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4" hidden="1">2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1" hidden="1">'2. Steepest Ascent'!$J$12</definedName>
    <definedName name="solver_lhs1" localSheetId="2" hidden="1">'3. QPP'!$C$6</definedName>
    <definedName name="solver_lhs1" localSheetId="3" hidden="1">'4. Pareto(a)'!$C$10</definedName>
    <definedName name="solver_lhs1" localSheetId="5" hidden="1">'4. Pareto(b)'!$B$5</definedName>
    <definedName name="solver_lhs1" localSheetId="4" hidden="1">Sheet2!$C$10</definedName>
    <definedName name="solver_lhs2" localSheetId="2" hidden="1">'3. QPP'!$C$7</definedName>
    <definedName name="solver_lhs2" localSheetId="3" hidden="1">'4. Pareto(a)'!$C$9</definedName>
    <definedName name="solver_lhs2" localSheetId="5" hidden="1">'4. Pareto(b)'!$C$10</definedName>
    <definedName name="solver_lhs2" localSheetId="4" hidden="1">Sheet2!$C$9</definedName>
    <definedName name="solver_lhs3" localSheetId="5" hidden="1">'4. Pareto(b)'!$C$11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num" localSheetId="5" hidden="1">3</definedName>
    <definedName name="solver_num" localSheetId="4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1" hidden="1">'2. Steepest Ascent'!$H$12</definedName>
    <definedName name="solver_opt" localSheetId="2" hidden="1">'3. QPP'!$B$2</definedName>
    <definedName name="solver_opt" localSheetId="3" hidden="1">'4. Pareto(a)'!$B$3</definedName>
    <definedName name="solver_opt" localSheetId="5" hidden="1">'4. Pareto(b)'!$B$4</definedName>
    <definedName name="solver_opt" localSheetId="4" hidden="1">Sheet2!$B$3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4" hidden="1">2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4" hidden="1">1</definedName>
    <definedName name="solver_rel2" localSheetId="2" hidden="1">3</definedName>
    <definedName name="solver_rel2" localSheetId="3" hidden="1">1</definedName>
    <definedName name="solver_rel2" localSheetId="5" hidden="1">1</definedName>
    <definedName name="solver_rel2" localSheetId="4" hidden="1">1</definedName>
    <definedName name="solver_rel3" localSheetId="5" hidden="1">1</definedName>
    <definedName name="solver_rhs1" localSheetId="1" hidden="1">0</definedName>
    <definedName name="solver_rhs1" localSheetId="2" hidden="1">'3. QPP'!$E$6</definedName>
    <definedName name="solver_rhs1" localSheetId="3" hidden="1">'4. Pareto(a)'!$E$10</definedName>
    <definedName name="solver_rhs1" localSheetId="5" hidden="1">'4. Pareto(b)'!$D$5</definedName>
    <definedName name="solver_rhs1" localSheetId="4" hidden="1">Sheet2!$E$10</definedName>
    <definedName name="solver_rhs2" localSheetId="2" hidden="1">'3. QPP'!$E$7</definedName>
    <definedName name="solver_rhs2" localSheetId="3" hidden="1">'4. Pareto(a)'!$E$9</definedName>
    <definedName name="solver_rhs2" localSheetId="5" hidden="1">'4. Pareto(b)'!$E$10</definedName>
    <definedName name="solver_rhs2" localSheetId="4" hidden="1">Sheet2!$E$9</definedName>
    <definedName name="solver_rhs3" localSheetId="5" hidden="1">'4. Pareto(b)'!$E$11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5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C10" i="10"/>
  <c r="C9" i="10"/>
  <c r="B3" i="10"/>
  <c r="C6" i="8"/>
  <c r="D12" i="8" l="1"/>
  <c r="D10" i="8"/>
  <c r="D9" i="8"/>
  <c r="B9" i="8"/>
  <c r="D8" i="8"/>
  <c r="E8" i="8" s="1"/>
  <c r="C8" i="8"/>
  <c r="B8" i="8"/>
  <c r="E7" i="8"/>
  <c r="C10" i="8" s="1"/>
  <c r="D7" i="8"/>
  <c r="C7" i="8"/>
  <c r="B7" i="8"/>
  <c r="E6" i="8"/>
  <c r="B6" i="8"/>
  <c r="AB19" i="7"/>
  <c r="J19" i="7"/>
  <c r="C19" i="7"/>
  <c r="AB18" i="7"/>
  <c r="AA18" i="7"/>
  <c r="V18" i="7"/>
  <c r="U18" i="7"/>
  <c r="T18" i="7"/>
  <c r="S18" i="7"/>
  <c r="P18" i="7"/>
  <c r="K18" i="7"/>
  <c r="G18" i="7"/>
  <c r="D18" i="7"/>
  <c r="C18" i="7"/>
  <c r="AD18" i="7" s="1"/>
  <c r="C12" i="7" s="1"/>
  <c r="B18" i="7"/>
  <c r="H4" i="7"/>
  <c r="AB20" i="7" s="1"/>
  <c r="G4" i="7"/>
  <c r="F4" i="7"/>
  <c r="E4" i="7"/>
  <c r="D4" i="7"/>
  <c r="C4" i="7"/>
  <c r="H3" i="7"/>
  <c r="G3" i="7"/>
  <c r="U19" i="7" s="1"/>
  <c r="F3" i="7"/>
  <c r="E3" i="7"/>
  <c r="D3" i="7"/>
  <c r="C3" i="7"/>
  <c r="H2" i="7"/>
  <c r="G2" i="7"/>
  <c r="F2" i="7"/>
  <c r="Z18" i="7" s="1"/>
  <c r="E2" i="7"/>
  <c r="J18" i="7" s="1"/>
  <c r="D2" i="7"/>
  <c r="R18" i="7" s="1"/>
  <c r="C2" i="7"/>
  <c r="L18" i="7" s="1"/>
  <c r="C16" i="6"/>
  <c r="AF15" i="6"/>
  <c r="O15" i="6"/>
  <c r="I15" i="6"/>
  <c r="E15" i="6"/>
  <c r="D15" i="6"/>
  <c r="C15" i="6"/>
  <c r="I14" i="6"/>
  <c r="C14" i="6"/>
  <c r="AD13" i="6"/>
  <c r="AA13" i="6"/>
  <c r="Z13" i="6"/>
  <c r="W13" i="6"/>
  <c r="V13" i="6"/>
  <c r="U13" i="6"/>
  <c r="R13" i="6"/>
  <c r="Q13" i="6"/>
  <c r="O13" i="6"/>
  <c r="N13" i="6"/>
  <c r="K13" i="6"/>
  <c r="J13" i="6"/>
  <c r="I13" i="6"/>
  <c r="F13" i="6"/>
  <c r="C13" i="6"/>
  <c r="G2" i="6"/>
  <c r="F2" i="6"/>
  <c r="E2" i="6"/>
  <c r="AD14" i="6" s="1"/>
  <c r="D2" i="6"/>
  <c r="C2" i="6"/>
  <c r="B12" i="8" l="1"/>
  <c r="C11" i="8"/>
  <c r="B10" i="8"/>
  <c r="E10" i="8" s="1"/>
  <c r="D11" i="8"/>
  <c r="C9" i="8"/>
  <c r="E9" i="8" s="1"/>
  <c r="C12" i="8" s="1"/>
  <c r="B11" i="8"/>
  <c r="B19" i="7"/>
  <c r="AD19" i="7" s="1"/>
  <c r="C13" i="7" s="1"/>
  <c r="E19" i="7"/>
  <c r="AA19" i="7"/>
  <c r="I19" i="7"/>
  <c r="AH18" i="7"/>
  <c r="G12" i="7" s="1"/>
  <c r="T19" i="7"/>
  <c r="AA20" i="7"/>
  <c r="E18" i="7"/>
  <c r="F18" i="7"/>
  <c r="AE18" i="7" s="1"/>
  <c r="D12" i="7" s="1"/>
  <c r="N18" i="7"/>
  <c r="O18" i="7"/>
  <c r="W18" i="7"/>
  <c r="AI18" i="7" s="1"/>
  <c r="H12" i="7" s="1"/>
  <c r="V19" i="7" s="1"/>
  <c r="F19" i="7"/>
  <c r="N19" i="7"/>
  <c r="M18" i="7"/>
  <c r="AG18" i="7" s="1"/>
  <c r="F12" i="7" s="1"/>
  <c r="H18" i="7"/>
  <c r="AF18" i="7" s="1"/>
  <c r="E12" i="7" s="1"/>
  <c r="X18" i="7"/>
  <c r="O19" i="7"/>
  <c r="Q18" i="7"/>
  <c r="I18" i="7"/>
  <c r="Y18" i="7"/>
  <c r="AI13" i="6"/>
  <c r="E6" i="6" s="1"/>
  <c r="AA14" i="6" s="1"/>
  <c r="D13" i="6"/>
  <c r="L13" i="6"/>
  <c r="AH13" i="6" s="1"/>
  <c r="D6" i="6" s="1"/>
  <c r="T13" i="6"/>
  <c r="AB13" i="6"/>
  <c r="Y14" i="6"/>
  <c r="S13" i="6"/>
  <c r="AF14" i="6"/>
  <c r="E13" i="6"/>
  <c r="M13" i="6"/>
  <c r="AC13" i="6"/>
  <c r="Z14" i="6"/>
  <c r="AE13" i="6"/>
  <c r="AK13" i="6" s="1"/>
  <c r="G6" i="6" s="1"/>
  <c r="G13" i="6"/>
  <c r="D14" i="6"/>
  <c r="T14" i="6"/>
  <c r="H13" i="6"/>
  <c r="P13" i="6"/>
  <c r="X13" i="6"/>
  <c r="AJ13" i="6" s="1"/>
  <c r="F6" i="6" s="1"/>
  <c r="AF13" i="6"/>
  <c r="J15" i="6"/>
  <c r="Z15" i="6"/>
  <c r="Y13" i="6"/>
  <c r="B4" i="5"/>
  <c r="B5" i="5"/>
  <c r="C10" i="5"/>
  <c r="C11" i="5"/>
  <c r="C10" i="4"/>
  <c r="C9" i="4"/>
  <c r="B3" i="4"/>
  <c r="C7" i="3"/>
  <c r="C6" i="3"/>
  <c r="B2" i="3"/>
  <c r="J8" i="2"/>
  <c r="B8" i="2"/>
  <c r="E8" i="2" s="1"/>
  <c r="C8" i="2"/>
  <c r="D8" i="2" s="1"/>
  <c r="J7" i="2"/>
  <c r="F7" i="2"/>
  <c r="G7" i="2"/>
  <c r="E7" i="2"/>
  <c r="D7" i="2"/>
  <c r="C7" i="2"/>
  <c r="B7" i="2"/>
  <c r="J6" i="2"/>
  <c r="F6" i="2"/>
  <c r="G6" i="2"/>
  <c r="E6" i="2"/>
  <c r="D6" i="2"/>
  <c r="B7" i="1"/>
  <c r="E7" i="1" s="1"/>
  <c r="G7" i="1" s="1"/>
  <c r="C8" i="1" s="1"/>
  <c r="C7" i="1"/>
  <c r="H7" i="1"/>
  <c r="D7" i="1" s="1"/>
  <c r="F7" i="1" s="1"/>
  <c r="G6" i="1"/>
  <c r="F6" i="1"/>
  <c r="E6" i="1"/>
  <c r="D6" i="1"/>
  <c r="H6" i="1"/>
  <c r="B6" i="1"/>
  <c r="C6" i="1"/>
  <c r="G5" i="1"/>
  <c r="F5" i="1"/>
  <c r="E5" i="1"/>
  <c r="D5" i="1"/>
  <c r="H5" i="1"/>
  <c r="E12" i="8" l="1"/>
  <c r="E11" i="8"/>
  <c r="K19" i="7"/>
  <c r="Q19" i="7"/>
  <c r="X19" i="7"/>
  <c r="AI19" i="7" s="1"/>
  <c r="H13" i="7" s="1"/>
  <c r="V20" i="7" s="1"/>
  <c r="Z19" i="7"/>
  <c r="H19" i="7"/>
  <c r="D19" i="7"/>
  <c r="AE19" i="7" s="1"/>
  <c r="D13" i="7" s="1"/>
  <c r="Z20" i="7" s="1"/>
  <c r="S19" i="7"/>
  <c r="M19" i="7"/>
  <c r="G19" i="7"/>
  <c r="AF19" i="7" s="1"/>
  <c r="E13" i="7" s="1"/>
  <c r="Y20" i="7" s="1"/>
  <c r="L19" i="7"/>
  <c r="R19" i="7"/>
  <c r="Y19" i="7"/>
  <c r="W19" i="7"/>
  <c r="P19" i="7"/>
  <c r="W14" i="6"/>
  <c r="M14" i="6"/>
  <c r="R14" i="6"/>
  <c r="H14" i="6"/>
  <c r="AB14" i="6"/>
  <c r="N14" i="6"/>
  <c r="S14" i="6"/>
  <c r="AC14" i="6"/>
  <c r="AK14" i="6" s="1"/>
  <c r="G7" i="6" s="1"/>
  <c r="AE14" i="6"/>
  <c r="X14" i="6"/>
  <c r="U14" i="6"/>
  <c r="K14" i="6"/>
  <c r="F14" i="6"/>
  <c r="P14" i="6"/>
  <c r="Q14" i="6"/>
  <c r="L14" i="6"/>
  <c r="G14" i="6"/>
  <c r="AG13" i="6"/>
  <c r="C6" i="6" s="1"/>
  <c r="V14" i="6"/>
  <c r="C9" i="2"/>
  <c r="B9" i="2"/>
  <c r="G8" i="2"/>
  <c r="F8" i="2"/>
  <c r="H7" i="2"/>
  <c r="H6" i="2"/>
  <c r="B8" i="1"/>
  <c r="AH19" i="7" l="1"/>
  <c r="G13" i="7" s="1"/>
  <c r="W20" i="7" s="1"/>
  <c r="AI20" i="7" s="1"/>
  <c r="AG19" i="7"/>
  <c r="F13" i="7" s="1"/>
  <c r="X20" i="7" s="1"/>
  <c r="T15" i="6"/>
  <c r="AE15" i="6"/>
  <c r="AD15" i="6"/>
  <c r="Y15" i="6"/>
  <c r="AJ14" i="6"/>
  <c r="F7" i="6" s="1"/>
  <c r="O14" i="6"/>
  <c r="AI14" i="6" s="1"/>
  <c r="E7" i="6" s="1"/>
  <c r="E14" i="6"/>
  <c r="AG14" i="6" s="1"/>
  <c r="C7" i="6" s="1"/>
  <c r="J14" i="6"/>
  <c r="AH14" i="6" s="1"/>
  <c r="D7" i="6" s="1"/>
  <c r="D9" i="2"/>
  <c r="F9" i="2" s="1"/>
  <c r="H8" i="2"/>
  <c r="E9" i="2"/>
  <c r="C10" i="2" s="1"/>
  <c r="H8" i="1"/>
  <c r="D8" i="1" s="1"/>
  <c r="F8" i="1" s="1"/>
  <c r="AC15" i="6" l="1"/>
  <c r="N15" i="6"/>
  <c r="X15" i="6"/>
  <c r="S15" i="6"/>
  <c r="AA15" i="6"/>
  <c r="V15" i="6"/>
  <c r="G15" i="6"/>
  <c r="Q15" i="6"/>
  <c r="L15" i="6"/>
  <c r="K15" i="6"/>
  <c r="AH15" i="6" s="1"/>
  <c r="D8" i="6" s="1"/>
  <c r="E16" i="6" s="1"/>
  <c r="P15" i="6"/>
  <c r="U15" i="6"/>
  <c r="F15" i="6"/>
  <c r="H15" i="6"/>
  <c r="AB15" i="6"/>
  <c r="W15" i="6"/>
  <c r="R15" i="6"/>
  <c r="M15" i="6"/>
  <c r="B10" i="2"/>
  <c r="E10" i="2" s="1"/>
  <c r="G9" i="2"/>
  <c r="H9" i="2" s="1"/>
  <c r="J9" i="2"/>
  <c r="E8" i="1"/>
  <c r="G8" i="1" s="1"/>
  <c r="C9" i="1" s="1"/>
  <c r="AG15" i="6" l="1"/>
  <c r="C8" i="6" s="1"/>
  <c r="D16" i="6" s="1"/>
  <c r="AK15" i="6"/>
  <c r="G8" i="6" s="1"/>
  <c r="H16" i="6" s="1"/>
  <c r="AJ15" i="6"/>
  <c r="F8" i="6" s="1"/>
  <c r="G16" i="6" s="1"/>
  <c r="AI15" i="6"/>
  <c r="E8" i="6" s="1"/>
  <c r="F16" i="6" s="1"/>
  <c r="G10" i="2"/>
  <c r="C11" i="2"/>
  <c r="D10" i="2"/>
  <c r="J10" i="2" s="1"/>
  <c r="B9" i="1"/>
  <c r="AG16" i="6" l="1"/>
  <c r="F10" i="2"/>
  <c r="H10" i="2" s="1"/>
  <c r="B11" i="2"/>
  <c r="D11" i="2" s="1"/>
  <c r="H9" i="1"/>
  <c r="D9" i="1" s="1"/>
  <c r="F9" i="1" s="1"/>
  <c r="E11" i="2" l="1"/>
  <c r="C12" i="2" s="1"/>
  <c r="B12" i="2"/>
  <c r="F11" i="2"/>
  <c r="E9" i="1"/>
  <c r="G9" i="1" s="1"/>
  <c r="C10" i="1" s="1"/>
  <c r="D12" i="2" l="1"/>
  <c r="F12" i="2" s="1"/>
  <c r="G11" i="2"/>
  <c r="H11" i="2" s="1"/>
  <c r="J11" i="2"/>
  <c r="E12" i="2"/>
  <c r="G12" i="2" s="1"/>
  <c r="B10" i="1"/>
  <c r="H10" i="1" s="1"/>
  <c r="D10" i="1" s="1"/>
  <c r="F10" i="1" s="1"/>
  <c r="H12" i="2" l="1"/>
  <c r="J12" i="2"/>
  <c r="E10" i="1"/>
  <c r="G10" i="1" s="1"/>
  <c r="C11" i="1" s="1"/>
  <c r="B11" i="1" l="1"/>
  <c r="H11" i="1" l="1"/>
  <c r="D11" i="1" s="1"/>
  <c r="F11" i="1" s="1"/>
  <c r="E11" i="1" l="1"/>
  <c r="G11" i="1" s="1"/>
  <c r="C12" i="1" s="1"/>
  <c r="B12" i="1" l="1"/>
  <c r="H12" i="1" l="1"/>
  <c r="D12" i="1" s="1"/>
  <c r="F12" i="1" s="1"/>
  <c r="E12" i="1" l="1"/>
  <c r="G12" i="1" s="1"/>
  <c r="C13" i="1" s="1"/>
  <c r="B13" i="1" l="1"/>
  <c r="H13" i="1" l="1"/>
  <c r="D13" i="1" s="1"/>
  <c r="F13" i="1" s="1"/>
  <c r="E13" i="1" l="1"/>
  <c r="G13" i="1" s="1"/>
</calcChain>
</file>

<file path=xl/comments1.xml><?xml version="1.0" encoding="utf-8"?>
<comments xmlns="http://schemas.openxmlformats.org/spreadsheetml/2006/main">
  <authors>
    <author>PC</author>
  </authors>
  <commentList>
    <comment ref="A6" authorId="0" shapeId="0">
      <text>
        <r>
          <rPr>
            <sz val="11"/>
            <color indexed="81"/>
            <rFont val="Tahoma"/>
            <family val="2"/>
          </rPr>
          <t>row_index_num: The row number in table_array from which the matching value will be returned.
A row_index_num of 2 returns the second row value in table_array at the same column of the matching value.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enter very -ve number to avoid being considered.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<sst xmlns="http://schemas.openxmlformats.org/spreadsheetml/2006/main" count="139" uniqueCount="106">
  <si>
    <r>
      <rPr>
        <i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) = </t>
    </r>
  </si>
  <si>
    <r>
      <t>−</t>
    </r>
    <r>
      <rPr>
        <i/>
        <sz val="11"/>
        <color theme="1"/>
        <rFont val="Times New Roman"/>
        <family val="1"/>
      </rPr>
      <t>x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− 1</t>
    </r>
  </si>
  <si>
    <t>− 1</t>
  </si>
  <si>
    <r>
      <t xml:space="preserve">≤   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    ≤</t>
    </r>
  </si>
  <si>
    <t>i</t>
  </si>
  <si>
    <t>a</t>
  </si>
  <si>
    <t>b</t>
  </si>
  <si>
    <t>x1</t>
  </si>
  <si>
    <t>x2</t>
  </si>
  <si>
    <t>f(x1)</t>
  </si>
  <si>
    <t>f(x2)</t>
  </si>
  <si>
    <t>length</t>
  </si>
  <si>
    <t>r =</t>
  </si>
  <si>
    <r>
      <t>2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+ 2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- 2</t>
    </r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2</t>
    </r>
    <r>
      <rPr>
        <vertAlign val="superscript"/>
        <sz val="11"/>
        <color theme="1"/>
        <rFont val="Times New Roman"/>
        <family val="1"/>
      </rPr>
      <t>2</t>
    </r>
  </si>
  <si>
    <t>2x2-2x1</t>
  </si>
  <si>
    <t>delf(x2)=</t>
  </si>
  <si>
    <t xml:space="preserve">delf(x1)= </t>
  </si>
  <si>
    <t>2x1+2-4x2</t>
  </si>
  <si>
    <t>t*</t>
  </si>
  <si>
    <t>v</t>
  </si>
  <si>
    <t>f'(v)</t>
  </si>
  <si>
    <t>v+t*f'(v)</t>
  </si>
  <si>
    <t>f(v+t*f'(v))</t>
  </si>
  <si>
    <t>|f'(v)|</t>
  </si>
  <si>
    <t xml:space="preserve">min z = </t>
  </si>
  <si>
    <t>constraint</t>
  </si>
  <si>
    <t>≤</t>
  </si>
  <si>
    <t>³</t>
  </si>
  <si>
    <r>
      <t xml:space="preserve">−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−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+ 0.5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</si>
  <si>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</si>
  <si>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</t>
    </r>
  </si>
  <si>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</t>
    </r>
  </si>
  <si>
    <r>
      <t>2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Calibri"/>
        <family val="2"/>
      </rPr>
      <t>+</t>
    </r>
    <r>
      <rPr>
        <sz val="12"/>
        <color theme="1"/>
        <rFont val="Times New Roman"/>
        <family val="1"/>
      </rPr>
      <t xml:space="preserve"> 3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</t>
    </r>
  </si>
  <si>
    <t>profit =</t>
  </si>
  <si>
    <t>product 1</t>
  </si>
  <si>
    <t>product 2</t>
  </si>
  <si>
    <t>product 3</t>
  </si>
  <si>
    <t>Constraint:</t>
  </si>
  <si>
    <r>
      <t>max profit = 10x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+ 9x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+ 8x</t>
    </r>
    <r>
      <rPr>
        <vertAlign val="subscript"/>
        <sz val="11"/>
        <color theme="1"/>
        <rFont val="Times New Roman"/>
        <family val="1"/>
      </rPr>
      <t>3</t>
    </r>
  </si>
  <si>
    <r>
      <t>3x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+ 2x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+ 2x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</t>
    </r>
  </si>
  <si>
    <r>
      <t>4x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+ 3x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+ 2x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=</t>
    </r>
  </si>
  <si>
    <t>min pollution = 10x1 + 6x2 + 3x3</t>
  </si>
  <si>
    <t>pollution =</t>
  </si>
  <si>
    <t>developer</t>
  </si>
  <si>
    <t>record macro - record steps for solving profit with poll const</t>
  </si>
  <si>
    <t>insert - create button, assign macro</t>
  </si>
  <si>
    <t>stop, go vb - UserFinish: = True</t>
  </si>
  <si>
    <t>Go tools, reference, solver</t>
  </si>
  <si>
    <t>Month</t>
  </si>
  <si>
    <t>Demand</t>
  </si>
  <si>
    <t>max 5 production</t>
  </si>
  <si>
    <t>$3 fixed coxt</t>
  </si>
  <si>
    <t>$1 procudtion cost</t>
  </si>
  <si>
    <t>$0.50 Holding cost</t>
  </si>
  <si>
    <t>max 4 holding stock</t>
  </si>
  <si>
    <t>PROD COST</t>
  </si>
  <si>
    <t>VALUE</t>
  </si>
  <si>
    <t>M5 (Stage 5)</t>
  </si>
  <si>
    <t>M4 (Stage 4)</t>
  </si>
  <si>
    <t>M3 (Stage 3)</t>
  </si>
  <si>
    <t>M2 (Stage 2)</t>
  </si>
  <si>
    <t>STATE</t>
  </si>
  <si>
    <t>ACTION</t>
  </si>
  <si>
    <t>F(0)</t>
  </si>
  <si>
    <t>F(1)</t>
  </si>
  <si>
    <t>F(2)</t>
  </si>
  <si>
    <t>F(3)</t>
  </si>
  <si>
    <t>F(4)</t>
  </si>
  <si>
    <t>DEMAND</t>
  </si>
  <si>
    <t>* Production cost + Holding cost + Future cost</t>
  </si>
  <si>
    <t xml:space="preserve">Production cost = </t>
  </si>
  <si>
    <t>3+1*4</t>
  </si>
  <si>
    <t xml:space="preserve">Holding cost = </t>
  </si>
  <si>
    <t>holding cost * (onhand + produce - demand)</t>
  </si>
  <si>
    <r>
      <t xml:space="preserve">Reward, </t>
    </r>
    <r>
      <rPr>
        <i/>
        <sz val="11"/>
        <color theme="1"/>
        <rFont val="Times New Roman"/>
        <family val="1"/>
      </rPr>
      <t>r</t>
    </r>
    <r>
      <rPr>
        <i/>
        <vertAlign val="subscript"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</si>
  <si>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= 7</t>
    </r>
    <r>
      <rPr>
        <i/>
        <sz val="11"/>
        <color theme="1"/>
        <rFont val="Times New Roman"/>
        <family val="1"/>
      </rPr>
      <t>d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+ 2</t>
    </r>
  </si>
  <si>
    <t>Investment 3</t>
  </si>
  <si>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= 3</t>
    </r>
    <r>
      <rPr>
        <i/>
        <sz val="11"/>
        <color theme="1"/>
        <rFont val="Times New Roman"/>
        <family val="1"/>
      </rPr>
      <t>d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+ 7</t>
    </r>
  </si>
  <si>
    <t>Investment 2</t>
  </si>
  <si>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 xml:space="preserve">3 </t>
    </r>
    <r>
      <rPr>
        <sz val="11"/>
        <color theme="1"/>
        <rFont val="Times New Roman"/>
        <family val="1"/>
      </rPr>
      <t>= 4</t>
    </r>
    <r>
      <rPr>
        <i/>
        <sz val="11"/>
        <color theme="1"/>
        <rFont val="Times New Roman"/>
        <family val="1"/>
      </rPr>
      <t>d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+ 5</t>
    </r>
  </si>
  <si>
    <t>Investment 1</t>
  </si>
  <si>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 xml:space="preserve">(0) = </t>
    </r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(0) = </t>
    </r>
    <r>
      <rPr>
        <i/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(0) = 0</t>
    </r>
  </si>
  <si>
    <t>HLOOKUP(lookup_value, table_array, row_index_num, [range_lookup])</t>
  </si>
  <si>
    <t>Net Present Value, NPV</t>
  </si>
  <si>
    <t>Stage 4</t>
  </si>
  <si>
    <t>Stage 3</t>
  </si>
  <si>
    <t>Stage 2</t>
  </si>
  <si>
    <t>Stage 1</t>
  </si>
  <si>
    <r>
      <rPr>
        <sz val="11"/>
        <color rgb="FF008000"/>
        <rFont val="Times New Roman"/>
        <family val="1"/>
      </rPr>
      <t xml:space="preserve">Available, </t>
    </r>
    <r>
      <rPr>
        <i/>
        <sz val="11"/>
        <color rgb="FF008000"/>
        <rFont val="Times New Roman"/>
        <family val="1"/>
      </rPr>
      <t>d</t>
    </r>
  </si>
  <si>
    <r>
      <rPr>
        <sz val="11"/>
        <color rgb="FF002060"/>
        <rFont val="Times New Roman"/>
        <family val="1"/>
      </rPr>
      <t>used,</t>
    </r>
    <r>
      <rPr>
        <i/>
        <sz val="11"/>
        <color rgb="FF002060"/>
        <rFont val="Times New Roman"/>
        <family val="1"/>
      </rPr>
      <t xml:space="preserve"> x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</si>
  <si>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(0)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</si>
  <si>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(1)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</si>
  <si>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(2)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</si>
  <si>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(3)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</si>
  <si>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(4)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</si>
  <si>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(5)</t>
    </r>
  </si>
  <si>
    <r>
      <rPr>
        <i/>
        <sz val="11"/>
        <color rgb="FFC00000"/>
        <rFont val="Times New Roman"/>
        <family val="1"/>
      </rPr>
      <t>f</t>
    </r>
    <r>
      <rPr>
        <i/>
        <vertAlign val="subscript"/>
        <sz val="11"/>
        <color rgb="FFC00000"/>
        <rFont val="Times New Roman"/>
        <family val="1"/>
      </rPr>
      <t>t</t>
    </r>
    <r>
      <rPr>
        <sz val="11"/>
        <color rgb="FFC00000"/>
        <rFont val="Times New Roman"/>
        <family val="1"/>
      </rPr>
      <t>(6)</t>
    </r>
  </si>
  <si>
    <t>t</t>
    <phoneticPr fontId="1" type="noConversion"/>
  </si>
  <si>
    <t>KNAPSACK SIZE (Weight)</t>
  </si>
  <si>
    <t>ITEM1    (4-lb)</t>
  </si>
  <si>
    <t>ITEM2    (3-lb)</t>
  </si>
  <si>
    <t>ITEM3    (5-lb)</t>
  </si>
  <si>
    <r>
      <t xml:space="preserve">Benefit </t>
    </r>
    <r>
      <rPr>
        <i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(SIZE)</t>
    </r>
  </si>
  <si>
    <t>Item</t>
  </si>
  <si>
    <t>Weight</t>
  </si>
  <si>
    <t>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</si>
</sst>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1"/>
      <color rgb="FFFA7D00"/>
      <name val="Calibri"/>
      <family val="2"/>
      <scheme val="minor"/>
    </font>
    <font>
      <i/>
      <vertAlign val="subscript"/>
      <sz val="11"/>
      <color theme="1"/>
      <name val="Times New Roman"/>
      <family val="1"/>
    </font>
    <font>
      <i/>
      <sz val="11"/>
      <color rgb="FF008000"/>
      <name val="Times New Roman"/>
      <family val="1"/>
    </font>
    <font>
      <sz val="11"/>
      <color rgb="FF008000"/>
      <name val="Times New Roman"/>
      <family val="1"/>
    </font>
    <font>
      <sz val="11"/>
      <color rgb="FFC00000"/>
      <name val="Times New Roman"/>
      <family val="1"/>
    </font>
    <font>
      <i/>
      <sz val="11"/>
      <color rgb="FF002060"/>
      <name val="Times New Roman"/>
      <family val="1"/>
    </font>
    <font>
      <sz val="11"/>
      <color rgb="FF002060"/>
      <name val="Times New Roman"/>
      <family val="1"/>
    </font>
    <font>
      <i/>
      <sz val="11"/>
      <color rgb="FFC00000"/>
      <name val="Times New Roman"/>
      <family val="1"/>
    </font>
    <font>
      <i/>
      <vertAlign val="subscript"/>
      <sz val="11"/>
      <color rgb="FFC00000"/>
      <name val="Times New Roman"/>
      <family val="1"/>
    </font>
    <font>
      <sz val="11"/>
      <color rgb="FF7030A0"/>
      <name val="Times New Roman"/>
      <family val="1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rgb="FF002060"/>
      </left>
      <right/>
      <top/>
      <bottom style="thin">
        <color indexed="64"/>
      </bottom>
      <diagonal/>
    </border>
    <border>
      <left/>
      <right style="medium">
        <color rgb="FF002060"/>
      </right>
      <top/>
      <bottom style="thin">
        <color indexed="64"/>
      </bottom>
      <diagonal/>
    </border>
  </borders>
  <cellStyleXfs count="2">
    <xf numFmtId="0" fontId="0" fillId="0" borderId="0"/>
    <xf numFmtId="0" fontId="12" fillId="2" borderId="2" applyNumberFormat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  <xf numFmtId="0" fontId="2" fillId="0" borderId="0" xfId="0" applyFont="1"/>
    <xf numFmtId="164" fontId="1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2" fillId="2" borderId="2" xfId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workbookViewId="0">
      <selection activeCell="H20" sqref="H20"/>
    </sheetView>
  </sheetViews>
  <sheetFormatPr defaultRowHeight="14.4" x14ac:dyDescent="0.3"/>
  <sheetData>
    <row r="1" spans="1:9" ht="16.8" x14ac:dyDescent="0.3">
      <c r="A1" s="1" t="s">
        <v>0</v>
      </c>
      <c r="B1" s="2" t="s">
        <v>1</v>
      </c>
      <c r="C1" s="1" t="s">
        <v>2</v>
      </c>
      <c r="D1" s="3" t="s">
        <v>3</v>
      </c>
      <c r="E1" s="2">
        <v>0.75</v>
      </c>
      <c r="F1" s="4"/>
      <c r="G1" s="4"/>
      <c r="H1" s="4"/>
      <c r="I1" s="4"/>
    </row>
    <row r="2" spans="1:9" x14ac:dyDescent="0.3">
      <c r="A2" s="4"/>
      <c r="B2" s="4"/>
      <c r="C2" s="4"/>
      <c r="D2" s="4"/>
      <c r="E2" s="4"/>
      <c r="F2" s="1" t="s">
        <v>12</v>
      </c>
      <c r="G2" s="1">
        <v>0.61799999999999999</v>
      </c>
      <c r="H2" s="4"/>
      <c r="I2" s="4"/>
    </row>
    <row r="3" spans="1:9" x14ac:dyDescent="0.3">
      <c r="A3" s="4"/>
      <c r="B3" s="4"/>
      <c r="C3" s="4"/>
      <c r="D3" s="4"/>
      <c r="E3" s="4"/>
      <c r="F3" s="4"/>
      <c r="G3" s="4"/>
      <c r="H3" s="4"/>
      <c r="I3" s="4"/>
    </row>
    <row r="4" spans="1:9" ht="15.6" x14ac:dyDescent="0.3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 spans="1:9" ht="15.6" x14ac:dyDescent="0.3">
      <c r="A5" s="5">
        <v>1</v>
      </c>
      <c r="B5" s="7">
        <v>-1</v>
      </c>
      <c r="C5" s="7">
        <v>0.75</v>
      </c>
      <c r="D5" s="7">
        <f>C5-$G$2*H5</f>
        <v>-0.33149999999999991</v>
      </c>
      <c r="E5" s="7">
        <f>B5+$G$2*H5</f>
        <v>8.1499999999999906E-2</v>
      </c>
      <c r="F5" s="7">
        <f>-(D5^2)-1</f>
        <v>-1.1098922499999999</v>
      </c>
      <c r="G5" s="7">
        <f>-(E5^2)-1</f>
        <v>-1.0066422500000001</v>
      </c>
      <c r="H5" s="7">
        <f>C5-B5</f>
        <v>1.75</v>
      </c>
    </row>
    <row r="6" spans="1:9" ht="15.6" x14ac:dyDescent="0.3">
      <c r="A6" s="5">
        <v>2</v>
      </c>
      <c r="B6" s="7">
        <f>IF(F5&lt;G5,D5,B5)</f>
        <v>-0.33149999999999991</v>
      </c>
      <c r="C6" s="7">
        <f>IF(G5&lt;=F5,E5,C5)</f>
        <v>0.75</v>
      </c>
      <c r="D6" s="7">
        <f>C6-$G$2*H6</f>
        <v>8.1633000000000067E-2</v>
      </c>
      <c r="E6" s="7">
        <f>B6+$G$2*H6</f>
        <v>0.33686700000000003</v>
      </c>
      <c r="F6" s="7">
        <f>-(D6^2)-1</f>
        <v>-1.0066639466889999</v>
      </c>
      <c r="G6" s="7">
        <f>-(E6^2)-1</f>
        <v>-1.113479375689</v>
      </c>
      <c r="H6" s="7">
        <f>C6-B6</f>
        <v>1.0814999999999999</v>
      </c>
    </row>
    <row r="7" spans="1:9" ht="15.6" x14ac:dyDescent="0.3">
      <c r="A7" s="5">
        <v>3</v>
      </c>
      <c r="B7" s="7">
        <f t="shared" ref="B7:B13" si="0">IF(F6&lt;G6,D6,B6)</f>
        <v>-0.33149999999999991</v>
      </c>
      <c r="C7" s="7">
        <f t="shared" ref="C7:C13" si="1">IF(G6&lt;=F6,E6,C6)</f>
        <v>0.33686700000000003</v>
      </c>
      <c r="D7" s="7">
        <f t="shared" ref="D7:D13" si="2">C7-$G$2*H7</f>
        <v>-7.618380599999991E-2</v>
      </c>
      <c r="E7" s="7">
        <f t="shared" ref="E7:E13" si="3">B7+$G$2*H7</f>
        <v>8.1550806000000031E-2</v>
      </c>
      <c r="F7" s="7">
        <f t="shared" ref="F7:F13" si="4">-(D7^2)-1</f>
        <v>-1.0058039722966456</v>
      </c>
      <c r="G7" s="7">
        <f t="shared" ref="G7:G13" si="5">-(E7^2)-1</f>
        <v>-1.0066505339592497</v>
      </c>
      <c r="H7" s="7">
        <f t="shared" ref="H7:H13" si="6">C7-B7</f>
        <v>0.66836699999999993</v>
      </c>
    </row>
    <row r="8" spans="1:9" ht="15.6" x14ac:dyDescent="0.3">
      <c r="A8" s="5">
        <v>4</v>
      </c>
      <c r="B8" s="7">
        <f t="shared" si="0"/>
        <v>-0.33149999999999991</v>
      </c>
      <c r="C8" s="7">
        <f t="shared" si="1"/>
        <v>8.1550806000000031E-2</v>
      </c>
      <c r="D8" s="7">
        <f t="shared" si="2"/>
        <v>-0.17371459210799994</v>
      </c>
      <c r="E8" s="7">
        <f t="shared" si="3"/>
        <v>-7.6234601891999931E-2</v>
      </c>
      <c r="F8" s="7">
        <f t="shared" si="4"/>
        <v>-1.0301767595112488</v>
      </c>
      <c r="G8" s="7">
        <f t="shared" si="5"/>
        <v>-1.0058117145256318</v>
      </c>
      <c r="H8" s="7">
        <f t="shared" si="6"/>
        <v>0.41305080599999994</v>
      </c>
    </row>
    <row r="9" spans="1:9" ht="15.6" x14ac:dyDescent="0.3">
      <c r="A9" s="5">
        <v>5</v>
      </c>
      <c r="B9" s="7">
        <f t="shared" si="0"/>
        <v>-0.17371459210799994</v>
      </c>
      <c r="C9" s="7">
        <f t="shared" si="1"/>
        <v>8.1550806000000031E-2</v>
      </c>
      <c r="D9" s="7">
        <f t="shared" si="2"/>
        <v>-7.6203210030743956E-2</v>
      </c>
      <c r="E9" s="7">
        <f t="shared" si="3"/>
        <v>-1.5960576077255956E-2</v>
      </c>
      <c r="F9" s="7">
        <f t="shared" si="4"/>
        <v>-1.0058069292189897</v>
      </c>
      <c r="G9" s="7">
        <f t="shared" si="5"/>
        <v>-1.0002547399887178</v>
      </c>
      <c r="H9" s="7">
        <f t="shared" si="6"/>
        <v>0.25526539810799997</v>
      </c>
    </row>
    <row r="10" spans="1:9" ht="15.6" x14ac:dyDescent="0.3">
      <c r="A10" s="5">
        <v>6</v>
      </c>
      <c r="B10" s="7">
        <f t="shared" si="0"/>
        <v>-7.6203210030743956E-2</v>
      </c>
      <c r="C10" s="7">
        <f t="shared" si="1"/>
        <v>8.1550806000000031E-2</v>
      </c>
      <c r="D10" s="7">
        <f t="shared" si="2"/>
        <v>-1.5941175906999755E-2</v>
      </c>
      <c r="E10" s="7">
        <f t="shared" si="3"/>
        <v>2.128877187625583E-2</v>
      </c>
      <c r="F10" s="7">
        <f t="shared" si="4"/>
        <v>-1.0002541210892979</v>
      </c>
      <c r="G10" s="7">
        <f t="shared" si="5"/>
        <v>-1.0004532118079992</v>
      </c>
      <c r="H10" s="7">
        <f t="shared" si="6"/>
        <v>0.15775401603074399</v>
      </c>
    </row>
    <row r="11" spans="1:9" ht="15.6" x14ac:dyDescent="0.3">
      <c r="A11" s="5">
        <v>7</v>
      </c>
      <c r="B11" s="7">
        <f t="shared" si="0"/>
        <v>-7.6203210030743956E-2</v>
      </c>
      <c r="C11" s="7">
        <f t="shared" si="1"/>
        <v>2.128877187625583E-2</v>
      </c>
      <c r="D11" s="7">
        <f t="shared" si="2"/>
        <v>-3.8961272942270038E-2</v>
      </c>
      <c r="E11" s="7">
        <f t="shared" si="3"/>
        <v>-1.5953165212218089E-2</v>
      </c>
      <c r="F11" s="7">
        <f t="shared" si="4"/>
        <v>-1.001517980789282</v>
      </c>
      <c r="G11" s="7">
        <f t="shared" si="5"/>
        <v>-1.0002545034802883</v>
      </c>
      <c r="H11" s="7">
        <f t="shared" si="6"/>
        <v>9.7491981906999786E-2</v>
      </c>
    </row>
    <row r="12" spans="1:9" ht="15.6" x14ac:dyDescent="0.3">
      <c r="A12" s="5">
        <v>8</v>
      </c>
      <c r="B12" s="7">
        <f t="shared" si="0"/>
        <v>-3.8961272942270038E-2</v>
      </c>
      <c r="C12" s="7">
        <f t="shared" si="1"/>
        <v>2.128877187625583E-2</v>
      </c>
      <c r="D12" s="7">
        <f t="shared" si="2"/>
        <v>-1.5945755821593154E-2</v>
      </c>
      <c r="E12" s="7">
        <f t="shared" si="3"/>
        <v>-1.7267452444210546E-3</v>
      </c>
      <c r="F12" s="7">
        <f t="shared" si="4"/>
        <v>-1.0002542671287218</v>
      </c>
      <c r="G12" s="7">
        <f t="shared" si="5"/>
        <v>-1.0000029816491391</v>
      </c>
      <c r="H12" s="7">
        <f t="shared" si="6"/>
        <v>6.0250044818525868E-2</v>
      </c>
    </row>
    <row r="13" spans="1:9" ht="15.6" x14ac:dyDescent="0.3">
      <c r="A13" s="5">
        <v>9</v>
      </c>
      <c r="B13" s="7">
        <f t="shared" si="0"/>
        <v>-1.5945755821593154E-2</v>
      </c>
      <c r="C13" s="7">
        <f t="shared" si="1"/>
        <v>2.128877187625583E-2</v>
      </c>
      <c r="D13" s="7">
        <f t="shared" si="2"/>
        <v>-1.7221662410148407E-3</v>
      </c>
      <c r="E13" s="7">
        <f t="shared" si="3"/>
        <v>7.0651822956775169E-3</v>
      </c>
      <c r="F13" s="7">
        <f t="shared" si="4"/>
        <v>-1.0000029658565617</v>
      </c>
      <c r="G13" s="7">
        <f t="shared" si="5"/>
        <v>-1.0000499168008712</v>
      </c>
      <c r="H13" s="7">
        <f t="shared" si="6"/>
        <v>3.7234527697848983E-2</v>
      </c>
    </row>
    <row r="14" spans="1:9" ht="15.6" x14ac:dyDescent="0.3">
      <c r="A14" s="5"/>
      <c r="B14" s="7"/>
      <c r="C14" s="7"/>
      <c r="D14" s="7"/>
      <c r="E14" s="7"/>
      <c r="F14" s="7"/>
      <c r="G14" s="7"/>
      <c r="H14" s="7"/>
    </row>
    <row r="15" spans="1:9" ht="15.6" x14ac:dyDescent="0.3">
      <c r="A15" s="5"/>
      <c r="B15" s="7"/>
      <c r="C15" s="7"/>
      <c r="D15" s="7"/>
      <c r="E15" s="7"/>
      <c r="F15" s="7"/>
      <c r="G15" s="7"/>
      <c r="H15" s="7"/>
    </row>
    <row r="16" spans="1:9" ht="15.6" x14ac:dyDescent="0.3">
      <c r="A16" s="5"/>
      <c r="B16" s="7"/>
      <c r="C16" s="7"/>
      <c r="D16" s="7"/>
      <c r="E16" s="7"/>
      <c r="F16" s="7"/>
      <c r="G16" s="7"/>
      <c r="H16" s="7"/>
    </row>
    <row r="17" spans="1:8" ht="15.6" x14ac:dyDescent="0.3">
      <c r="A17" s="5"/>
      <c r="B17" s="5"/>
      <c r="C17" s="5"/>
      <c r="D17" s="5"/>
      <c r="E17" s="5"/>
      <c r="F17" s="5"/>
      <c r="G17" s="5"/>
      <c r="H17" s="5"/>
    </row>
    <row r="18" spans="1:8" ht="15.6" x14ac:dyDescent="0.3">
      <c r="A18" s="5"/>
      <c r="B18" s="5"/>
      <c r="C18" s="5"/>
      <c r="D18" s="5"/>
      <c r="E18" s="5"/>
      <c r="F18" s="5"/>
      <c r="G18" s="5"/>
      <c r="H18" s="5"/>
    </row>
    <row r="19" spans="1:8" ht="15.6" x14ac:dyDescent="0.3">
      <c r="A19" s="5"/>
      <c r="B19" s="5"/>
      <c r="C19" s="5"/>
      <c r="D19" s="5"/>
      <c r="E19" s="5"/>
      <c r="F19" s="5"/>
      <c r="G19" s="5"/>
      <c r="H19" s="5"/>
    </row>
    <row r="20" spans="1:8" ht="15.6" x14ac:dyDescent="0.3">
      <c r="A20" s="5"/>
      <c r="B20" s="5"/>
      <c r="C20" s="5"/>
      <c r="D20" s="5"/>
      <c r="E20" s="5"/>
      <c r="F20" s="5"/>
      <c r="G20" s="5"/>
      <c r="H20" s="5"/>
    </row>
    <row r="21" spans="1:8" ht="15.6" x14ac:dyDescent="0.3">
      <c r="A21" s="5"/>
      <c r="B21" s="5"/>
      <c r="C21" s="5"/>
      <c r="D21" s="5"/>
      <c r="E21" s="5"/>
      <c r="F21" s="5"/>
      <c r="G21" s="5"/>
      <c r="H21" s="5"/>
    </row>
    <row r="22" spans="1:8" ht="15.6" x14ac:dyDescent="0.3">
      <c r="A22" s="5"/>
      <c r="B22" s="5"/>
      <c r="C22" s="5"/>
      <c r="D22" s="5"/>
      <c r="E22" s="5"/>
      <c r="F22" s="5"/>
      <c r="G22" s="5"/>
      <c r="H22" s="5"/>
    </row>
    <row r="23" spans="1:8" ht="15.6" x14ac:dyDescent="0.3">
      <c r="A23" s="5"/>
      <c r="B23" s="5"/>
      <c r="C23" s="5"/>
      <c r="D23" s="5"/>
      <c r="E23" s="5"/>
      <c r="F23" s="5"/>
      <c r="G23" s="5"/>
      <c r="H23" s="5"/>
    </row>
    <row r="24" spans="1:8" ht="15.6" x14ac:dyDescent="0.3">
      <c r="A24" s="5"/>
      <c r="B24" s="5"/>
      <c r="C24" s="5"/>
      <c r="D24" s="5"/>
      <c r="E24" s="5"/>
      <c r="F24" s="5"/>
      <c r="G24" s="5"/>
      <c r="H24" s="5"/>
    </row>
    <row r="25" spans="1:8" ht="15.6" x14ac:dyDescent="0.3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workbookViewId="0">
      <selection activeCell="J18" sqref="J18"/>
    </sheetView>
  </sheetViews>
  <sheetFormatPr defaultRowHeight="14.4" x14ac:dyDescent="0.3"/>
  <cols>
    <col min="8" max="8" width="12.33203125" customWidth="1"/>
  </cols>
  <sheetData>
    <row r="1" spans="1:15" ht="16.8" x14ac:dyDescent="0.3">
      <c r="A1" s="1" t="s">
        <v>0</v>
      </c>
      <c r="B1" s="2" t="s">
        <v>13</v>
      </c>
      <c r="C1" s="2"/>
      <c r="D1" s="2"/>
      <c r="E1" s="4"/>
    </row>
    <row r="2" spans="1:15" x14ac:dyDescent="0.3">
      <c r="A2" s="8" t="s">
        <v>16</v>
      </c>
      <c r="B2" s="8" t="s">
        <v>14</v>
      </c>
      <c r="D2" s="8" t="s">
        <v>15</v>
      </c>
      <c r="E2" s="8" t="s">
        <v>17</v>
      </c>
      <c r="H2" s="9"/>
      <c r="I2" s="9"/>
    </row>
    <row r="4" spans="1:15" ht="15.6" x14ac:dyDescent="0.3">
      <c r="A4" s="69" t="s">
        <v>4</v>
      </c>
      <c r="B4" s="69" t="s">
        <v>19</v>
      </c>
      <c r="C4" s="69"/>
      <c r="D4" s="69" t="s">
        <v>20</v>
      </c>
      <c r="E4" s="69"/>
      <c r="F4" s="69" t="s">
        <v>21</v>
      </c>
      <c r="G4" s="69"/>
      <c r="H4" s="69" t="s">
        <v>22</v>
      </c>
      <c r="I4" s="69" t="s">
        <v>18</v>
      </c>
      <c r="J4" s="69" t="s">
        <v>23</v>
      </c>
      <c r="K4" s="5"/>
      <c r="L4" s="5"/>
      <c r="M4" s="5"/>
      <c r="N4" s="5"/>
      <c r="O4" s="5"/>
    </row>
    <row r="5" spans="1:15" ht="15.6" x14ac:dyDescent="0.3">
      <c r="A5" s="69"/>
      <c r="B5" s="5" t="s">
        <v>7</v>
      </c>
      <c r="C5" s="5" t="s">
        <v>8</v>
      </c>
      <c r="D5" s="5" t="s">
        <v>7</v>
      </c>
      <c r="E5" s="5" t="s">
        <v>8</v>
      </c>
      <c r="F5" s="5" t="s">
        <v>7</v>
      </c>
      <c r="G5" s="5" t="s">
        <v>8</v>
      </c>
      <c r="H5" s="69"/>
      <c r="I5" s="69"/>
      <c r="J5" s="69"/>
      <c r="K5" s="5"/>
      <c r="L5" s="5"/>
      <c r="M5" s="5"/>
      <c r="N5" s="5"/>
      <c r="O5" s="5"/>
    </row>
    <row r="6" spans="1:15" ht="15.6" x14ac:dyDescent="0.3">
      <c r="A6" s="5">
        <v>1</v>
      </c>
      <c r="B6" s="5">
        <v>0.5</v>
      </c>
      <c r="C6" s="5">
        <v>0.5</v>
      </c>
      <c r="D6" s="5">
        <f>2*C6-2*B6</f>
        <v>0</v>
      </c>
      <c r="E6" s="5">
        <f>2*B6+2-4*C6</f>
        <v>1</v>
      </c>
      <c r="F6" s="5">
        <f>B6+I6*D6</f>
        <v>0.5</v>
      </c>
      <c r="G6" s="5">
        <f>C6+I6*E6</f>
        <v>0.74999999999999989</v>
      </c>
      <c r="H6" s="5">
        <f>2*F6*G6+2*G6-(F6^2)-2*(G6^2)</f>
        <v>0.875</v>
      </c>
      <c r="I6" s="5">
        <v>0.24999999999999989</v>
      </c>
      <c r="J6" s="5">
        <f>SQRT(D6^2+E6^2)</f>
        <v>1</v>
      </c>
      <c r="K6" s="5"/>
      <c r="L6" s="5"/>
      <c r="M6" s="5"/>
      <c r="N6" s="5"/>
      <c r="O6" s="5"/>
    </row>
    <row r="7" spans="1:15" ht="15.6" x14ac:dyDescent="0.3">
      <c r="A7" s="5">
        <v>2</v>
      </c>
      <c r="B7" s="5">
        <f>B6+I6*D6</f>
        <v>0.5</v>
      </c>
      <c r="C7" s="5">
        <f>C6+I6*E6</f>
        <v>0.74999999999999989</v>
      </c>
      <c r="D7" s="5">
        <f>2*C7-2*B7</f>
        <v>0.49999999999999978</v>
      </c>
      <c r="E7" s="5">
        <f>2*B7+2-4*C7</f>
        <v>0</v>
      </c>
      <c r="F7" s="5">
        <f>B7+I7*D7</f>
        <v>0.74999998975023696</v>
      </c>
      <c r="G7" s="5">
        <f>C7+I7*E7</f>
        <v>0.74999999999999989</v>
      </c>
      <c r="H7" s="5">
        <f>2*F7*G7+2*G7-(F7^2)-2*(G7^2)</f>
        <v>0.93750000000000044</v>
      </c>
      <c r="I7" s="5">
        <v>0.49999997950047426</v>
      </c>
      <c r="J7" s="5">
        <f>SQRT(D7^2+E7^2)</f>
        <v>0.49999999999999978</v>
      </c>
      <c r="K7" s="5"/>
      <c r="L7" s="5"/>
      <c r="M7" s="5"/>
      <c r="N7" s="5"/>
    </row>
    <row r="8" spans="1:15" ht="15.6" x14ac:dyDescent="0.3">
      <c r="A8" s="5">
        <v>3</v>
      </c>
      <c r="B8" s="5">
        <f t="shared" ref="B8:B12" si="0">B7+I7*D7</f>
        <v>0.74999998975023696</v>
      </c>
      <c r="C8" s="5">
        <f t="shared" ref="C8:C12" si="1">C7+I7*E7</f>
        <v>0.74999999999999989</v>
      </c>
      <c r="D8" s="5">
        <f t="shared" ref="D8:D12" si="2">2*C8-2*B8</f>
        <v>2.0499525854589251E-8</v>
      </c>
      <c r="E8" s="5">
        <f t="shared" ref="E8:E12" si="3">2*B8+2-4*C8</f>
        <v>0.49999997950047437</v>
      </c>
      <c r="F8" s="5">
        <f t="shared" ref="F8:F12" si="4">B8+I8*D8</f>
        <v>0.74999999487511859</v>
      </c>
      <c r="G8" s="5">
        <f t="shared" ref="G8:G12" si="5">C8+I8*E8</f>
        <v>0.87499999999999967</v>
      </c>
      <c r="H8" s="5">
        <f t="shared" ref="H8:H12" si="6">2*F8*G8+2*G8-(F8^2)-2*(G8^2)</f>
        <v>0.96874999871877976</v>
      </c>
      <c r="I8" s="5">
        <v>0.25000001024976271</v>
      </c>
      <c r="J8" s="5">
        <f t="shared" ref="J8:J12" si="7">SQRT(D8^2+E8^2)</f>
        <v>0.49999997950047476</v>
      </c>
      <c r="K8" s="5"/>
      <c r="L8" s="5"/>
      <c r="M8" s="5"/>
      <c r="N8" s="5"/>
    </row>
    <row r="9" spans="1:15" ht="15.6" x14ac:dyDescent="0.3">
      <c r="A9" s="5">
        <v>4</v>
      </c>
      <c r="B9" s="5">
        <f t="shared" si="0"/>
        <v>0.74999999487511859</v>
      </c>
      <c r="C9" s="5">
        <f t="shared" si="1"/>
        <v>0.87499999999999967</v>
      </c>
      <c r="D9" s="5">
        <f t="shared" si="2"/>
        <v>0.25000001024976215</v>
      </c>
      <c r="E9" s="5">
        <f t="shared" si="3"/>
        <v>-1.0249761484004694E-8</v>
      </c>
      <c r="F9" s="5">
        <f t="shared" si="4"/>
        <v>0.87499998975023963</v>
      </c>
      <c r="G9" s="5">
        <f t="shared" si="5"/>
        <v>0.87499999487511937</v>
      </c>
      <c r="H9" s="5">
        <f t="shared" si="6"/>
        <v>0.9843749987187802</v>
      </c>
      <c r="I9" s="5">
        <v>0.49999995900096161</v>
      </c>
      <c r="J9" s="5">
        <f t="shared" si="7"/>
        <v>0.25000001024976237</v>
      </c>
      <c r="K9" s="5"/>
      <c r="L9" s="5"/>
      <c r="M9" s="5"/>
      <c r="N9" s="5"/>
    </row>
    <row r="10" spans="1:15" ht="15.6" x14ac:dyDescent="0.3">
      <c r="A10" s="5">
        <v>5</v>
      </c>
      <c r="B10" s="5">
        <f t="shared" si="0"/>
        <v>0.87499998975023963</v>
      </c>
      <c r="C10" s="5">
        <f t="shared" si="1"/>
        <v>0.87499999487511937</v>
      </c>
      <c r="D10" s="5">
        <f t="shared" si="2"/>
        <v>1.0249759485603249E-8</v>
      </c>
      <c r="E10" s="5">
        <f t="shared" si="3"/>
        <v>0.25000000000000178</v>
      </c>
      <c r="F10" s="5">
        <f t="shared" si="4"/>
        <v>0.87499999231267944</v>
      </c>
      <c r="G10" s="5">
        <f t="shared" si="5"/>
        <v>0.93749999263410688</v>
      </c>
      <c r="H10" s="5">
        <f t="shared" si="6"/>
        <v>0.99218749903908487</v>
      </c>
      <c r="I10" s="5">
        <v>0.24999999103594839</v>
      </c>
      <c r="J10" s="5">
        <f t="shared" si="7"/>
        <v>0.250000000000002</v>
      </c>
      <c r="K10" s="5"/>
      <c r="L10" s="5"/>
      <c r="M10" s="5"/>
      <c r="N10" s="5"/>
    </row>
    <row r="11" spans="1:15" ht="15.6" x14ac:dyDescent="0.3">
      <c r="A11" s="5">
        <v>6</v>
      </c>
      <c r="B11" s="5">
        <f t="shared" si="0"/>
        <v>0.87499999231267944</v>
      </c>
      <c r="C11" s="5">
        <f t="shared" si="1"/>
        <v>0.93749999263410688</v>
      </c>
      <c r="D11" s="5">
        <f t="shared" si="2"/>
        <v>0.12500000064285488</v>
      </c>
      <c r="E11" s="5">
        <f t="shared" si="3"/>
        <v>1.4088931354905299E-8</v>
      </c>
      <c r="F11" s="5">
        <f t="shared" si="4"/>
        <v>0.93750000672303857</v>
      </c>
      <c r="G11" s="5">
        <f t="shared" si="5"/>
        <v>0.93749999967857411</v>
      </c>
      <c r="H11" s="5">
        <f t="shared" si="6"/>
        <v>0.99609374995982169</v>
      </c>
      <c r="I11" s="5">
        <v>0.5000001127114525</v>
      </c>
      <c r="J11" s="5">
        <f t="shared" si="7"/>
        <v>0.12500000064285566</v>
      </c>
      <c r="K11" s="5"/>
      <c r="L11" s="5"/>
      <c r="M11" s="5"/>
      <c r="N11" s="5"/>
    </row>
    <row r="12" spans="1:15" ht="15.6" x14ac:dyDescent="0.3">
      <c r="A12" s="5">
        <v>7</v>
      </c>
      <c r="B12" s="5">
        <f t="shared" si="0"/>
        <v>0.93750000672303857</v>
      </c>
      <c r="C12" s="5">
        <f t="shared" si="1"/>
        <v>0.93749999967857411</v>
      </c>
      <c r="D12" s="5">
        <f t="shared" si="2"/>
        <v>-1.4088928912414644E-8</v>
      </c>
      <c r="E12" s="5">
        <f t="shared" si="3"/>
        <v>0.12500001473178068</v>
      </c>
      <c r="F12" s="5">
        <f t="shared" si="4"/>
        <v>0.93750000320080673</v>
      </c>
      <c r="G12" s="5">
        <f t="shared" si="5"/>
        <v>0.96874999983929022</v>
      </c>
      <c r="H12" s="5">
        <f t="shared" si="6"/>
        <v>0.99804687520005064</v>
      </c>
      <c r="I12" s="5">
        <v>0.24999997182217057</v>
      </c>
      <c r="J12" s="5">
        <f t="shared" si="7"/>
        <v>0.12500001473178149</v>
      </c>
      <c r="K12" s="5"/>
      <c r="L12" s="5"/>
      <c r="M12" s="5"/>
      <c r="N12" s="5"/>
    </row>
    <row r="13" spans="1:15" ht="15.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15.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5.6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15.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5.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4" ht="15.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4" ht="15.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 ht="15.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4" ht="15.6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4" ht="15.6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4" ht="15.6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ht="15.6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mergeCells count="7">
    <mergeCell ref="J4:J5"/>
    <mergeCell ref="D4:E4"/>
    <mergeCell ref="B4:C4"/>
    <mergeCell ref="A4:A5"/>
    <mergeCell ref="I4:I5"/>
    <mergeCell ref="F4:G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workbookViewId="0">
      <selection activeCell="D6" sqref="D6:E7"/>
    </sheetView>
  </sheetViews>
  <sheetFormatPr defaultRowHeight="14.4" x14ac:dyDescent="0.3"/>
  <cols>
    <col min="2" max="2" width="10.6640625" customWidth="1"/>
  </cols>
  <sheetData>
    <row r="1" spans="1:6" ht="19.8" x14ac:dyDescent="0.4">
      <c r="A1" s="5" t="s">
        <v>24</v>
      </c>
      <c r="B1" s="5" t="s">
        <v>28</v>
      </c>
      <c r="C1" s="5"/>
      <c r="D1" s="5"/>
      <c r="E1" s="5"/>
      <c r="F1" s="10"/>
    </row>
    <row r="2" spans="1:6" ht="15.6" x14ac:dyDescent="0.3">
      <c r="A2" s="11"/>
      <c r="B2" s="12">
        <f>-B4-D4+0.5*(B4^2)+(D4^2)-B4*D4</f>
        <v>-2.1</v>
      </c>
      <c r="C2" s="5"/>
      <c r="D2" s="5"/>
      <c r="E2" s="5"/>
      <c r="F2" s="10"/>
    </row>
    <row r="3" spans="1:6" ht="15.6" x14ac:dyDescent="0.3">
      <c r="A3" s="5"/>
      <c r="B3" s="5"/>
      <c r="C3" s="5"/>
      <c r="D3" s="5"/>
      <c r="E3" s="5"/>
      <c r="F3" s="10"/>
    </row>
    <row r="4" spans="1:6" ht="18" x14ac:dyDescent="0.4">
      <c r="A4" s="11" t="s">
        <v>29</v>
      </c>
      <c r="B4" s="13">
        <v>1.8000000023437526</v>
      </c>
      <c r="C4" s="14" t="s">
        <v>30</v>
      </c>
      <c r="D4" s="13">
        <v>1.1999999976562477</v>
      </c>
      <c r="E4" s="5"/>
      <c r="F4" s="10"/>
    </row>
    <row r="5" spans="1:6" ht="15.6" x14ac:dyDescent="0.3">
      <c r="A5" s="11"/>
      <c r="B5" s="13"/>
      <c r="C5" s="14"/>
      <c r="D5" s="13"/>
      <c r="E5" s="5"/>
      <c r="F5" s="10"/>
    </row>
    <row r="6" spans="1:6" ht="18" x14ac:dyDescent="0.3">
      <c r="A6" s="5" t="s">
        <v>25</v>
      </c>
      <c r="B6" s="11" t="s">
        <v>31</v>
      </c>
      <c r="C6" s="12">
        <f>B4+D4</f>
        <v>3</v>
      </c>
      <c r="D6" s="15" t="s">
        <v>26</v>
      </c>
      <c r="E6" s="13">
        <v>3</v>
      </c>
      <c r="F6" s="10"/>
    </row>
    <row r="7" spans="1:6" ht="18" x14ac:dyDescent="0.3">
      <c r="A7" s="5"/>
      <c r="B7" s="11" t="s">
        <v>32</v>
      </c>
      <c r="C7" s="12">
        <f>2*B4+3*D4</f>
        <v>7.1999999976562483</v>
      </c>
      <c r="D7" s="16" t="s">
        <v>27</v>
      </c>
      <c r="E7" s="13">
        <v>6</v>
      </c>
      <c r="F7" s="10"/>
    </row>
    <row r="8" spans="1:6" ht="15.6" x14ac:dyDescent="0.3">
      <c r="A8" s="10"/>
      <c r="B8" s="10"/>
      <c r="C8" s="10"/>
      <c r="D8" s="10"/>
      <c r="E8" s="10"/>
      <c r="F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5"/>
  <sheetViews>
    <sheetView workbookViewId="0">
      <selection sqref="A1:F14"/>
    </sheetView>
  </sheetViews>
  <sheetFormatPr defaultRowHeight="14.4" x14ac:dyDescent="0.3"/>
  <cols>
    <col min="1" max="1" width="9.6640625" customWidth="1"/>
    <col min="2" max="2" width="15.109375" customWidth="1"/>
    <col min="3" max="3" width="13.6640625" customWidth="1"/>
  </cols>
  <sheetData>
    <row r="1" spans="1:6" ht="16.2" x14ac:dyDescent="0.35">
      <c r="A1" s="4" t="s">
        <v>38</v>
      </c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 t="s">
        <v>33</v>
      </c>
      <c r="B3" s="3">
        <f>10*B7+9*C7+8*D7</f>
        <v>4300</v>
      </c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3" t="s">
        <v>34</v>
      </c>
      <c r="C6" s="3" t="s">
        <v>35</v>
      </c>
      <c r="D6" s="3" t="s">
        <v>36</v>
      </c>
      <c r="E6" s="4"/>
      <c r="F6" s="4"/>
    </row>
    <row r="7" spans="1:6" x14ac:dyDescent="0.3">
      <c r="A7" s="4"/>
      <c r="B7" s="3">
        <v>0</v>
      </c>
      <c r="C7" s="3">
        <v>299.99999999999989</v>
      </c>
      <c r="D7" s="3">
        <v>200.00000000000009</v>
      </c>
      <c r="E7" s="3"/>
      <c r="F7" s="4"/>
    </row>
    <row r="8" spans="1:6" x14ac:dyDescent="0.3">
      <c r="A8" s="4"/>
      <c r="B8" s="4"/>
      <c r="C8" s="4"/>
      <c r="D8" s="4"/>
      <c r="E8" s="4"/>
      <c r="F8" s="4"/>
    </row>
    <row r="9" spans="1:6" ht="16.2" x14ac:dyDescent="0.3">
      <c r="A9" s="4" t="s">
        <v>37</v>
      </c>
      <c r="B9" s="3" t="s">
        <v>39</v>
      </c>
      <c r="C9" s="2">
        <f>3*B7+2*C7+2*D7</f>
        <v>1000</v>
      </c>
      <c r="D9" s="3" t="s">
        <v>26</v>
      </c>
      <c r="E9" s="2">
        <v>1000</v>
      </c>
      <c r="F9" s="4"/>
    </row>
    <row r="10" spans="1:6" ht="16.2" x14ac:dyDescent="0.3">
      <c r="A10" s="4"/>
      <c r="B10" s="3" t="s">
        <v>40</v>
      </c>
      <c r="C10" s="2">
        <f>4*B7+3*C7+2*D7</f>
        <v>1299.9999999999998</v>
      </c>
      <c r="D10" s="3" t="s">
        <v>26</v>
      </c>
      <c r="E10" s="2">
        <v>1300</v>
      </c>
      <c r="F10" s="4"/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4"/>
      <c r="B13" s="4"/>
      <c r="C13" s="4"/>
      <c r="D13" s="4"/>
      <c r="E13" s="4"/>
      <c r="F13" s="4"/>
    </row>
    <row r="14" spans="1:6" x14ac:dyDescent="0.3">
      <c r="A14" s="4"/>
      <c r="B14" s="4"/>
      <c r="C14" s="4"/>
      <c r="D14" s="4"/>
      <c r="E14" s="4"/>
      <c r="F14" s="4"/>
    </row>
    <row r="15" spans="1:6" x14ac:dyDescent="0.3">
      <c r="A15" s="4"/>
      <c r="B15" s="4"/>
      <c r="C15" s="4"/>
      <c r="D15" s="4"/>
      <c r="E15" s="4"/>
      <c r="F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2" sqref="A12"/>
    </sheetView>
  </sheetViews>
  <sheetFormatPr defaultRowHeight="14.4" x14ac:dyDescent="0.3"/>
  <sheetData>
    <row r="1" spans="1:6" ht="16.2" x14ac:dyDescent="0.35">
      <c r="A1" s="4" t="s">
        <v>38</v>
      </c>
      <c r="B1" s="4"/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4" t="s">
        <v>33</v>
      </c>
      <c r="B3" s="3">
        <f>10*B7+9*C7+8*D7</f>
        <v>4300</v>
      </c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  <row r="5" spans="1:6" x14ac:dyDescent="0.3">
      <c r="A5" s="4"/>
      <c r="B5" s="4"/>
      <c r="C5" s="4"/>
      <c r="D5" s="4"/>
      <c r="E5" s="4"/>
      <c r="F5" s="4"/>
    </row>
    <row r="6" spans="1:6" x14ac:dyDescent="0.3">
      <c r="A6" s="4"/>
      <c r="B6" s="3" t="s">
        <v>34</v>
      </c>
      <c r="C6" s="3" t="s">
        <v>35</v>
      </c>
      <c r="D6" s="3" t="s">
        <v>36</v>
      </c>
      <c r="E6" s="4"/>
      <c r="F6" s="4"/>
    </row>
    <row r="7" spans="1:6" x14ac:dyDescent="0.3">
      <c r="A7" s="4"/>
      <c r="B7" s="3">
        <v>0</v>
      </c>
      <c r="C7" s="3">
        <v>299.99999999999989</v>
      </c>
      <c r="D7" s="3">
        <v>200.00000000000009</v>
      </c>
      <c r="E7" s="3"/>
      <c r="F7" s="4"/>
    </row>
    <row r="8" spans="1:6" x14ac:dyDescent="0.3">
      <c r="A8" s="4"/>
      <c r="B8" s="4"/>
      <c r="C8" s="4"/>
      <c r="D8" s="4"/>
      <c r="E8" s="4"/>
      <c r="F8" s="4"/>
    </row>
    <row r="9" spans="1:6" ht="16.2" x14ac:dyDescent="0.3">
      <c r="A9" s="4" t="s">
        <v>37</v>
      </c>
      <c r="B9" s="3" t="s">
        <v>39</v>
      </c>
      <c r="C9" s="2">
        <f>3*B7+2*C7+2*D7</f>
        <v>1000</v>
      </c>
      <c r="D9" s="3" t="s">
        <v>26</v>
      </c>
      <c r="E9" s="2">
        <v>1000</v>
      </c>
      <c r="F9" s="4"/>
    </row>
    <row r="10" spans="1:6" ht="16.2" x14ac:dyDescent="0.3">
      <c r="A10" s="4"/>
      <c r="B10" s="3" t="s">
        <v>40</v>
      </c>
      <c r="C10" s="2">
        <f>4*B7+3*C7+2*D7</f>
        <v>1299.9999999999998</v>
      </c>
      <c r="D10" s="3" t="s">
        <v>26</v>
      </c>
      <c r="E10" s="2">
        <v>1300</v>
      </c>
      <c r="F10" s="4"/>
    </row>
    <row r="11" spans="1:6" x14ac:dyDescent="0.3">
      <c r="A11" s="4"/>
      <c r="B11" s="4"/>
      <c r="C11" s="4"/>
      <c r="D11" s="4"/>
      <c r="E11" s="4"/>
      <c r="F11" s="4"/>
    </row>
    <row r="12" spans="1:6" x14ac:dyDescent="0.3">
      <c r="A12" s="4" t="s">
        <v>42</v>
      </c>
      <c r="B12" s="17">
        <f>10*H15+6*I15+3*J15</f>
        <v>0</v>
      </c>
      <c r="C12" s="3" t="s">
        <v>26</v>
      </c>
      <c r="D12" s="4">
        <v>2200</v>
      </c>
      <c r="E12" s="4"/>
      <c r="F12" s="4"/>
    </row>
    <row r="13" spans="1:6" x14ac:dyDescent="0.3">
      <c r="A13" s="4"/>
      <c r="B13" s="4"/>
      <c r="C13" s="4"/>
      <c r="D13" s="4"/>
      <c r="E13" s="4"/>
      <c r="F13" s="4"/>
    </row>
    <row r="14" spans="1:6" x14ac:dyDescent="0.3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1"/>
  <sheetViews>
    <sheetView workbookViewId="0">
      <selection activeCell="A5" sqref="A5:E5"/>
    </sheetView>
  </sheetViews>
  <sheetFormatPr defaultRowHeight="14.4" x14ac:dyDescent="0.3"/>
  <cols>
    <col min="1" max="1" width="10.6640625" customWidth="1"/>
    <col min="2" max="2" width="14.33203125" bestFit="1" customWidth="1"/>
  </cols>
  <sheetData>
    <row r="1" spans="1:17" ht="16.2" x14ac:dyDescent="0.35">
      <c r="A1" s="4" t="s">
        <v>38</v>
      </c>
      <c r="B1" s="4"/>
      <c r="C1" s="4"/>
      <c r="D1" s="4"/>
      <c r="E1" s="4"/>
    </row>
    <row r="2" spans="1:17" x14ac:dyDescent="0.3">
      <c r="A2" s="4" t="s">
        <v>41</v>
      </c>
      <c r="B2" s="4"/>
      <c r="C2" s="4"/>
      <c r="D2" s="4"/>
      <c r="E2" s="4"/>
    </row>
    <row r="3" spans="1:17" x14ac:dyDescent="0.3">
      <c r="A3" s="4"/>
      <c r="B3" s="4"/>
      <c r="C3" s="4"/>
      <c r="D3" s="4"/>
      <c r="E3" s="4"/>
    </row>
    <row r="4" spans="1:17" x14ac:dyDescent="0.3">
      <c r="A4" s="4" t="s">
        <v>33</v>
      </c>
      <c r="B4" s="3">
        <f>10*H8+9*I8+8*J8</f>
        <v>0</v>
      </c>
      <c r="C4" s="4"/>
      <c r="D4" s="4"/>
      <c r="E4" s="4"/>
    </row>
    <row r="5" spans="1:17" x14ac:dyDescent="0.3">
      <c r="A5" s="4" t="s">
        <v>42</v>
      </c>
      <c r="B5" s="17">
        <f>10*H8+6*I8+3*J8</f>
        <v>0</v>
      </c>
      <c r="C5" s="3" t="s">
        <v>26</v>
      </c>
      <c r="D5" s="4">
        <v>2200</v>
      </c>
      <c r="E5" s="4"/>
      <c r="O5" s="4" t="s">
        <v>43</v>
      </c>
      <c r="P5" s="4"/>
      <c r="Q5" s="4"/>
    </row>
    <row r="6" spans="1:17" x14ac:dyDescent="0.3">
      <c r="A6" s="4"/>
      <c r="B6" s="4"/>
      <c r="C6" s="4"/>
      <c r="D6" s="4"/>
      <c r="E6" s="4"/>
      <c r="O6" s="4" t="s">
        <v>44</v>
      </c>
      <c r="P6" s="4"/>
      <c r="Q6" s="4"/>
    </row>
    <row r="7" spans="1:17" x14ac:dyDescent="0.3">
      <c r="A7" s="4"/>
      <c r="E7" s="4"/>
      <c r="H7" s="3" t="s">
        <v>34</v>
      </c>
      <c r="I7" s="3" t="s">
        <v>35</v>
      </c>
      <c r="J7" s="3" t="s">
        <v>36</v>
      </c>
      <c r="O7" s="4" t="s">
        <v>45</v>
      </c>
      <c r="P7" s="4"/>
      <c r="Q7" s="4"/>
    </row>
    <row r="8" spans="1:17" x14ac:dyDescent="0.3">
      <c r="A8" s="4"/>
      <c r="E8" s="3"/>
      <c r="H8" s="3"/>
      <c r="I8" s="3"/>
      <c r="J8" s="3"/>
      <c r="O8" s="4" t="s">
        <v>46</v>
      </c>
      <c r="P8" s="4"/>
      <c r="Q8" s="4"/>
    </row>
    <row r="9" spans="1:17" x14ac:dyDescent="0.3">
      <c r="A9" s="4"/>
      <c r="B9" s="4"/>
      <c r="C9" s="4"/>
      <c r="D9" s="4"/>
      <c r="E9" s="4"/>
      <c r="O9" s="4" t="s">
        <v>47</v>
      </c>
      <c r="P9" s="4"/>
      <c r="Q9" s="4"/>
    </row>
    <row r="10" spans="1:17" ht="16.2" x14ac:dyDescent="0.3">
      <c r="A10" s="4" t="s">
        <v>37</v>
      </c>
      <c r="B10" s="3" t="s">
        <v>39</v>
      </c>
      <c r="C10" s="2">
        <f>3*H8+2*I8+2*J8</f>
        <v>0</v>
      </c>
      <c r="D10" s="3" t="s">
        <v>26</v>
      </c>
      <c r="E10" s="2">
        <v>1000</v>
      </c>
    </row>
    <row r="11" spans="1:17" ht="16.2" x14ac:dyDescent="0.3">
      <c r="A11" s="4"/>
      <c r="B11" s="3" t="s">
        <v>40</v>
      </c>
      <c r="C11" s="2">
        <f>4*H8+3*I8+2*J8</f>
        <v>0</v>
      </c>
      <c r="D11" s="3" t="s">
        <v>26</v>
      </c>
      <c r="E11" s="2">
        <v>1300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21"/>
  <sheetViews>
    <sheetView workbookViewId="0">
      <selection activeCell="P28" sqref="P28"/>
    </sheetView>
  </sheetViews>
  <sheetFormatPr defaultColWidth="5.44140625" defaultRowHeight="13.8" x14ac:dyDescent="0.3"/>
  <cols>
    <col min="1" max="1" width="12.88671875" style="3" bestFit="1" customWidth="1"/>
    <col min="2" max="2" width="9.109375" style="3" bestFit="1" customWidth="1"/>
    <col min="3" max="6" width="6" style="3" bestFit="1" customWidth="1"/>
    <col min="7" max="7" width="5" style="3" bestFit="1" customWidth="1"/>
    <col min="8" max="10" width="6" style="3" bestFit="1" customWidth="1"/>
    <col min="11" max="11" width="6.88671875" style="3" customWidth="1"/>
    <col min="12" max="12" width="8.44140625" style="3" customWidth="1"/>
    <col min="13" max="13" width="7.109375" style="3" customWidth="1"/>
    <col min="14" max="14" width="8" style="3" customWidth="1"/>
    <col min="15" max="16" width="6" style="3" customWidth="1"/>
    <col min="17" max="18" width="5" style="3" customWidth="1"/>
    <col min="19" max="20" width="8" style="3" customWidth="1"/>
    <col min="21" max="21" width="6" style="3" customWidth="1"/>
    <col min="22" max="23" width="5" style="3" customWidth="1"/>
    <col min="24" max="26" width="8" style="3" customWidth="1"/>
    <col min="27" max="28" width="5" style="3" bestFit="1" customWidth="1"/>
    <col min="29" max="32" width="8" style="3" bestFit="1" customWidth="1"/>
    <col min="33" max="34" width="4.5546875" style="3" bestFit="1" customWidth="1"/>
    <col min="35" max="35" width="5" style="3" bestFit="1" customWidth="1"/>
    <col min="36" max="36" width="4.5546875" style="3" bestFit="1" customWidth="1"/>
    <col min="37" max="37" width="5" style="3" bestFit="1" customWidth="1"/>
    <col min="38" max="38" width="3.5546875" style="3" customWidth="1"/>
    <col min="39" max="16384" width="5.44140625" style="3"/>
  </cols>
  <sheetData>
    <row r="1" spans="1:38" x14ac:dyDescent="0.3">
      <c r="A1" s="70" t="s">
        <v>55</v>
      </c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K1" s="18" t="s">
        <v>48</v>
      </c>
      <c r="L1" s="19" t="s">
        <v>49</v>
      </c>
      <c r="N1" s="20" t="s">
        <v>50</v>
      </c>
      <c r="O1" s="21"/>
      <c r="P1" s="21"/>
    </row>
    <row r="2" spans="1:38" x14ac:dyDescent="0.3">
      <c r="A2" s="70"/>
      <c r="B2" s="3">
        <v>0</v>
      </c>
      <c r="C2" s="3">
        <f>3+C1*1</f>
        <v>4</v>
      </c>
      <c r="D2" s="3">
        <f t="shared" ref="D2:G2" si="0">3+D1*1</f>
        <v>5</v>
      </c>
      <c r="E2" s="3">
        <f t="shared" si="0"/>
        <v>6</v>
      </c>
      <c r="F2" s="3">
        <f t="shared" si="0"/>
        <v>7</v>
      </c>
      <c r="G2" s="3">
        <f t="shared" si="0"/>
        <v>8</v>
      </c>
      <c r="K2" s="22">
        <v>1</v>
      </c>
      <c r="L2" s="23">
        <v>1</v>
      </c>
      <c r="N2" s="20" t="s">
        <v>51</v>
      </c>
      <c r="O2" s="21"/>
      <c r="P2" s="21"/>
    </row>
    <row r="3" spans="1:38" x14ac:dyDescent="0.3">
      <c r="K3" s="24">
        <v>2</v>
      </c>
      <c r="L3" s="25">
        <v>3</v>
      </c>
      <c r="N3" s="20" t="s">
        <v>52</v>
      </c>
      <c r="O3" s="21"/>
      <c r="P3" s="21"/>
    </row>
    <row r="4" spans="1:38" x14ac:dyDescent="0.3">
      <c r="A4" s="3" t="s">
        <v>56</v>
      </c>
      <c r="B4" s="3">
        <v>-5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K4" s="22">
        <v>3</v>
      </c>
      <c r="L4" s="23">
        <v>2</v>
      </c>
      <c r="N4" s="20" t="s">
        <v>53</v>
      </c>
      <c r="O4" s="21"/>
      <c r="P4" s="21"/>
    </row>
    <row r="5" spans="1:38" x14ac:dyDescent="0.3">
      <c r="A5" s="3" t="s">
        <v>57</v>
      </c>
      <c r="B5" s="3">
        <v>10000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10000</v>
      </c>
      <c r="K5" s="24">
        <v>4</v>
      </c>
      <c r="L5" s="25">
        <v>4</v>
      </c>
      <c r="N5" s="20" t="s">
        <v>54</v>
      </c>
      <c r="O5" s="21"/>
      <c r="P5" s="21"/>
    </row>
    <row r="6" spans="1:38" x14ac:dyDescent="0.3">
      <c r="A6" s="3" t="s">
        <v>58</v>
      </c>
      <c r="B6" s="3">
        <v>10000</v>
      </c>
      <c r="C6" s="3">
        <f>AG13</f>
        <v>7</v>
      </c>
      <c r="D6" s="3">
        <f t="shared" ref="D6:G8" si="1">AH13</f>
        <v>6</v>
      </c>
      <c r="E6" s="3">
        <f t="shared" si="1"/>
        <v>5</v>
      </c>
      <c r="F6" s="3">
        <f t="shared" si="1"/>
        <v>4</v>
      </c>
      <c r="G6" s="3">
        <f t="shared" si="1"/>
        <v>0</v>
      </c>
      <c r="H6" s="3">
        <v>10000</v>
      </c>
    </row>
    <row r="7" spans="1:38" x14ac:dyDescent="0.3">
      <c r="A7" s="3" t="s">
        <v>59</v>
      </c>
      <c r="B7" s="3">
        <v>10000</v>
      </c>
      <c r="C7" s="3">
        <f t="shared" ref="C7:C8" si="2">AG14</f>
        <v>12</v>
      </c>
      <c r="D7" s="3">
        <f t="shared" si="1"/>
        <v>10</v>
      </c>
      <c r="E7" s="3">
        <f t="shared" si="1"/>
        <v>7</v>
      </c>
      <c r="F7" s="3">
        <f t="shared" si="1"/>
        <v>6.5</v>
      </c>
      <c r="G7" s="3">
        <f t="shared" si="1"/>
        <v>6</v>
      </c>
      <c r="H7" s="3">
        <v>10000</v>
      </c>
    </row>
    <row r="8" spans="1:38" x14ac:dyDescent="0.3">
      <c r="A8" s="3" t="s">
        <v>60</v>
      </c>
      <c r="B8" s="3">
        <v>10000</v>
      </c>
      <c r="C8" s="3">
        <f t="shared" si="2"/>
        <v>16</v>
      </c>
      <c r="D8" s="3">
        <f t="shared" si="1"/>
        <v>15</v>
      </c>
      <c r="E8" s="3">
        <f t="shared" si="1"/>
        <v>14</v>
      </c>
      <c r="F8" s="3">
        <f t="shared" si="1"/>
        <v>12</v>
      </c>
      <c r="G8" s="3">
        <f t="shared" si="1"/>
        <v>10.5</v>
      </c>
      <c r="H8" s="3">
        <v>10000</v>
      </c>
    </row>
    <row r="10" spans="1:38" x14ac:dyDescent="0.3">
      <c r="B10" s="2" t="s">
        <v>61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8">
        <v>1</v>
      </c>
      <c r="J10" s="29">
        <v>1</v>
      </c>
      <c r="K10" s="3">
        <v>1</v>
      </c>
      <c r="L10" s="3">
        <v>1</v>
      </c>
      <c r="M10" s="3">
        <v>1</v>
      </c>
      <c r="N10" s="3">
        <v>1</v>
      </c>
      <c r="O10" s="28">
        <v>2</v>
      </c>
      <c r="P10" s="29">
        <v>2</v>
      </c>
      <c r="Q10" s="29">
        <v>2</v>
      </c>
      <c r="R10" s="29">
        <v>2</v>
      </c>
      <c r="S10" s="29">
        <v>2</v>
      </c>
      <c r="T10" s="30">
        <v>2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v>3</v>
      </c>
      <c r="AA10" s="28">
        <v>4</v>
      </c>
      <c r="AB10" s="29">
        <v>4</v>
      </c>
      <c r="AC10" s="29">
        <v>4</v>
      </c>
      <c r="AD10" s="29">
        <v>4</v>
      </c>
      <c r="AE10" s="29">
        <v>4</v>
      </c>
      <c r="AF10" s="30">
        <v>4</v>
      </c>
    </row>
    <row r="11" spans="1:38" x14ac:dyDescent="0.3">
      <c r="B11" s="2" t="s">
        <v>62</v>
      </c>
      <c r="C11" s="28">
        <v>0</v>
      </c>
      <c r="D11" s="29">
        <v>1</v>
      </c>
      <c r="E11" s="29">
        <v>2</v>
      </c>
      <c r="F11" s="29">
        <v>3</v>
      </c>
      <c r="G11" s="29">
        <v>4</v>
      </c>
      <c r="H11" s="29">
        <v>5</v>
      </c>
      <c r="I11" s="28">
        <v>0</v>
      </c>
      <c r="J11" s="29">
        <v>1</v>
      </c>
      <c r="K11" s="3">
        <v>2</v>
      </c>
      <c r="L11" s="3">
        <v>3</v>
      </c>
      <c r="M11" s="3">
        <v>4</v>
      </c>
      <c r="N11" s="3">
        <v>5</v>
      </c>
      <c r="O11" s="28">
        <v>0</v>
      </c>
      <c r="P11" s="29">
        <v>1</v>
      </c>
      <c r="Q11" s="29">
        <v>2</v>
      </c>
      <c r="R11" s="29">
        <v>3</v>
      </c>
      <c r="S11" s="29">
        <v>4</v>
      </c>
      <c r="T11" s="30">
        <v>5</v>
      </c>
      <c r="U11" s="3">
        <v>0</v>
      </c>
      <c r="V11" s="3">
        <v>1</v>
      </c>
      <c r="W11" s="3">
        <v>2</v>
      </c>
      <c r="X11" s="3">
        <v>3</v>
      </c>
      <c r="Y11" s="3">
        <v>4</v>
      </c>
      <c r="Z11" s="3">
        <v>5</v>
      </c>
      <c r="AA11" s="28">
        <v>0</v>
      </c>
      <c r="AB11" s="29">
        <v>1</v>
      </c>
      <c r="AC11" s="29">
        <v>2</v>
      </c>
      <c r="AD11" s="29">
        <v>3</v>
      </c>
      <c r="AE11" s="29">
        <v>4</v>
      </c>
      <c r="AF11" s="30">
        <v>5</v>
      </c>
      <c r="AG11" s="3" t="s">
        <v>63</v>
      </c>
      <c r="AH11" s="3" t="s">
        <v>64</v>
      </c>
      <c r="AI11" s="3" t="s">
        <v>65</v>
      </c>
      <c r="AJ11" s="3" t="s">
        <v>66</v>
      </c>
      <c r="AK11" s="3" t="s">
        <v>67</v>
      </c>
    </row>
    <row r="12" spans="1:38" x14ac:dyDescent="0.3">
      <c r="A12" s="3" t="s">
        <v>68</v>
      </c>
      <c r="B12" s="31"/>
      <c r="C12" s="29"/>
      <c r="D12" s="29"/>
      <c r="E12" s="29"/>
      <c r="F12" s="29"/>
      <c r="G12" s="29"/>
      <c r="H12" s="29"/>
      <c r="I12" s="28"/>
      <c r="J12" s="29"/>
      <c r="O12" s="28"/>
      <c r="P12" s="29"/>
      <c r="Q12" s="29"/>
      <c r="R12" s="29"/>
      <c r="S12" s="29"/>
      <c r="T12" s="30"/>
      <c r="AA12" s="28"/>
      <c r="AB12" s="29"/>
      <c r="AC12" s="29"/>
      <c r="AD12" s="29"/>
      <c r="AE12" s="29"/>
      <c r="AF12" s="30"/>
    </row>
    <row r="13" spans="1:38" x14ac:dyDescent="0.3">
      <c r="A13" s="3">
        <v>4</v>
      </c>
      <c r="B13" s="31"/>
      <c r="C13" s="29">
        <f t="shared" ref="C13:G16" si="3">HLOOKUP(C$11,$B$1:$G$2,2)+0.5*MAX(C$10+C$11-$A13,0)+HLOOKUP(C$10+C$11-$A13,$B$4:$H$8,$AL13)</f>
        <v>10000</v>
      </c>
      <c r="D13" s="29">
        <f t="shared" si="3"/>
        <v>10004</v>
      </c>
      <c r="E13" s="29">
        <f t="shared" si="3"/>
        <v>10005</v>
      </c>
      <c r="F13" s="29">
        <f t="shared" si="3"/>
        <v>10006</v>
      </c>
      <c r="G13" s="29">
        <f>HLOOKUP(G$11,$B$1:$G$2,2)+0.5*MAX(G$10+G$11-$A13,0)+HLOOKUP(G$10+G$11-$A13,$B$4:$H$8,$AL13)</f>
        <v>7</v>
      </c>
      <c r="H13" s="31">
        <f t="shared" ref="H13:W16" si="4">HLOOKUP(H$11,$B$1:$G$2,2)+0.5*MAX(H$10+H$11-$A13,0)+HLOOKUP(H$10+H$11-$A13,$B$4:$H$8,$AL13)</f>
        <v>8.5</v>
      </c>
      <c r="I13" s="29">
        <f t="shared" si="4"/>
        <v>10000</v>
      </c>
      <c r="J13" s="29">
        <f t="shared" si="4"/>
        <v>10004</v>
      </c>
      <c r="K13" s="29">
        <f t="shared" si="4"/>
        <v>10005</v>
      </c>
      <c r="L13" s="29">
        <f t="shared" si="4"/>
        <v>6</v>
      </c>
      <c r="M13" s="29">
        <f t="shared" si="4"/>
        <v>7.5</v>
      </c>
      <c r="N13" s="31">
        <f t="shared" si="4"/>
        <v>9</v>
      </c>
      <c r="O13" s="29">
        <f t="shared" si="4"/>
        <v>10000</v>
      </c>
      <c r="P13" s="29">
        <f t="shared" si="4"/>
        <v>10004</v>
      </c>
      <c r="Q13" s="29">
        <f t="shared" si="4"/>
        <v>5</v>
      </c>
      <c r="R13" s="29">
        <f t="shared" si="4"/>
        <v>6.5</v>
      </c>
      <c r="S13" s="29">
        <f t="shared" si="4"/>
        <v>8</v>
      </c>
      <c r="T13" s="31">
        <f t="shared" si="4"/>
        <v>9.5</v>
      </c>
      <c r="U13" s="29">
        <f t="shared" si="4"/>
        <v>10000</v>
      </c>
      <c r="V13" s="29">
        <f t="shared" si="4"/>
        <v>4</v>
      </c>
      <c r="W13" s="29">
        <f t="shared" si="4"/>
        <v>5.5</v>
      </c>
      <c r="X13" s="29">
        <f t="shared" ref="X13:AD15" si="5">HLOOKUP(X$11,$B$1:$G$2,2)+0.5*MAX(X$10+X$11-$A13,0)+HLOOKUP(X$10+X$11-$A13,$B$4:$H$8,$AL13)</f>
        <v>7</v>
      </c>
      <c r="Y13" s="29">
        <f t="shared" si="5"/>
        <v>8.5</v>
      </c>
      <c r="Z13" s="31">
        <f t="shared" si="5"/>
        <v>10</v>
      </c>
      <c r="AA13" s="29">
        <f t="shared" si="5"/>
        <v>0</v>
      </c>
      <c r="AB13" s="29">
        <f t="shared" si="5"/>
        <v>4.5</v>
      </c>
      <c r="AC13" s="29">
        <f t="shared" si="5"/>
        <v>6</v>
      </c>
      <c r="AD13" s="29">
        <f t="shared" si="5"/>
        <v>7.5</v>
      </c>
      <c r="AE13" s="29">
        <f t="shared" ref="AE13:AF15" si="6">HLOOKUP(AE$11,$B$1:$G$2,2)+0.5*MAX(AE$10+AE$11-$A$13,0)+HLOOKUP(AE$10+AE$11-$A$13,$B$4:$H$8,$AL13)</f>
        <v>9</v>
      </c>
      <c r="AF13" s="29">
        <f t="shared" si="6"/>
        <v>10010.5</v>
      </c>
      <c r="AG13" s="32">
        <f>MIN(C13:H13)</f>
        <v>7</v>
      </c>
      <c r="AH13" s="3">
        <f>MIN(I13:N13)</f>
        <v>6</v>
      </c>
      <c r="AI13" s="3">
        <f>MIN(O13:T13)</f>
        <v>5</v>
      </c>
      <c r="AJ13" s="3">
        <f>MIN(U13:Z13)</f>
        <v>4</v>
      </c>
      <c r="AK13" s="31">
        <f>MIN(AA13:AF13)</f>
        <v>0</v>
      </c>
      <c r="AL13" s="29">
        <v>2</v>
      </c>
    </row>
    <row r="14" spans="1:38" x14ac:dyDescent="0.3">
      <c r="A14" s="3">
        <v>2</v>
      </c>
      <c r="B14" s="31"/>
      <c r="C14" s="29">
        <f>HLOOKUP(C$11,$B$1:$G$2,2)+0.5*MAX(C$10+C$11-$A14,0)+HLOOKUP(C$10+C$11-$A14,$B$4:$H$8,$AL14)</f>
        <v>10000</v>
      </c>
      <c r="D14" s="29">
        <f t="shared" si="3"/>
        <v>10004</v>
      </c>
      <c r="E14" s="29">
        <f t="shared" si="3"/>
        <v>12</v>
      </c>
      <c r="F14" s="29">
        <f t="shared" si="3"/>
        <v>12.5</v>
      </c>
      <c r="G14" s="29">
        <f t="shared" si="3"/>
        <v>13</v>
      </c>
      <c r="H14" s="31">
        <f t="shared" si="4"/>
        <v>13.5</v>
      </c>
      <c r="I14" s="29">
        <f t="shared" si="4"/>
        <v>10000</v>
      </c>
      <c r="J14" s="29">
        <f t="shared" si="4"/>
        <v>11</v>
      </c>
      <c r="K14" s="29">
        <f t="shared" si="4"/>
        <v>11.5</v>
      </c>
      <c r="L14" s="29">
        <f t="shared" si="4"/>
        <v>12</v>
      </c>
      <c r="M14" s="29">
        <f t="shared" si="4"/>
        <v>12.5</v>
      </c>
      <c r="N14" s="31">
        <f t="shared" si="4"/>
        <v>10</v>
      </c>
      <c r="O14" s="29">
        <f t="shared" si="4"/>
        <v>7</v>
      </c>
      <c r="P14" s="29">
        <f t="shared" si="4"/>
        <v>10.5</v>
      </c>
      <c r="Q14" s="29">
        <f t="shared" si="4"/>
        <v>11</v>
      </c>
      <c r="R14" s="29">
        <f t="shared" si="4"/>
        <v>11.5</v>
      </c>
      <c r="S14" s="29">
        <f t="shared" si="4"/>
        <v>9</v>
      </c>
      <c r="T14" s="31">
        <f t="shared" si="4"/>
        <v>10010.5</v>
      </c>
      <c r="U14" s="29">
        <f t="shared" si="4"/>
        <v>6.5</v>
      </c>
      <c r="V14" s="29">
        <f t="shared" si="4"/>
        <v>10</v>
      </c>
      <c r="W14" s="29">
        <f t="shared" si="4"/>
        <v>10.5</v>
      </c>
      <c r="X14" s="29">
        <f t="shared" si="5"/>
        <v>8</v>
      </c>
      <c r="Y14" s="29">
        <f t="shared" si="5"/>
        <v>10009.5</v>
      </c>
      <c r="Z14" s="31">
        <f t="shared" si="5"/>
        <v>10011</v>
      </c>
      <c r="AA14" s="29">
        <f t="shared" si="5"/>
        <v>6</v>
      </c>
      <c r="AB14" s="29">
        <f t="shared" si="5"/>
        <v>9.5</v>
      </c>
      <c r="AC14" s="29">
        <f t="shared" si="5"/>
        <v>7</v>
      </c>
      <c r="AD14" s="29">
        <f t="shared" si="5"/>
        <v>10008.5</v>
      </c>
      <c r="AE14" s="29">
        <f t="shared" si="6"/>
        <v>9</v>
      </c>
      <c r="AF14" s="29">
        <f t="shared" si="6"/>
        <v>10010.5</v>
      </c>
      <c r="AG14" s="32">
        <f t="shared" ref="AG14:AG16" si="7">MIN(C14:H14)</f>
        <v>12</v>
      </c>
      <c r="AH14" s="3">
        <f t="shared" ref="AH14:AH15" si="8">MIN(I14:N14)</f>
        <v>10</v>
      </c>
      <c r="AI14" s="3">
        <f t="shared" ref="AI14:AI15" si="9">MIN(O14:T14)</f>
        <v>7</v>
      </c>
      <c r="AJ14" s="3">
        <f t="shared" ref="AJ14:AJ15" si="10">MIN(U14:Z14)</f>
        <v>6.5</v>
      </c>
      <c r="AK14" s="31">
        <f t="shared" ref="AK14:AK15" si="11">MIN(AA14:AF14)</f>
        <v>6</v>
      </c>
      <c r="AL14" s="29">
        <v>3</v>
      </c>
    </row>
    <row r="15" spans="1:38" x14ac:dyDescent="0.3">
      <c r="A15" s="3">
        <v>3</v>
      </c>
      <c r="B15" s="31"/>
      <c r="C15" s="29">
        <f t="shared" si="3"/>
        <v>10000</v>
      </c>
      <c r="D15" s="29">
        <f t="shared" si="3"/>
        <v>10004</v>
      </c>
      <c r="E15" s="29">
        <f t="shared" si="3"/>
        <v>10005</v>
      </c>
      <c r="F15" s="29">
        <f t="shared" si="3"/>
        <v>18</v>
      </c>
      <c r="G15" s="29">
        <f t="shared" si="3"/>
        <v>17.5</v>
      </c>
      <c r="H15" s="31">
        <f t="shared" si="4"/>
        <v>16</v>
      </c>
      <c r="I15" s="29">
        <f t="shared" si="4"/>
        <v>10000</v>
      </c>
      <c r="J15" s="29">
        <f t="shared" si="4"/>
        <v>10004</v>
      </c>
      <c r="K15" s="29">
        <f t="shared" si="4"/>
        <v>17</v>
      </c>
      <c r="L15" s="29">
        <f t="shared" si="4"/>
        <v>16.5</v>
      </c>
      <c r="M15" s="29">
        <f t="shared" si="4"/>
        <v>15</v>
      </c>
      <c r="N15" s="31">
        <f t="shared" si="4"/>
        <v>16</v>
      </c>
      <c r="O15" s="29">
        <f t="shared" si="4"/>
        <v>10000</v>
      </c>
      <c r="P15" s="29">
        <f t="shared" si="4"/>
        <v>16</v>
      </c>
      <c r="Q15" s="29">
        <f t="shared" si="4"/>
        <v>15.5</v>
      </c>
      <c r="R15" s="29">
        <f t="shared" si="4"/>
        <v>14</v>
      </c>
      <c r="S15" s="29">
        <f t="shared" si="4"/>
        <v>15</v>
      </c>
      <c r="T15" s="31">
        <f t="shared" si="4"/>
        <v>16</v>
      </c>
      <c r="U15" s="29">
        <f t="shared" si="4"/>
        <v>12</v>
      </c>
      <c r="V15" s="29">
        <f t="shared" si="4"/>
        <v>14.5</v>
      </c>
      <c r="W15" s="29">
        <f t="shared" si="4"/>
        <v>13</v>
      </c>
      <c r="X15" s="29">
        <f t="shared" si="5"/>
        <v>14</v>
      </c>
      <c r="Y15" s="29">
        <f t="shared" si="5"/>
        <v>15</v>
      </c>
      <c r="Z15" s="31">
        <f t="shared" si="5"/>
        <v>10010.5</v>
      </c>
      <c r="AA15" s="29">
        <f t="shared" si="5"/>
        <v>10.5</v>
      </c>
      <c r="AB15" s="29">
        <f t="shared" si="5"/>
        <v>12</v>
      </c>
      <c r="AC15" s="29">
        <f t="shared" si="5"/>
        <v>13</v>
      </c>
      <c r="AD15" s="29">
        <f t="shared" si="5"/>
        <v>14</v>
      </c>
      <c r="AE15" s="29">
        <f t="shared" si="6"/>
        <v>15</v>
      </c>
      <c r="AF15" s="29">
        <f t="shared" si="6"/>
        <v>10010.5</v>
      </c>
      <c r="AG15" s="32">
        <f t="shared" si="7"/>
        <v>16</v>
      </c>
      <c r="AH15" s="3">
        <f t="shared" si="8"/>
        <v>15</v>
      </c>
      <c r="AI15" s="3">
        <f t="shared" si="9"/>
        <v>14</v>
      </c>
      <c r="AJ15" s="3">
        <f t="shared" si="10"/>
        <v>12</v>
      </c>
      <c r="AK15" s="31">
        <f t="shared" si="11"/>
        <v>10.5</v>
      </c>
      <c r="AL15" s="29">
        <v>4</v>
      </c>
    </row>
    <row r="16" spans="1:38" x14ac:dyDescent="0.3">
      <c r="A16" s="3">
        <v>1</v>
      </c>
      <c r="B16" s="31"/>
      <c r="C16" s="29">
        <f t="shared" si="3"/>
        <v>10000</v>
      </c>
      <c r="D16" s="29">
        <f t="shared" si="3"/>
        <v>20</v>
      </c>
      <c r="E16" s="29">
        <f t="shared" si="3"/>
        <v>20.5</v>
      </c>
      <c r="F16" s="29">
        <f t="shared" si="3"/>
        <v>21</v>
      </c>
      <c r="G16" s="29">
        <f t="shared" si="3"/>
        <v>20.5</v>
      </c>
      <c r="H16" s="31">
        <f t="shared" si="4"/>
        <v>20.5</v>
      </c>
      <c r="I16" s="29"/>
      <c r="J16" s="29"/>
      <c r="K16" s="29"/>
      <c r="L16" s="29"/>
      <c r="M16" s="29"/>
      <c r="N16" s="31"/>
      <c r="O16" s="29"/>
      <c r="P16" s="29"/>
      <c r="Q16" s="29"/>
      <c r="R16" s="29"/>
      <c r="S16" s="29"/>
      <c r="T16" s="31"/>
      <c r="U16" s="29"/>
      <c r="V16" s="29"/>
      <c r="W16" s="29"/>
      <c r="X16" s="29"/>
      <c r="Y16" s="29"/>
      <c r="Z16" s="31"/>
      <c r="AA16" s="29"/>
      <c r="AB16" s="29"/>
      <c r="AC16" s="29"/>
      <c r="AD16" s="29"/>
      <c r="AE16" s="29"/>
      <c r="AF16" s="29"/>
      <c r="AG16" s="32">
        <f t="shared" si="7"/>
        <v>20</v>
      </c>
      <c r="AK16" s="31"/>
      <c r="AL16" s="29">
        <v>5</v>
      </c>
    </row>
    <row r="18" spans="3:10" x14ac:dyDescent="0.3">
      <c r="C18" s="2"/>
      <c r="D18" s="2"/>
      <c r="E18" s="2"/>
      <c r="F18" s="2"/>
      <c r="G18" s="2" t="s">
        <v>69</v>
      </c>
      <c r="H18" s="2"/>
      <c r="I18" s="2"/>
      <c r="J18" s="2"/>
    </row>
    <row r="19" spans="3:10" x14ac:dyDescent="0.3">
      <c r="C19" s="2"/>
      <c r="D19" s="2"/>
      <c r="E19" s="2"/>
      <c r="F19" s="2"/>
      <c r="G19" s="2"/>
      <c r="H19" s="2"/>
      <c r="I19" s="2"/>
      <c r="J19" s="2"/>
    </row>
    <row r="20" spans="3:10" x14ac:dyDescent="0.3">
      <c r="G20" s="1" t="s">
        <v>70</v>
      </c>
      <c r="H20" s="2" t="s">
        <v>71</v>
      </c>
    </row>
    <row r="21" spans="3:10" x14ac:dyDescent="0.3">
      <c r="G21" s="1" t="s">
        <v>72</v>
      </c>
      <c r="H21" s="2" t="s">
        <v>73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K23"/>
  <sheetViews>
    <sheetView workbookViewId="0">
      <selection activeCell="S25" sqref="S25"/>
    </sheetView>
  </sheetViews>
  <sheetFormatPr defaultRowHeight="14.4" x14ac:dyDescent="0.3"/>
  <cols>
    <col min="1" max="1" width="20.5546875" style="36" customWidth="1"/>
    <col min="2" max="33" width="4.44140625" style="60" customWidth="1"/>
    <col min="34" max="37" width="4.44140625" style="36" customWidth="1"/>
    <col min="38" max="16384" width="8.88671875" style="36"/>
  </cols>
  <sheetData>
    <row r="1" spans="1:37" ht="16.2" x14ac:dyDescent="0.3">
      <c r="A1" s="33" t="s">
        <v>74</v>
      </c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3"/>
      <c r="J1" s="3"/>
      <c r="K1" s="34" t="s">
        <v>75</v>
      </c>
      <c r="L1" s="25"/>
      <c r="M1" s="25"/>
      <c r="N1" s="25"/>
      <c r="O1" s="2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5"/>
      <c r="AI1" s="35"/>
      <c r="AJ1" s="35"/>
      <c r="AK1" s="35"/>
    </row>
    <row r="2" spans="1:37" ht="16.2" x14ac:dyDescent="0.3">
      <c r="A2" s="37" t="s">
        <v>76</v>
      </c>
      <c r="B2" s="3">
        <v>0</v>
      </c>
      <c r="C2" s="3">
        <f>4*C1+5</f>
        <v>9</v>
      </c>
      <c r="D2" s="3">
        <f t="shared" ref="D2:H2" si="0">4*D1+5</f>
        <v>13</v>
      </c>
      <c r="E2" s="3">
        <f t="shared" si="0"/>
        <v>17</v>
      </c>
      <c r="F2" s="3">
        <f t="shared" si="0"/>
        <v>21</v>
      </c>
      <c r="G2" s="3">
        <f t="shared" si="0"/>
        <v>25</v>
      </c>
      <c r="H2" s="3">
        <f t="shared" si="0"/>
        <v>29</v>
      </c>
      <c r="I2" s="3"/>
      <c r="J2" s="3"/>
      <c r="K2" s="34" t="s">
        <v>77</v>
      </c>
      <c r="L2" s="25"/>
      <c r="M2" s="25"/>
      <c r="N2" s="25"/>
      <c r="O2" s="2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5"/>
      <c r="AI2" s="35"/>
      <c r="AJ2" s="35"/>
      <c r="AK2" s="35"/>
    </row>
    <row r="3" spans="1:37" ht="16.2" x14ac:dyDescent="0.3">
      <c r="A3" s="37" t="s">
        <v>78</v>
      </c>
      <c r="B3" s="3">
        <v>0</v>
      </c>
      <c r="C3" s="3">
        <f>3*C1+7</f>
        <v>10</v>
      </c>
      <c r="D3" s="3">
        <f t="shared" ref="D3:H3" si="1">3*D1+7</f>
        <v>13</v>
      </c>
      <c r="E3" s="3">
        <f t="shared" si="1"/>
        <v>16</v>
      </c>
      <c r="F3" s="3">
        <f t="shared" si="1"/>
        <v>19</v>
      </c>
      <c r="G3" s="3">
        <f t="shared" si="1"/>
        <v>22</v>
      </c>
      <c r="H3" s="3">
        <f t="shared" si="1"/>
        <v>25</v>
      </c>
      <c r="I3" s="3"/>
      <c r="J3" s="3"/>
      <c r="K3" s="34" t="s">
        <v>79</v>
      </c>
      <c r="L3" s="25"/>
      <c r="M3" s="25"/>
      <c r="N3" s="25"/>
      <c r="O3" s="2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5"/>
      <c r="AI3" s="35"/>
      <c r="AJ3" s="35"/>
      <c r="AK3" s="35"/>
    </row>
    <row r="4" spans="1:37" ht="16.2" x14ac:dyDescent="0.3">
      <c r="A4" s="37" t="s">
        <v>80</v>
      </c>
      <c r="B4" s="3">
        <v>0</v>
      </c>
      <c r="C4" s="3">
        <f>7*C1+2</f>
        <v>9</v>
      </c>
      <c r="D4" s="3">
        <f t="shared" ref="D4:H4" si="2">7*D1+2</f>
        <v>16</v>
      </c>
      <c r="E4" s="3">
        <f t="shared" si="2"/>
        <v>23</v>
      </c>
      <c r="F4" s="3">
        <f t="shared" si="2"/>
        <v>30</v>
      </c>
      <c r="G4" s="3">
        <f t="shared" si="2"/>
        <v>37</v>
      </c>
      <c r="H4" s="3">
        <f t="shared" si="2"/>
        <v>44</v>
      </c>
      <c r="I4" s="3"/>
      <c r="J4" s="3"/>
      <c r="K4" s="34" t="s">
        <v>81</v>
      </c>
      <c r="L4" s="25"/>
      <c r="M4" s="25"/>
      <c r="N4" s="25"/>
      <c r="O4" s="2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5"/>
      <c r="AI4" s="35"/>
      <c r="AJ4" s="35"/>
      <c r="AK4" s="35"/>
    </row>
    <row r="5" spans="1:37" x14ac:dyDescent="0.3">
      <c r="A5" s="38"/>
      <c r="B5" s="3"/>
      <c r="C5" s="3"/>
      <c r="D5" s="3"/>
      <c r="E5" s="3"/>
      <c r="F5" s="3"/>
      <c r="G5" s="3"/>
      <c r="H5" s="3"/>
      <c r="I5" s="3"/>
      <c r="J5" s="3"/>
      <c r="K5" s="39"/>
      <c r="L5" s="40"/>
      <c r="M5" s="40"/>
      <c r="N5" s="40"/>
      <c r="O5" s="40"/>
      <c r="P5" s="4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5"/>
      <c r="AI5" s="35"/>
      <c r="AJ5" s="35"/>
      <c r="AK5" s="35"/>
    </row>
    <row r="6" spans="1:37" x14ac:dyDescent="0.3">
      <c r="A6" s="38" t="s">
        <v>82</v>
      </c>
      <c r="B6" s="3"/>
      <c r="C6" s="3"/>
      <c r="D6" s="3"/>
      <c r="E6" s="3"/>
      <c r="F6" s="3"/>
      <c r="G6" s="3"/>
      <c r="H6" s="3"/>
      <c r="I6" s="3"/>
      <c r="J6" s="3"/>
      <c r="K6" s="39"/>
      <c r="L6" s="40"/>
      <c r="M6" s="40"/>
      <c r="N6" s="40"/>
      <c r="O6" s="40"/>
      <c r="P6" s="4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5"/>
      <c r="AI6" s="35"/>
      <c r="AJ6" s="35"/>
      <c r="AK6" s="35"/>
    </row>
    <row r="7" spans="1:37" x14ac:dyDescent="0.3">
      <c r="A7" s="38"/>
      <c r="B7" s="3"/>
      <c r="C7" s="3"/>
      <c r="D7" s="3"/>
      <c r="E7" s="3"/>
      <c r="F7" s="3"/>
      <c r="G7" s="3"/>
      <c r="H7" s="3"/>
      <c r="I7" s="3"/>
      <c r="J7" s="3"/>
      <c r="K7" s="39"/>
      <c r="L7" s="40"/>
      <c r="M7" s="40"/>
      <c r="N7" s="40"/>
      <c r="O7" s="40"/>
      <c r="P7" s="40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5"/>
      <c r="AI7" s="35"/>
      <c r="AJ7" s="35"/>
      <c r="AK7" s="35"/>
    </row>
    <row r="8" spans="1:37" x14ac:dyDescent="0.3">
      <c r="A8" s="35"/>
      <c r="B8" s="3"/>
      <c r="C8" s="3"/>
      <c r="D8" s="3"/>
      <c r="E8" s="3"/>
      <c r="F8" s="3"/>
      <c r="G8" s="3"/>
      <c r="H8" s="3"/>
      <c r="I8" s="3"/>
      <c r="J8" s="3"/>
      <c r="K8" s="40"/>
      <c r="L8" s="40"/>
      <c r="M8" s="40"/>
      <c r="N8" s="40"/>
      <c r="O8" s="40"/>
      <c r="P8" s="40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5"/>
      <c r="AI8" s="35"/>
      <c r="AJ8" s="35"/>
      <c r="AK8" s="35"/>
    </row>
    <row r="9" spans="1:37" x14ac:dyDescent="0.3">
      <c r="A9" s="3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5"/>
      <c r="AI9" s="35"/>
      <c r="AJ9" s="35"/>
      <c r="AK9" s="35"/>
    </row>
    <row r="10" spans="1:37" x14ac:dyDescent="0.3">
      <c r="A10" s="33" t="s">
        <v>83</v>
      </c>
      <c r="B10" s="27">
        <v>0</v>
      </c>
      <c r="C10" s="27">
        <v>1</v>
      </c>
      <c r="D10" s="27">
        <v>2</v>
      </c>
      <c r="E10" s="27">
        <v>3</v>
      </c>
      <c r="F10" s="27">
        <v>4</v>
      </c>
      <c r="G10" s="27">
        <v>5</v>
      </c>
      <c r="H10" s="27">
        <v>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5"/>
      <c r="AI10" s="35"/>
      <c r="AJ10" s="35"/>
      <c r="AK10" s="35"/>
    </row>
    <row r="11" spans="1:37" x14ac:dyDescent="0.3">
      <c r="A11" s="37" t="s">
        <v>84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5"/>
      <c r="AI11" s="35"/>
      <c r="AJ11" s="35"/>
      <c r="AK11" s="35"/>
    </row>
    <row r="12" spans="1:37" x14ac:dyDescent="0.3">
      <c r="A12" s="37" t="s">
        <v>85</v>
      </c>
      <c r="B12" s="3">
        <v>0</v>
      </c>
      <c r="C12" s="3">
        <f>AD18</f>
        <v>9</v>
      </c>
      <c r="D12" s="3">
        <f t="shared" ref="D12:H13" si="3">AE18</f>
        <v>13</v>
      </c>
      <c r="E12" s="3">
        <f t="shared" si="3"/>
        <v>17</v>
      </c>
      <c r="F12" s="3">
        <f t="shared" si="3"/>
        <v>21</v>
      </c>
      <c r="G12" s="3">
        <f t="shared" si="3"/>
        <v>25</v>
      </c>
      <c r="H12" s="3">
        <f t="shared" si="3"/>
        <v>29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5"/>
      <c r="AI12" s="35"/>
      <c r="AJ12" s="35"/>
      <c r="AK12" s="35"/>
    </row>
    <row r="13" spans="1:37" x14ac:dyDescent="0.3">
      <c r="A13" s="37" t="s">
        <v>86</v>
      </c>
      <c r="B13" s="3">
        <v>0</v>
      </c>
      <c r="C13" s="3">
        <f t="shared" ref="C13" si="4">AD19</f>
        <v>10</v>
      </c>
      <c r="D13" s="3">
        <f t="shared" si="3"/>
        <v>19</v>
      </c>
      <c r="E13" s="3">
        <f t="shared" si="3"/>
        <v>23</v>
      </c>
      <c r="F13" s="3">
        <f t="shared" si="3"/>
        <v>27</v>
      </c>
      <c r="G13" s="3">
        <f t="shared" si="3"/>
        <v>31</v>
      </c>
      <c r="H13" s="3">
        <f t="shared" si="3"/>
        <v>35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5"/>
      <c r="AI13" s="35"/>
      <c r="AJ13" s="35"/>
      <c r="AK13" s="35"/>
    </row>
    <row r="14" spans="1:37" x14ac:dyDescent="0.3">
      <c r="A14" s="37" t="s">
        <v>87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5"/>
      <c r="AI14" s="35"/>
      <c r="AJ14" s="35"/>
      <c r="AK14" s="35"/>
    </row>
    <row r="15" spans="1:37" x14ac:dyDescent="0.3">
      <c r="A15" s="3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5"/>
      <c r="AI15" s="35"/>
      <c r="AJ15" s="35"/>
      <c r="AK15" s="35"/>
    </row>
    <row r="16" spans="1:37" x14ac:dyDescent="0.3">
      <c r="A16" s="41" t="s">
        <v>88</v>
      </c>
      <c r="B16" s="42">
        <v>1</v>
      </c>
      <c r="C16" s="42">
        <v>1</v>
      </c>
      <c r="D16" s="43">
        <v>2</v>
      </c>
      <c r="E16" s="42">
        <v>2</v>
      </c>
      <c r="F16" s="44">
        <v>2</v>
      </c>
      <c r="G16" s="42">
        <v>3</v>
      </c>
      <c r="H16" s="42">
        <v>3</v>
      </c>
      <c r="I16" s="42">
        <v>3</v>
      </c>
      <c r="J16" s="42">
        <v>3</v>
      </c>
      <c r="K16" s="43">
        <v>4</v>
      </c>
      <c r="L16" s="42">
        <v>4</v>
      </c>
      <c r="M16" s="42">
        <v>4</v>
      </c>
      <c r="N16" s="42">
        <v>4</v>
      </c>
      <c r="O16" s="44">
        <v>4</v>
      </c>
      <c r="P16" s="42">
        <v>5</v>
      </c>
      <c r="Q16" s="42">
        <v>5</v>
      </c>
      <c r="R16" s="42">
        <v>5</v>
      </c>
      <c r="S16" s="42">
        <v>5</v>
      </c>
      <c r="T16" s="42">
        <v>5</v>
      </c>
      <c r="U16" s="42">
        <v>5</v>
      </c>
      <c r="V16" s="43">
        <v>6</v>
      </c>
      <c r="W16" s="42">
        <v>6</v>
      </c>
      <c r="X16" s="42">
        <v>6</v>
      </c>
      <c r="Y16" s="42">
        <v>6</v>
      </c>
      <c r="Z16" s="42">
        <v>6</v>
      </c>
      <c r="AA16" s="42">
        <v>6</v>
      </c>
      <c r="AB16" s="44">
        <v>6</v>
      </c>
      <c r="AC16" s="45">
        <v>0</v>
      </c>
      <c r="AD16" s="45">
        <v>1</v>
      </c>
      <c r="AE16" s="45">
        <v>2</v>
      </c>
      <c r="AF16" s="45">
        <v>3</v>
      </c>
      <c r="AG16" s="45">
        <v>4</v>
      </c>
      <c r="AH16" s="45">
        <v>5</v>
      </c>
      <c r="AI16" s="45">
        <v>6</v>
      </c>
      <c r="AJ16" s="45"/>
    </row>
    <row r="17" spans="1:36" ht="16.2" x14ac:dyDescent="0.3">
      <c r="A17" s="46" t="s">
        <v>89</v>
      </c>
      <c r="B17" s="47">
        <v>0</v>
      </c>
      <c r="C17" s="47">
        <v>1</v>
      </c>
      <c r="D17" s="48">
        <v>0</v>
      </c>
      <c r="E17" s="47">
        <v>1</v>
      </c>
      <c r="F17" s="49">
        <v>2</v>
      </c>
      <c r="G17" s="47">
        <v>0</v>
      </c>
      <c r="H17" s="47">
        <v>1</v>
      </c>
      <c r="I17" s="47">
        <v>2</v>
      </c>
      <c r="J17" s="47">
        <v>3</v>
      </c>
      <c r="K17" s="48">
        <v>0</v>
      </c>
      <c r="L17" s="47">
        <v>1</v>
      </c>
      <c r="M17" s="47">
        <v>2</v>
      </c>
      <c r="N17" s="47">
        <v>3</v>
      </c>
      <c r="O17" s="49">
        <v>4</v>
      </c>
      <c r="P17" s="47">
        <v>0</v>
      </c>
      <c r="Q17" s="47">
        <v>1</v>
      </c>
      <c r="R17" s="47">
        <v>2</v>
      </c>
      <c r="S17" s="47">
        <v>3</v>
      </c>
      <c r="T17" s="47">
        <v>4</v>
      </c>
      <c r="U17" s="47">
        <v>5</v>
      </c>
      <c r="V17" s="48">
        <v>0</v>
      </c>
      <c r="W17" s="47">
        <v>1</v>
      </c>
      <c r="X17" s="47">
        <v>2</v>
      </c>
      <c r="Y17" s="47">
        <v>3</v>
      </c>
      <c r="Z17" s="47">
        <v>4</v>
      </c>
      <c r="AA17" s="47">
        <v>5</v>
      </c>
      <c r="AB17" s="49">
        <v>6</v>
      </c>
      <c r="AC17" s="50" t="s">
        <v>90</v>
      </c>
      <c r="AD17" s="50" t="s">
        <v>91</v>
      </c>
      <c r="AE17" s="50" t="s">
        <v>92</v>
      </c>
      <c r="AF17" s="50" t="s">
        <v>93</v>
      </c>
      <c r="AG17" s="50" t="s">
        <v>94</v>
      </c>
      <c r="AH17" s="50" t="s">
        <v>95</v>
      </c>
      <c r="AI17" s="50" t="s">
        <v>96</v>
      </c>
      <c r="AJ17" s="51" t="s">
        <v>97</v>
      </c>
    </row>
    <row r="18" spans="1:36" x14ac:dyDescent="0.3">
      <c r="A18" s="52">
        <v>1</v>
      </c>
      <c r="B18" s="53">
        <f>HLOOKUP(B$17,$B$1:$H$4,1+$A18)+HLOOKUP(B$16-B$17,$B$10:$H$14,1+$A18)</f>
        <v>0</v>
      </c>
      <c r="C18" s="53">
        <f>HLOOKUP(C$17,$B$1:$H$4,1+$A18)+HLOOKUP(C$16-C$17,$B$10:$H$14,1+$A18)</f>
        <v>9</v>
      </c>
      <c r="D18" s="54">
        <f t="shared" ref="D18:AB20" si="5">HLOOKUP(D$17,$B$1:$H$4,1+$A18)+HLOOKUP(D$16-D$17,$B$10:$H$14,1+$A18)</f>
        <v>0</v>
      </c>
      <c r="E18" s="53">
        <f t="shared" si="5"/>
        <v>9</v>
      </c>
      <c r="F18" s="55">
        <f t="shared" si="5"/>
        <v>13</v>
      </c>
      <c r="G18" s="40">
        <f t="shared" si="5"/>
        <v>0</v>
      </c>
      <c r="H18" s="40">
        <f t="shared" si="5"/>
        <v>9</v>
      </c>
      <c r="I18" s="40">
        <f t="shared" si="5"/>
        <v>13</v>
      </c>
      <c r="J18" s="53">
        <f t="shared" si="5"/>
        <v>17</v>
      </c>
      <c r="K18" s="54">
        <f t="shared" si="5"/>
        <v>0</v>
      </c>
      <c r="L18" s="53">
        <f t="shared" si="5"/>
        <v>9</v>
      </c>
      <c r="M18" s="53">
        <f t="shared" si="5"/>
        <v>13</v>
      </c>
      <c r="N18" s="53">
        <f t="shared" si="5"/>
        <v>17</v>
      </c>
      <c r="O18" s="55">
        <f t="shared" si="5"/>
        <v>21</v>
      </c>
      <c r="P18" s="40">
        <f t="shared" si="5"/>
        <v>0</v>
      </c>
      <c r="Q18" s="40">
        <f t="shared" si="5"/>
        <v>9</v>
      </c>
      <c r="R18" s="40">
        <f t="shared" si="5"/>
        <v>13</v>
      </c>
      <c r="S18" s="40">
        <f t="shared" si="5"/>
        <v>17</v>
      </c>
      <c r="T18" s="40">
        <f t="shared" si="5"/>
        <v>21</v>
      </c>
      <c r="U18" s="53">
        <f t="shared" si="5"/>
        <v>25</v>
      </c>
      <c r="V18" s="54">
        <f t="shared" si="5"/>
        <v>0</v>
      </c>
      <c r="W18" s="53">
        <f t="shared" si="5"/>
        <v>9</v>
      </c>
      <c r="X18" s="53">
        <f t="shared" si="5"/>
        <v>13</v>
      </c>
      <c r="Y18" s="53">
        <f t="shared" si="5"/>
        <v>17</v>
      </c>
      <c r="Z18" s="53">
        <f t="shared" si="5"/>
        <v>21</v>
      </c>
      <c r="AA18" s="53">
        <f t="shared" si="5"/>
        <v>25</v>
      </c>
      <c r="AB18" s="55">
        <f t="shared" si="5"/>
        <v>29</v>
      </c>
      <c r="AC18" s="56"/>
      <c r="AD18" s="56">
        <f>MAX(B18:C18)</f>
        <v>9</v>
      </c>
      <c r="AE18" s="56">
        <f>MAX(D18:F18)</f>
        <v>13</v>
      </c>
      <c r="AF18" s="56">
        <f>MAX(G18:J18)</f>
        <v>17</v>
      </c>
      <c r="AG18" s="56">
        <f>MAX(K18:O18)</f>
        <v>21</v>
      </c>
      <c r="AH18" s="56">
        <f>MAX(P18:U18)</f>
        <v>25</v>
      </c>
      <c r="AI18" s="56">
        <f>MAX(V18:AB18)</f>
        <v>29</v>
      </c>
      <c r="AJ18" s="57">
        <v>3</v>
      </c>
    </row>
    <row r="19" spans="1:36" x14ac:dyDescent="0.3">
      <c r="A19" s="52">
        <v>2</v>
      </c>
      <c r="B19" s="40">
        <f t="shared" ref="B19:C19" si="6">HLOOKUP(B$17,$B$1:$H$4,1+$A19)+HLOOKUP(B$16-B$17,$B$10:$H$14,1+$A19)</f>
        <v>9</v>
      </c>
      <c r="C19" s="53">
        <f t="shared" si="6"/>
        <v>10</v>
      </c>
      <c r="D19" s="54">
        <f t="shared" si="5"/>
        <v>13</v>
      </c>
      <c r="E19" s="53">
        <f t="shared" si="5"/>
        <v>19</v>
      </c>
      <c r="F19" s="55">
        <f t="shared" si="5"/>
        <v>13</v>
      </c>
      <c r="G19" s="40">
        <f t="shared" si="5"/>
        <v>17</v>
      </c>
      <c r="H19" s="40">
        <f t="shared" si="5"/>
        <v>23</v>
      </c>
      <c r="I19" s="40">
        <f t="shared" si="5"/>
        <v>22</v>
      </c>
      <c r="J19" s="53">
        <f t="shared" si="5"/>
        <v>16</v>
      </c>
      <c r="K19" s="54">
        <f t="shared" si="5"/>
        <v>21</v>
      </c>
      <c r="L19" s="53">
        <f t="shared" si="5"/>
        <v>27</v>
      </c>
      <c r="M19" s="53">
        <f t="shared" si="5"/>
        <v>26</v>
      </c>
      <c r="N19" s="53">
        <f t="shared" si="5"/>
        <v>25</v>
      </c>
      <c r="O19" s="55">
        <f t="shared" si="5"/>
        <v>19</v>
      </c>
      <c r="P19" s="40">
        <f t="shared" si="5"/>
        <v>25</v>
      </c>
      <c r="Q19" s="40">
        <f t="shared" si="5"/>
        <v>31</v>
      </c>
      <c r="R19" s="40">
        <f t="shared" si="5"/>
        <v>30</v>
      </c>
      <c r="S19" s="40">
        <f t="shared" si="5"/>
        <v>29</v>
      </c>
      <c r="T19" s="40">
        <f t="shared" si="5"/>
        <v>28</v>
      </c>
      <c r="U19" s="53">
        <f t="shared" si="5"/>
        <v>22</v>
      </c>
      <c r="V19" s="54">
        <f t="shared" si="5"/>
        <v>29</v>
      </c>
      <c r="W19" s="53">
        <f t="shared" si="5"/>
        <v>35</v>
      </c>
      <c r="X19" s="53">
        <f t="shared" si="5"/>
        <v>34</v>
      </c>
      <c r="Y19" s="53">
        <f t="shared" si="5"/>
        <v>33</v>
      </c>
      <c r="Z19" s="53">
        <f t="shared" si="5"/>
        <v>32</v>
      </c>
      <c r="AA19" s="53">
        <f t="shared" si="5"/>
        <v>31</v>
      </c>
      <c r="AB19" s="55">
        <f t="shared" si="5"/>
        <v>25</v>
      </c>
      <c r="AC19" s="56"/>
      <c r="AD19" s="56">
        <f t="shared" ref="AD19" si="7">MAX(B19:C19)</f>
        <v>10</v>
      </c>
      <c r="AE19" s="56">
        <f t="shared" ref="AE19" si="8">MAX(D19:F19)</f>
        <v>19</v>
      </c>
      <c r="AF19" s="56">
        <f t="shared" ref="AF19" si="9">MAX(G19:J19)</f>
        <v>23</v>
      </c>
      <c r="AG19" s="56">
        <f t="shared" ref="AG19" si="10">MAX(K19:O19)</f>
        <v>27</v>
      </c>
      <c r="AH19" s="56">
        <f t="shared" ref="AH19" si="11">MAX(P19:U19)</f>
        <v>31</v>
      </c>
      <c r="AI19" s="56">
        <f t="shared" ref="AI19:AI20" si="12">MAX(V19:AB19)</f>
        <v>35</v>
      </c>
      <c r="AJ19" s="57">
        <v>2</v>
      </c>
    </row>
    <row r="20" spans="1:36" x14ac:dyDescent="0.3">
      <c r="A20" s="52">
        <v>3</v>
      </c>
      <c r="B20" s="40"/>
      <c r="C20" s="53"/>
      <c r="D20" s="54"/>
      <c r="E20" s="53"/>
      <c r="F20" s="55"/>
      <c r="G20" s="40"/>
      <c r="H20" s="40"/>
      <c r="I20" s="40"/>
      <c r="J20" s="53"/>
      <c r="K20" s="54"/>
      <c r="L20" s="53"/>
      <c r="M20" s="53"/>
      <c r="N20" s="53"/>
      <c r="O20" s="55"/>
      <c r="P20" s="40"/>
      <c r="Q20" s="40"/>
      <c r="R20" s="40"/>
      <c r="S20" s="40"/>
      <c r="T20" s="40"/>
      <c r="U20" s="53"/>
      <c r="V20" s="54">
        <f t="shared" si="5"/>
        <v>35</v>
      </c>
      <c r="W20" s="53">
        <f t="shared" si="5"/>
        <v>40</v>
      </c>
      <c r="X20" s="53">
        <f t="shared" si="5"/>
        <v>43</v>
      </c>
      <c r="Y20" s="53">
        <f t="shared" si="5"/>
        <v>46</v>
      </c>
      <c r="Z20" s="53">
        <f t="shared" si="5"/>
        <v>49</v>
      </c>
      <c r="AA20" s="53">
        <f t="shared" si="5"/>
        <v>47</v>
      </c>
      <c r="AB20" s="55">
        <f t="shared" si="5"/>
        <v>44</v>
      </c>
      <c r="AC20" s="56"/>
      <c r="AD20" s="56"/>
      <c r="AE20" s="56"/>
      <c r="AF20" s="56"/>
      <c r="AG20" s="56"/>
      <c r="AH20" s="56"/>
      <c r="AI20" s="56">
        <f t="shared" si="12"/>
        <v>49</v>
      </c>
      <c r="AJ20" s="57">
        <v>1</v>
      </c>
    </row>
    <row r="21" spans="1:36" x14ac:dyDescent="0.3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9"/>
      <c r="AI21" s="59"/>
    </row>
    <row r="23" spans="1:36" x14ac:dyDescent="0.3">
      <c r="A23" s="3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15"/>
  <sheetViews>
    <sheetView workbookViewId="0">
      <selection activeCell="M16" sqref="M16"/>
    </sheetView>
  </sheetViews>
  <sheetFormatPr defaultColWidth="9.109375" defaultRowHeight="14.4" x14ac:dyDescent="0.3"/>
  <cols>
    <col min="1" max="1" width="13.44140625" style="60" customWidth="1"/>
    <col min="2" max="16384" width="9.109375" style="60"/>
  </cols>
  <sheetData>
    <row r="1" spans="1:9" ht="27.6" x14ac:dyDescent="0.3">
      <c r="A1" s="61" t="s">
        <v>98</v>
      </c>
      <c r="B1" s="62" t="s">
        <v>99</v>
      </c>
      <c r="C1" s="62" t="s">
        <v>100</v>
      </c>
      <c r="D1" s="61" t="s">
        <v>101</v>
      </c>
      <c r="E1" s="62" t="s">
        <v>102</v>
      </c>
      <c r="F1" s="3"/>
      <c r="G1" s="63" t="s">
        <v>103</v>
      </c>
      <c r="H1" s="64" t="s">
        <v>104</v>
      </c>
      <c r="I1" s="64" t="s">
        <v>105</v>
      </c>
    </row>
    <row r="2" spans="1:9" x14ac:dyDescent="0.3">
      <c r="A2" s="65">
        <v>0</v>
      </c>
      <c r="B2" s="3"/>
      <c r="C2" s="3"/>
      <c r="D2" s="65"/>
      <c r="E2" s="3">
        <v>0</v>
      </c>
      <c r="F2" s="3"/>
      <c r="G2" s="22">
        <v>1</v>
      </c>
      <c r="H2" s="23">
        <v>4</v>
      </c>
      <c r="I2" s="23">
        <v>11</v>
      </c>
    </row>
    <row r="3" spans="1:9" x14ac:dyDescent="0.3">
      <c r="A3" s="65">
        <v>1</v>
      </c>
      <c r="B3" s="3"/>
      <c r="C3" s="3"/>
      <c r="D3" s="65"/>
      <c r="E3" s="3">
        <v>0</v>
      </c>
      <c r="F3" s="3"/>
      <c r="G3" s="66">
        <v>2</v>
      </c>
      <c r="H3" s="67">
        <v>3</v>
      </c>
      <c r="I3" s="67">
        <v>7</v>
      </c>
    </row>
    <row r="4" spans="1:9" x14ac:dyDescent="0.3">
      <c r="A4" s="65">
        <v>2</v>
      </c>
      <c r="B4" s="3"/>
      <c r="C4" s="3"/>
      <c r="D4" s="65"/>
      <c r="E4" s="3">
        <v>0</v>
      </c>
      <c r="F4" s="3"/>
      <c r="G4" s="22">
        <v>3</v>
      </c>
      <c r="H4" s="23">
        <v>5</v>
      </c>
      <c r="I4" s="23">
        <v>12</v>
      </c>
    </row>
    <row r="5" spans="1:9" x14ac:dyDescent="0.3">
      <c r="A5" s="65">
        <v>3</v>
      </c>
      <c r="B5" s="3"/>
      <c r="C5" s="3"/>
      <c r="D5" s="65"/>
      <c r="E5" s="3">
        <v>7</v>
      </c>
      <c r="F5" s="3"/>
    </row>
    <row r="6" spans="1:9" x14ac:dyDescent="0.3">
      <c r="A6" s="65">
        <v>4</v>
      </c>
      <c r="B6" s="40">
        <f>$I$2+E2</f>
        <v>11</v>
      </c>
      <c r="C6" s="40">
        <f>$I$3+E3</f>
        <v>7</v>
      </c>
      <c r="D6" s="68">
        <v>-100000</v>
      </c>
      <c r="E6" s="40">
        <f>MAX(B6:D6)</f>
        <v>11</v>
      </c>
      <c r="F6" s="40"/>
    </row>
    <row r="7" spans="1:9" x14ac:dyDescent="0.3">
      <c r="A7" s="65">
        <v>5</v>
      </c>
      <c r="B7" s="40">
        <f t="shared" ref="B7:B12" si="0">$I$2+E3</f>
        <v>11</v>
      </c>
      <c r="C7" s="40">
        <f t="shared" ref="C7:C12" si="1">$I$3+E4</f>
        <v>7</v>
      </c>
      <c r="D7" s="68">
        <f>$I$4+E2</f>
        <v>12</v>
      </c>
      <c r="E7" s="40">
        <f t="shared" ref="E7:E12" si="2">MAX(B7:D7)</f>
        <v>12</v>
      </c>
      <c r="F7" s="40"/>
    </row>
    <row r="8" spans="1:9" x14ac:dyDescent="0.3">
      <c r="A8" s="65">
        <v>6</v>
      </c>
      <c r="B8" s="40">
        <f t="shared" si="0"/>
        <v>11</v>
      </c>
      <c r="C8" s="40">
        <f t="shared" si="1"/>
        <v>14</v>
      </c>
      <c r="D8" s="68">
        <f t="shared" ref="D8:D12" si="3">$I$4+E3</f>
        <v>12</v>
      </c>
      <c r="E8" s="40">
        <f t="shared" si="2"/>
        <v>14</v>
      </c>
      <c r="F8" s="40"/>
    </row>
    <row r="9" spans="1:9" x14ac:dyDescent="0.3">
      <c r="A9" s="65">
        <v>7</v>
      </c>
      <c r="B9" s="40">
        <f t="shared" si="0"/>
        <v>18</v>
      </c>
      <c r="C9" s="40">
        <f t="shared" si="1"/>
        <v>18</v>
      </c>
      <c r="D9" s="68">
        <f t="shared" si="3"/>
        <v>12</v>
      </c>
      <c r="E9" s="40">
        <f t="shared" si="2"/>
        <v>18</v>
      </c>
      <c r="F9" s="40"/>
    </row>
    <row r="10" spans="1:9" x14ac:dyDescent="0.3">
      <c r="A10" s="65">
        <v>8</v>
      </c>
      <c r="B10" s="40">
        <f t="shared" si="0"/>
        <v>22</v>
      </c>
      <c r="C10" s="40">
        <f t="shared" si="1"/>
        <v>19</v>
      </c>
      <c r="D10" s="68">
        <f t="shared" si="3"/>
        <v>19</v>
      </c>
      <c r="E10" s="40">
        <f t="shared" si="2"/>
        <v>22</v>
      </c>
      <c r="F10" s="40"/>
    </row>
    <row r="11" spans="1:9" x14ac:dyDescent="0.3">
      <c r="A11" s="65">
        <v>9</v>
      </c>
      <c r="B11" s="40">
        <f t="shared" si="0"/>
        <v>23</v>
      </c>
      <c r="C11" s="40">
        <f t="shared" si="1"/>
        <v>21</v>
      </c>
      <c r="D11" s="68">
        <f t="shared" si="3"/>
        <v>23</v>
      </c>
      <c r="E11" s="40">
        <f t="shared" si="2"/>
        <v>23</v>
      </c>
      <c r="F11" s="40"/>
    </row>
    <row r="12" spans="1:9" x14ac:dyDescent="0.3">
      <c r="A12" s="65">
        <v>10</v>
      </c>
      <c r="B12" s="26">
        <f t="shared" si="0"/>
        <v>25</v>
      </c>
      <c r="C12" s="26">
        <f t="shared" si="1"/>
        <v>25</v>
      </c>
      <c r="D12" s="68">
        <f t="shared" si="3"/>
        <v>24</v>
      </c>
      <c r="E12" s="26">
        <f t="shared" si="2"/>
        <v>25</v>
      </c>
      <c r="F12" s="40"/>
    </row>
    <row r="13" spans="1:9" x14ac:dyDescent="0.3">
      <c r="B13" s="58"/>
      <c r="C13" s="58"/>
      <c r="D13" s="58"/>
      <c r="E13" s="58"/>
      <c r="F13" s="58"/>
    </row>
    <row r="14" spans="1:9" x14ac:dyDescent="0.3">
      <c r="B14" s="58"/>
      <c r="C14" s="58"/>
      <c r="D14" s="58"/>
      <c r="E14" s="58"/>
      <c r="F14" s="58"/>
    </row>
    <row r="15" spans="1:9" x14ac:dyDescent="0.3">
      <c r="A1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Golden Section</vt:lpstr>
      <vt:lpstr>2. Steepest Ascent</vt:lpstr>
      <vt:lpstr>3. QPP</vt:lpstr>
      <vt:lpstr>4. Pareto(a)</vt:lpstr>
      <vt:lpstr>Sheet2</vt:lpstr>
      <vt:lpstr>4. Pareto(b)</vt:lpstr>
      <vt:lpstr>5. Inventory Problem</vt:lpstr>
      <vt:lpstr>6. Resource Allocation</vt:lpstr>
      <vt:lpstr>7. Knapsack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2019-07-30T07:34:49Z</dcterms:created>
  <dcterms:modified xsi:type="dcterms:W3CDTF">2019-08-20T13:28:43Z</dcterms:modified>
</cp:coreProperties>
</file>