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tar\y2s3\UDPS 2293 - Queuing Model\"/>
    </mc:Choice>
  </mc:AlternateContent>
  <bookViews>
    <workbookView xWindow="0" yWindow="0" windowWidth="23040" windowHeight="9384" activeTab="2"/>
  </bookViews>
  <sheets>
    <sheet name="DayTime" sheetId="4" r:id="rId1"/>
    <sheet name="NightTime" sheetId="3" r:id="rId2"/>
    <sheet name="Sheet4" sheetId="10" r:id="rId3"/>
    <sheet name="Discuss" sheetId="5" r:id="rId4"/>
    <sheet name="Simulation" sheetId="6" r:id="rId5"/>
    <sheet name="Simulation Distribution" sheetId="7" r:id="rId6"/>
  </sheets>
  <definedNames>
    <definedName name="_xlnm._FilterDatabase" localSheetId="1" hidden="1">NightTime!$B$7:$B$67</definedName>
    <definedName name="_xlnm._FilterDatabase" localSheetId="4" hidden="1">Simulation!$K$1:$K$501</definedName>
  </definedNames>
  <calcPr calcId="152511"/>
  <pivotCaches>
    <pivotCache cacheId="0" r:id="rId7"/>
    <pivotCache cacheId="1" r:id="rId8"/>
    <pivotCache cacheId="5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I2" i="3" s="1"/>
  <c r="I3" i="4"/>
  <c r="I2" i="4"/>
  <c r="F3" i="4"/>
  <c r="F2" i="4"/>
  <c r="F3" i="3" l="1"/>
  <c r="I3" i="3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3" i="6"/>
  <c r="B3" i="6"/>
  <c r="B2" i="6"/>
  <c r="M5" i="6" l="1"/>
  <c r="B5" i="6" l="1"/>
  <c r="I503" i="6" l="1"/>
  <c r="I504" i="6" s="1"/>
  <c r="J503" i="6"/>
  <c r="J504" i="6" s="1"/>
  <c r="R29" i="4"/>
  <c r="Q29" i="4" s="1"/>
  <c r="C2" i="5"/>
  <c r="D2" i="5"/>
  <c r="D3" i="5"/>
  <c r="C3" i="5"/>
  <c r="E3" i="5" l="1"/>
  <c r="D8" i="5" s="1"/>
  <c r="E2" i="5"/>
  <c r="B3" i="4"/>
  <c r="B2" i="4"/>
  <c r="I31" i="4"/>
  <c r="I32" i="4" s="1"/>
  <c r="H31" i="4"/>
  <c r="H32" i="4" s="1"/>
  <c r="C10" i="4"/>
  <c r="I10" i="4" s="1"/>
  <c r="C11" i="4"/>
  <c r="I11" i="4" s="1"/>
  <c r="C12" i="4"/>
  <c r="I12" i="4" s="1"/>
  <c r="C13" i="4"/>
  <c r="I13" i="4" s="1"/>
  <c r="C14" i="4"/>
  <c r="I14" i="4" s="1"/>
  <c r="C15" i="4"/>
  <c r="I15" i="4" s="1"/>
  <c r="C16" i="4"/>
  <c r="I16" i="4" s="1"/>
  <c r="C17" i="4"/>
  <c r="I17" i="4" s="1"/>
  <c r="C18" i="4"/>
  <c r="I18" i="4" s="1"/>
  <c r="C19" i="4"/>
  <c r="I19" i="4" s="1"/>
  <c r="C20" i="4"/>
  <c r="I20" i="4" s="1"/>
  <c r="C21" i="4"/>
  <c r="I21" i="4" s="1"/>
  <c r="C22" i="4"/>
  <c r="I22" i="4" s="1"/>
  <c r="C23" i="4"/>
  <c r="I23" i="4" s="1"/>
  <c r="C24" i="4"/>
  <c r="I24" i="4" s="1"/>
  <c r="C25" i="4"/>
  <c r="I25" i="4" s="1"/>
  <c r="C26" i="4"/>
  <c r="I26" i="4" s="1"/>
  <c r="C27" i="4"/>
  <c r="I27" i="4" s="1"/>
  <c r="C28" i="4"/>
  <c r="I28" i="4" s="1"/>
  <c r="C9" i="4"/>
  <c r="I9" i="4" s="1"/>
  <c r="C8" i="4"/>
  <c r="I8" i="4" s="1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F3" i="5" l="1"/>
  <c r="C8" i="5"/>
  <c r="E8" i="5" s="1"/>
  <c r="F2" i="5"/>
  <c r="C7" i="5"/>
  <c r="E7" i="5" s="1"/>
  <c r="D7" i="5"/>
  <c r="B4" i="4"/>
  <c r="H29" i="4"/>
  <c r="I29" i="4"/>
  <c r="B3" i="3"/>
  <c r="B2" i="3"/>
  <c r="B4" i="3" l="1"/>
  <c r="I70" i="3"/>
  <c r="I71" i="3" s="1"/>
  <c r="H70" i="3"/>
  <c r="H71" i="3" s="1"/>
  <c r="C10" i="3"/>
  <c r="I10" i="3" s="1"/>
  <c r="C11" i="3"/>
  <c r="I11" i="3" s="1"/>
  <c r="C12" i="3"/>
  <c r="I12" i="3" s="1"/>
  <c r="C13" i="3"/>
  <c r="I13" i="3" s="1"/>
  <c r="C14" i="3"/>
  <c r="I14" i="3" s="1"/>
  <c r="C15" i="3"/>
  <c r="I15" i="3" s="1"/>
  <c r="C16" i="3"/>
  <c r="I16" i="3" s="1"/>
  <c r="C17" i="3"/>
  <c r="I17" i="3" s="1"/>
  <c r="C18" i="3"/>
  <c r="I18" i="3" s="1"/>
  <c r="C19" i="3"/>
  <c r="I19" i="3" s="1"/>
  <c r="C20" i="3"/>
  <c r="I20" i="3" s="1"/>
  <c r="C21" i="3"/>
  <c r="I21" i="3" s="1"/>
  <c r="C22" i="3"/>
  <c r="I22" i="3" s="1"/>
  <c r="C23" i="3"/>
  <c r="I23" i="3" s="1"/>
  <c r="C24" i="3"/>
  <c r="I24" i="3" s="1"/>
  <c r="C25" i="3"/>
  <c r="I25" i="3" s="1"/>
  <c r="C26" i="3"/>
  <c r="I26" i="3" s="1"/>
  <c r="C27" i="3"/>
  <c r="I27" i="3" s="1"/>
  <c r="C28" i="3"/>
  <c r="I28" i="3" s="1"/>
  <c r="C29" i="3"/>
  <c r="I29" i="3" s="1"/>
  <c r="C30" i="3"/>
  <c r="I30" i="3" s="1"/>
  <c r="C31" i="3"/>
  <c r="I31" i="3" s="1"/>
  <c r="C32" i="3"/>
  <c r="I32" i="3" s="1"/>
  <c r="C33" i="3"/>
  <c r="I33" i="3" s="1"/>
  <c r="C34" i="3"/>
  <c r="I34" i="3" s="1"/>
  <c r="C35" i="3"/>
  <c r="I35" i="3" s="1"/>
  <c r="C36" i="3"/>
  <c r="I36" i="3" s="1"/>
  <c r="C37" i="3"/>
  <c r="I37" i="3" s="1"/>
  <c r="C38" i="3"/>
  <c r="I38" i="3" s="1"/>
  <c r="C39" i="3"/>
  <c r="I39" i="3" s="1"/>
  <c r="C40" i="3"/>
  <c r="I40" i="3" s="1"/>
  <c r="C41" i="3"/>
  <c r="I41" i="3" s="1"/>
  <c r="C42" i="3"/>
  <c r="I42" i="3" s="1"/>
  <c r="C43" i="3"/>
  <c r="I43" i="3" s="1"/>
  <c r="C44" i="3"/>
  <c r="I44" i="3" s="1"/>
  <c r="C45" i="3"/>
  <c r="I45" i="3" s="1"/>
  <c r="C46" i="3"/>
  <c r="I46" i="3" s="1"/>
  <c r="C47" i="3"/>
  <c r="I47" i="3" s="1"/>
  <c r="C48" i="3"/>
  <c r="I48" i="3" s="1"/>
  <c r="C49" i="3"/>
  <c r="I49" i="3" s="1"/>
  <c r="C50" i="3"/>
  <c r="I50" i="3" s="1"/>
  <c r="C51" i="3"/>
  <c r="I51" i="3" s="1"/>
  <c r="C52" i="3"/>
  <c r="I52" i="3" s="1"/>
  <c r="C53" i="3"/>
  <c r="I53" i="3" s="1"/>
  <c r="C54" i="3"/>
  <c r="I54" i="3" s="1"/>
  <c r="C55" i="3"/>
  <c r="I55" i="3" s="1"/>
  <c r="C56" i="3"/>
  <c r="I56" i="3" s="1"/>
  <c r="C57" i="3"/>
  <c r="I57" i="3" s="1"/>
  <c r="C58" i="3"/>
  <c r="I58" i="3" s="1"/>
  <c r="C59" i="3"/>
  <c r="I59" i="3" s="1"/>
  <c r="C60" i="3"/>
  <c r="I60" i="3" s="1"/>
  <c r="C61" i="3"/>
  <c r="I61" i="3" s="1"/>
  <c r="C62" i="3"/>
  <c r="I62" i="3" s="1"/>
  <c r="C63" i="3"/>
  <c r="I63" i="3" s="1"/>
  <c r="C64" i="3"/>
  <c r="I64" i="3" s="1"/>
  <c r="C65" i="3"/>
  <c r="I65" i="3" s="1"/>
  <c r="C66" i="3"/>
  <c r="I66" i="3" s="1"/>
  <c r="C67" i="3"/>
  <c r="I67" i="3" s="1"/>
  <c r="C9" i="3"/>
  <c r="I9" i="3" s="1"/>
  <c r="C8" i="3"/>
  <c r="I8" i="3" s="1"/>
  <c r="H10" i="3"/>
  <c r="H11" i="3"/>
  <c r="H12" i="3"/>
  <c r="H13" i="3"/>
  <c r="H14" i="3"/>
  <c r="H15" i="3"/>
  <c r="H16" i="3"/>
  <c r="H17" i="3"/>
  <c r="H18" i="3"/>
  <c r="H19" i="3"/>
  <c r="H20" i="3"/>
  <c r="H21" i="3"/>
  <c r="H9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I68" i="3" l="1"/>
  <c r="H68" i="3"/>
</calcChain>
</file>

<file path=xl/sharedStrings.xml><?xml version="1.0" encoding="utf-8"?>
<sst xmlns="http://schemas.openxmlformats.org/spreadsheetml/2006/main" count="131" uniqueCount="74">
  <si>
    <t xml:space="preserve">lambda = </t>
  </si>
  <si>
    <t xml:space="preserve">miu = </t>
  </si>
  <si>
    <t>Arrival Time</t>
  </si>
  <si>
    <t>Service Time</t>
  </si>
  <si>
    <t>Leaving Time</t>
  </si>
  <si>
    <t>Arrival</t>
  </si>
  <si>
    <t>Service</t>
  </si>
  <si>
    <t>Leaving</t>
  </si>
  <si>
    <t>Average</t>
  </si>
  <si>
    <t>Inter-Arrival Time</t>
  </si>
  <si>
    <t>Night Time</t>
  </si>
  <si>
    <t xml:space="preserve">rou = </t>
  </si>
  <si>
    <t>customers per hr</t>
  </si>
  <si>
    <t>Afternoon Time</t>
  </si>
  <si>
    <t>n</t>
  </si>
  <si>
    <t>Cups</t>
  </si>
  <si>
    <t>Non-Peak Hour</t>
  </si>
  <si>
    <t>Peak Hour</t>
  </si>
  <si>
    <t>λ (per hour)</t>
  </si>
  <si>
    <t>μ (per hour)</t>
  </si>
  <si>
    <r>
      <t>p</t>
    </r>
    <r>
      <rPr>
        <b/>
        <vertAlign val="subscript"/>
        <sz val="11"/>
        <color theme="1"/>
        <rFont val="Times New Roman"/>
        <family val="1"/>
      </rPr>
      <t>0</t>
    </r>
  </si>
  <si>
    <t>Ls</t>
  </si>
  <si>
    <t>Lq</t>
  </si>
  <si>
    <t>Ws (min)</t>
  </si>
  <si>
    <t>Wq (min)</t>
  </si>
  <si>
    <t>Average Queuing Time</t>
  </si>
  <si>
    <t>Average Service Time per Cup</t>
  </si>
  <si>
    <t>-</t>
  </si>
  <si>
    <t>ρ or c</t>
  </si>
  <si>
    <t>Interarrival Time (min)</t>
  </si>
  <si>
    <t>Random Number (for Interarrival Time)</t>
  </si>
  <si>
    <t>Random Number (for Service Time)</t>
  </si>
  <si>
    <t>Service Time (min)</t>
  </si>
  <si>
    <t>Grand Total</t>
  </si>
  <si>
    <t>Count</t>
  </si>
  <si>
    <t>Interarrival Time (in min)</t>
  </si>
  <si>
    <t>Service Time (in min)</t>
  </si>
  <si>
    <t>Simulated</t>
  </si>
  <si>
    <t>Collected Data</t>
  </si>
  <si>
    <t>Ls =</t>
  </si>
  <si>
    <t>Lq =</t>
  </si>
  <si>
    <t>Ws =</t>
  </si>
  <si>
    <t>Wq =</t>
  </si>
  <si>
    <t>min</t>
  </si>
  <si>
    <t>Row Labels</t>
  </si>
  <si>
    <t>Count of Inter-Arrival Time</t>
  </si>
  <si>
    <t>:01</t>
  </si>
  <si>
    <t>:02</t>
  </si>
  <si>
    <t>:04</t>
  </si>
  <si>
    <t>:05</t>
  </si>
  <si>
    <t>[0,3)</t>
  </si>
  <si>
    <t>[3,6)</t>
  </si>
  <si>
    <t>[6,9)</t>
  </si>
  <si>
    <t>[9,12)</t>
  </si>
  <si>
    <t>[12,15)</t>
  </si>
  <si>
    <t>[15,18)</t>
  </si>
  <si>
    <t>[18,21)</t>
  </si>
  <si>
    <t>[0,2)</t>
  </si>
  <si>
    <t>[2,4)</t>
  </si>
  <si>
    <t>[4,6)</t>
  </si>
  <si>
    <t>[6,8)</t>
  </si>
  <si>
    <t>[8,10)</t>
  </si>
  <si>
    <t>[10,12)</t>
  </si>
  <si>
    <t>[12,14)</t>
  </si>
  <si>
    <t>[14,16)</t>
  </si>
  <si>
    <t>Count of Service Time</t>
  </si>
  <si>
    <t>:03</t>
  </si>
  <si>
    <t>[2,3)</t>
  </si>
  <si>
    <t>[3,4)</t>
  </si>
  <si>
    <t>[4,5)</t>
  </si>
  <si>
    <t>[5,6)</t>
  </si>
  <si>
    <t>[1,2)</t>
  </si>
  <si>
    <t>:00</t>
  </si>
  <si>
    <t>[0,1)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</si>
</sst>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h:mm:ss;@"/>
    <numFmt numFmtId="166" formatCode="[h]:mm:ss;@"/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rgb="FF006100"/>
      <name val="Cambria"/>
      <family val="1"/>
    </font>
    <font>
      <b/>
      <sz val="11"/>
      <color rgb="FF006100"/>
      <name val="Cambria"/>
      <family val="1"/>
    </font>
    <font>
      <b/>
      <sz val="11"/>
      <color rgb="FF9C6500"/>
      <name val="Cambria"/>
      <family val="1"/>
    </font>
    <font>
      <sz val="11"/>
      <color rgb="FF9C6500"/>
      <name val="Cambria"/>
      <family val="1"/>
    </font>
    <font>
      <b/>
      <sz val="11"/>
      <color theme="0"/>
      <name val="Cambria"/>
      <family val="1"/>
    </font>
    <font>
      <b/>
      <sz val="11"/>
      <color rgb="FFFF0000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16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167" fontId="1" fillId="0" borderId="0" xfId="0" applyNumberFormat="1" applyFont="1"/>
    <xf numFmtId="167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1" fillId="5" borderId="0" xfId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2" fontId="11" fillId="5" borderId="0" xfId="1" applyNumberFormat="1" applyFont="1" applyAlignment="1">
      <alignment horizontal="center" vertical="center"/>
    </xf>
    <xf numFmtId="167" fontId="11" fillId="5" borderId="0" xfId="1" applyNumberFormat="1" applyFont="1" applyAlignment="1">
      <alignment horizontal="center" vertical="center"/>
    </xf>
    <xf numFmtId="0" fontId="12" fillId="5" borderId="0" xfId="1" applyFont="1" applyAlignment="1">
      <alignment horizontal="left" vertical="center"/>
    </xf>
    <xf numFmtId="0" fontId="12" fillId="5" borderId="0" xfId="1" applyFont="1" applyAlignment="1">
      <alignment horizontal="center" vertical="center"/>
    </xf>
    <xf numFmtId="0" fontId="13" fillId="6" borderId="0" xfId="2" applyFont="1" applyAlignment="1">
      <alignment horizontal="center" vertical="center"/>
    </xf>
    <xf numFmtId="0" fontId="14" fillId="6" borderId="0" xfId="2" applyFont="1" applyAlignment="1">
      <alignment horizontal="center" vertical="center"/>
    </xf>
    <xf numFmtId="2" fontId="14" fillId="6" borderId="0" xfId="2" applyNumberFormat="1" applyFont="1" applyAlignment="1">
      <alignment horizontal="center" vertical="center"/>
    </xf>
    <xf numFmtId="167" fontId="14" fillId="6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9" fillId="0" borderId="0" xfId="0" applyFont="1"/>
    <xf numFmtId="166" fontId="10" fillId="0" borderId="0" xfId="0" applyNumberFormat="1" applyFont="1"/>
    <xf numFmtId="164" fontId="9" fillId="0" borderId="0" xfId="0" applyNumberFormat="1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6" fontId="10" fillId="3" borderId="5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166" fontId="10" fillId="4" borderId="5" xfId="0" applyNumberFormat="1" applyFont="1" applyFill="1" applyBorder="1" applyAlignment="1">
      <alignment horizontal="center" vertical="center"/>
    </xf>
    <xf numFmtId="0" fontId="10" fillId="4" borderId="4" xfId="0" applyNumberFormat="1" applyFont="1" applyFill="1" applyBorder="1" applyAlignment="1">
      <alignment horizontal="center" vertical="center"/>
    </xf>
    <xf numFmtId="166" fontId="10" fillId="4" borderId="8" xfId="0" applyNumberFormat="1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6" fillId="0" borderId="0" xfId="0" applyFont="1"/>
    <xf numFmtId="0" fontId="10" fillId="3" borderId="6" xfId="0" applyNumberFormat="1" applyFont="1" applyFill="1" applyBorder="1" applyAlignment="1">
      <alignment horizontal="center" vertical="center"/>
    </xf>
    <xf numFmtId="0" fontId="10" fillId="4" borderId="6" xfId="0" applyNumberFormat="1" applyFont="1" applyFill="1" applyBorder="1" applyAlignment="1">
      <alignment horizontal="center" vertical="center"/>
    </xf>
    <xf numFmtId="0" fontId="10" fillId="4" borderId="9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9" borderId="10" xfId="0" applyFont="1" applyFill="1" applyBorder="1"/>
    <xf numFmtId="0" fontId="10" fillId="8" borderId="0" xfId="4" applyFont="1" applyAlignment="1">
      <alignment horizontal="left" vertical="center"/>
    </xf>
    <xf numFmtId="0" fontId="10" fillId="8" borderId="0" xfId="4" applyFont="1" applyAlignment="1">
      <alignment horizontal="center" vertical="center"/>
    </xf>
    <xf numFmtId="2" fontId="10" fillId="8" borderId="0" xfId="4" applyNumberFormat="1" applyFont="1" applyAlignment="1">
      <alignment horizontal="center" vertical="center"/>
    </xf>
    <xf numFmtId="167" fontId="10" fillId="8" borderId="0" xfId="4" applyNumberFormat="1" applyFont="1" applyAlignment="1">
      <alignment horizontal="center" vertical="center"/>
    </xf>
    <xf numFmtId="0" fontId="9" fillId="8" borderId="0" xfId="4" applyFont="1" applyAlignment="1">
      <alignment horizontal="center" vertical="center"/>
    </xf>
    <xf numFmtId="0" fontId="9" fillId="8" borderId="0" xfId="4" applyFont="1"/>
    <xf numFmtId="0" fontId="10" fillId="7" borderId="0" xfId="3" applyFont="1" applyAlignment="1">
      <alignment horizontal="left" vertical="center"/>
    </xf>
    <xf numFmtId="0" fontId="10" fillId="7" borderId="0" xfId="3" applyFont="1" applyAlignment="1">
      <alignment horizontal="center" vertical="center"/>
    </xf>
    <xf numFmtId="0" fontId="10" fillId="7" borderId="0" xfId="3" applyFont="1"/>
    <xf numFmtId="2" fontId="10" fillId="7" borderId="0" xfId="3" applyNumberFormat="1" applyFont="1" applyAlignment="1">
      <alignment horizontal="center" vertical="center"/>
    </xf>
    <xf numFmtId="167" fontId="10" fillId="7" borderId="0" xfId="3" applyNumberFormat="1" applyFont="1" applyAlignment="1">
      <alignment horizontal="center" vertical="center"/>
    </xf>
    <xf numFmtId="0" fontId="9" fillId="7" borderId="0" xfId="3" applyFont="1" applyAlignment="1">
      <alignment horizontal="left" vertical="center"/>
    </xf>
    <xf numFmtId="0" fontId="9" fillId="7" borderId="0" xfId="3" applyFont="1" applyAlignment="1">
      <alignment horizontal="center" vertical="center"/>
    </xf>
    <xf numFmtId="0" fontId="9" fillId="7" borderId="0" xfId="3" applyFont="1"/>
    <xf numFmtId="166" fontId="0" fillId="0" borderId="0" xfId="0" applyNumberFormat="1" applyAlignment="1">
      <alignment horizontal="left"/>
    </xf>
  </cellXfs>
  <cellStyles count="5">
    <cellStyle name="20% - Accent1" xfId="3" builtinId="30"/>
    <cellStyle name="20% - Accent5" xfId="4" builtinId="46"/>
    <cellStyle name="Good" xfId="1" builtinId="26"/>
    <cellStyle name="Neutral" xfId="2" builtinId="28"/>
    <cellStyle name="Normal" xfId="0" builtinId="0"/>
  </cellStyles>
  <dxfs count="3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66" formatCode="[h]:mm:ss;@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4" tint="0.39997558519241921"/>
        </left>
        <right style="thin">
          <color theme="0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numFmt numFmtId="164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numFmt numFmtId="164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numFmt numFmtId="164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66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166" formatCode="[h]:mm:ss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numFmt numFmtId="164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numFmt numFmtId="164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numFmt numFmtId="164" formatCode="[$-F400]h:mm:ss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/>
              <a:t>Service</a:t>
            </a:r>
            <a:r>
              <a:rPr lang="en-US" sz="1100" b="1" baseline="0"/>
              <a:t> </a:t>
            </a:r>
            <a:r>
              <a:rPr lang="en-US" sz="1100" b="1"/>
              <a:t>Time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Count of Inter-Arrival 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Sheet4!$D$2:$D$7</c:f>
              <c:strCache>
                <c:ptCount val="6"/>
                <c:pt idx="0">
                  <c:v>[0,1)</c:v>
                </c:pt>
                <c:pt idx="1">
                  <c:v>[1,2)</c:v>
                </c:pt>
                <c:pt idx="2">
                  <c:v>[2,3)</c:v>
                </c:pt>
                <c:pt idx="3">
                  <c:v>[3,4)</c:v>
                </c:pt>
                <c:pt idx="4">
                  <c:v>[4,5)</c:v>
                </c:pt>
                <c:pt idx="5">
                  <c:v>[5,6)</c:v>
                </c:pt>
              </c:strCache>
            </c:strRef>
          </c:cat>
          <c:val>
            <c:numRef>
              <c:f>Sheet4!$E$2:$E$7</c:f>
              <c:numCache>
                <c:formatCode>General</c:formatCode>
                <c:ptCount val="6"/>
                <c:pt idx="0">
                  <c:v>8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931182928"/>
        <c:axId val="-1931182384"/>
      </c:barChart>
      <c:catAx>
        <c:axId val="-19311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Service</a:t>
                </a:r>
                <a:r>
                  <a:rPr lang="en-US" baseline="0"/>
                  <a:t> </a:t>
                </a:r>
                <a:r>
                  <a:rPr lang="en-US"/>
                  <a:t>Time (in 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31182384"/>
        <c:crosses val="autoZero"/>
        <c:auto val="1"/>
        <c:lblAlgn val="ctr"/>
        <c:lblOffset val="100"/>
        <c:noMultiLvlLbl val="0"/>
      </c:catAx>
      <c:valAx>
        <c:axId val="-19311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311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[Collected data.xlsx]Simulation Distribution!PivotTable1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/>
              <a:t>Interarrival Time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'Simulation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'Simulation Distribution'!$A$4:$A$11</c:f>
              <c:strCache>
                <c:ptCount val="7"/>
                <c:pt idx="0">
                  <c:v>[0,3)</c:v>
                </c:pt>
                <c:pt idx="1">
                  <c:v>[3,6)</c:v>
                </c:pt>
                <c:pt idx="2">
                  <c:v>[6,9)</c:v>
                </c:pt>
                <c:pt idx="3">
                  <c:v>[9,12)</c:v>
                </c:pt>
                <c:pt idx="4">
                  <c:v>[12,15)</c:v>
                </c:pt>
                <c:pt idx="5">
                  <c:v>[15,18)</c:v>
                </c:pt>
                <c:pt idx="6">
                  <c:v>[18,21)</c:v>
                </c:pt>
              </c:strCache>
            </c:strRef>
          </c:cat>
          <c:val>
            <c:numRef>
              <c:f>'Simulation Distribution'!$B$4:$B$11</c:f>
              <c:numCache>
                <c:formatCode>General</c:formatCode>
                <c:ptCount val="7"/>
                <c:pt idx="0">
                  <c:v>332</c:v>
                </c:pt>
                <c:pt idx="1">
                  <c:v>105</c:v>
                </c:pt>
                <c:pt idx="2">
                  <c:v>42</c:v>
                </c:pt>
                <c:pt idx="3">
                  <c:v>13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03662560"/>
        <c:axId val="-2103677248"/>
      </c:barChart>
      <c:catAx>
        <c:axId val="-210366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Interarrival Time (in 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03677248"/>
        <c:crosses val="autoZero"/>
        <c:auto val="1"/>
        <c:lblAlgn val="ctr"/>
        <c:lblOffset val="100"/>
        <c:noMultiLvlLbl val="0"/>
      </c:catAx>
      <c:valAx>
        <c:axId val="-21036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036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[Collected data.xlsx]Simulation Distribution!PivotTable2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/>
              <a:t>Service Time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'Simulation Distribution'!$J$3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'Simulation Distribution'!$I$4:$I$12</c:f>
              <c:strCache>
                <c:ptCount val="8"/>
                <c:pt idx="0">
                  <c:v>[0,2)</c:v>
                </c:pt>
                <c:pt idx="1">
                  <c:v>[2,4)</c:v>
                </c:pt>
                <c:pt idx="2">
                  <c:v>[4,6)</c:v>
                </c:pt>
                <c:pt idx="3">
                  <c:v>[6,8)</c:v>
                </c:pt>
                <c:pt idx="4">
                  <c:v>[8,10)</c:v>
                </c:pt>
                <c:pt idx="5">
                  <c:v>[10,12)</c:v>
                </c:pt>
                <c:pt idx="6">
                  <c:v>[12,14)</c:v>
                </c:pt>
                <c:pt idx="7">
                  <c:v>[14,16)</c:v>
                </c:pt>
              </c:strCache>
            </c:strRef>
          </c:cat>
          <c:val>
            <c:numRef>
              <c:f>'Simulation Distribution'!$J$4:$J$12</c:f>
              <c:numCache>
                <c:formatCode>General</c:formatCode>
                <c:ptCount val="8"/>
                <c:pt idx="0">
                  <c:v>288</c:v>
                </c:pt>
                <c:pt idx="1">
                  <c:v>133</c:v>
                </c:pt>
                <c:pt idx="2">
                  <c:v>43</c:v>
                </c:pt>
                <c:pt idx="3">
                  <c:v>21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03672352"/>
        <c:axId val="-2103675072"/>
      </c:barChart>
      <c:catAx>
        <c:axId val="-210367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Service Time (in 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03675072"/>
        <c:crosses val="autoZero"/>
        <c:auto val="1"/>
        <c:lblAlgn val="ctr"/>
        <c:lblOffset val="100"/>
        <c:noMultiLvlLbl val="0"/>
      </c:catAx>
      <c:valAx>
        <c:axId val="-21036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036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1120140</xdr:colOff>
      <xdr:row>8</xdr:row>
      <xdr:rowOff>30480</xdr:rowOff>
    </xdr:from>
    <xdr:to>
      <xdr:col>11</xdr:col>
      <xdr:colOff>403860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83820</xdr:colOff>
      <xdr:row>6</xdr:row>
      <xdr:rowOff>15240</xdr:rowOff>
    </xdr:to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"/>
          <a:ext cx="8382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7620</xdr:rowOff>
    </xdr:from>
    <xdr:to>
      <xdr:col>5</xdr:col>
      <xdr:colOff>525780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12</xdr:row>
      <xdr:rowOff>0</xdr:rowOff>
    </xdr:from>
    <xdr:to>
      <xdr:col>12</xdr:col>
      <xdr:colOff>1112520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06.796781365738" createdVersion="5" refreshedVersion="5" minRefreshableVersion="3" recordCount="499">
  <cacheSource type="worksheet">
    <worksheetSource ref="I1:J500" sheet="Simulation"/>
  </cacheSource>
  <cacheFields count="2">
    <cacheField name="Interarrival Time (min)" numFmtId="167">
      <sharedItems containsSemiMixedTypes="0" containsString="0" containsNumber="1" minValue="2.7684742175213516E-3" maxValue="20.636295764554955" count="499">
        <n v="3.0938761103157879"/>
        <n v="0.53997732669157117"/>
        <n v="0.97387547333387292"/>
        <n v="0.86511875014915507"/>
        <n v="3.1002856093921514"/>
        <n v="1.1810487830895662"/>
        <n v="0.21672610274105866"/>
        <n v="4.2617633394444008"/>
        <n v="11.474775053119478"/>
        <n v="10.034780098118933"/>
        <n v="1.7070621144877542"/>
        <n v="4.4536491061215449"/>
        <n v="1.9810405448456463"/>
        <n v="0.34761877027744736"/>
        <n v="1.335841072571244"/>
        <n v="1.8979960940914162"/>
        <n v="1.9266916787744446"/>
        <n v="2.0918342193223012"/>
        <n v="1.8855603685106508"/>
        <n v="1.5290206692275645"/>
        <n v="2.7636423840612827"/>
        <n v="5.1117160083123299"/>
        <n v="9.2305087390988074"/>
        <n v="4.9628412781637588"/>
        <n v="0.92293491778151471"/>
        <n v="0.54475715952021764"/>
        <n v="8.2445267234535216"/>
        <n v="0.12681869878896693"/>
        <n v="2.3609687803970134"/>
        <n v="0.25462050634255889"/>
        <n v="0.57528701752108402"/>
        <n v="3.4486546610016"/>
        <n v="0.15788126059803537"/>
        <n v="6.4934589802916616"/>
        <n v="0.11965925307964294"/>
        <n v="4.8787330772027744"/>
        <n v="3.1827520161464986"/>
        <n v="0.17029217466408861"/>
        <n v="3.6534787896500092"/>
        <n v="1.1293481869754027"/>
        <n v="3.9209619258397597"/>
        <n v="1.5498115171682993"/>
        <n v="1.1521338610063141"/>
        <n v="0.36750626180463392"/>
        <n v="0.69461285645718884"/>
        <n v="1.3984166927464745"/>
        <n v="2.1292172382446948"/>
        <n v="1.5814434635604002"/>
        <n v="3.7747815340997071"/>
        <n v="2.2786197429482131"/>
        <n v="1.7692920273458164"/>
        <n v="5.8319628313759635"/>
        <n v="2.0533532232158236"/>
        <n v="6.0773912506382972"/>
        <n v="0.19836780869424675"/>
        <n v="5.416814608431741"/>
        <n v="9.7698046289796903"/>
        <n v="9.4818228729741829"/>
        <n v="1.7000076214671498"/>
        <n v="0.84791706969477598"/>
        <n v="1.2749854066050346"/>
        <n v="0.99294614452965602"/>
        <n v="1.8316139223253631"/>
        <n v="2.891699771530051"/>
        <n v="7.6335257524950801"/>
        <n v="2.5808122768921251"/>
        <n v="5.8731393149398095"/>
        <n v="2.342243117903223"/>
        <n v="7.0283177781550119"/>
        <n v="2.3103129505786484"/>
        <n v="1.3034284630009529"/>
        <n v="3.5955916992897046"/>
        <n v="2.0258994523886189"/>
        <n v="0.8420997562780882"/>
        <n v="1.2274475536739342"/>
        <n v="8.4262788691804286E-2"/>
        <n v="0.95688251852865236"/>
        <n v="0.2276098889440922"/>
        <n v="5.3783478029322342"/>
        <n v="3.4474138154677196"/>
        <n v="2.1691817977569103"/>
        <n v="3.7962962137182203"/>
        <n v="13.213126704247697"/>
        <n v="1.5224958335099563"/>
        <n v="0.87708638554583296"/>
        <n v="3.2927792300870093"/>
        <n v="1.3718949919660726"/>
        <n v="4.7054858531147685"/>
        <n v="2.278299344121022"/>
        <n v="1.5736739378534523"/>
        <n v="4.116065994029265"/>
        <n v="2.6687200030359199"/>
        <n v="1.8769771222880567"/>
        <n v="2.3537074992810889"/>
        <n v="0.90530391657482245"/>
        <n v="9.4230231528172688"/>
        <n v="7.3647486453278201"/>
        <n v="2.2145987950637331"/>
        <n v="5.0569840587303272"/>
        <n v="4.5147720161458063"/>
        <n v="5.9463757327601723"/>
        <n v="0.27359180369959302"/>
        <n v="3.5996356282874253"/>
        <n v="1.3140919967601046"/>
        <n v="4.2539351025253946"/>
        <n v="4.3261201405837806"/>
        <n v="0.53357001715109031"/>
        <n v="20.636295764554955"/>
        <n v="1.5983057976461226"/>
        <n v="2.4133944055052194"/>
        <n v="2.2205225321879665"/>
        <n v="0.93794874613252099"/>
        <n v="0.84243179853311656"/>
        <n v="1.9479923063762081"/>
        <n v="1.6266825748271936"/>
        <n v="0.91050501387759275"/>
        <n v="0.31598423249558111"/>
        <n v="0.65816067293788416"/>
        <n v="1.9540883980399593"/>
        <n v="3.1108420662003873"/>
        <n v="1.6800280839040098"/>
        <n v="12.177371101792289"/>
        <n v="0.1571814241278548"/>
        <n v="6.5835706299504384"/>
        <n v="0.15849961469140716"/>
        <n v="2.4969469342068238"/>
        <n v="6.2755944915740782"/>
        <n v="0.88221628946610675"/>
        <n v="1.1712620581114923"/>
        <n v="0.61883146486726281"/>
        <n v="3.733876479607519"/>
        <n v="1.9869862736891988"/>
        <n v="0.17775057907795164"/>
        <n v="1.9396909618346285"/>
        <n v="5.6555784002370535"/>
        <n v="3.4457462350905326"/>
        <n v="0.4899165036205399"/>
        <n v="3.2190316126112615"/>
        <n v="7.9980840369467829E-2"/>
        <n v="6.274682395615387"/>
        <n v="2.0262143742958805"/>
        <n v="0.30917569681407731"/>
        <n v="0.36827127299369722"/>
        <n v="0.23831048349645229"/>
        <n v="4.0271969822086033"/>
        <n v="1.5599886010636514"/>
        <n v="4.3749491306795782"/>
        <n v="0.8142550192123853"/>
        <n v="6.2714278396245389"/>
        <n v="2.075084037672509"/>
        <n v="4.1357775091924616"/>
        <n v="1.6688920382883148"/>
        <n v="3.3212321092102148"/>
        <n v="0.9758541655698284"/>
        <n v="0.12215707403534701"/>
        <n v="4.5261510022844824"/>
        <n v="2.1323248628765423"/>
        <n v="0.34328133466382177"/>
        <n v="6.3819670369231005E-3"/>
        <n v="6.5276143959353305"/>
        <n v="4.650713482601207E-2"/>
        <n v="1.1022176977115947"/>
        <n v="2.6974745967547409"/>
        <n v="0.53844393921665967"/>
        <n v="0.51471548890870988"/>
        <n v="0.50646068993786142"/>
        <n v="6.2942639718563465"/>
        <n v="0.76003621023562862"/>
        <n v="1.4377025868228217"/>
        <n v="0.17838394162751334"/>
        <n v="0.54219301912041062"/>
        <n v="1.3508533140780699"/>
        <n v="2.0939385362774972"/>
        <n v="9.4357898835427978"/>
        <n v="0.82836209567175267"/>
        <n v="2.5667155958245322"/>
        <n v="2.0055175313414995"/>
        <n v="0.51243136804038614"/>
        <n v="5.4398040406316541"/>
        <n v="4.3020793404888336"/>
        <n v="0.44126535027658281"/>
        <n v="8.6741878740276199"/>
        <n v="0.83527559804259532"/>
        <n v="0.68404741015841031"/>
        <n v="0.13385806530280306"/>
        <n v="3.1278172169298859"/>
        <n v="2.4059578874411702"/>
        <n v="3.9774503373542531"/>
        <n v="0.64082963547238703"/>
        <n v="0.39546459969790548"/>
        <n v="0.88513284593772812"/>
        <n v="1.6677013545332064"/>
        <n v="2.69765842203191"/>
        <n v="0.62589071950895336"/>
        <n v="4.6030659256774937"/>
        <n v="0.19186045798444062"/>
        <n v="6.9200715417368208"/>
        <n v="6.7061468382821285"/>
        <n v="3.9036236768733574"/>
        <n v="6.0498967974873423"/>
        <n v="4.3581637429178866"/>
        <n v="1.5030822923985194"/>
        <n v="0.27974454715444391"/>
        <n v="1.1113902332390584"/>
        <n v="1.5207735055834624"/>
        <n v="8.4784786652948902"/>
        <n v="0.98463583170621094"/>
        <n v="6.2981684008053564"/>
        <n v="0.43387767301734281"/>
        <n v="0.88139789140443825"/>
        <n v="8.6146260517434179"/>
        <n v="3.7329545614264612"/>
        <n v="0.10156562830077041"/>
        <n v="4.2347457594588978"/>
        <n v="1.5928420452578331"/>
        <n v="6.9582677266544382"/>
        <n v="4.6083688661713582"/>
        <n v="2.2931096310759771"/>
        <n v="1.5775549030980884"/>
        <n v="1.2882341950870231"/>
        <n v="1.5876166738678341"/>
        <n v="6.5665965272928037"/>
        <n v="15.48154665790455"/>
        <n v="0.87906741594438753"/>
        <n v="1.2201706298593868"/>
        <n v="2.663455039611923"/>
        <n v="0.86732535025454949"/>
        <n v="2.1354512411144935"/>
        <n v="1.2833638162927559"/>
        <n v="0.43799005687329839"/>
        <n v="0.12736458445362439"/>
        <n v="2.059681509403315E-2"/>
        <n v="1.700158790785586"/>
        <n v="3.4583477337039588"/>
        <n v="1.5658511915336111"/>
        <n v="10.168587997295012"/>
        <n v="6.3599377168834472"/>
        <n v="2.6965323240995476"/>
        <n v="1.6333026719788055"/>
        <n v="9.0405074776775756"/>
        <n v="0.96687974610102412"/>
        <n v="4.1392896285083447"/>
        <n v="1.9749621137192654"/>
        <n v="0.11670782312055099"/>
        <n v="9.6041053106214566E-2"/>
        <n v="0.69469089520176219"/>
        <n v="1.3672088711674169"/>
        <n v="2.6347871043273723"/>
        <n v="4.8561210718177099"/>
        <n v="4.4356332651308543"/>
        <n v="1.9579988715830581"/>
        <n v="2.8181761403516106"/>
        <n v="0.51654338112517939"/>
        <n v="3.6131143257194367"/>
        <n v="1.8339672650520367"/>
        <n v="6.7131595208864105"/>
        <n v="0.90878913238020564"/>
        <n v="4.747966891738284"/>
        <n v="1.3576088694486075"/>
        <n v="0.12200690521786638"/>
        <n v="3.355218320797007"/>
        <n v="0.89704925302263605"/>
        <n v="0.21308679982767778"/>
        <n v="3.9330459833210765"/>
        <n v="2.9621590741800548"/>
        <n v="0.62907164110841596"/>
        <n v="4.4271080620079157"/>
        <n v="2.6877075251113109"/>
        <n v="0.54473647846353535"/>
        <n v="0.95592500168537908"/>
        <n v="6.6020875175411469"/>
        <n v="0.18093103560935317"/>
        <n v="7.8713700646412263"/>
        <n v="2.6755572269927894"/>
        <n v="7.0511148709253053"/>
        <n v="1.744788743208376"/>
        <n v="4.2710281713874449"/>
        <n v="0.18795769657055419"/>
        <n v="1.2667255890151119"/>
        <n v="1.3134892880955493"/>
        <n v="1.9015826427762157"/>
        <n v="1.169996212605162"/>
        <n v="6.0266381784717504"/>
        <n v="8.3510304090726724"/>
        <n v="2.7122798997704978"/>
        <n v="3.2757186489159813"/>
        <n v="3.4209369645695715"/>
        <n v="1.722019004219312"/>
        <n v="1.7752606572279253"/>
        <n v="0.84753609920207507"/>
        <n v="0.6525357156984477"/>
        <n v="1.2913083480997718"/>
        <n v="3.8291826562716231"/>
        <n v="1.8826767963031752"/>
        <n v="4.5170383710920436"/>
        <n v="0.13153586125556829"/>
        <n v="0.20564635195668868"/>
        <n v="1.7711540827459888"/>
        <n v="6.5404417430095219"/>
        <n v="6.6659846246677237"/>
        <n v="0.84300358822572585"/>
        <n v="2.7154084202126532"/>
        <n v="3.4193024846801481"/>
        <n v="3.2006344790670784"/>
        <n v="2.7740906530310006"/>
        <n v="1.9509713491905467"/>
        <n v="0.20612517573351452"/>
        <n v="1.8767475001694431"/>
        <n v="1.1858218388315542"/>
        <n v="1.3587246226255658"/>
        <n v="1.191575416690849"/>
        <n v="0.22514057944926089"/>
        <n v="2.1857866524742122"/>
        <n v="11.368967624600185"/>
        <n v="2.1362146479764608"/>
        <n v="8.7039955685071169E-2"/>
        <n v="1.4017884340606901"/>
        <n v="4.6488798942161127"/>
        <n v="1.5842708805756025"/>
        <n v="1.3549390035415763"/>
        <n v="6.2759885329584142"/>
        <n v="1.8135333557119793"/>
        <n v="0.13087664085805034"/>
        <n v="2.9372043350383721"/>
        <n v="3.6429388307416981"/>
        <n v="2.1301060211811924"/>
        <n v="1.1928545566819027"/>
        <n v="1.9358271955930253"/>
        <n v="0.77477224206486406"/>
        <n v="5.1798566987646719"/>
        <n v="3.8381348074331634E-2"/>
        <n v="3.8270277126250023"/>
        <n v="2.7920583285967231"/>
        <n v="3.0638041807485781"/>
        <n v="9.6618711339162413"/>
        <n v="0.17179319176228697"/>
        <n v="3.2914967887703139"/>
        <n v="2.4181405729914998"/>
        <n v="0.37757504056790514"/>
        <n v="0.41910022682926423"/>
        <n v="1.8813346864160323"/>
        <n v="2.0718295567359983"/>
        <n v="1.2497124295065547"/>
        <n v="1.7919924990847764"/>
        <n v="0.10456232720800589"/>
        <n v="0.56577922209800902"/>
        <n v="3.5638902883180695E-2"/>
        <n v="0.51238359194247207"/>
        <n v="7.4875131420246284"/>
        <n v="7.5664782011355583E-2"/>
        <n v="1.5841859526980908"/>
        <n v="4.3688496780254358"/>
        <n v="4.3327908029802416"/>
        <n v="10.820441581030918"/>
        <n v="1.3507388854042683"/>
        <n v="2.7303959083736293"/>
        <n v="3.9368974447778573"/>
        <n v="0.20274407078705481"/>
        <n v="0.66849011558401017"/>
        <n v="3.04625573567465"/>
        <n v="2.2062994194337726"/>
        <n v="2.5354307546083401"/>
        <n v="2.5957638821279141"/>
        <n v="4.9454515992992647"/>
        <n v="0.78345056508257827"/>
        <n v="0.60012839852864708"/>
        <n v="12.818300262600642"/>
        <n v="7.6322173328912326"/>
        <n v="2.1413311133175994"/>
        <n v="0.3843548426438233"/>
        <n v="3.6313033955625507"/>
        <n v="1.1245789056567448"/>
        <n v="0.63103706201080112"/>
        <n v="0.3419769172823775"/>
        <n v="5.1621503649508744"/>
        <n v="5.1909989555727574"/>
        <n v="1.4938150724191406"/>
        <n v="2.1133110011716978"/>
        <n v="0.32832831676967522"/>
        <n v="0.74906652777960558"/>
        <n v="3.8398233045315493"/>
        <n v="1.1989586442371569"/>
        <n v="2.7621580699556215E-2"/>
        <n v="1.9470265810448506"/>
        <n v="1.0040480171749653"/>
        <n v="3.233995443925651E-2"/>
        <n v="0.5100222513180096"/>
        <n v="1.700686063173688"/>
        <n v="3.5785165467105005"/>
        <n v="0.69593891630585913"/>
        <n v="1.6572991434722193"/>
        <n v="1.17841504007884"/>
        <n v="0.61604197086528645"/>
        <n v="3.3726906267779815"/>
        <n v="4.6973725565742583"/>
        <n v="4.4081235168934354"/>
        <n v="0.19986652699511473"/>
        <n v="4.5254787784108617"/>
        <n v="0.35171060734239684"/>
        <n v="1.1765765357868894"/>
        <n v="1.0072652551796173"/>
        <n v="4.0612969424931897"/>
        <n v="4.6831817491140288"/>
        <n v="1.2476055532322545"/>
        <n v="4.2690076702337159"/>
        <n v="0.42416837678532504"/>
        <n v="0.79090122384415129"/>
        <n v="6.2300634946516613"/>
        <n v="1.4469581317738605"/>
        <n v="4.5946300172009895"/>
        <n v="0.90598192450417281"/>
        <n v="2.5504607276350355"/>
        <n v="3.9588401321385698"/>
        <n v="1.9603460237744965"/>
        <n v="0.17780703381890131"/>
        <n v="6.9867809098303786"/>
        <n v="2.648691704945497"/>
        <n v="0.19061046528520512"/>
        <n v="1.3935819277245898"/>
        <n v="0.67906716496807817"/>
        <n v="0.27805484271091269"/>
        <n v="20.607521170442926"/>
        <n v="12.479407158291906"/>
        <n v="6.0978862642882263E-2"/>
        <n v="0.29554980855278062"/>
        <n v="3.3558756386294064"/>
        <n v="2.2185635190144302"/>
        <n v="7.0252306479208046"/>
        <n v="2.6688726770378519"/>
        <n v="2.2613414564510306"/>
        <n v="6.9609344383395142E-3"/>
        <n v="6.8819401880661619"/>
        <n v="3.9282756930266043"/>
        <n v="0.56299529532586046"/>
        <n v="11.890756317822971"/>
        <n v="1.0794490403186809"/>
        <n v="4.4068232005887333"/>
        <n v="1.039257798300055"/>
        <n v="0.22683841877898819"/>
        <n v="0.10871874820286075"/>
        <n v="1.8159382926930296"/>
        <n v="0.35461853504220997"/>
        <n v="0.88783364925002173"/>
        <n v="0.49361183365898698"/>
        <n v="2.7684742175213516E-3"/>
        <n v="6.1139038144805005"/>
        <n v="1.492833493290086"/>
        <n v="4.4999896786412759"/>
        <n v="3.4787838233362227E-2"/>
        <n v="2.9447583525539844"/>
        <n v="2.1071569978117339"/>
        <n v="4.570884744757719"/>
        <n v="6.4742189785224094"/>
        <n v="8.7780740145737262E-3"/>
        <n v="1.533131060205613"/>
        <n v="5.642582066575029"/>
        <n v="3.6027800724926813"/>
        <n v="4.4337151339665812"/>
        <n v="2.5789885400257329"/>
        <n v="2.9939222817824458"/>
        <n v="0.46344932200943906"/>
        <n v="5.7576567720837808"/>
        <n v="5.7667031339399371"/>
        <n v="1.328205041559515"/>
        <n v="3.7293986347095354"/>
        <n v="2.0399714730430145"/>
        <n v="0.56101867360354352"/>
        <n v="2.6152680760935412"/>
        <n v="3.7803379685099006"/>
        <n v="0.86656576230324456"/>
        <n v="3.7252389520120528"/>
        <n v="5.3270011993159896"/>
        <n v="1.3459098011922814"/>
        <n v="1.5416877007940988"/>
        <n v="2.4799110365264099"/>
        <n v="0.52884971133270986"/>
        <n v="2.7054180092115234"/>
        <n v="0.43397959986693885"/>
        <n v="1.4313838131611671"/>
        <n v="2.3938219415766708"/>
        <n v="8.0595295610221633"/>
        <n v="0.44177858211540733"/>
        <n v="2.5483551502622417"/>
        <n v="0.4279053651312002"/>
        <n v="6.0217271398522527"/>
        <n v="1.378586390022134"/>
        <n v="0.97811373733839657"/>
        <n v="0.64550432034302685"/>
        <n v="6.4485290824230699"/>
        <n v="4.0960977234712415"/>
        <n v="0.95457792529622121"/>
        <n v="0.79029618992733663"/>
        <n v="1.1281365390398428"/>
        <n v="1.427805745699088"/>
        <n v="1.301060872516735"/>
        <n v="4.923234343081026E-2"/>
        <n v="0.96409824564783608"/>
        <n v="3.1690284414031717"/>
        <n v="0.36752652545116871"/>
      </sharedItems>
      <fieldGroup base="0">
        <rangePr autoStart="0" autoEnd="0" startNum="0" endNum="21" groupInterval="3"/>
        <groupItems count="9">
          <s v="&lt;0"/>
          <s v="0-3"/>
          <s v="3-6"/>
          <s v="6-9"/>
          <s v="9-12"/>
          <s v="12-15"/>
          <s v="15-18"/>
          <s v="18-21"/>
          <s v="&gt;21"/>
        </groupItems>
      </fieldGroup>
    </cacheField>
    <cacheField name="Service Time (min)" numFmtId="167">
      <sharedItems containsSemiMixedTypes="0" containsString="0" containsNumber="1" minValue="4.9203809491147376E-3" maxValue="14.943039172749939" count="499">
        <n v="3.2240271187815566"/>
        <n v="1.6938816238948764"/>
        <n v="4.9203809491147376E-3"/>
        <n v="1.638858720240598"/>
        <n v="3.6478764847628319E-2"/>
        <n v="0.18160988351916196"/>
        <n v="0.10119711035362432"/>
        <n v="0.56950426254070585"/>
        <n v="3.7533600342452358E-2"/>
        <n v="0.81567247525083197"/>
        <n v="0.11817723214801147"/>
        <n v="0.68076426647241473"/>
        <n v="2.6169867325033334"/>
        <n v="0.64100834915536642"/>
        <n v="0.74128142071902348"/>
        <n v="1.0973908237526706"/>
        <n v="5.7923412724398586"/>
        <n v="0.65638421513472855"/>
        <n v="3.6215474690292524"/>
        <n v="2.0708711339491916"/>
        <n v="3.7924842792166484"/>
        <n v="10.056369827715731"/>
        <n v="5.2498618801540813"/>
        <n v="2.929964234423327"/>
        <n v="0.72274870124701174"/>
        <n v="0.3816747665726764"/>
        <n v="1.9967054118055521"/>
        <n v="3.3566670583860785"/>
        <n v="2.5336889440726078"/>
        <n v="1.6466931631970998"/>
        <n v="0.6814319225480564"/>
        <n v="1.2581204589280959"/>
        <n v="0.20703965710977096"/>
        <n v="1.0480927593599692"/>
        <n v="5.0164523476633631"/>
        <n v="0.33527269411129629"/>
        <n v="2.5820349420104298"/>
        <n v="5.7884572012057287"/>
        <n v="3.3301464936995795"/>
        <n v="5.6902720264646302E-2"/>
        <n v="2.1677526031569121"/>
        <n v="0.90971327866867113"/>
        <n v="0.91717144882633916"/>
        <n v="1.2002210348984206"/>
        <n v="0.79768724250100231"/>
        <n v="0.46486040094599451"/>
        <n v="0.12495538041010319"/>
        <n v="0.45412625528501366"/>
        <n v="0.51759395533969399"/>
        <n v="4.8828013731750393E-2"/>
        <n v="2.0129517535035761"/>
        <n v="2.2507795654370657"/>
        <n v="2.7146097873983961"/>
        <n v="7.5382089270884869"/>
        <n v="4.1399332111270173"/>
        <n v="5.8576738387119205"/>
        <n v="7.7067140401807137"/>
        <n v="0.68112984015719258"/>
        <n v="3.5234332016962666"/>
        <n v="0.90655738015983511"/>
        <n v="0.56944969406298207"/>
        <n v="0.7161385784678781"/>
        <n v="6.3595898305050973"/>
        <n v="7.6828569470748809"/>
        <n v="1.3122351262114742"/>
        <n v="4.63364409494962"/>
        <n v="0.66387625514498305"/>
        <n v="6.089371744083361"/>
        <n v="3.5325488311968054"/>
        <n v="2.4000854566139078"/>
        <n v="0.4016046338725176"/>
        <n v="0.20842627404724401"/>
        <n v="3.5335984686255171"/>
        <n v="0.88927947284416697"/>
        <n v="5.7229858168277818"/>
        <n v="0.74741056285246898"/>
        <n v="0.53317312314565879"/>
        <n v="7.9761031234314004"/>
        <n v="0.37928307122188937"/>
        <n v="2.5536227454824818"/>
        <n v="1.5626189109162538"/>
        <n v="0.32480159188598523"/>
        <n v="1.5084774725348866"/>
        <n v="0.53807829119049078"/>
        <n v="2.2723137698898954"/>
        <n v="4.2862822005533161"/>
        <n v="2.0744129471008761"/>
        <n v="1.6808770143486573"/>
        <n v="0.73007663140832135"/>
        <n v="6.6504040489255285"/>
        <n v="6.3114217582266861"/>
        <n v="0.5564429579504323"/>
        <n v="3.2868085381787484"/>
        <n v="3.1800503390366144"/>
        <n v="1.2002250775222805"/>
        <n v="0.44620621529509558"/>
        <n v="5.5037084413342185"/>
        <n v="10.780953873475202"/>
        <n v="3.9383633654069135"/>
        <n v="1.5219580665660837"/>
        <n v="0.50138731779838708"/>
        <n v="1.1691963598740349"/>
        <n v="1.4337890055862452"/>
        <n v="9.8333618255630615"/>
        <n v="2.8307239307251795"/>
        <n v="0.64020188716529858"/>
        <n v="0.47901080122165107"/>
        <n v="2.1898410856514579"/>
        <n v="2.8659409701369496"/>
        <n v="2.9011283198315265"/>
        <n v="8.5678072499985216"/>
        <n v="4.4156732005139778"/>
        <n v="0.73746850487891646"/>
        <n v="7.3281072328982316E-2"/>
        <n v="0.84875194590080405"/>
        <n v="1.4214113299544853"/>
        <n v="5.0452182308875511"/>
        <n v="1.9407818369130294"/>
        <n v="1.6105812634133447"/>
        <n v="2.5345469553221038"/>
        <n v="0.26901274084359289"/>
        <n v="4.8576589167024266E-2"/>
        <n v="2.1305818011987294"/>
        <n v="6.3779855114505124E-2"/>
        <n v="0.10178531670057668"/>
        <n v="3.0549452619346869"/>
        <n v="0.57078138718603366"/>
        <n v="0.957297190143652"/>
        <n v="0.45288030075958258"/>
        <n v="1.9224848803488157"/>
        <n v="2.6742201153513943"/>
        <n v="3.1634578916339255"/>
        <n v="8.6987127721001353E-2"/>
        <n v="0.95614977679256496"/>
        <n v="4.496013809799086"/>
        <n v="2.0116236587816045"/>
        <n v="0.14461121977401492"/>
        <n v="3.5905951828003047"/>
        <n v="1.6498250419747391"/>
        <n v="0.51017078046661846"/>
        <n v="1.8375855836429027"/>
        <n v="1.0207580047192253"/>
        <n v="4.2070015317968581"/>
        <n v="2.5141674887461405"/>
        <n v="2.3267228880767363"/>
        <n v="1.5324941668411403"/>
        <n v="1.9497719457319169"/>
        <n v="6.2255744912686923"/>
        <n v="3.7750087957207517"/>
        <n v="3.3613616876088743"/>
        <n v="1.5365387215314885"/>
        <n v="6.8861251797669887E-2"/>
        <n v="0.6051042982443452"/>
        <n v="2.1789769884353554"/>
        <n v="1.9200427551086066"/>
        <n v="0.6086788775072951"/>
        <n v="0.89062740457279843"/>
        <n v="0.19813344278081443"/>
        <n v="2.7278760761908809"/>
        <n v="7.6154696072960624"/>
        <n v="2.1274135533532577"/>
        <n v="0.25968985246508658"/>
        <n v="0.4611420189365355"/>
        <n v="1.5014756611633033"/>
        <n v="0.87881236560145548"/>
        <n v="0.15238647779911355"/>
        <n v="2.7241513302599745"/>
        <n v="2.3157354173118923"/>
        <n v="1.7787945055119194"/>
        <n v="1.7353398589717801"/>
        <n v="2.3287138620844217"/>
        <n v="1.1321266074569316"/>
        <n v="4.0778684822350986"/>
        <n v="2.4517534787051236"/>
        <n v="2.3917164108064459"/>
        <n v="2.329730309514022"/>
        <n v="1.1945383818629673"/>
        <n v="0.49676746763963725"/>
        <n v="3.900823135737623E-2"/>
        <n v="2.1596387753270805"/>
        <n v="0.51089853915750238"/>
        <n v="3.3911190696118312"/>
        <n v="3.4064711623427728"/>
        <n v="1.7008129295919734"/>
        <n v="2.2154821536964886"/>
        <n v="1.7493010118679759"/>
        <n v="0.90863328205293215"/>
        <n v="2.6049380215639943"/>
        <n v="1.8284787528494779"/>
        <n v="2.4952493817211274"/>
        <n v="0.15222583913047397"/>
        <n v="0.70323200285429011"/>
        <n v="3.8444725755958569"/>
        <n v="0.90238279078377848"/>
        <n v="7.4622715093585263"/>
        <n v="0.23810957929188112"/>
        <n v="3.0631478239346879"/>
        <n v="9.6615200886006974E-2"/>
        <n v="3.3408671294197791"/>
        <n v="3.3089052316508347"/>
        <n v="2.4537994478612197"/>
        <n v="1.1400343830400179"/>
        <n v="3.9924019979484511"/>
        <n v="3.8303916824536146"/>
        <n v="4.490030491574732"/>
        <n v="2.9624284668355219"/>
        <n v="0.86530071909739892"/>
        <n v="3.3943742394281387"/>
        <n v="2.6464123752780151"/>
        <n v="5.1627740787431655"/>
        <n v="5.3149072493746674"/>
        <n v="5.2928623385132356"/>
        <n v="0.71513361871504355"/>
        <n v="2.0120722928139063"/>
        <n v="5.7707334627510996"/>
        <n v="2.9603140904225809"/>
        <n v="1.4156774827509258"/>
        <n v="3.5222586628260997"/>
        <n v="3.9367403868543716"/>
        <n v="3.8207513741645887"/>
        <n v="0.4793242680369631"/>
        <n v="3.5382958031894196"/>
        <n v="0.45639884516402857"/>
        <n v="0.11253017133709173"/>
        <n v="2.558691752236729"/>
        <n v="1.1533366422639466"/>
        <n v="6.0392286086908715"/>
        <n v="1.0882703906059876"/>
        <n v="0.86951851965273697"/>
        <n v="0.50394825441036095"/>
        <n v="3.7231132814366297"/>
        <n v="0.77632818279754168"/>
        <n v="0.15987122143222215"/>
        <n v="3.0549384942221018"/>
        <n v="0.90620164417936444"/>
        <n v="1.3349497312240197"/>
        <n v="6.4720006275176312"/>
        <n v="0.60226410684064846"/>
        <n v="3.9815926684007339"/>
        <n v="7.4955491796921567"/>
        <n v="1.0956973516504955"/>
        <n v="4.8753297722589481"/>
        <n v="1.3903596633472382"/>
        <n v="0.8443440872157183"/>
        <n v="1.399904118508591"/>
        <n v="2.3833441262997708"/>
        <n v="8.3915013568617317E-2"/>
        <n v="7.3333308692675949"/>
        <n v="2.4760829538892444"/>
        <n v="7.1728570876565634"/>
        <n v="4.3175802857229941"/>
        <n v="1.6016966311179481"/>
        <n v="2.0723877046218262"/>
        <n v="0.1229404824472218"/>
        <n v="2.1077208207950444"/>
        <n v="0.93674592729929362"/>
        <n v="12.392771207154315"/>
        <n v="1.134576342169235"/>
        <n v="0.41418352656507329"/>
        <n v="1.2884199285295104"/>
        <n v="3.0685079893772063"/>
        <n v="1.5972761384322327"/>
        <n v="0.53828470346858792"/>
        <n v="2.0510825997855595"/>
        <n v="0.45160041322844624"/>
        <n v="4.3558009074283728"/>
        <n v="1.4506734061180588"/>
        <n v="0.61463315906758043"/>
        <n v="1.0706377189057237"/>
        <n v="3.5550471502628254"/>
        <n v="5.8891762136062358"/>
        <n v="0.27630898009785482"/>
        <n v="0.3146805300663128"/>
        <n v="2.4185668065637356"/>
        <n v="0.43662103773299943"/>
        <n v="7.7489971907275015"/>
        <n v="3.226524070067236"/>
        <n v="1.1237233651953944"/>
        <n v="0.5822136186465896"/>
        <n v="1.8672600398483929"/>
        <n v="1.0601919138696771"/>
        <n v="3.8917733201740288"/>
        <n v="0.7434368315038985"/>
        <n v="0.58354954907893253"/>
        <n v="3.8385136951340835"/>
        <n v="3.8982991053975571"/>
        <n v="0.34391249204565727"/>
        <n v="0.16993608102789123"/>
        <n v="3.3171747217882421"/>
        <n v="0.67477191065008457"/>
        <n v="0.45515718195598215"/>
        <n v="1.0594939242564683"/>
        <n v="0.5011439200295158"/>
        <n v="14.859698081222636"/>
        <n v="9.0424063370033392E-2"/>
        <n v="2.6631959177350386"/>
        <n v="0.52427810302194677"/>
        <n v="2.1020071735072494"/>
        <n v="0.57807252273538445"/>
        <n v="1.6252836929987229"/>
        <n v="1.1555676339844594"/>
        <n v="1.3105087605747483"/>
        <n v="1.5418705869356204"/>
        <n v="0.25277117460367143"/>
        <n v="3.1364629628530971"/>
        <n v="1.3806309372378152"/>
        <n v="3.2274259298280965"/>
        <n v="0.34418185520854261"/>
        <n v="3.7348447460341943"/>
        <n v="0.43121359658777875"/>
        <n v="1.4332460493514212"/>
        <n v="0.16779029997895234"/>
        <n v="0.29014015610796834"/>
        <n v="1.8039129822422482"/>
        <n v="0.50490225200886496"/>
        <n v="4.5167825415650773"/>
        <n v="4.2221996287270747"/>
        <n v="0.74444108868984726"/>
        <n v="0.56326499783864048"/>
        <n v="2.5493061982061707"/>
        <n v="1.7407934941851884"/>
        <n v="0.6173965129905763"/>
        <n v="0.9159721618059864"/>
        <n v="3.0442869554834693"/>
        <n v="1.4574340443054268"/>
        <n v="1.6509469803576096"/>
        <n v="8.3099929463375855"/>
        <n v="4.1866421215011655"/>
        <n v="3.6586087076169185"/>
        <n v="1.2940934875981869"/>
        <n v="3.1164761784265731"/>
        <n v="2.4566668695174059"/>
        <n v="2.0536079545089643"/>
        <n v="3.4773711253750621"/>
        <n v="0.4800346757434204"/>
        <n v="0.14382982825981308"/>
        <n v="0.15315617946663632"/>
        <n v="2.093086216528488"/>
        <n v="2.3471015945230889"/>
        <n v="3.4771765923127722"/>
        <n v="7.1437887437581032E-2"/>
        <n v="2.2664973007852409"/>
        <n v="2.7561697828499905"/>
        <n v="0.70543323675846048"/>
        <n v="1.2070282393071201"/>
        <n v="1.5065445060567633"/>
        <n v="0.33741425992535723"/>
        <n v="0.44491911168617954"/>
        <n v="8.9639152803289708"/>
        <n v="1.0224302466102784"/>
        <n v="4.9311982749911119"/>
        <n v="1.7636533346315455"/>
        <n v="1.0845118492221359"/>
        <n v="0.2698512272849205"/>
        <n v="1.6298179745590633"/>
        <n v="0.32727341419975209"/>
        <n v="0.13893721046602187"/>
        <n v="0.87142441697502571"/>
        <n v="3.0633707658221576"/>
        <n v="2.5320837419680289"/>
        <n v="3.8735878309120828"/>
        <n v="0.86564427593984983"/>
        <n v="1.3607753043686244"/>
        <n v="3.9728768505307799"/>
        <n v="1.6365678578211567"/>
        <n v="1.987694022564561"/>
        <n v="0.72495421624047462"/>
        <n v="1.3029151368266185"/>
        <n v="5.3346709787549225"/>
        <n v="1.2137529181788308E-2"/>
        <n v="0.50473905413050735"/>
        <n v="3.5538641665271844"/>
        <n v="3.6748729341087909"/>
        <n v="2.2859568237895864"/>
        <n v="0.25838284499586883"/>
        <n v="4.5832172203775681"/>
        <n v="3.1902664729816221"/>
        <n v="5.3613086555536942E-3"/>
        <n v="4.1185452615300928"/>
        <n v="1.2824835556869849"/>
        <n v="1.1701477187613665"/>
        <n v="2.6927139320264692"/>
        <n v="1.1203914067397449"/>
        <n v="10.908771349661574"/>
        <n v="5.3501264551938779E-2"/>
        <n v="0.63089253734842354"/>
        <n v="0.24080809481429843"/>
        <n v="2.8509096163639631"/>
        <n v="1.4097819617321123"/>
        <n v="4.815340293420256"/>
        <n v="0.33733402257040151"/>
        <n v="1.6752273843599199E-2"/>
        <n v="0.5831028201466586"/>
        <n v="0.61951305220750741"/>
        <n v="9.1607912474640785E-2"/>
        <n v="1.0183242137919337"/>
        <n v="1.0993818115338856"/>
        <n v="0.90591491759448972"/>
        <n v="4.3178970006962256"/>
        <n v="1.9245118961267695"/>
        <n v="0.65010072155832255"/>
        <n v="0.11328492390274113"/>
        <n v="0.74441480300617002"/>
        <n v="2.0062100791494425E-2"/>
        <n v="1.0625941001796981"/>
        <n v="0.69553818955644053"/>
        <n v="4.7642949745847565"/>
        <n v="2.9502396954076064"/>
        <n v="3.4419607869748288"/>
        <n v="4.6978268921059039"/>
        <n v="0.7152416946375163"/>
        <n v="6.8743467250415016"/>
        <n v="1.734559221993498"/>
        <n v="2.5351634367107212"/>
        <n v="0.70054666346669237"/>
        <n v="2.1747249501339092"/>
        <n v="2.5887721194539011"/>
        <n v="1.4610877326141922"/>
        <n v="1.0214547292200258"/>
        <n v="4.4064479034564616"/>
        <n v="0.55230191766446879"/>
        <n v="1.6483865938265505"/>
        <n v="2.5818566539395658"/>
        <n v="0.2808238978380771"/>
        <n v="0.5906256492307459"/>
        <n v="0.86043205661637112"/>
        <n v="0.9409786569461025"/>
        <n v="3.2103622211850031"/>
        <n v="1.363200309243856"/>
        <n v="1.5179322234803585"/>
        <n v="4.1258007269836847"/>
        <n v="1.5251337302627188"/>
        <n v="0.31955105195453659"/>
        <n v="0.52594558566757199"/>
        <n v="2.0017074086767628"/>
        <n v="2.9412016056411803"/>
        <n v="4.8791366267860372"/>
        <n v="2.7140745014263428"/>
        <n v="3.4274054206575881"/>
        <n v="0.21767556439266178"/>
        <n v="1.9700940989010565"/>
        <n v="0.15637024361860549"/>
        <n v="1.819977147878626"/>
        <n v="4.5199194301009582"/>
        <n v="0.83698069144322174"/>
        <n v="0.96987361438630726"/>
        <n v="5.0757218867036551"/>
        <n v="0.41458076276378492"/>
        <n v="0.36525722659086746"/>
        <n v="5.8576829747610173"/>
        <n v="8.6733269288714929"/>
        <n v="1.5360202207262306"/>
        <n v="0.34201937430611296"/>
        <n v="0.42117688756217803"/>
        <n v="14.943039172749939"/>
        <n v="3.1269574495347818"/>
        <n v="0.21730405129152267"/>
        <n v="0.23552232671946341"/>
        <n v="6.6482806351168904"/>
        <n v="2.3945853603137937"/>
        <n v="0.62949073860086235"/>
        <n v="2.5461078303029714"/>
        <n v="3.5442590644932266"/>
        <n v="7.8410784219666914"/>
        <n v="2.7464110244368967"/>
        <n v="0.32288699077763156"/>
        <n v="0.38944705476868907"/>
        <n v="1.2300832420912253"/>
        <n v="1.7991067319799856"/>
        <n v="0.43489644040216274"/>
        <n v="0.68073604739724958"/>
        <n v="1.5544970451545841"/>
        <n v="0.32466077693974821"/>
        <n v="1.2687403280195186"/>
        <n v="0.99024145026001775"/>
        <n v="1.0766231376097375"/>
        <n v="3.5416506256600333"/>
        <n v="1.2716195190585466"/>
        <n v="8.4900077000411347"/>
        <n v="7.2903395112934241E-2"/>
        <n v="9.0675308069141924E-3"/>
        <n v="1.1725209139735293"/>
        <n v="9.9552618132706936"/>
        <n v="0.942932008111111"/>
        <n v="1.3121832024574349"/>
        <n v="0.59531431949632896"/>
        <n v="4.8076742729921325"/>
        <n v="1.4215360878472261"/>
        <n v="8.8128996284947689"/>
        <n v="0.49564709187127332"/>
        <n v="1.450274059918381"/>
        <n v="0.55775287084916991"/>
        <n v="2.3994114212533191"/>
        <n v="9.4773358762676043"/>
        <n v="2.6807486886429515"/>
        <n v="1.2256154339164982"/>
        <n v="4.3737443449097684E-2"/>
        <n v="4.2231087125260647"/>
        <n v="7.0350291568132368"/>
      </sharedItems>
      <fieldGroup base="1">
        <rangePr autoStart="0" autoEnd="0" startNum="0" endNum="15" groupInterval="2"/>
        <groupItems count="10">
          <s v="&lt;0"/>
          <s v="0-2"/>
          <s v="2-4"/>
          <s v="4-6"/>
          <s v="6-8"/>
          <s v="8-10"/>
          <s v="10-12"/>
          <s v="12-14"/>
          <s v="14-16"/>
          <s v="&gt;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906.798238657408" createdVersion="5" refreshedVersion="5" minRefreshableVersion="3" recordCount="500">
  <cacheSource type="worksheet">
    <worksheetSource ref="J1:J501" sheet="Simulation"/>
  </cacheSource>
  <cacheFields count="1">
    <cacheField name="Service Time (min)" numFmtId="167">
      <sharedItems containsSemiMixedTypes="0" containsString="0" containsNumber="1" minValue="4.9203809491147376E-3" maxValue="14.943039172749939" count="500">
        <n v="3.2240271187815566"/>
        <n v="1.6938816238948764"/>
        <n v="4.9203809491147376E-3"/>
        <n v="1.638858720240598"/>
        <n v="3.6478764847628319E-2"/>
        <n v="0.18160988351916196"/>
        <n v="0.10119711035362432"/>
        <n v="0.56950426254070585"/>
        <n v="3.7533600342452358E-2"/>
        <n v="0.81567247525083197"/>
        <n v="0.11817723214801147"/>
        <n v="0.68076426647241473"/>
        <n v="2.6169867325033334"/>
        <n v="0.64100834915536642"/>
        <n v="0.74128142071902348"/>
        <n v="1.0973908237526706"/>
        <n v="5.7923412724398586"/>
        <n v="0.65638421513472855"/>
        <n v="3.6215474690292524"/>
        <n v="2.0708711339491916"/>
        <n v="3.7924842792166484"/>
        <n v="10.056369827715731"/>
        <n v="5.2498618801540813"/>
        <n v="2.929964234423327"/>
        <n v="0.72274870124701174"/>
        <n v="0.3816747665726764"/>
        <n v="1.9967054118055521"/>
        <n v="3.3566670583860785"/>
        <n v="2.5336889440726078"/>
        <n v="1.6466931631970998"/>
        <n v="0.6814319225480564"/>
        <n v="1.2581204589280959"/>
        <n v="0.20703965710977096"/>
        <n v="1.0480927593599692"/>
        <n v="5.0164523476633631"/>
        <n v="0.33527269411129629"/>
        <n v="2.5820349420104298"/>
        <n v="5.7884572012057287"/>
        <n v="3.3301464936995795"/>
        <n v="5.6902720264646302E-2"/>
        <n v="2.1677526031569121"/>
        <n v="0.90971327866867113"/>
        <n v="0.91717144882633916"/>
        <n v="1.2002210348984206"/>
        <n v="0.79768724250100231"/>
        <n v="0.46486040094599451"/>
        <n v="0.12495538041010319"/>
        <n v="0.45412625528501366"/>
        <n v="0.51759395533969399"/>
        <n v="4.8828013731750393E-2"/>
        <n v="2.0129517535035761"/>
        <n v="2.2507795654370657"/>
        <n v="2.7146097873983961"/>
        <n v="7.5382089270884869"/>
        <n v="4.1399332111270173"/>
        <n v="5.8576738387119205"/>
        <n v="7.7067140401807137"/>
        <n v="0.68112984015719258"/>
        <n v="3.5234332016962666"/>
        <n v="0.90655738015983511"/>
        <n v="0.56944969406298207"/>
        <n v="0.7161385784678781"/>
        <n v="6.3595898305050973"/>
        <n v="7.6828569470748809"/>
        <n v="1.3122351262114742"/>
        <n v="4.63364409494962"/>
        <n v="0.66387625514498305"/>
        <n v="6.089371744083361"/>
        <n v="3.5325488311968054"/>
        <n v="2.4000854566139078"/>
        <n v="0.4016046338725176"/>
        <n v="0.20842627404724401"/>
        <n v="3.5335984686255171"/>
        <n v="0.88927947284416697"/>
        <n v="5.7229858168277818"/>
        <n v="0.74741056285246898"/>
        <n v="0.53317312314565879"/>
        <n v="7.9761031234314004"/>
        <n v="0.37928307122188937"/>
        <n v="2.5536227454824818"/>
        <n v="1.5626189109162538"/>
        <n v="0.32480159188598523"/>
        <n v="1.5084774725348866"/>
        <n v="0.53807829119049078"/>
        <n v="2.2723137698898954"/>
        <n v="4.2862822005533161"/>
        <n v="2.0744129471008761"/>
        <n v="1.6808770143486573"/>
        <n v="0.73007663140832135"/>
        <n v="6.6504040489255285"/>
        <n v="6.3114217582266861"/>
        <n v="0.5564429579504323"/>
        <n v="3.2868085381787484"/>
        <n v="3.1800503390366144"/>
        <n v="1.2002250775222805"/>
        <n v="0.44620621529509558"/>
        <n v="5.5037084413342185"/>
        <n v="10.780953873475202"/>
        <n v="3.9383633654069135"/>
        <n v="1.5219580665660837"/>
        <n v="0.50138731779838708"/>
        <n v="1.1691963598740349"/>
        <n v="1.4337890055862452"/>
        <n v="9.8333618255630615"/>
        <n v="2.8307239307251795"/>
        <n v="0.64020188716529858"/>
        <n v="0.47901080122165107"/>
        <n v="2.1898410856514579"/>
        <n v="2.8659409701369496"/>
        <n v="2.9011283198315265"/>
        <n v="8.5678072499985216"/>
        <n v="4.4156732005139778"/>
        <n v="0.73746850487891646"/>
        <n v="7.3281072328982316E-2"/>
        <n v="0.84875194590080405"/>
        <n v="1.4214113299544853"/>
        <n v="5.0452182308875511"/>
        <n v="1.9407818369130294"/>
        <n v="1.6105812634133447"/>
        <n v="2.5345469553221038"/>
        <n v="0.26901274084359289"/>
        <n v="4.8576589167024266E-2"/>
        <n v="2.1305818011987294"/>
        <n v="6.3779855114505124E-2"/>
        <n v="0.10178531670057668"/>
        <n v="3.0549452619346869"/>
        <n v="0.57078138718603366"/>
        <n v="0.957297190143652"/>
        <n v="0.45288030075958258"/>
        <n v="1.9224848803488157"/>
        <n v="2.6742201153513943"/>
        <n v="3.1634578916339255"/>
        <n v="8.6987127721001353E-2"/>
        <n v="0.95614977679256496"/>
        <n v="4.496013809799086"/>
        <n v="2.0116236587816045"/>
        <n v="0.14461121977401492"/>
        <n v="3.5905951828003047"/>
        <n v="1.6498250419747391"/>
        <n v="0.51017078046661846"/>
        <n v="1.8375855836429027"/>
        <n v="1.0207580047192253"/>
        <n v="4.2070015317968581"/>
        <n v="2.5141674887461405"/>
        <n v="2.3267228880767363"/>
        <n v="1.5324941668411403"/>
        <n v="1.9497719457319169"/>
        <n v="6.2255744912686923"/>
        <n v="3.7750087957207517"/>
        <n v="3.3613616876088743"/>
        <n v="1.5365387215314885"/>
        <n v="6.8861251797669887E-2"/>
        <n v="0.6051042982443452"/>
        <n v="2.1789769884353554"/>
        <n v="1.9200427551086066"/>
        <n v="0.6086788775072951"/>
        <n v="0.89062740457279843"/>
        <n v="0.19813344278081443"/>
        <n v="2.7278760761908809"/>
        <n v="7.6154696072960624"/>
        <n v="2.1274135533532577"/>
        <n v="0.25968985246508658"/>
        <n v="0.4611420189365355"/>
        <n v="1.5014756611633033"/>
        <n v="0.87881236560145548"/>
        <n v="0.15238647779911355"/>
        <n v="2.7241513302599745"/>
        <n v="2.3157354173118923"/>
        <n v="1.7787945055119194"/>
        <n v="1.7353398589717801"/>
        <n v="2.3287138620844217"/>
        <n v="1.1321266074569316"/>
        <n v="4.0778684822350986"/>
        <n v="2.4517534787051236"/>
        <n v="2.3917164108064459"/>
        <n v="2.329730309514022"/>
        <n v="1.1945383818629673"/>
        <n v="0.49676746763963725"/>
        <n v="3.900823135737623E-2"/>
        <n v="2.1596387753270805"/>
        <n v="0.51089853915750238"/>
        <n v="3.3911190696118312"/>
        <n v="3.4064711623427728"/>
        <n v="1.7008129295919734"/>
        <n v="2.2154821536964886"/>
        <n v="1.7493010118679759"/>
        <n v="0.90863328205293215"/>
        <n v="2.6049380215639943"/>
        <n v="1.8284787528494779"/>
        <n v="2.4952493817211274"/>
        <n v="0.15222583913047397"/>
        <n v="0.70323200285429011"/>
        <n v="3.8444725755958569"/>
        <n v="0.90238279078377848"/>
        <n v="7.4622715093585263"/>
        <n v="0.23810957929188112"/>
        <n v="3.0631478239346879"/>
        <n v="9.6615200886006974E-2"/>
        <n v="3.3408671294197791"/>
        <n v="3.3089052316508347"/>
        <n v="2.4537994478612197"/>
        <n v="1.1400343830400179"/>
        <n v="3.9924019979484511"/>
        <n v="3.8303916824536146"/>
        <n v="4.490030491574732"/>
        <n v="2.9624284668355219"/>
        <n v="0.86530071909739892"/>
        <n v="3.3943742394281387"/>
        <n v="2.6464123752780151"/>
        <n v="5.1627740787431655"/>
        <n v="5.3149072493746674"/>
        <n v="5.2928623385132356"/>
        <n v="0.71513361871504355"/>
        <n v="2.0120722928139063"/>
        <n v="5.7707334627510996"/>
        <n v="2.9603140904225809"/>
        <n v="1.4156774827509258"/>
        <n v="3.5222586628260997"/>
        <n v="3.9367403868543716"/>
        <n v="3.8207513741645887"/>
        <n v="0.4793242680369631"/>
        <n v="3.5382958031894196"/>
        <n v="0.45639884516402857"/>
        <n v="0.11253017133709173"/>
        <n v="2.558691752236729"/>
        <n v="1.1533366422639466"/>
        <n v="6.0392286086908715"/>
        <n v="1.0882703906059876"/>
        <n v="0.86951851965273697"/>
        <n v="0.50394825441036095"/>
        <n v="3.7231132814366297"/>
        <n v="0.77632818279754168"/>
        <n v="0.15987122143222215"/>
        <n v="3.0549384942221018"/>
        <n v="0.90620164417936444"/>
        <n v="1.3349497312240197"/>
        <n v="6.4720006275176312"/>
        <n v="0.60226410684064846"/>
        <n v="3.9815926684007339"/>
        <n v="7.4955491796921567"/>
        <n v="1.0956973516504955"/>
        <n v="4.8753297722589481"/>
        <n v="1.3903596633472382"/>
        <n v="0.8443440872157183"/>
        <n v="1.399904118508591"/>
        <n v="2.3833441262997708"/>
        <n v="8.3915013568617317E-2"/>
        <n v="7.3333308692675949"/>
        <n v="2.4760829538892444"/>
        <n v="7.1728570876565634"/>
        <n v="4.3175802857229941"/>
        <n v="1.6016966311179481"/>
        <n v="2.0723877046218262"/>
        <n v="0.1229404824472218"/>
        <n v="2.1077208207950444"/>
        <n v="0.93674592729929362"/>
        <n v="12.392771207154315"/>
        <n v="1.134576342169235"/>
        <n v="0.41418352656507329"/>
        <n v="1.2884199285295104"/>
        <n v="3.0685079893772063"/>
        <n v="1.5972761384322327"/>
        <n v="0.53828470346858792"/>
        <n v="2.0510825997855595"/>
        <n v="0.45160041322844624"/>
        <n v="4.3558009074283728"/>
        <n v="1.4506734061180588"/>
        <n v="0.61463315906758043"/>
        <n v="1.0706377189057237"/>
        <n v="3.5550471502628254"/>
        <n v="5.8891762136062358"/>
        <n v="0.27630898009785482"/>
        <n v="0.3146805300663128"/>
        <n v="2.4185668065637356"/>
        <n v="0.43662103773299943"/>
        <n v="7.7489971907275015"/>
        <n v="3.226524070067236"/>
        <n v="1.1237233651953944"/>
        <n v="0.5822136186465896"/>
        <n v="1.8672600398483929"/>
        <n v="1.0601919138696771"/>
        <n v="3.8917733201740288"/>
        <n v="0.7434368315038985"/>
        <n v="0.58354954907893253"/>
        <n v="3.8385136951340835"/>
        <n v="3.8982991053975571"/>
        <n v="0.34391249204565727"/>
        <n v="0.16993608102789123"/>
        <n v="3.3171747217882421"/>
        <n v="0.67477191065008457"/>
        <n v="0.45515718195598215"/>
        <n v="1.0594939242564683"/>
        <n v="0.5011439200295158"/>
        <n v="14.859698081222636"/>
        <n v="9.0424063370033392E-2"/>
        <n v="2.6631959177350386"/>
        <n v="0.52427810302194677"/>
        <n v="2.1020071735072494"/>
        <n v="0.57807252273538445"/>
        <n v="1.6252836929987229"/>
        <n v="1.1555676339844594"/>
        <n v="1.3105087605747483"/>
        <n v="1.5418705869356204"/>
        <n v="0.25277117460367143"/>
        <n v="3.1364629628530971"/>
        <n v="1.3806309372378152"/>
        <n v="3.2274259298280965"/>
        <n v="0.34418185520854261"/>
        <n v="3.7348447460341943"/>
        <n v="0.43121359658777875"/>
        <n v="1.4332460493514212"/>
        <n v="0.16779029997895234"/>
        <n v="0.29014015610796834"/>
        <n v="1.8039129822422482"/>
        <n v="0.50490225200886496"/>
        <n v="4.5167825415650773"/>
        <n v="4.2221996287270747"/>
        <n v="0.74444108868984726"/>
        <n v="0.56326499783864048"/>
        <n v="2.5493061982061707"/>
        <n v="1.7407934941851884"/>
        <n v="0.6173965129905763"/>
        <n v="0.9159721618059864"/>
        <n v="3.0442869554834693"/>
        <n v="1.4574340443054268"/>
        <n v="1.6509469803576096"/>
        <n v="8.3099929463375855"/>
        <n v="4.1866421215011655"/>
        <n v="3.6586087076169185"/>
        <n v="1.2940934875981869"/>
        <n v="3.1164761784265731"/>
        <n v="2.4566668695174059"/>
        <n v="2.0536079545089643"/>
        <n v="3.4773711253750621"/>
        <n v="0.4800346757434204"/>
        <n v="0.14382982825981308"/>
        <n v="0.15315617946663632"/>
        <n v="2.093086216528488"/>
        <n v="2.3471015945230889"/>
        <n v="3.4771765923127722"/>
        <n v="7.1437887437581032E-2"/>
        <n v="2.2664973007852409"/>
        <n v="2.7561697828499905"/>
        <n v="0.70543323675846048"/>
        <n v="1.2070282393071201"/>
        <n v="1.5065445060567633"/>
        <n v="0.33741425992535723"/>
        <n v="0.44491911168617954"/>
        <n v="8.9639152803289708"/>
        <n v="1.0224302466102784"/>
        <n v="4.9311982749911119"/>
        <n v="1.7636533346315455"/>
        <n v="1.0845118492221359"/>
        <n v="0.2698512272849205"/>
        <n v="1.6298179745590633"/>
        <n v="0.32727341419975209"/>
        <n v="0.13893721046602187"/>
        <n v="0.87142441697502571"/>
        <n v="3.0633707658221576"/>
        <n v="2.5320837419680289"/>
        <n v="3.8735878309120828"/>
        <n v="0.86564427593984983"/>
        <n v="1.3607753043686244"/>
        <n v="3.9728768505307799"/>
        <n v="1.6365678578211567"/>
        <n v="1.987694022564561"/>
        <n v="0.72495421624047462"/>
        <n v="1.3029151368266185"/>
        <n v="5.3346709787549225"/>
        <n v="1.2137529181788308E-2"/>
        <n v="0.50473905413050735"/>
        <n v="3.5538641665271844"/>
        <n v="3.6748729341087909"/>
        <n v="2.2859568237895864"/>
        <n v="0.25838284499586883"/>
        <n v="4.5832172203775681"/>
        <n v="3.1902664729816221"/>
        <n v="5.3613086555536942E-3"/>
        <n v="4.1185452615300928"/>
        <n v="1.2824835556869849"/>
        <n v="1.1701477187613665"/>
        <n v="2.6927139320264692"/>
        <n v="1.1203914067397449"/>
        <n v="10.908771349661574"/>
        <n v="5.3501264551938779E-2"/>
        <n v="0.63089253734842354"/>
        <n v="0.24080809481429843"/>
        <n v="2.8509096163639631"/>
        <n v="1.4097819617321123"/>
        <n v="4.815340293420256"/>
        <n v="0.33733402257040151"/>
        <n v="1.6752273843599199E-2"/>
        <n v="0.5831028201466586"/>
        <n v="0.61951305220750741"/>
        <n v="9.1607912474640785E-2"/>
        <n v="1.0183242137919337"/>
        <n v="1.0993818115338856"/>
        <n v="0.90591491759448972"/>
        <n v="4.3178970006962256"/>
        <n v="1.9245118961267695"/>
        <n v="0.65010072155832255"/>
        <n v="0.11328492390274113"/>
        <n v="0.74441480300617002"/>
        <n v="2.0062100791494425E-2"/>
        <n v="1.0625941001796981"/>
        <n v="0.69553818955644053"/>
        <n v="4.7642949745847565"/>
        <n v="2.9502396954076064"/>
        <n v="3.4419607869748288"/>
        <n v="4.6978268921059039"/>
        <n v="0.7152416946375163"/>
        <n v="6.8743467250415016"/>
        <n v="1.734559221993498"/>
        <n v="2.5351634367107212"/>
        <n v="0.70054666346669237"/>
        <n v="2.1747249501339092"/>
        <n v="2.5887721194539011"/>
        <n v="1.4610877326141922"/>
        <n v="1.0214547292200258"/>
        <n v="4.4064479034564616"/>
        <n v="0.55230191766446879"/>
        <n v="1.6483865938265505"/>
        <n v="2.5818566539395658"/>
        <n v="0.2808238978380771"/>
        <n v="0.5906256492307459"/>
        <n v="0.86043205661637112"/>
        <n v="0.9409786569461025"/>
        <n v="3.2103622211850031"/>
        <n v="1.363200309243856"/>
        <n v="1.5179322234803585"/>
        <n v="4.1258007269836847"/>
        <n v="1.5251337302627188"/>
        <n v="0.31955105195453659"/>
        <n v="0.52594558566757199"/>
        <n v="2.0017074086767628"/>
        <n v="2.9412016056411803"/>
        <n v="4.8791366267860372"/>
        <n v="2.7140745014263428"/>
        <n v="3.4274054206575881"/>
        <n v="0.21767556439266178"/>
        <n v="1.9700940989010565"/>
        <n v="0.15637024361860549"/>
        <n v="1.819977147878626"/>
        <n v="4.5199194301009582"/>
        <n v="0.83698069144322174"/>
        <n v="0.96987361438630726"/>
        <n v="5.0757218867036551"/>
        <n v="0.41458076276378492"/>
        <n v="0.36525722659086746"/>
        <n v="5.8576829747610173"/>
        <n v="8.6733269288714929"/>
        <n v="1.5360202207262306"/>
        <n v="0.34201937430611296"/>
        <n v="0.42117688756217803"/>
        <n v="14.943039172749939"/>
        <n v="3.1269574495347818"/>
        <n v="0.21730405129152267"/>
        <n v="0.23552232671946341"/>
        <n v="6.6482806351168904"/>
        <n v="2.3945853603137937"/>
        <n v="0.62949073860086235"/>
        <n v="2.5461078303029714"/>
        <n v="3.5442590644932266"/>
        <n v="7.8410784219666914"/>
        <n v="2.7464110244368967"/>
        <n v="0.32288699077763156"/>
        <n v="0.38944705476868907"/>
        <n v="1.2300832420912253"/>
        <n v="1.7991067319799856"/>
        <n v="0.43489644040216274"/>
        <n v="0.68073604739724958"/>
        <n v="1.5544970451545841"/>
        <n v="0.32466077693974821"/>
        <n v="1.2687403280195186"/>
        <n v="0.99024145026001775"/>
        <n v="1.0766231376097375"/>
        <n v="3.5416506256600333"/>
        <n v="1.2716195190585466"/>
        <n v="8.4900077000411347"/>
        <n v="7.2903395112934241E-2"/>
        <n v="9.0675308069141924E-3"/>
        <n v="1.1725209139735293"/>
        <n v="9.9552618132706936"/>
        <n v="0.942932008111111"/>
        <n v="1.3121832024574349"/>
        <n v="0.59531431949632896"/>
        <n v="4.8076742729921325"/>
        <n v="1.4215360878472261"/>
        <n v="8.8128996284947689"/>
        <n v="0.49564709187127332"/>
        <n v="1.450274059918381"/>
        <n v="0.55775287084916991"/>
        <n v="2.3994114212533191"/>
        <n v="9.4773358762676043"/>
        <n v="2.6807486886429515"/>
        <n v="1.2256154339164982"/>
        <n v="4.3737443449097684E-2"/>
        <n v="4.2231087125260647"/>
        <n v="7.0350291568132368"/>
        <n v="0.33869773183096008"/>
      </sharedItems>
      <fieldGroup base="0">
        <rangePr autoStart="0" autoEnd="0" startNum="0" endNum="15" groupInterval="2"/>
        <groupItems count="10">
          <s v="&lt;0"/>
          <s v="0-2"/>
          <s v="2-4"/>
          <s v="4-6"/>
          <s v="6-8"/>
          <s v="8-10"/>
          <s v="10-12"/>
          <s v="12-14"/>
          <s v="14-16"/>
          <s v="&gt;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911.73759733796" createdVersion="5" refreshedVersion="5" minRefreshableVersion="3" recordCount="60">
  <cacheSource type="worksheet">
    <worksheetSource ref="H7:I67" sheet="NightTime"/>
  </cacheSource>
  <cacheFields count="2">
    <cacheField name="Inter-Arrival Time" numFmtId="0">
      <sharedItems containsNonDate="0" containsDate="1" containsString="0" containsBlank="1" minDate="1899-12-30T00:00:01" maxDate="1899-12-30T00:09:58" count="55">
        <m/>
        <d v="1899-12-30T00:03:04"/>
        <d v="1899-12-30T00:06:27"/>
        <d v="1899-12-30T00:03:13"/>
        <d v="1899-12-30T00:03:59"/>
        <d v="1899-12-30T00:00:45"/>
        <d v="1899-12-30T00:03:01"/>
        <d v="1899-12-30T00:00:05"/>
        <d v="1899-12-30T00:03:05"/>
        <d v="1899-12-30T00:04:33"/>
        <d v="1899-12-30T00:03:44"/>
        <d v="1899-12-30T00:01:03"/>
        <d v="1899-12-30T00:00:16"/>
        <d v="1899-12-30T00:03:40"/>
        <d v="1899-12-30T00:01:06"/>
        <d v="1899-12-30T00:01:43"/>
        <d v="1899-12-30T00:04:41"/>
        <d v="1899-12-30T00:04:22"/>
        <d v="1899-12-30T00:04:12"/>
        <d v="1899-12-30T00:01:34"/>
        <d v="1899-12-30T00:09:58"/>
        <d v="1899-12-30T00:03:26"/>
        <d v="1899-12-30T00:05:08"/>
        <d v="1899-12-30T00:06:37"/>
        <d v="1899-12-30T00:02:15"/>
        <d v="1899-12-30T00:06:07"/>
        <d v="1899-12-30T00:00:41"/>
        <d v="1899-12-30T00:05:29"/>
        <d v="1899-12-30T00:00:40"/>
        <d v="1899-12-30T00:09:44"/>
        <d v="1899-12-30T00:05:45"/>
        <d v="1899-12-30T00:03:45"/>
        <d v="1899-12-30T00:00:01"/>
        <d v="1899-12-30T00:01:08"/>
        <d v="1899-12-30T00:01:24"/>
        <d v="1899-12-30T00:02:23"/>
        <d v="1899-12-30T00:01:00"/>
        <d v="1899-12-30T00:00:07"/>
        <d v="1899-12-30T00:00:04"/>
        <d v="1899-12-30T00:03:29"/>
        <d v="1899-12-30T00:00:57"/>
        <d v="1899-12-30T00:02:01"/>
        <d v="1899-12-30T00:01:20"/>
        <d v="1899-12-30T00:00:53"/>
        <d v="1899-12-30T00:02:16"/>
        <d v="1899-12-30T00:02:40"/>
        <d v="1899-12-30T00:00:48"/>
        <d v="1899-12-30T00:00:34"/>
        <d v="1899-12-30T00:00:12"/>
        <d v="1899-12-30T00:01:25"/>
        <d v="1899-12-30T00:03:10"/>
        <d v="1899-12-30T00:02:06"/>
        <d v="1899-12-30T00:07:26"/>
        <d v="1899-12-30T00:02:50"/>
        <d v="1899-12-30T00:01:16"/>
      </sharedItems>
      <fieldGroup base="0">
        <rangePr groupBy="minutes" startDate="1899-12-30T00:00:01" endDate="1899-12-30T00:09:58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ervice Time" numFmtId="166">
      <sharedItems containsSemiMixedTypes="0" containsNonDate="0" containsDate="1" containsString="0" minDate="1899-12-30T00:00:15" maxDate="1899-12-30T00:05:37" count="54">
        <d v="1899-12-30T00:02:13"/>
        <d v="1899-12-30T00:01:41"/>
        <d v="1899-12-30T00:03:01"/>
        <d v="1899-12-30T00:01:12"/>
        <d v="1899-12-30T00:01:57"/>
        <d v="1899-12-30T00:03:23"/>
        <d v="1899-12-30T00:01:39"/>
        <d v="1899-12-30T00:01:40"/>
        <d v="1899-12-30T00:00:53"/>
        <d v="1899-12-30T00:01:17"/>
        <d v="1899-12-30T00:03:22"/>
        <d v="1899-12-30T00:01:34"/>
        <d v="1899-12-30T00:02:16"/>
        <d v="1899-12-30T00:00:39"/>
        <d v="1899-12-30T00:03:25"/>
        <d v="1899-12-30T00:01:53"/>
        <d v="1899-12-30T00:00:56"/>
        <d v="1899-12-30T00:03:48"/>
        <d v="1899-12-30T00:04:26"/>
        <d v="1899-12-30T00:00:54"/>
        <d v="1899-12-30T00:01:59"/>
        <d v="1899-12-30T00:05:37"/>
        <d v="1899-12-30T00:02:35"/>
        <d v="1899-12-30T00:03:13"/>
        <d v="1899-12-30T00:02:31"/>
        <d v="1899-12-30T00:03:53"/>
        <d v="1899-12-30T00:02:37"/>
        <d v="1899-12-30T00:02:17"/>
        <d v="1899-12-30T00:00:58"/>
        <d v="1899-12-30T00:02:23"/>
        <d v="1899-12-30T00:04:41"/>
        <d v="1899-12-30T00:05:00"/>
        <d v="1899-12-30T00:02:03"/>
        <d v="1899-12-30T00:02:00"/>
        <d v="1899-12-30T00:01:00"/>
        <d v="1899-12-30T00:02:32"/>
        <d v="1899-12-30T00:01:42"/>
        <d v="1899-12-30T00:01:25"/>
        <d v="1899-12-30T00:00:28"/>
        <d v="1899-12-30T00:02:06"/>
        <d v="1899-12-30T00:02:55"/>
        <d v="1899-12-30T00:02:41"/>
        <d v="1899-12-30T00:01:58"/>
        <d v="1899-12-30T00:02:14"/>
        <d v="1899-12-30T00:01:01"/>
        <d v="1899-12-30T00:01:13"/>
        <d v="1899-12-30T00:01:02"/>
        <d v="1899-12-30T00:01:38"/>
        <d v="1899-12-30T00:01:33"/>
        <d v="1899-12-30T00:01:18"/>
        <d v="1899-12-30T00:00:15"/>
        <d v="1899-12-30T00:01:08"/>
        <d v="1899-12-30T00:02:28"/>
        <d v="1899-12-30T00:03:09"/>
      </sharedItems>
      <fieldGroup base="1">
        <rangePr groupBy="minutes" startDate="1899-12-30T00:00:15" endDate="1899-12-30T00:05:37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1"/>
    <x v="231"/>
  </r>
  <r>
    <x v="232"/>
    <x v="232"/>
  </r>
  <r>
    <x v="233"/>
    <x v="233"/>
  </r>
  <r>
    <x v="234"/>
    <x v="234"/>
  </r>
  <r>
    <x v="235"/>
    <x v="235"/>
  </r>
  <r>
    <x v="236"/>
    <x v="236"/>
  </r>
  <r>
    <x v="237"/>
    <x v="237"/>
  </r>
  <r>
    <x v="238"/>
    <x v="238"/>
  </r>
  <r>
    <x v="239"/>
    <x v="239"/>
  </r>
  <r>
    <x v="240"/>
    <x v="240"/>
  </r>
  <r>
    <x v="241"/>
    <x v="241"/>
  </r>
  <r>
    <x v="242"/>
    <x v="242"/>
  </r>
  <r>
    <x v="243"/>
    <x v="243"/>
  </r>
  <r>
    <x v="244"/>
    <x v="244"/>
  </r>
  <r>
    <x v="245"/>
    <x v="245"/>
  </r>
  <r>
    <x v="246"/>
    <x v="246"/>
  </r>
  <r>
    <x v="247"/>
    <x v="247"/>
  </r>
  <r>
    <x v="248"/>
    <x v="248"/>
  </r>
  <r>
    <x v="249"/>
    <x v="249"/>
  </r>
  <r>
    <x v="250"/>
    <x v="250"/>
  </r>
  <r>
    <x v="251"/>
    <x v="251"/>
  </r>
  <r>
    <x v="252"/>
    <x v="252"/>
  </r>
  <r>
    <x v="253"/>
    <x v="253"/>
  </r>
  <r>
    <x v="254"/>
    <x v="254"/>
  </r>
  <r>
    <x v="255"/>
    <x v="255"/>
  </r>
  <r>
    <x v="256"/>
    <x v="256"/>
  </r>
  <r>
    <x v="257"/>
    <x v="257"/>
  </r>
  <r>
    <x v="258"/>
    <x v="258"/>
  </r>
  <r>
    <x v="259"/>
    <x v="259"/>
  </r>
  <r>
    <x v="260"/>
    <x v="260"/>
  </r>
  <r>
    <x v="261"/>
    <x v="261"/>
  </r>
  <r>
    <x v="262"/>
    <x v="262"/>
  </r>
  <r>
    <x v="263"/>
    <x v="263"/>
  </r>
  <r>
    <x v="264"/>
    <x v="264"/>
  </r>
  <r>
    <x v="265"/>
    <x v="265"/>
  </r>
  <r>
    <x v="266"/>
    <x v="266"/>
  </r>
  <r>
    <x v="267"/>
    <x v="267"/>
  </r>
  <r>
    <x v="268"/>
    <x v="268"/>
  </r>
  <r>
    <x v="269"/>
    <x v="269"/>
  </r>
  <r>
    <x v="270"/>
    <x v="270"/>
  </r>
  <r>
    <x v="271"/>
    <x v="271"/>
  </r>
  <r>
    <x v="272"/>
    <x v="272"/>
  </r>
  <r>
    <x v="273"/>
    <x v="273"/>
  </r>
  <r>
    <x v="274"/>
    <x v="274"/>
  </r>
  <r>
    <x v="275"/>
    <x v="275"/>
  </r>
  <r>
    <x v="276"/>
    <x v="276"/>
  </r>
  <r>
    <x v="277"/>
    <x v="277"/>
  </r>
  <r>
    <x v="278"/>
    <x v="278"/>
  </r>
  <r>
    <x v="279"/>
    <x v="279"/>
  </r>
  <r>
    <x v="280"/>
    <x v="280"/>
  </r>
  <r>
    <x v="281"/>
    <x v="281"/>
  </r>
  <r>
    <x v="282"/>
    <x v="282"/>
  </r>
  <r>
    <x v="283"/>
    <x v="283"/>
  </r>
  <r>
    <x v="284"/>
    <x v="284"/>
  </r>
  <r>
    <x v="285"/>
    <x v="285"/>
  </r>
  <r>
    <x v="286"/>
    <x v="286"/>
  </r>
  <r>
    <x v="287"/>
    <x v="287"/>
  </r>
  <r>
    <x v="288"/>
    <x v="288"/>
  </r>
  <r>
    <x v="289"/>
    <x v="289"/>
  </r>
  <r>
    <x v="290"/>
    <x v="290"/>
  </r>
  <r>
    <x v="291"/>
    <x v="291"/>
  </r>
  <r>
    <x v="292"/>
    <x v="292"/>
  </r>
  <r>
    <x v="293"/>
    <x v="293"/>
  </r>
  <r>
    <x v="294"/>
    <x v="294"/>
  </r>
  <r>
    <x v="295"/>
    <x v="295"/>
  </r>
  <r>
    <x v="296"/>
    <x v="296"/>
  </r>
  <r>
    <x v="297"/>
    <x v="297"/>
  </r>
  <r>
    <x v="298"/>
    <x v="298"/>
  </r>
  <r>
    <x v="299"/>
    <x v="299"/>
  </r>
  <r>
    <x v="300"/>
    <x v="300"/>
  </r>
  <r>
    <x v="301"/>
    <x v="301"/>
  </r>
  <r>
    <x v="302"/>
    <x v="302"/>
  </r>
  <r>
    <x v="303"/>
    <x v="303"/>
  </r>
  <r>
    <x v="304"/>
    <x v="304"/>
  </r>
  <r>
    <x v="305"/>
    <x v="305"/>
  </r>
  <r>
    <x v="306"/>
    <x v="306"/>
  </r>
  <r>
    <x v="307"/>
    <x v="307"/>
  </r>
  <r>
    <x v="308"/>
    <x v="308"/>
  </r>
  <r>
    <x v="309"/>
    <x v="309"/>
  </r>
  <r>
    <x v="310"/>
    <x v="310"/>
  </r>
  <r>
    <x v="311"/>
    <x v="311"/>
  </r>
  <r>
    <x v="312"/>
    <x v="312"/>
  </r>
  <r>
    <x v="313"/>
    <x v="313"/>
  </r>
  <r>
    <x v="314"/>
    <x v="314"/>
  </r>
  <r>
    <x v="315"/>
    <x v="315"/>
  </r>
  <r>
    <x v="316"/>
    <x v="316"/>
  </r>
  <r>
    <x v="317"/>
    <x v="317"/>
  </r>
  <r>
    <x v="318"/>
    <x v="318"/>
  </r>
  <r>
    <x v="319"/>
    <x v="319"/>
  </r>
  <r>
    <x v="320"/>
    <x v="320"/>
  </r>
  <r>
    <x v="321"/>
    <x v="321"/>
  </r>
  <r>
    <x v="322"/>
    <x v="322"/>
  </r>
  <r>
    <x v="323"/>
    <x v="323"/>
  </r>
  <r>
    <x v="324"/>
    <x v="324"/>
  </r>
  <r>
    <x v="325"/>
    <x v="325"/>
  </r>
  <r>
    <x v="326"/>
    <x v="326"/>
  </r>
  <r>
    <x v="327"/>
    <x v="327"/>
  </r>
  <r>
    <x v="328"/>
    <x v="328"/>
  </r>
  <r>
    <x v="329"/>
    <x v="329"/>
  </r>
  <r>
    <x v="330"/>
    <x v="330"/>
  </r>
  <r>
    <x v="331"/>
    <x v="331"/>
  </r>
  <r>
    <x v="332"/>
    <x v="332"/>
  </r>
  <r>
    <x v="333"/>
    <x v="333"/>
  </r>
  <r>
    <x v="334"/>
    <x v="334"/>
  </r>
  <r>
    <x v="335"/>
    <x v="335"/>
  </r>
  <r>
    <x v="336"/>
    <x v="336"/>
  </r>
  <r>
    <x v="337"/>
    <x v="337"/>
  </r>
  <r>
    <x v="338"/>
    <x v="338"/>
  </r>
  <r>
    <x v="339"/>
    <x v="339"/>
  </r>
  <r>
    <x v="340"/>
    <x v="340"/>
  </r>
  <r>
    <x v="341"/>
    <x v="341"/>
  </r>
  <r>
    <x v="342"/>
    <x v="342"/>
  </r>
  <r>
    <x v="343"/>
    <x v="343"/>
  </r>
  <r>
    <x v="344"/>
    <x v="344"/>
  </r>
  <r>
    <x v="345"/>
    <x v="345"/>
  </r>
  <r>
    <x v="346"/>
    <x v="346"/>
  </r>
  <r>
    <x v="347"/>
    <x v="347"/>
  </r>
  <r>
    <x v="348"/>
    <x v="348"/>
  </r>
  <r>
    <x v="349"/>
    <x v="349"/>
  </r>
  <r>
    <x v="350"/>
    <x v="350"/>
  </r>
  <r>
    <x v="351"/>
    <x v="351"/>
  </r>
  <r>
    <x v="352"/>
    <x v="352"/>
  </r>
  <r>
    <x v="353"/>
    <x v="353"/>
  </r>
  <r>
    <x v="354"/>
    <x v="354"/>
  </r>
  <r>
    <x v="355"/>
    <x v="355"/>
  </r>
  <r>
    <x v="356"/>
    <x v="356"/>
  </r>
  <r>
    <x v="357"/>
    <x v="357"/>
  </r>
  <r>
    <x v="358"/>
    <x v="358"/>
  </r>
  <r>
    <x v="359"/>
    <x v="359"/>
  </r>
  <r>
    <x v="360"/>
    <x v="360"/>
  </r>
  <r>
    <x v="361"/>
    <x v="361"/>
  </r>
  <r>
    <x v="362"/>
    <x v="362"/>
  </r>
  <r>
    <x v="363"/>
    <x v="363"/>
  </r>
  <r>
    <x v="364"/>
    <x v="364"/>
  </r>
  <r>
    <x v="365"/>
    <x v="365"/>
  </r>
  <r>
    <x v="366"/>
    <x v="366"/>
  </r>
  <r>
    <x v="367"/>
    <x v="367"/>
  </r>
  <r>
    <x v="368"/>
    <x v="368"/>
  </r>
  <r>
    <x v="369"/>
    <x v="369"/>
  </r>
  <r>
    <x v="370"/>
    <x v="370"/>
  </r>
  <r>
    <x v="371"/>
    <x v="371"/>
  </r>
  <r>
    <x v="372"/>
    <x v="372"/>
  </r>
  <r>
    <x v="373"/>
    <x v="373"/>
  </r>
  <r>
    <x v="374"/>
    <x v="374"/>
  </r>
  <r>
    <x v="375"/>
    <x v="375"/>
  </r>
  <r>
    <x v="376"/>
    <x v="376"/>
  </r>
  <r>
    <x v="377"/>
    <x v="377"/>
  </r>
  <r>
    <x v="378"/>
    <x v="378"/>
  </r>
  <r>
    <x v="379"/>
    <x v="379"/>
  </r>
  <r>
    <x v="380"/>
    <x v="380"/>
  </r>
  <r>
    <x v="381"/>
    <x v="381"/>
  </r>
  <r>
    <x v="382"/>
    <x v="382"/>
  </r>
  <r>
    <x v="383"/>
    <x v="383"/>
  </r>
  <r>
    <x v="384"/>
    <x v="384"/>
  </r>
  <r>
    <x v="385"/>
    <x v="385"/>
  </r>
  <r>
    <x v="386"/>
    <x v="386"/>
  </r>
  <r>
    <x v="387"/>
    <x v="387"/>
  </r>
  <r>
    <x v="388"/>
    <x v="388"/>
  </r>
  <r>
    <x v="389"/>
    <x v="389"/>
  </r>
  <r>
    <x v="390"/>
    <x v="390"/>
  </r>
  <r>
    <x v="391"/>
    <x v="391"/>
  </r>
  <r>
    <x v="392"/>
    <x v="392"/>
  </r>
  <r>
    <x v="393"/>
    <x v="393"/>
  </r>
  <r>
    <x v="394"/>
    <x v="394"/>
  </r>
  <r>
    <x v="395"/>
    <x v="395"/>
  </r>
  <r>
    <x v="396"/>
    <x v="396"/>
  </r>
  <r>
    <x v="397"/>
    <x v="397"/>
  </r>
  <r>
    <x v="398"/>
    <x v="398"/>
  </r>
  <r>
    <x v="399"/>
    <x v="399"/>
  </r>
  <r>
    <x v="400"/>
    <x v="400"/>
  </r>
  <r>
    <x v="401"/>
    <x v="401"/>
  </r>
  <r>
    <x v="402"/>
    <x v="402"/>
  </r>
  <r>
    <x v="403"/>
    <x v="403"/>
  </r>
  <r>
    <x v="404"/>
    <x v="404"/>
  </r>
  <r>
    <x v="405"/>
    <x v="405"/>
  </r>
  <r>
    <x v="406"/>
    <x v="406"/>
  </r>
  <r>
    <x v="407"/>
    <x v="407"/>
  </r>
  <r>
    <x v="408"/>
    <x v="408"/>
  </r>
  <r>
    <x v="409"/>
    <x v="409"/>
  </r>
  <r>
    <x v="410"/>
    <x v="410"/>
  </r>
  <r>
    <x v="411"/>
    <x v="411"/>
  </r>
  <r>
    <x v="412"/>
    <x v="412"/>
  </r>
  <r>
    <x v="413"/>
    <x v="413"/>
  </r>
  <r>
    <x v="414"/>
    <x v="414"/>
  </r>
  <r>
    <x v="415"/>
    <x v="415"/>
  </r>
  <r>
    <x v="416"/>
    <x v="416"/>
  </r>
  <r>
    <x v="417"/>
    <x v="417"/>
  </r>
  <r>
    <x v="418"/>
    <x v="418"/>
  </r>
  <r>
    <x v="419"/>
    <x v="419"/>
  </r>
  <r>
    <x v="420"/>
    <x v="420"/>
  </r>
  <r>
    <x v="421"/>
    <x v="421"/>
  </r>
  <r>
    <x v="422"/>
    <x v="422"/>
  </r>
  <r>
    <x v="423"/>
    <x v="423"/>
  </r>
  <r>
    <x v="424"/>
    <x v="424"/>
  </r>
  <r>
    <x v="425"/>
    <x v="425"/>
  </r>
  <r>
    <x v="426"/>
    <x v="426"/>
  </r>
  <r>
    <x v="427"/>
    <x v="427"/>
  </r>
  <r>
    <x v="428"/>
    <x v="428"/>
  </r>
  <r>
    <x v="429"/>
    <x v="429"/>
  </r>
  <r>
    <x v="430"/>
    <x v="430"/>
  </r>
  <r>
    <x v="431"/>
    <x v="431"/>
  </r>
  <r>
    <x v="432"/>
    <x v="432"/>
  </r>
  <r>
    <x v="433"/>
    <x v="433"/>
  </r>
  <r>
    <x v="434"/>
    <x v="434"/>
  </r>
  <r>
    <x v="435"/>
    <x v="435"/>
  </r>
  <r>
    <x v="436"/>
    <x v="436"/>
  </r>
  <r>
    <x v="437"/>
    <x v="437"/>
  </r>
  <r>
    <x v="438"/>
    <x v="438"/>
  </r>
  <r>
    <x v="439"/>
    <x v="439"/>
  </r>
  <r>
    <x v="440"/>
    <x v="440"/>
  </r>
  <r>
    <x v="441"/>
    <x v="441"/>
  </r>
  <r>
    <x v="442"/>
    <x v="442"/>
  </r>
  <r>
    <x v="443"/>
    <x v="443"/>
  </r>
  <r>
    <x v="444"/>
    <x v="444"/>
  </r>
  <r>
    <x v="445"/>
    <x v="445"/>
  </r>
  <r>
    <x v="446"/>
    <x v="446"/>
  </r>
  <r>
    <x v="447"/>
    <x v="447"/>
  </r>
  <r>
    <x v="448"/>
    <x v="448"/>
  </r>
  <r>
    <x v="449"/>
    <x v="449"/>
  </r>
  <r>
    <x v="450"/>
    <x v="450"/>
  </r>
  <r>
    <x v="451"/>
    <x v="451"/>
  </r>
  <r>
    <x v="452"/>
    <x v="452"/>
  </r>
  <r>
    <x v="453"/>
    <x v="453"/>
  </r>
  <r>
    <x v="454"/>
    <x v="454"/>
  </r>
  <r>
    <x v="455"/>
    <x v="455"/>
  </r>
  <r>
    <x v="456"/>
    <x v="456"/>
  </r>
  <r>
    <x v="457"/>
    <x v="457"/>
  </r>
  <r>
    <x v="458"/>
    <x v="458"/>
  </r>
  <r>
    <x v="459"/>
    <x v="459"/>
  </r>
  <r>
    <x v="460"/>
    <x v="460"/>
  </r>
  <r>
    <x v="461"/>
    <x v="461"/>
  </r>
  <r>
    <x v="462"/>
    <x v="462"/>
  </r>
  <r>
    <x v="463"/>
    <x v="463"/>
  </r>
  <r>
    <x v="464"/>
    <x v="464"/>
  </r>
  <r>
    <x v="465"/>
    <x v="465"/>
  </r>
  <r>
    <x v="466"/>
    <x v="466"/>
  </r>
  <r>
    <x v="467"/>
    <x v="467"/>
  </r>
  <r>
    <x v="468"/>
    <x v="468"/>
  </r>
  <r>
    <x v="469"/>
    <x v="469"/>
  </r>
  <r>
    <x v="470"/>
    <x v="470"/>
  </r>
  <r>
    <x v="471"/>
    <x v="471"/>
  </r>
  <r>
    <x v="472"/>
    <x v="472"/>
  </r>
  <r>
    <x v="473"/>
    <x v="473"/>
  </r>
  <r>
    <x v="474"/>
    <x v="474"/>
  </r>
  <r>
    <x v="475"/>
    <x v="475"/>
  </r>
  <r>
    <x v="476"/>
    <x v="476"/>
  </r>
  <r>
    <x v="477"/>
    <x v="477"/>
  </r>
  <r>
    <x v="478"/>
    <x v="478"/>
  </r>
  <r>
    <x v="479"/>
    <x v="479"/>
  </r>
  <r>
    <x v="480"/>
    <x v="480"/>
  </r>
  <r>
    <x v="481"/>
    <x v="481"/>
  </r>
  <r>
    <x v="482"/>
    <x v="482"/>
  </r>
  <r>
    <x v="483"/>
    <x v="483"/>
  </r>
  <r>
    <x v="484"/>
    <x v="484"/>
  </r>
  <r>
    <x v="485"/>
    <x v="485"/>
  </r>
  <r>
    <x v="486"/>
    <x v="486"/>
  </r>
  <r>
    <x v="487"/>
    <x v="487"/>
  </r>
  <r>
    <x v="488"/>
    <x v="488"/>
  </r>
  <r>
    <x v="489"/>
    <x v="489"/>
  </r>
  <r>
    <x v="490"/>
    <x v="490"/>
  </r>
  <r>
    <x v="491"/>
    <x v="491"/>
  </r>
  <r>
    <x v="492"/>
    <x v="492"/>
  </r>
  <r>
    <x v="493"/>
    <x v="493"/>
  </r>
  <r>
    <x v="494"/>
    <x v="494"/>
  </r>
  <r>
    <x v="495"/>
    <x v="495"/>
  </r>
  <r>
    <x v="496"/>
    <x v="496"/>
  </r>
  <r>
    <x v="497"/>
    <x v="497"/>
  </r>
  <r>
    <x v="498"/>
    <x v="4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2"/>
  </r>
  <r>
    <x v="9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18"/>
    <x v="28"/>
  </r>
  <r>
    <x v="28"/>
    <x v="29"/>
  </r>
  <r>
    <x v="29"/>
    <x v="30"/>
  </r>
  <r>
    <x v="30"/>
    <x v="31"/>
  </r>
  <r>
    <x v="31"/>
    <x v="32"/>
  </r>
  <r>
    <x v="32"/>
    <x v="27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16"/>
  </r>
  <r>
    <x v="42"/>
    <x v="41"/>
  </r>
  <r>
    <x v="43"/>
    <x v="42"/>
  </r>
  <r>
    <x v="28"/>
    <x v="43"/>
  </r>
  <r>
    <x v="44"/>
    <x v="44"/>
  </r>
  <r>
    <x v="45"/>
    <x v="45"/>
  </r>
  <r>
    <x v="46"/>
    <x v="46"/>
  </r>
  <r>
    <x v="47"/>
    <x v="47"/>
  </r>
  <r>
    <x v="48"/>
    <x v="37"/>
  </r>
  <r>
    <x v="49"/>
    <x v="48"/>
  </r>
  <r>
    <x v="5"/>
    <x v="49"/>
  </r>
  <r>
    <x v="50"/>
    <x v="7"/>
  </r>
  <r>
    <x v="51"/>
    <x v="50"/>
  </r>
  <r>
    <x v="52"/>
    <x v="51"/>
  </r>
  <r>
    <x v="53"/>
    <x v="52"/>
  </r>
  <r>
    <x v="39"/>
    <x v="37"/>
  </r>
  <r>
    <x v="54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2">
    <pivotField showAll="0">
      <items count="6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dataField="1"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ervice Ti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6" rowHeaderCaption="Interarrival Time (in min)">
  <location ref="A3:B11" firstHeaderRow="1" firstDataRow="1" firstDataCol="1"/>
  <pivotFields count="2">
    <pivotField axis="axisRow" dataField="1" numFmtId="2" showAll="0">
      <items count="10">
        <item x="0"/>
        <item n="[0,3)" x="1"/>
        <item n="[3,6)" x="2"/>
        <item n="[6,9)" x="3"/>
        <item n="[9,12)" x="4"/>
        <item n="[12,15)" x="5"/>
        <item n="[15,18)" x="6"/>
        <item n="[18,21)" x="7"/>
        <item x="8"/>
        <item t="default"/>
      </items>
    </pivotField>
    <pivotField numFmtId="167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" fld="0" subtotal="count" baseField="0" baseItem="0"/>
  </dataFields>
  <formats count="2">
    <format dxfId="0">
      <pivotArea field="0" type="button" dataOnly="0" labelOnly="1" outline="0" axis="axisRow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6" rowHeaderCaption="Service Time (in min)">
  <location ref="I3:J12" firstHeaderRow="1" firstDataRow="1" firstDataCol="1"/>
  <pivotFields count="1">
    <pivotField axis="axisRow" dataField="1" numFmtId="167" showAll="0">
      <items count="11">
        <item x="0"/>
        <item n="[0,2)" x="1"/>
        <item n="[2,4)" x="2"/>
        <item n="[4,6)" x="3"/>
        <item n="[6,8)" x="4"/>
        <item n="[8,10)" x="5"/>
        <item n="[10,12)" x="6"/>
        <item n="[12,14)" x="7"/>
        <item n="[14,16)" x="8"/>
        <item x="9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" fld="0" subtotal="count" baseField="0" baseItem="8"/>
  </dataFields>
  <formats count="4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</formats>
  <chartFormats count="1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42" displayName="Table142" ref="K7:N28" totalsRowShown="0" headerRowDxfId="33" dataDxfId="32">
  <autoFilter ref="K7:N28"/>
  <tableColumns count="4">
    <tableColumn id="8" name="n" dataDxfId="31"/>
    <tableColumn id="1" name="Arrival Time" dataDxfId="30"/>
    <tableColumn id="2" name="Service Time" dataDxfId="29"/>
    <tableColumn id="3" name="Leaving Time" dataDxfId="2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P7:R29" totalsRowCount="1" headerRowDxfId="27" dataDxfId="26" totalsRowDxfId="25">
  <autoFilter ref="P7:R28"/>
  <tableColumns count="3">
    <tableColumn id="4" name="n" dataDxfId="24" totalsRowDxfId="23"/>
    <tableColumn id="1" name="Service Time" totalsRowFunction="custom" dataDxfId="22" totalsRowDxfId="21">
      <totalsRowFormula>SUBTOTAL(109,Table6[Service Time])/Table6[[#Totals],[Cups]]</totalsRowFormula>
    </tableColumn>
    <tableColumn id="2" name="Cups" totalsRowFunction="sum" dataDxfId="20" totalsRowDxf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K7:N67" totalsRowShown="0" headerRowDxfId="18" dataDxfId="17">
  <autoFilter ref="K7:N67"/>
  <tableColumns count="4">
    <tableColumn id="4" name="n" dataDxfId="16"/>
    <tableColumn id="1" name="Arrival Time" dataDxfId="15"/>
    <tableColumn id="2" name="Service Time" dataDxfId="14"/>
    <tableColumn id="3" name="Leaving Time" dataDxfId="1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P7:R67" totalsRowShown="0" headerRowDxfId="12" headerRowBorderDxfId="11" tableBorderDxfId="10" totalsRowBorderDxfId="9">
  <autoFilter ref="P7:R67"/>
  <tableColumns count="3">
    <tableColumn id="1" name="n" dataDxfId="8"/>
    <tableColumn id="2" name="Service Time" dataDxfId="7"/>
    <tableColumn id="3" name="Cups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workbookViewId="0">
      <selection activeCell="G7" sqref="G7:I28"/>
    </sheetView>
  </sheetViews>
  <sheetFormatPr defaultRowHeight="13.8" x14ac:dyDescent="0.25"/>
  <cols>
    <col min="1" max="1" width="9.77734375" style="36" customWidth="1"/>
    <col min="2" max="2" width="12" style="36" bestFit="1" customWidth="1"/>
    <col min="3" max="3" width="15.77734375" style="36" bestFit="1" customWidth="1"/>
    <col min="4" max="4" width="12" style="36" bestFit="1" customWidth="1"/>
    <col min="5" max="5" width="5.44140625" style="36" bestFit="1" customWidth="1"/>
    <col min="6" max="6" width="8.77734375" style="22" customWidth="1"/>
    <col min="7" max="7" width="8.6640625" style="22" bestFit="1" customWidth="1"/>
    <col min="8" max="8" width="18.5546875" style="22" bestFit="1" customWidth="1"/>
    <col min="9" max="9" width="13.33203125" style="22" bestFit="1" customWidth="1"/>
    <col min="10" max="10" width="8.77734375" style="22" customWidth="1"/>
    <col min="11" max="11" width="6.6640625" style="22" bestFit="1" customWidth="1"/>
    <col min="12" max="12" width="17.5546875" style="22" bestFit="1" customWidth="1"/>
    <col min="13" max="13" width="17.6640625" style="22" bestFit="1" customWidth="1"/>
    <col min="14" max="14" width="18.21875" style="22" bestFit="1" customWidth="1"/>
    <col min="15" max="15" width="8.77734375" style="36" customWidth="1"/>
    <col min="16" max="16" width="6.6640625" style="36" bestFit="1" customWidth="1"/>
    <col min="17" max="17" width="17.6640625" style="36" bestFit="1" customWidth="1"/>
    <col min="18" max="18" width="7.6640625" style="36" bestFit="1" customWidth="1"/>
    <col min="19" max="19" width="8.88671875" style="36"/>
    <col min="20" max="20" width="6.6640625" style="36" bestFit="1" customWidth="1"/>
    <col min="21" max="21" width="17.6640625" style="36" bestFit="1" customWidth="1"/>
    <col min="22" max="22" width="7.6640625" style="36" bestFit="1" customWidth="1"/>
    <col min="23" max="23" width="19.21875" style="36" bestFit="1" customWidth="1"/>
    <col min="24" max="24" width="8.88671875" style="36"/>
    <col min="25" max="25" width="13" style="36" bestFit="1" customWidth="1"/>
    <col min="26" max="16384" width="8.88671875" style="36"/>
  </cols>
  <sheetData>
    <row r="1" spans="1:25" x14ac:dyDescent="0.25">
      <c r="A1" s="72" t="s">
        <v>13</v>
      </c>
      <c r="B1" s="68"/>
      <c r="C1" s="68"/>
      <c r="D1" s="69"/>
      <c r="E1" s="69"/>
      <c r="F1" s="68"/>
      <c r="G1" s="68"/>
      <c r="H1" s="68"/>
      <c r="I1" s="68"/>
      <c r="J1" s="68"/>
      <c r="K1" s="21"/>
      <c r="Y1" s="21"/>
    </row>
    <row r="2" spans="1:25" x14ac:dyDescent="0.25">
      <c r="A2" s="73" t="s">
        <v>0</v>
      </c>
      <c r="B2" s="70">
        <f>0.133037694013304*60</f>
        <v>7.9822616407982405</v>
      </c>
      <c r="C2" s="67" t="s">
        <v>12</v>
      </c>
      <c r="D2" s="69"/>
      <c r="E2" s="74" t="s">
        <v>39</v>
      </c>
      <c r="F2" s="70">
        <f>B4/(1-B4)</f>
        <v>0.63405797101449424</v>
      </c>
      <c r="G2" s="68"/>
      <c r="H2" s="73" t="s">
        <v>41</v>
      </c>
      <c r="I2" s="70">
        <f>F2/B2*60</f>
        <v>4.7660024154589404</v>
      </c>
      <c r="J2" s="68" t="s">
        <v>43</v>
      </c>
      <c r="K2" s="38"/>
      <c r="Y2" s="43"/>
    </row>
    <row r="3" spans="1:25" x14ac:dyDescent="0.25">
      <c r="A3" s="73" t="s">
        <v>1</v>
      </c>
      <c r="B3" s="70">
        <f>0.342857142857143*60</f>
        <v>20.57142857142858</v>
      </c>
      <c r="C3" s="67" t="s">
        <v>12</v>
      </c>
      <c r="D3" s="69"/>
      <c r="E3" s="74" t="s">
        <v>40</v>
      </c>
      <c r="F3" s="70">
        <f>B4*F2</f>
        <v>0.24603136347569102</v>
      </c>
      <c r="G3" s="68"/>
      <c r="H3" s="73" t="s">
        <v>42</v>
      </c>
      <c r="I3" s="70">
        <f>F3/B2*60</f>
        <v>1.8493357487922741</v>
      </c>
      <c r="J3" s="68" t="s">
        <v>43</v>
      </c>
      <c r="K3" s="38"/>
      <c r="Y3" s="43"/>
    </row>
    <row r="4" spans="1:25" x14ac:dyDescent="0.25">
      <c r="A4" s="73" t="s">
        <v>11</v>
      </c>
      <c r="B4" s="71">
        <f>B2/B3</f>
        <v>0.38802660753880319</v>
      </c>
      <c r="C4" s="68"/>
      <c r="D4" s="69"/>
      <c r="E4" s="69"/>
      <c r="F4" s="68"/>
      <c r="G4" s="68"/>
      <c r="H4" s="68"/>
      <c r="I4" s="68"/>
      <c r="J4" s="68"/>
      <c r="K4" s="38"/>
      <c r="Y4" s="43"/>
    </row>
    <row r="5" spans="1:25" x14ac:dyDescent="0.25">
      <c r="C5" s="22"/>
      <c r="K5" s="38"/>
      <c r="Y5" s="43"/>
    </row>
    <row r="6" spans="1:25" x14ac:dyDescent="0.25">
      <c r="A6" s="54" t="s">
        <v>38</v>
      </c>
      <c r="K6" s="38"/>
      <c r="Y6" s="43"/>
    </row>
    <row r="7" spans="1:25" x14ac:dyDescent="0.25">
      <c r="A7" s="35" t="s">
        <v>14</v>
      </c>
      <c r="B7" s="21" t="s">
        <v>5</v>
      </c>
      <c r="C7" s="21" t="s">
        <v>6</v>
      </c>
      <c r="D7" s="21" t="s">
        <v>7</v>
      </c>
      <c r="E7" s="21" t="s">
        <v>15</v>
      </c>
      <c r="G7" s="35" t="s">
        <v>14</v>
      </c>
      <c r="H7" s="21" t="s">
        <v>9</v>
      </c>
      <c r="I7" s="21" t="s">
        <v>3</v>
      </c>
      <c r="K7" s="21" t="s">
        <v>14</v>
      </c>
      <c r="L7" s="21" t="s">
        <v>2</v>
      </c>
      <c r="M7" s="21" t="s">
        <v>3</v>
      </c>
      <c r="N7" s="21" t="s">
        <v>4</v>
      </c>
      <c r="P7" s="21" t="s">
        <v>14</v>
      </c>
      <c r="Q7" s="21" t="s">
        <v>3</v>
      </c>
      <c r="R7" s="42" t="s">
        <v>15</v>
      </c>
      <c r="Y7" s="43"/>
    </row>
    <row r="8" spans="1:25" x14ac:dyDescent="0.25">
      <c r="A8" s="37">
        <v>1</v>
      </c>
      <c r="B8" s="38">
        <v>0.517511574074074</v>
      </c>
      <c r="C8" s="38">
        <f>B8</f>
        <v>0.517511574074074</v>
      </c>
      <c r="D8" s="38">
        <v>0.52126157407407414</v>
      </c>
      <c r="E8" s="39">
        <v>5</v>
      </c>
      <c r="G8" s="37">
        <v>1</v>
      </c>
      <c r="I8" s="40">
        <f t="shared" ref="I8:I28" si="0">D8-C8</f>
        <v>3.7500000000001421E-3</v>
      </c>
      <c r="K8" s="39">
        <v>1</v>
      </c>
      <c r="L8" s="38">
        <v>0.517511574074074</v>
      </c>
      <c r="M8" s="38">
        <v>0.517511574074074</v>
      </c>
      <c r="N8" s="38">
        <v>0.52126157407407414</v>
      </c>
      <c r="P8" s="39">
        <v>1</v>
      </c>
      <c r="Q8" s="40">
        <v>3.7500000000001421E-3</v>
      </c>
      <c r="R8" s="37">
        <v>5</v>
      </c>
      <c r="Y8" s="43"/>
    </row>
    <row r="9" spans="1:25" x14ac:dyDescent="0.25">
      <c r="A9" s="37">
        <v>2</v>
      </c>
      <c r="B9" s="38">
        <v>0.52322916666666663</v>
      </c>
      <c r="C9" s="38">
        <f>IF(D8&gt;B9,D8,B9)</f>
        <v>0.52322916666666663</v>
      </c>
      <c r="D9" s="38">
        <v>0.52490740740740738</v>
      </c>
      <c r="E9" s="39">
        <v>1</v>
      </c>
      <c r="G9" s="37">
        <v>2</v>
      </c>
      <c r="H9" s="41">
        <f t="shared" ref="H9:H28" si="1">B9-B8</f>
        <v>5.7175925925926352E-3</v>
      </c>
      <c r="I9" s="40">
        <f t="shared" si="0"/>
        <v>1.678240740740744E-3</v>
      </c>
      <c r="K9" s="39">
        <v>2</v>
      </c>
      <c r="L9" s="38">
        <v>0.52322916666666663</v>
      </c>
      <c r="M9" s="38">
        <v>0.52322916666666663</v>
      </c>
      <c r="N9" s="38">
        <v>0.52490740740740738</v>
      </c>
      <c r="P9" s="39">
        <v>2</v>
      </c>
      <c r="Q9" s="40">
        <v>1.678240740740744E-3</v>
      </c>
      <c r="R9" s="37">
        <v>1</v>
      </c>
      <c r="Y9" s="43"/>
    </row>
    <row r="10" spans="1:25" x14ac:dyDescent="0.25">
      <c r="A10" s="37">
        <v>3</v>
      </c>
      <c r="B10" s="38">
        <v>0.53172453703703704</v>
      </c>
      <c r="C10" s="38">
        <f t="shared" ref="C10:C28" si="2">IF(D9&gt;B10,D9,B10)</f>
        <v>0.53172453703703704</v>
      </c>
      <c r="D10" s="38">
        <v>0.53358796296296296</v>
      </c>
      <c r="E10" s="39">
        <v>3</v>
      </c>
      <c r="G10" s="37">
        <v>3</v>
      </c>
      <c r="H10" s="41">
        <f t="shared" si="1"/>
        <v>8.4953703703704031E-3</v>
      </c>
      <c r="I10" s="40">
        <f t="shared" si="0"/>
        <v>1.8634259259259212E-3</v>
      </c>
      <c r="K10" s="39">
        <v>3</v>
      </c>
      <c r="L10" s="38">
        <v>0.53172453703703704</v>
      </c>
      <c r="M10" s="38">
        <v>0.53172453703703704</v>
      </c>
      <c r="N10" s="38">
        <v>0.53358796296296296</v>
      </c>
      <c r="P10" s="39">
        <v>3</v>
      </c>
      <c r="Q10" s="40">
        <v>1.8634259259259212E-3</v>
      </c>
      <c r="R10" s="37">
        <v>3</v>
      </c>
      <c r="Y10" s="43"/>
    </row>
    <row r="11" spans="1:25" x14ac:dyDescent="0.25">
      <c r="A11" s="37">
        <v>4</v>
      </c>
      <c r="B11" s="38">
        <v>0.53667824074074078</v>
      </c>
      <c r="C11" s="38">
        <f t="shared" si="2"/>
        <v>0.53667824074074078</v>
      </c>
      <c r="D11" s="38">
        <v>0.53820601851851857</v>
      </c>
      <c r="E11" s="39">
        <v>2</v>
      </c>
      <c r="G11" s="37">
        <v>4</v>
      </c>
      <c r="H11" s="41">
        <f t="shared" si="1"/>
        <v>4.9537037037037379E-3</v>
      </c>
      <c r="I11" s="40">
        <f t="shared" si="0"/>
        <v>1.5277777777777946E-3</v>
      </c>
      <c r="K11" s="39">
        <v>4</v>
      </c>
      <c r="L11" s="38">
        <v>0.53667824074074078</v>
      </c>
      <c r="M11" s="38">
        <v>0.53667824074074078</v>
      </c>
      <c r="N11" s="38">
        <v>0.53820601851851857</v>
      </c>
      <c r="P11" s="39">
        <v>4</v>
      </c>
      <c r="Q11" s="40">
        <v>1.5277777777777946E-3</v>
      </c>
      <c r="R11" s="37">
        <v>2</v>
      </c>
      <c r="Y11" s="43"/>
    </row>
    <row r="12" spans="1:25" x14ac:dyDescent="0.25">
      <c r="A12" s="37">
        <v>5</v>
      </c>
      <c r="B12" s="38">
        <v>0.55739583333333331</v>
      </c>
      <c r="C12" s="38">
        <f t="shared" si="2"/>
        <v>0.55739583333333331</v>
      </c>
      <c r="D12" s="38">
        <v>0.55836805555555558</v>
      </c>
      <c r="E12" s="39">
        <v>1</v>
      </c>
      <c r="G12" s="37">
        <v>5</v>
      </c>
      <c r="H12" s="41">
        <f t="shared" si="1"/>
        <v>2.0717592592592537E-2</v>
      </c>
      <c r="I12" s="40">
        <f t="shared" si="0"/>
        <v>9.7222222222226318E-4</v>
      </c>
      <c r="K12" s="39">
        <v>5</v>
      </c>
      <c r="L12" s="38">
        <v>0.55739583333333331</v>
      </c>
      <c r="M12" s="38">
        <v>0.55739583333333331</v>
      </c>
      <c r="N12" s="38">
        <v>0.55836805555555558</v>
      </c>
      <c r="P12" s="39">
        <v>5</v>
      </c>
      <c r="Q12" s="40">
        <v>9.7222222222226318E-4</v>
      </c>
      <c r="R12" s="37">
        <v>1</v>
      </c>
      <c r="Y12" s="43"/>
    </row>
    <row r="13" spans="1:25" x14ac:dyDescent="0.25">
      <c r="A13" s="37">
        <v>6</v>
      </c>
      <c r="B13" s="38">
        <v>0.57447916666666665</v>
      </c>
      <c r="C13" s="38">
        <f t="shared" si="2"/>
        <v>0.57447916666666665</v>
      </c>
      <c r="D13" s="38">
        <v>0.57693287037037033</v>
      </c>
      <c r="E13" s="39">
        <v>1</v>
      </c>
      <c r="G13" s="37">
        <v>6</v>
      </c>
      <c r="H13" s="41">
        <f t="shared" si="1"/>
        <v>1.7083333333333339E-2</v>
      </c>
      <c r="I13" s="40">
        <f t="shared" si="0"/>
        <v>2.4537037037036802E-3</v>
      </c>
      <c r="K13" s="39">
        <v>6</v>
      </c>
      <c r="L13" s="38">
        <v>0.57447916666666665</v>
      </c>
      <c r="M13" s="38">
        <v>0.57447916666666665</v>
      </c>
      <c r="N13" s="38">
        <v>0.57693287037037033</v>
      </c>
      <c r="P13" s="39">
        <v>6</v>
      </c>
      <c r="Q13" s="40">
        <v>2.4537037037036802E-3</v>
      </c>
      <c r="R13" s="37">
        <v>1</v>
      </c>
      <c r="Y13" s="43"/>
    </row>
    <row r="14" spans="1:25" x14ac:dyDescent="0.25">
      <c r="A14" s="37">
        <v>7</v>
      </c>
      <c r="B14" s="38">
        <v>0.58501157407407411</v>
      </c>
      <c r="C14" s="38">
        <f t="shared" si="2"/>
        <v>0.58501157407407411</v>
      </c>
      <c r="D14" s="38">
        <v>0.58702546296296299</v>
      </c>
      <c r="E14" s="39">
        <v>1</v>
      </c>
      <c r="G14" s="37">
        <v>7</v>
      </c>
      <c r="H14" s="41">
        <f t="shared" si="1"/>
        <v>1.0532407407407463E-2</v>
      </c>
      <c r="I14" s="40">
        <f t="shared" si="0"/>
        <v>2.0138888888888706E-3</v>
      </c>
      <c r="K14" s="39">
        <v>7</v>
      </c>
      <c r="L14" s="38">
        <v>0.58501157407407411</v>
      </c>
      <c r="M14" s="38">
        <v>0.58501157407407411</v>
      </c>
      <c r="N14" s="38">
        <v>0.58702546296296299</v>
      </c>
      <c r="P14" s="39">
        <v>7</v>
      </c>
      <c r="Q14" s="40">
        <v>2.0138888888888706E-3</v>
      </c>
      <c r="R14" s="37">
        <v>1</v>
      </c>
      <c r="Y14" s="43"/>
    </row>
    <row r="15" spans="1:25" x14ac:dyDescent="0.25">
      <c r="A15" s="37">
        <v>8</v>
      </c>
      <c r="B15" s="38">
        <v>0.58634259259259258</v>
      </c>
      <c r="C15" s="38">
        <f t="shared" si="2"/>
        <v>0.58702546296296299</v>
      </c>
      <c r="D15" s="38">
        <v>0.58893518518518517</v>
      </c>
      <c r="E15" s="39">
        <v>1</v>
      </c>
      <c r="G15" s="37">
        <v>8</v>
      </c>
      <c r="H15" s="41">
        <f t="shared" si="1"/>
        <v>1.3310185185184675E-3</v>
      </c>
      <c r="I15" s="40">
        <f t="shared" si="0"/>
        <v>1.9097222222221877E-3</v>
      </c>
      <c r="K15" s="39">
        <v>8</v>
      </c>
      <c r="L15" s="38">
        <v>0.58634259259259258</v>
      </c>
      <c r="M15" s="38">
        <v>0.58702546296296299</v>
      </c>
      <c r="N15" s="38">
        <v>0.58893518518518517</v>
      </c>
      <c r="P15" s="39">
        <v>8</v>
      </c>
      <c r="Q15" s="40">
        <v>1.9097222222221877E-3</v>
      </c>
      <c r="R15" s="37">
        <v>1</v>
      </c>
      <c r="Y15" s="43"/>
    </row>
    <row r="16" spans="1:25" x14ac:dyDescent="0.25">
      <c r="A16" s="37">
        <v>9</v>
      </c>
      <c r="B16" s="38">
        <v>0.58717592592592593</v>
      </c>
      <c r="C16" s="38">
        <f t="shared" si="2"/>
        <v>0.58893518518518517</v>
      </c>
      <c r="D16" s="38">
        <v>0.59042824074074074</v>
      </c>
      <c r="E16" s="39">
        <v>1</v>
      </c>
      <c r="G16" s="37">
        <v>9</v>
      </c>
      <c r="H16" s="41">
        <f t="shared" si="1"/>
        <v>8.3333333333335258E-4</v>
      </c>
      <c r="I16" s="40">
        <f t="shared" si="0"/>
        <v>1.4930555555555669E-3</v>
      </c>
      <c r="K16" s="39">
        <v>9</v>
      </c>
      <c r="L16" s="38">
        <v>0.58717592592592593</v>
      </c>
      <c r="M16" s="38">
        <v>0.58893518518518517</v>
      </c>
      <c r="N16" s="38">
        <v>0.59042824074074074</v>
      </c>
      <c r="P16" s="39">
        <v>9</v>
      </c>
      <c r="Q16" s="40">
        <v>1.4930555555555669E-3</v>
      </c>
      <c r="R16" s="37">
        <v>1</v>
      </c>
      <c r="Y16" s="43"/>
    </row>
    <row r="17" spans="1:25" x14ac:dyDescent="0.25">
      <c r="A17" s="37">
        <v>10</v>
      </c>
      <c r="B17" s="38">
        <v>0.5904166666666667</v>
      </c>
      <c r="C17" s="38">
        <f t="shared" si="2"/>
        <v>0.59042824074074074</v>
      </c>
      <c r="D17" s="38">
        <v>0.59408564814814813</v>
      </c>
      <c r="E17" s="39">
        <v>3</v>
      </c>
      <c r="G17" s="37">
        <v>10</v>
      </c>
      <c r="H17" s="41">
        <f t="shared" si="1"/>
        <v>3.2407407407407662E-3</v>
      </c>
      <c r="I17" s="40">
        <f t="shared" si="0"/>
        <v>3.657407407407387E-3</v>
      </c>
      <c r="K17" s="39">
        <v>10</v>
      </c>
      <c r="L17" s="38">
        <v>0.5904166666666667</v>
      </c>
      <c r="M17" s="38">
        <v>0.59042824074074074</v>
      </c>
      <c r="N17" s="38">
        <v>0.59408564814814813</v>
      </c>
      <c r="P17" s="39">
        <v>10</v>
      </c>
      <c r="Q17" s="40">
        <v>3.657407407407387E-3</v>
      </c>
      <c r="R17" s="37">
        <v>3</v>
      </c>
      <c r="Y17" s="43"/>
    </row>
    <row r="18" spans="1:25" x14ac:dyDescent="0.25">
      <c r="A18" s="37">
        <v>11</v>
      </c>
      <c r="B18" s="38">
        <v>0.59199074074074076</v>
      </c>
      <c r="C18" s="38">
        <f t="shared" si="2"/>
        <v>0.59408564814814813</v>
      </c>
      <c r="D18" s="38">
        <v>0.59556712962962965</v>
      </c>
      <c r="E18" s="39">
        <v>1</v>
      </c>
      <c r="G18" s="37">
        <v>11</v>
      </c>
      <c r="H18" s="41">
        <f t="shared" si="1"/>
        <v>1.5740740740740611E-3</v>
      </c>
      <c r="I18" s="40">
        <f t="shared" si="0"/>
        <v>1.481481481481528E-3</v>
      </c>
      <c r="K18" s="39">
        <v>11</v>
      </c>
      <c r="L18" s="38">
        <v>0.59199074074074076</v>
      </c>
      <c r="M18" s="38">
        <v>0.59408564814814813</v>
      </c>
      <c r="N18" s="38">
        <v>0.59556712962962965</v>
      </c>
      <c r="P18" s="39">
        <v>11</v>
      </c>
      <c r="Q18" s="40">
        <v>1.481481481481528E-3</v>
      </c>
      <c r="R18" s="37">
        <v>1</v>
      </c>
      <c r="Y18" s="43"/>
    </row>
    <row r="19" spans="1:25" x14ac:dyDescent="0.25">
      <c r="A19" s="37">
        <v>12</v>
      </c>
      <c r="B19" s="38">
        <v>0.59332175925925923</v>
      </c>
      <c r="C19" s="38">
        <f t="shared" si="2"/>
        <v>0.59556712962962965</v>
      </c>
      <c r="D19" s="38">
        <v>0.59842592592592592</v>
      </c>
      <c r="E19" s="39">
        <v>2</v>
      </c>
      <c r="G19" s="37">
        <v>12</v>
      </c>
      <c r="H19" s="41">
        <f t="shared" si="1"/>
        <v>1.3310185185184675E-3</v>
      </c>
      <c r="I19" s="40">
        <f t="shared" si="0"/>
        <v>2.8587962962962621E-3</v>
      </c>
      <c r="K19" s="39">
        <v>12</v>
      </c>
      <c r="L19" s="38">
        <v>0.59332175925925923</v>
      </c>
      <c r="M19" s="38">
        <v>0.59556712962962965</v>
      </c>
      <c r="N19" s="38">
        <v>0.59842592592592592</v>
      </c>
      <c r="P19" s="39">
        <v>12</v>
      </c>
      <c r="Q19" s="40">
        <v>2.8587962962962621E-3</v>
      </c>
      <c r="R19" s="37">
        <v>2</v>
      </c>
      <c r="Y19" s="43"/>
    </row>
    <row r="20" spans="1:25" x14ac:dyDescent="0.25">
      <c r="A20" s="37">
        <v>13</v>
      </c>
      <c r="B20" s="38">
        <v>0.59434027777777776</v>
      </c>
      <c r="C20" s="38">
        <f t="shared" si="2"/>
        <v>0.59842592592592592</v>
      </c>
      <c r="D20" s="38">
        <v>0.59954861111111113</v>
      </c>
      <c r="E20" s="39">
        <v>1</v>
      </c>
      <c r="G20" s="37">
        <v>13</v>
      </c>
      <c r="H20" s="41">
        <f t="shared" si="1"/>
        <v>1.0185185185185297E-3</v>
      </c>
      <c r="I20" s="40">
        <f t="shared" si="0"/>
        <v>1.1226851851852127E-3</v>
      </c>
      <c r="K20" s="39">
        <v>13</v>
      </c>
      <c r="L20" s="38">
        <v>0.59434027777777776</v>
      </c>
      <c r="M20" s="38">
        <v>0.59842592592592592</v>
      </c>
      <c r="N20" s="38">
        <v>0.59954861111111113</v>
      </c>
      <c r="P20" s="39">
        <v>13</v>
      </c>
      <c r="Q20" s="40">
        <v>1.1226851851852127E-3</v>
      </c>
      <c r="R20" s="37">
        <v>1</v>
      </c>
      <c r="Y20" s="43"/>
    </row>
    <row r="21" spans="1:25" x14ac:dyDescent="0.25">
      <c r="A21" s="37">
        <v>14</v>
      </c>
      <c r="B21" s="38">
        <v>0.59747685185185184</v>
      </c>
      <c r="C21" s="38">
        <f t="shared" si="2"/>
        <v>0.59954861111111113</v>
      </c>
      <c r="D21" s="38">
        <v>0.6010416666666667</v>
      </c>
      <c r="E21" s="39">
        <v>1</v>
      </c>
      <c r="G21" s="37">
        <v>14</v>
      </c>
      <c r="H21" s="41">
        <f t="shared" si="1"/>
        <v>3.1365740740740833E-3</v>
      </c>
      <c r="I21" s="40">
        <f t="shared" si="0"/>
        <v>1.4930555555555669E-3</v>
      </c>
      <c r="K21" s="39">
        <v>14</v>
      </c>
      <c r="L21" s="38">
        <v>0.59747685185185184</v>
      </c>
      <c r="M21" s="38">
        <v>0.59954861111111113</v>
      </c>
      <c r="N21" s="38">
        <v>0.6010416666666667</v>
      </c>
      <c r="P21" s="39">
        <v>14</v>
      </c>
      <c r="Q21" s="40">
        <v>1.4930555555555669E-3</v>
      </c>
      <c r="R21" s="37">
        <v>1</v>
      </c>
      <c r="Y21" s="43"/>
    </row>
    <row r="22" spans="1:25" x14ac:dyDescent="0.25">
      <c r="A22" s="37">
        <v>15</v>
      </c>
      <c r="B22" s="38">
        <v>0.60041666666666671</v>
      </c>
      <c r="C22" s="38">
        <f t="shared" si="2"/>
        <v>0.6010416666666667</v>
      </c>
      <c r="D22" s="38">
        <v>0.60385416666666669</v>
      </c>
      <c r="E22" s="39">
        <v>2</v>
      </c>
      <c r="G22" s="37">
        <v>15</v>
      </c>
      <c r="H22" s="41">
        <f t="shared" si="1"/>
        <v>2.9398148148148673E-3</v>
      </c>
      <c r="I22" s="40">
        <f t="shared" si="0"/>
        <v>2.8124999999999956E-3</v>
      </c>
      <c r="K22" s="39">
        <v>15</v>
      </c>
      <c r="L22" s="38">
        <v>0.60041666666666671</v>
      </c>
      <c r="M22" s="38">
        <v>0.6010416666666667</v>
      </c>
      <c r="N22" s="38">
        <v>0.60385416666666669</v>
      </c>
      <c r="P22" s="39">
        <v>15</v>
      </c>
      <c r="Q22" s="40">
        <v>2.8124999999999956E-3</v>
      </c>
      <c r="R22" s="37">
        <v>2</v>
      </c>
      <c r="Y22" s="43"/>
    </row>
    <row r="23" spans="1:25" x14ac:dyDescent="0.25">
      <c r="A23" s="37">
        <v>16</v>
      </c>
      <c r="B23" s="38">
        <v>0.60781249999999998</v>
      </c>
      <c r="C23" s="38">
        <f t="shared" si="2"/>
        <v>0.60781249999999998</v>
      </c>
      <c r="D23" s="38">
        <v>0.60932870370370373</v>
      </c>
      <c r="E23" s="39">
        <v>1</v>
      </c>
      <c r="F23" s="41"/>
      <c r="G23" s="37">
        <v>16</v>
      </c>
      <c r="H23" s="41">
        <f t="shared" si="1"/>
        <v>7.3958333333332682E-3</v>
      </c>
      <c r="I23" s="40">
        <f t="shared" si="0"/>
        <v>1.5162037037037557E-3</v>
      </c>
      <c r="J23" s="40"/>
      <c r="K23" s="39">
        <v>16</v>
      </c>
      <c r="L23" s="38">
        <v>0.60781249999999998</v>
      </c>
      <c r="M23" s="38">
        <v>0.60781249999999998</v>
      </c>
      <c r="N23" s="38">
        <v>0.60932870370370373</v>
      </c>
      <c r="P23" s="39">
        <v>16</v>
      </c>
      <c r="Q23" s="40">
        <v>1.5162037037037557E-3</v>
      </c>
      <c r="R23" s="37">
        <v>1</v>
      </c>
    </row>
    <row r="24" spans="1:25" x14ac:dyDescent="0.25">
      <c r="A24" s="37">
        <v>17</v>
      </c>
      <c r="B24" s="38">
        <v>0.61100694444444448</v>
      </c>
      <c r="C24" s="38">
        <f t="shared" si="2"/>
        <v>0.61100694444444448</v>
      </c>
      <c r="D24" s="38">
        <v>0.61299768518518516</v>
      </c>
      <c r="E24" s="39">
        <v>1</v>
      </c>
      <c r="F24" s="41"/>
      <c r="G24" s="37">
        <v>17</v>
      </c>
      <c r="H24" s="41">
        <f t="shared" si="1"/>
        <v>3.1944444444444997E-3</v>
      </c>
      <c r="I24" s="40">
        <f t="shared" si="0"/>
        <v>1.9907407407406819E-3</v>
      </c>
      <c r="J24" s="40"/>
      <c r="K24" s="39">
        <v>17</v>
      </c>
      <c r="L24" s="38">
        <v>0.61100694444444448</v>
      </c>
      <c r="M24" s="38">
        <v>0.61100694444444448</v>
      </c>
      <c r="N24" s="38">
        <v>0.61299768518518516</v>
      </c>
      <c r="P24" s="39">
        <v>17</v>
      </c>
      <c r="Q24" s="40">
        <v>1.9907407407406819E-3</v>
      </c>
      <c r="R24" s="37">
        <v>1</v>
      </c>
    </row>
    <row r="25" spans="1:25" x14ac:dyDescent="0.25">
      <c r="A25" s="37">
        <v>18</v>
      </c>
      <c r="B25" s="38">
        <v>0.6152199074074074</v>
      </c>
      <c r="C25" s="38">
        <f t="shared" si="2"/>
        <v>0.6152199074074074</v>
      </c>
      <c r="D25" s="38">
        <v>0.61804398148148143</v>
      </c>
      <c r="E25" s="39">
        <v>2</v>
      </c>
      <c r="F25" s="41"/>
      <c r="G25" s="37">
        <v>18</v>
      </c>
      <c r="H25" s="41">
        <f t="shared" si="1"/>
        <v>4.2129629629629184E-3</v>
      </c>
      <c r="I25" s="40">
        <f t="shared" si="0"/>
        <v>2.8240740740740344E-3</v>
      </c>
      <c r="J25" s="40"/>
      <c r="K25" s="39">
        <v>18</v>
      </c>
      <c r="L25" s="38">
        <v>0.6152199074074074</v>
      </c>
      <c r="M25" s="38">
        <v>0.6152199074074074</v>
      </c>
      <c r="N25" s="38">
        <v>0.61804398148148143</v>
      </c>
      <c r="P25" s="39">
        <v>18</v>
      </c>
      <c r="Q25" s="40">
        <v>2.8240740740740344E-3</v>
      </c>
      <c r="R25" s="37">
        <v>2</v>
      </c>
      <c r="S25" s="43"/>
    </row>
    <row r="26" spans="1:25" x14ac:dyDescent="0.25">
      <c r="A26" s="37">
        <v>19</v>
      </c>
      <c r="B26" s="38">
        <v>0.61719907407407404</v>
      </c>
      <c r="C26" s="38">
        <f t="shared" si="2"/>
        <v>0.61804398148148143</v>
      </c>
      <c r="D26" s="38">
        <v>0.61958333333333326</v>
      </c>
      <c r="E26" s="39">
        <v>1</v>
      </c>
      <c r="F26" s="41"/>
      <c r="G26" s="37">
        <v>19</v>
      </c>
      <c r="H26" s="41">
        <f t="shared" si="1"/>
        <v>1.979166666666643E-3</v>
      </c>
      <c r="I26" s="40">
        <f t="shared" si="0"/>
        <v>1.5393518518518334E-3</v>
      </c>
      <c r="J26" s="40"/>
      <c r="K26" s="39">
        <v>19</v>
      </c>
      <c r="L26" s="38">
        <v>0.61719907407407404</v>
      </c>
      <c r="M26" s="38">
        <v>0.61804398148148143</v>
      </c>
      <c r="N26" s="38">
        <v>0.61958333333333326</v>
      </c>
      <c r="P26" s="39">
        <v>19</v>
      </c>
      <c r="Q26" s="40">
        <v>1.5393518518518334E-3</v>
      </c>
      <c r="R26" s="37">
        <v>1</v>
      </c>
      <c r="S26" s="43"/>
    </row>
    <row r="27" spans="1:25" x14ac:dyDescent="0.25">
      <c r="A27" s="37">
        <v>20</v>
      </c>
      <c r="B27" s="38">
        <v>0.61824074074074076</v>
      </c>
      <c r="C27" s="38">
        <f t="shared" si="2"/>
        <v>0.61958333333333326</v>
      </c>
      <c r="D27" s="38">
        <v>0.62151620370370375</v>
      </c>
      <c r="E27" s="39">
        <v>1</v>
      </c>
      <c r="F27" s="41"/>
      <c r="G27" s="37">
        <v>20</v>
      </c>
      <c r="H27" s="41">
        <f t="shared" si="1"/>
        <v>1.0416666666667185E-3</v>
      </c>
      <c r="I27" s="40">
        <f t="shared" si="0"/>
        <v>1.9328703703704875E-3</v>
      </c>
      <c r="J27" s="40"/>
      <c r="K27" s="39">
        <v>20</v>
      </c>
      <c r="L27" s="38">
        <v>0.61824074074074076</v>
      </c>
      <c r="M27" s="38">
        <v>0.61958333333333326</v>
      </c>
      <c r="N27" s="38">
        <v>0.62151620370370375</v>
      </c>
      <c r="P27" s="39">
        <v>20</v>
      </c>
      <c r="Q27" s="40">
        <v>1.9328703703704875E-3</v>
      </c>
      <c r="R27" s="37">
        <v>1</v>
      </c>
      <c r="S27" s="43"/>
    </row>
    <row r="28" spans="1:25" x14ac:dyDescent="0.25">
      <c r="A28" s="37">
        <v>21</v>
      </c>
      <c r="B28" s="38">
        <v>0.62199074074074068</v>
      </c>
      <c r="C28" s="38">
        <f t="shared" si="2"/>
        <v>0.62199074074074068</v>
      </c>
      <c r="D28" s="38">
        <v>0.62361111111111112</v>
      </c>
      <c r="E28" s="39">
        <v>1</v>
      </c>
      <c r="F28" s="41"/>
      <c r="G28" s="37">
        <v>21</v>
      </c>
      <c r="H28" s="41">
        <f t="shared" si="1"/>
        <v>3.7499999999999201E-3</v>
      </c>
      <c r="I28" s="40">
        <f t="shared" si="0"/>
        <v>1.6203703703704386E-3</v>
      </c>
      <c r="J28" s="40"/>
      <c r="K28" s="39">
        <v>21</v>
      </c>
      <c r="L28" s="38">
        <v>0.62199074074074068</v>
      </c>
      <c r="M28" s="38">
        <v>0.62199074074074068</v>
      </c>
      <c r="N28" s="38">
        <v>0.62361111111111112</v>
      </c>
      <c r="P28" s="39">
        <v>21</v>
      </c>
      <c r="Q28" s="40">
        <v>1.6203703703704386E-3</v>
      </c>
      <c r="R28" s="37">
        <v>1</v>
      </c>
      <c r="S28" s="43"/>
    </row>
    <row r="29" spans="1:25" x14ac:dyDescent="0.25">
      <c r="F29" s="41"/>
      <c r="G29" s="44" t="s">
        <v>8</v>
      </c>
      <c r="H29" s="41">
        <f>AVERAGE(H9:H28)</f>
        <v>5.2239583333333339E-3</v>
      </c>
      <c r="I29" s="40">
        <f>AVERAGE(I8:I28)</f>
        <v>2.0243606701940168E-3</v>
      </c>
      <c r="J29" s="40"/>
      <c r="K29" s="40"/>
      <c r="Q29" s="40">
        <f>SUBTOTAL(109,Table6[Service Time])/Table6[[#Totals],[Cups]]</f>
        <v>1.2882295173961926E-3</v>
      </c>
      <c r="R29" s="37">
        <f>SUBTOTAL(109,Table6[Cups])</f>
        <v>33</v>
      </c>
    </row>
    <row r="30" spans="1:25" x14ac:dyDescent="0.25">
      <c r="F30" s="41"/>
      <c r="G30" s="38"/>
      <c r="H30" s="41"/>
      <c r="I30" s="40"/>
      <c r="J30" s="40"/>
      <c r="K30" s="40"/>
    </row>
    <row r="31" spans="1:25" x14ac:dyDescent="0.25">
      <c r="F31" s="41"/>
      <c r="G31" s="38"/>
      <c r="H31" s="25">
        <f>7+31/60</f>
        <v>7.5166666666666666</v>
      </c>
      <c r="I31" s="25">
        <f>2+55/60</f>
        <v>2.9166666666666665</v>
      </c>
      <c r="J31" s="40"/>
      <c r="K31" s="40"/>
    </row>
    <row r="32" spans="1:25" x14ac:dyDescent="0.25">
      <c r="F32" s="41"/>
      <c r="H32" s="25">
        <f>1/H31*60</f>
        <v>7.9822616407982254</v>
      </c>
      <c r="I32" s="25">
        <f>1/I31*60</f>
        <v>20.571428571428573</v>
      </c>
      <c r="J32" s="40"/>
      <c r="K32" s="40"/>
    </row>
    <row r="33" spans="6:11" x14ac:dyDescent="0.25">
      <c r="F33" s="41"/>
      <c r="G33" s="41"/>
      <c r="H33" s="40"/>
      <c r="I33" s="40"/>
      <c r="J33" s="40"/>
      <c r="K33" s="40"/>
    </row>
    <row r="34" spans="6:11" x14ac:dyDescent="0.25">
      <c r="F34" s="41"/>
      <c r="G34" s="41"/>
      <c r="H34" s="40"/>
      <c r="I34" s="40"/>
      <c r="J34" s="40"/>
      <c r="K34" s="40"/>
    </row>
    <row r="35" spans="6:11" x14ac:dyDescent="0.25">
      <c r="F35" s="41"/>
      <c r="G35" s="41"/>
      <c r="H35" s="40"/>
      <c r="I35" s="40"/>
      <c r="J35" s="40"/>
      <c r="K35" s="40"/>
    </row>
    <row r="36" spans="6:11" x14ac:dyDescent="0.25">
      <c r="F36" s="41"/>
      <c r="G36" s="41"/>
      <c r="H36" s="40"/>
      <c r="I36" s="40"/>
      <c r="J36" s="40"/>
      <c r="K36" s="40"/>
    </row>
    <row r="37" spans="6:11" x14ac:dyDescent="0.25">
      <c r="F37" s="41"/>
      <c r="G37" s="41"/>
      <c r="H37" s="40"/>
      <c r="I37" s="40"/>
      <c r="J37" s="40"/>
      <c r="K37" s="40"/>
    </row>
    <row r="38" spans="6:11" x14ac:dyDescent="0.25">
      <c r="F38" s="41"/>
      <c r="G38" s="41"/>
      <c r="H38" s="40"/>
      <c r="I38" s="40"/>
      <c r="J38" s="40"/>
      <c r="K38" s="40"/>
    </row>
    <row r="39" spans="6:11" x14ac:dyDescent="0.25">
      <c r="F39" s="41"/>
      <c r="G39" s="41"/>
      <c r="H39" s="40"/>
      <c r="I39" s="40"/>
      <c r="J39" s="40"/>
      <c r="K39" s="40"/>
    </row>
    <row r="40" spans="6:11" x14ac:dyDescent="0.25">
      <c r="F40" s="41"/>
      <c r="G40" s="41"/>
      <c r="H40" s="40"/>
      <c r="I40" s="40"/>
      <c r="J40" s="40"/>
      <c r="K40" s="40"/>
    </row>
    <row r="41" spans="6:11" x14ac:dyDescent="0.25">
      <c r="F41" s="41"/>
      <c r="G41" s="41"/>
      <c r="H41" s="40"/>
      <c r="I41" s="40"/>
      <c r="J41" s="40"/>
      <c r="K41" s="40"/>
    </row>
    <row r="42" spans="6:11" x14ac:dyDescent="0.25">
      <c r="F42" s="41"/>
      <c r="G42" s="41"/>
      <c r="H42" s="40"/>
      <c r="I42" s="40"/>
      <c r="J42" s="40"/>
      <c r="K42" s="40"/>
    </row>
    <row r="43" spans="6:11" x14ac:dyDescent="0.25">
      <c r="F43" s="41"/>
      <c r="G43" s="41"/>
      <c r="H43" s="40"/>
      <c r="I43" s="40"/>
      <c r="J43" s="40"/>
      <c r="K43" s="40"/>
    </row>
    <row r="44" spans="6:11" x14ac:dyDescent="0.25">
      <c r="F44" s="41"/>
      <c r="G44" s="41"/>
      <c r="H44" s="40"/>
      <c r="I44" s="40"/>
      <c r="J44" s="40"/>
      <c r="K44" s="40"/>
    </row>
    <row r="45" spans="6:11" x14ac:dyDescent="0.25">
      <c r="F45" s="41"/>
      <c r="G45" s="41"/>
      <c r="H45" s="40"/>
      <c r="I45" s="40"/>
      <c r="J45" s="40"/>
      <c r="K45" s="40"/>
    </row>
    <row r="46" spans="6:11" x14ac:dyDescent="0.25">
      <c r="F46" s="41"/>
      <c r="G46" s="41"/>
      <c r="H46" s="40"/>
      <c r="I46" s="40"/>
      <c r="J46" s="40"/>
      <c r="K46" s="40"/>
    </row>
    <row r="47" spans="6:11" x14ac:dyDescent="0.25">
      <c r="F47" s="41"/>
      <c r="G47" s="41"/>
      <c r="H47" s="40"/>
      <c r="I47" s="40"/>
      <c r="J47" s="40"/>
      <c r="K47" s="40"/>
    </row>
    <row r="48" spans="6:11" x14ac:dyDescent="0.25">
      <c r="F48" s="41"/>
      <c r="G48" s="41"/>
      <c r="H48" s="40"/>
      <c r="I48" s="40"/>
      <c r="J48" s="40"/>
      <c r="K48" s="40"/>
    </row>
    <row r="49" spans="6:11" x14ac:dyDescent="0.25">
      <c r="F49" s="41"/>
      <c r="G49" s="41"/>
      <c r="H49" s="40"/>
      <c r="I49" s="40"/>
      <c r="J49" s="40"/>
      <c r="K49" s="40"/>
    </row>
    <row r="50" spans="6:11" x14ac:dyDescent="0.25">
      <c r="F50" s="41"/>
      <c r="G50" s="41"/>
      <c r="H50" s="40"/>
      <c r="I50" s="40"/>
      <c r="J50" s="40"/>
      <c r="K50" s="40"/>
    </row>
    <row r="51" spans="6:11" x14ac:dyDescent="0.25">
      <c r="F51" s="41"/>
      <c r="G51" s="41"/>
      <c r="H51" s="40"/>
      <c r="I51" s="40"/>
      <c r="J51" s="40"/>
      <c r="K51" s="40"/>
    </row>
    <row r="52" spans="6:11" x14ac:dyDescent="0.25">
      <c r="F52" s="41"/>
      <c r="G52" s="41"/>
      <c r="H52" s="40"/>
      <c r="I52" s="40"/>
      <c r="J52" s="40"/>
      <c r="K52" s="40"/>
    </row>
    <row r="53" spans="6:11" x14ac:dyDescent="0.25">
      <c r="F53" s="41"/>
      <c r="G53" s="41"/>
      <c r="H53" s="40"/>
      <c r="I53" s="40"/>
      <c r="J53" s="40"/>
      <c r="K53" s="40"/>
    </row>
    <row r="54" spans="6:11" x14ac:dyDescent="0.25">
      <c r="F54" s="41"/>
      <c r="G54" s="41"/>
      <c r="H54" s="40"/>
      <c r="I54" s="40"/>
      <c r="J54" s="40"/>
      <c r="K54" s="40"/>
    </row>
    <row r="55" spans="6:11" x14ac:dyDescent="0.25">
      <c r="F55" s="41"/>
      <c r="G55" s="41"/>
      <c r="H55" s="40"/>
      <c r="I55" s="40"/>
      <c r="J55" s="40"/>
      <c r="K55" s="40"/>
    </row>
    <row r="56" spans="6:11" x14ac:dyDescent="0.25">
      <c r="F56" s="41"/>
      <c r="G56" s="41"/>
      <c r="H56" s="40"/>
      <c r="I56" s="40"/>
      <c r="J56" s="40"/>
      <c r="K56" s="40"/>
    </row>
    <row r="57" spans="6:11" x14ac:dyDescent="0.25">
      <c r="F57" s="41"/>
      <c r="G57" s="41"/>
      <c r="H57" s="40"/>
      <c r="I57" s="40"/>
      <c r="J57" s="40"/>
      <c r="K57" s="40"/>
    </row>
    <row r="58" spans="6:11" x14ac:dyDescent="0.25">
      <c r="F58" s="41"/>
      <c r="G58" s="41"/>
      <c r="H58" s="40"/>
      <c r="I58" s="40"/>
      <c r="J58" s="40"/>
      <c r="K58" s="40"/>
    </row>
    <row r="59" spans="6:11" x14ac:dyDescent="0.25">
      <c r="F59" s="41"/>
      <c r="G59" s="41"/>
      <c r="H59" s="40"/>
      <c r="I59" s="40"/>
      <c r="J59" s="40"/>
      <c r="K59" s="40"/>
    </row>
    <row r="60" spans="6:11" x14ac:dyDescent="0.25">
      <c r="F60" s="41"/>
      <c r="G60" s="41"/>
      <c r="H60" s="40"/>
      <c r="I60" s="40"/>
      <c r="J60" s="40"/>
      <c r="K60" s="40"/>
    </row>
    <row r="61" spans="6:11" x14ac:dyDescent="0.25">
      <c r="F61" s="41"/>
      <c r="G61" s="41"/>
      <c r="H61" s="40"/>
      <c r="I61" s="40"/>
      <c r="J61" s="40"/>
      <c r="K61" s="40"/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7" workbookViewId="0">
      <selection activeCell="H7" sqref="H7:I67"/>
    </sheetView>
  </sheetViews>
  <sheetFormatPr defaultColWidth="8" defaultRowHeight="13.8" x14ac:dyDescent="0.3"/>
  <cols>
    <col min="1" max="1" width="11.33203125" style="22" bestFit="1" customWidth="1"/>
    <col min="2" max="2" width="8.77734375" style="22" bestFit="1" customWidth="1"/>
    <col min="3" max="3" width="15.77734375" style="22" bestFit="1" customWidth="1"/>
    <col min="4" max="4" width="8.77734375" style="22" bestFit="1" customWidth="1"/>
    <col min="5" max="5" width="5.44140625" style="22" bestFit="1" customWidth="1"/>
    <col min="6" max="6" width="8.77734375" style="22" customWidth="1"/>
    <col min="7" max="7" width="8" style="22" bestFit="1" customWidth="1"/>
    <col min="8" max="8" width="18.5546875" style="22" bestFit="1" customWidth="1"/>
    <col min="9" max="9" width="13.21875" style="22" bestFit="1" customWidth="1"/>
    <col min="10" max="10" width="8.77734375" style="22" customWidth="1"/>
    <col min="11" max="11" width="6.6640625" style="22" bestFit="1" customWidth="1"/>
    <col min="12" max="12" width="17.5546875" style="22" bestFit="1" customWidth="1"/>
    <col min="13" max="13" width="17.6640625" style="22" bestFit="1" customWidth="1"/>
    <col min="14" max="14" width="18.21875" style="22" bestFit="1" customWidth="1"/>
    <col min="15" max="15" width="8.77734375" style="22" customWidth="1"/>
    <col min="16" max="16" width="6.6640625" style="22" bestFit="1" customWidth="1"/>
    <col min="17" max="17" width="17.6640625" style="22" bestFit="1" customWidth="1"/>
    <col min="18" max="18" width="9.88671875" style="22" bestFit="1" customWidth="1"/>
    <col min="19" max="16384" width="8" style="22"/>
  </cols>
  <sheetData>
    <row r="1" spans="1:18" s="21" customFormat="1" x14ac:dyDescent="0.3">
      <c r="A1" s="65" t="s">
        <v>10</v>
      </c>
      <c r="B1" s="62"/>
      <c r="C1" s="62"/>
      <c r="D1" s="62"/>
      <c r="E1" s="62"/>
      <c r="F1" s="62"/>
      <c r="G1" s="62"/>
      <c r="H1" s="62"/>
      <c r="I1" s="62"/>
      <c r="J1" s="62"/>
    </row>
    <row r="2" spans="1:18" x14ac:dyDescent="0.25">
      <c r="A2" s="65" t="s">
        <v>0</v>
      </c>
      <c r="B2" s="63">
        <f>0.352941176470588*60</f>
        <v>21.176470588235279</v>
      </c>
      <c r="C2" s="61" t="s">
        <v>12</v>
      </c>
      <c r="D2" s="62"/>
      <c r="E2" s="66" t="s">
        <v>39</v>
      </c>
      <c r="F2" s="63">
        <f>B4/(1-B4)</f>
        <v>3.0476190476190386</v>
      </c>
      <c r="G2" s="62"/>
      <c r="H2" s="65" t="s">
        <v>41</v>
      </c>
      <c r="I2" s="63">
        <f>F2/B2*60</f>
        <v>8.6349206349206149</v>
      </c>
      <c r="J2" s="62" t="s">
        <v>43</v>
      </c>
    </row>
    <row r="3" spans="1:18" x14ac:dyDescent="0.25">
      <c r="A3" s="65" t="s">
        <v>1</v>
      </c>
      <c r="B3" s="63">
        <f>0.46875*60</f>
        <v>28.125</v>
      </c>
      <c r="C3" s="61" t="s">
        <v>12</v>
      </c>
      <c r="D3" s="62"/>
      <c r="E3" s="66" t="s">
        <v>40</v>
      </c>
      <c r="F3" s="63">
        <f>B4*F2</f>
        <v>2.2946778711484508</v>
      </c>
      <c r="G3" s="62"/>
      <c r="H3" s="65" t="s">
        <v>42</v>
      </c>
      <c r="I3" s="63">
        <f>F3/B2*60</f>
        <v>6.501587301587282</v>
      </c>
      <c r="J3" s="62" t="s">
        <v>43</v>
      </c>
    </row>
    <row r="4" spans="1:18" x14ac:dyDescent="0.3">
      <c r="A4" s="65" t="s">
        <v>11</v>
      </c>
      <c r="B4" s="64">
        <f>B2/B3</f>
        <v>0.75294117647058767</v>
      </c>
      <c r="C4" s="62"/>
      <c r="D4" s="62"/>
      <c r="E4" s="62"/>
      <c r="F4" s="62"/>
      <c r="G4" s="62"/>
      <c r="H4" s="62"/>
      <c r="I4" s="62"/>
      <c r="J4" s="62"/>
    </row>
    <row r="6" spans="1:18" x14ac:dyDescent="0.25">
      <c r="A6" s="54" t="s">
        <v>38</v>
      </c>
    </row>
    <row r="7" spans="1:18" ht="14.4" thickBot="1" x14ac:dyDescent="0.35">
      <c r="A7" s="21" t="s">
        <v>14</v>
      </c>
      <c r="B7" s="21" t="s">
        <v>5</v>
      </c>
      <c r="C7" s="21" t="s">
        <v>6</v>
      </c>
      <c r="D7" s="21" t="s">
        <v>7</v>
      </c>
      <c r="E7" s="21" t="s">
        <v>15</v>
      </c>
      <c r="G7" s="21" t="s">
        <v>14</v>
      </c>
      <c r="H7" s="21" t="s">
        <v>9</v>
      </c>
      <c r="I7" s="21" t="s">
        <v>3</v>
      </c>
      <c r="K7" s="21" t="s">
        <v>14</v>
      </c>
      <c r="L7" s="21" t="s">
        <v>2</v>
      </c>
      <c r="M7" s="21" t="s">
        <v>3</v>
      </c>
      <c r="N7" s="21" t="s">
        <v>4</v>
      </c>
      <c r="P7" s="45" t="s">
        <v>14</v>
      </c>
      <c r="Q7" s="46" t="s">
        <v>3</v>
      </c>
      <c r="R7" s="47" t="s">
        <v>15</v>
      </c>
    </row>
    <row r="8" spans="1:18" ht="14.4" thickTop="1" x14ac:dyDescent="0.3">
      <c r="A8" s="22">
        <v>1</v>
      </c>
      <c r="B8" s="41">
        <v>0.75870370370370377</v>
      </c>
      <c r="C8" s="41">
        <f>B8</f>
        <v>0.75870370370370377</v>
      </c>
      <c r="D8" s="40">
        <v>0.7602430555555556</v>
      </c>
      <c r="E8" s="39">
        <v>1</v>
      </c>
      <c r="G8" s="22">
        <v>1</v>
      </c>
      <c r="I8" s="40">
        <f t="shared" ref="I8:I39" si="0">D8-C8</f>
        <v>1.5393518518518334E-3</v>
      </c>
      <c r="K8" s="39">
        <v>1</v>
      </c>
      <c r="L8" s="38">
        <v>0.75870370370370377</v>
      </c>
      <c r="M8" s="38">
        <v>0.75870370370370377</v>
      </c>
      <c r="N8" s="38">
        <v>0.7602430555555556</v>
      </c>
      <c r="P8" s="49">
        <v>1</v>
      </c>
      <c r="Q8" s="48">
        <v>1.5393518518518334E-3</v>
      </c>
      <c r="R8" s="55">
        <v>1</v>
      </c>
    </row>
    <row r="9" spans="1:18" x14ac:dyDescent="0.3">
      <c r="A9" s="22">
        <v>2</v>
      </c>
      <c r="B9" s="41">
        <v>0.76083333333333336</v>
      </c>
      <c r="C9" s="41">
        <f>IF(D8&gt;B9,D8,B9)</f>
        <v>0.76083333333333336</v>
      </c>
      <c r="D9" s="40">
        <v>0.76200231481481484</v>
      </c>
      <c r="E9" s="39">
        <v>1</v>
      </c>
      <c r="G9" s="22">
        <v>2</v>
      </c>
      <c r="H9" s="41">
        <f t="shared" ref="H9:H40" si="1">B9-B8</f>
        <v>2.1296296296295925E-3</v>
      </c>
      <c r="I9" s="40">
        <f t="shared" si="0"/>
        <v>1.1689814814814792E-3</v>
      </c>
      <c r="K9" s="39">
        <v>2</v>
      </c>
      <c r="L9" s="38">
        <v>0.76083333333333336</v>
      </c>
      <c r="M9" s="38">
        <v>0.76083333333333336</v>
      </c>
      <c r="N9" s="38">
        <v>0.76200231481481484</v>
      </c>
      <c r="P9" s="51">
        <v>2</v>
      </c>
      <c r="Q9" s="50">
        <v>1.1689814814814792E-3</v>
      </c>
      <c r="R9" s="56">
        <v>1</v>
      </c>
    </row>
    <row r="10" spans="1:18" x14ac:dyDescent="0.3">
      <c r="A10" s="22">
        <v>3</v>
      </c>
      <c r="B10" s="41">
        <v>0.76531249999999995</v>
      </c>
      <c r="C10" s="41">
        <f t="shared" ref="C10:C67" si="2">IF(D9&gt;B10,D9,B10)</f>
        <v>0.76531249999999995</v>
      </c>
      <c r="D10" s="40">
        <v>0.76740740740740743</v>
      </c>
      <c r="E10" s="39">
        <v>3</v>
      </c>
      <c r="G10" s="22">
        <v>3</v>
      </c>
      <c r="H10" s="41">
        <f t="shared" si="1"/>
        <v>4.4791666666665897E-3</v>
      </c>
      <c r="I10" s="40">
        <f t="shared" si="0"/>
        <v>2.0949074074074758E-3</v>
      </c>
      <c r="K10" s="39">
        <v>3</v>
      </c>
      <c r="L10" s="38">
        <v>0.76531249999999995</v>
      </c>
      <c r="M10" s="38">
        <v>0.76531249999999995</v>
      </c>
      <c r="N10" s="38">
        <v>0.76740740740740743</v>
      </c>
      <c r="P10" s="49">
        <v>3</v>
      </c>
      <c r="Q10" s="48">
        <v>2.0949074074074758E-3</v>
      </c>
      <c r="R10" s="55">
        <v>3</v>
      </c>
    </row>
    <row r="11" spans="1:18" x14ac:dyDescent="0.3">
      <c r="A11" s="22">
        <v>4</v>
      </c>
      <c r="B11" s="41">
        <v>0.76754629629629623</v>
      </c>
      <c r="C11" s="41">
        <f t="shared" si="2"/>
        <v>0.76754629629629623</v>
      </c>
      <c r="D11" s="40">
        <v>0.76837962962962969</v>
      </c>
      <c r="E11" s="39">
        <v>1</v>
      </c>
      <c r="G11" s="22">
        <v>4</v>
      </c>
      <c r="H11" s="41">
        <f t="shared" si="1"/>
        <v>2.2337962962962754E-3</v>
      </c>
      <c r="I11" s="40">
        <f t="shared" si="0"/>
        <v>8.333333333334636E-4</v>
      </c>
      <c r="K11" s="39">
        <v>4</v>
      </c>
      <c r="L11" s="38">
        <v>0.76754629629629623</v>
      </c>
      <c r="M11" s="38">
        <v>0.76754629629629623</v>
      </c>
      <c r="N11" s="38">
        <v>0.76837962962962969</v>
      </c>
      <c r="P11" s="51">
        <v>4</v>
      </c>
      <c r="Q11" s="50">
        <v>8.333333333334636E-4</v>
      </c>
      <c r="R11" s="56">
        <v>1</v>
      </c>
    </row>
    <row r="12" spans="1:18" x14ac:dyDescent="0.3">
      <c r="A12" s="22">
        <v>5</v>
      </c>
      <c r="B12" s="41">
        <v>0.77031250000000007</v>
      </c>
      <c r="C12" s="41">
        <f t="shared" si="2"/>
        <v>0.77031250000000007</v>
      </c>
      <c r="D12" s="40">
        <v>0.77166666666666661</v>
      </c>
      <c r="E12" s="39">
        <v>2</v>
      </c>
      <c r="G12" s="22">
        <v>5</v>
      </c>
      <c r="H12" s="41">
        <f t="shared" si="1"/>
        <v>2.7662037037038401E-3</v>
      </c>
      <c r="I12" s="40">
        <f t="shared" si="0"/>
        <v>1.3541666666665453E-3</v>
      </c>
      <c r="K12" s="39">
        <v>5</v>
      </c>
      <c r="L12" s="38">
        <v>0.77031250000000007</v>
      </c>
      <c r="M12" s="38">
        <v>0.77031250000000007</v>
      </c>
      <c r="N12" s="38">
        <v>0.77166666666666661</v>
      </c>
      <c r="P12" s="49">
        <v>5</v>
      </c>
      <c r="Q12" s="48">
        <v>1.3541666666665453E-3</v>
      </c>
      <c r="R12" s="55">
        <v>2</v>
      </c>
    </row>
    <row r="13" spans="1:18" x14ac:dyDescent="0.3">
      <c r="A13" s="22">
        <v>6</v>
      </c>
      <c r="B13" s="41">
        <v>0.77083333333333337</v>
      </c>
      <c r="C13" s="41">
        <f t="shared" si="2"/>
        <v>0.77166666666666661</v>
      </c>
      <c r="D13" s="40">
        <v>0.77401620370370372</v>
      </c>
      <c r="E13" s="39">
        <v>2</v>
      </c>
      <c r="G13" s="22">
        <v>6</v>
      </c>
      <c r="H13" s="41">
        <f t="shared" si="1"/>
        <v>5.2083333333330373E-4</v>
      </c>
      <c r="I13" s="40">
        <f t="shared" si="0"/>
        <v>2.3495370370371083E-3</v>
      </c>
      <c r="K13" s="39">
        <v>6</v>
      </c>
      <c r="L13" s="38">
        <v>0.77083333333333337</v>
      </c>
      <c r="M13" s="38">
        <v>0.77166666666666661</v>
      </c>
      <c r="N13" s="38">
        <v>0.77401620370370372</v>
      </c>
      <c r="P13" s="51">
        <v>6</v>
      </c>
      <c r="Q13" s="50">
        <v>2.3495370370371083E-3</v>
      </c>
      <c r="R13" s="56">
        <v>2</v>
      </c>
    </row>
    <row r="14" spans="1:18" x14ac:dyDescent="0.3">
      <c r="A14" s="22">
        <v>7</v>
      </c>
      <c r="B14" s="41">
        <v>0.77292824074074085</v>
      </c>
      <c r="C14" s="41">
        <f t="shared" si="2"/>
        <v>0.77401620370370372</v>
      </c>
      <c r="D14" s="40">
        <v>0.77516203703703701</v>
      </c>
      <c r="E14" s="39">
        <v>1</v>
      </c>
      <c r="G14" s="22">
        <v>7</v>
      </c>
      <c r="H14" s="41">
        <f t="shared" si="1"/>
        <v>2.0949074074074758E-3</v>
      </c>
      <c r="I14" s="40">
        <f t="shared" si="0"/>
        <v>1.1458333333332904E-3</v>
      </c>
      <c r="K14" s="39">
        <v>7</v>
      </c>
      <c r="L14" s="38">
        <v>0.77292824074074085</v>
      </c>
      <c r="M14" s="38">
        <v>0.77401620370370372</v>
      </c>
      <c r="N14" s="38">
        <v>0.77516203703703701</v>
      </c>
      <c r="P14" s="49">
        <v>7</v>
      </c>
      <c r="Q14" s="48">
        <v>1.1458333333332904E-3</v>
      </c>
      <c r="R14" s="55">
        <v>1</v>
      </c>
    </row>
    <row r="15" spans="1:18" x14ac:dyDescent="0.3">
      <c r="A15" s="22">
        <v>8</v>
      </c>
      <c r="B15" s="41">
        <v>0.77298611111111104</v>
      </c>
      <c r="C15" s="41">
        <f t="shared" si="2"/>
        <v>0.77516203703703701</v>
      </c>
      <c r="D15" s="40">
        <v>0.77631944444444445</v>
      </c>
      <c r="E15" s="39">
        <v>1</v>
      </c>
      <c r="G15" s="22">
        <v>8</v>
      </c>
      <c r="H15" s="41">
        <f t="shared" si="1"/>
        <v>5.7870370370194379E-5</v>
      </c>
      <c r="I15" s="40">
        <f t="shared" si="0"/>
        <v>1.1574074074074403E-3</v>
      </c>
      <c r="K15" s="39">
        <v>8</v>
      </c>
      <c r="L15" s="38">
        <v>0.77298611111111104</v>
      </c>
      <c r="M15" s="38">
        <v>0.77516203703703701</v>
      </c>
      <c r="N15" s="38">
        <v>0.77631944444444445</v>
      </c>
      <c r="P15" s="51">
        <v>8</v>
      </c>
      <c r="Q15" s="50">
        <v>1.1574074074074403E-3</v>
      </c>
      <c r="R15" s="56">
        <v>1</v>
      </c>
    </row>
    <row r="16" spans="1:18" x14ac:dyDescent="0.3">
      <c r="A16" s="22">
        <v>9</v>
      </c>
      <c r="B16" s="41">
        <v>0.77512731481481489</v>
      </c>
      <c r="C16" s="41">
        <f t="shared" si="2"/>
        <v>0.77631944444444445</v>
      </c>
      <c r="D16" s="40">
        <v>0.7769328703703704</v>
      </c>
      <c r="E16" s="39">
        <v>1</v>
      </c>
      <c r="G16" s="22">
        <v>9</v>
      </c>
      <c r="H16" s="41">
        <f t="shared" si="1"/>
        <v>2.1412037037038534E-3</v>
      </c>
      <c r="I16" s="40">
        <f t="shared" si="0"/>
        <v>6.134259259259478E-4</v>
      </c>
      <c r="K16" s="39">
        <v>9</v>
      </c>
      <c r="L16" s="38">
        <v>0.77512731481481489</v>
      </c>
      <c r="M16" s="38">
        <v>0.77631944444444445</v>
      </c>
      <c r="N16" s="38">
        <v>0.7769328703703704</v>
      </c>
      <c r="P16" s="49">
        <v>9</v>
      </c>
      <c r="Q16" s="48">
        <v>6.134259259259478E-4</v>
      </c>
      <c r="R16" s="55">
        <v>1</v>
      </c>
    </row>
    <row r="17" spans="1:18" x14ac:dyDescent="0.3">
      <c r="A17" s="22">
        <v>10</v>
      </c>
      <c r="B17" s="41">
        <v>0.77828703703703705</v>
      </c>
      <c r="C17" s="41">
        <f t="shared" si="2"/>
        <v>0.77828703703703705</v>
      </c>
      <c r="D17" s="40">
        <v>0.77917824074074071</v>
      </c>
      <c r="E17" s="39">
        <v>5</v>
      </c>
      <c r="G17" s="22">
        <v>10</v>
      </c>
      <c r="H17" s="41">
        <f t="shared" si="1"/>
        <v>3.159722222222161E-3</v>
      </c>
      <c r="I17" s="40">
        <f t="shared" si="0"/>
        <v>8.9120370370365798E-4</v>
      </c>
      <c r="K17" s="39">
        <v>10</v>
      </c>
      <c r="L17" s="38">
        <v>0.77828703703703705</v>
      </c>
      <c r="M17" s="38">
        <v>0.77828703703703705</v>
      </c>
      <c r="N17" s="38">
        <v>0.77917824074074071</v>
      </c>
      <c r="P17" s="51">
        <v>10</v>
      </c>
      <c r="Q17" s="50">
        <v>8.9120370370365798E-4</v>
      </c>
      <c r="R17" s="56">
        <v>5</v>
      </c>
    </row>
    <row r="18" spans="1:18" x14ac:dyDescent="0.3">
      <c r="A18" s="22">
        <v>11</v>
      </c>
      <c r="B18" s="41">
        <v>0.78087962962962953</v>
      </c>
      <c r="C18" s="41">
        <f t="shared" si="2"/>
        <v>0.78087962962962953</v>
      </c>
      <c r="D18" s="40">
        <v>0.78321759259259249</v>
      </c>
      <c r="E18" s="39">
        <v>1</v>
      </c>
      <c r="G18" s="22">
        <v>11</v>
      </c>
      <c r="H18" s="41">
        <f t="shared" si="1"/>
        <v>2.5925925925924798E-3</v>
      </c>
      <c r="I18" s="40">
        <f t="shared" si="0"/>
        <v>2.3379629629629584E-3</v>
      </c>
      <c r="K18" s="39">
        <v>11</v>
      </c>
      <c r="L18" s="38">
        <v>0.78087962962962953</v>
      </c>
      <c r="M18" s="38">
        <v>0.78087962962962953</v>
      </c>
      <c r="N18" s="38">
        <v>0.78321759259259249</v>
      </c>
      <c r="P18" s="49">
        <v>11</v>
      </c>
      <c r="Q18" s="48">
        <v>2.3379629629629584E-3</v>
      </c>
      <c r="R18" s="55">
        <v>1</v>
      </c>
    </row>
    <row r="19" spans="1:18" x14ac:dyDescent="0.3">
      <c r="A19" s="22">
        <v>12</v>
      </c>
      <c r="B19" s="41">
        <v>0.78160879629629632</v>
      </c>
      <c r="C19" s="41">
        <f t="shared" si="2"/>
        <v>0.78321759259259249</v>
      </c>
      <c r="D19" s="40">
        <v>0.78430555555555559</v>
      </c>
      <c r="E19" s="39">
        <v>3</v>
      </c>
      <c r="G19" s="22">
        <v>12</v>
      </c>
      <c r="H19" s="41">
        <f t="shared" si="1"/>
        <v>7.2916666666678065E-4</v>
      </c>
      <c r="I19" s="40">
        <f t="shared" si="0"/>
        <v>1.087962962963096E-3</v>
      </c>
      <c r="K19" s="39">
        <v>12</v>
      </c>
      <c r="L19" s="38">
        <v>0.78160879629629632</v>
      </c>
      <c r="M19" s="38">
        <v>0.78321759259259249</v>
      </c>
      <c r="N19" s="38">
        <v>0.78430555555555559</v>
      </c>
      <c r="P19" s="51">
        <v>12</v>
      </c>
      <c r="Q19" s="50">
        <v>1.087962962963096E-3</v>
      </c>
      <c r="R19" s="56">
        <v>3</v>
      </c>
    </row>
    <row r="20" spans="1:18" x14ac:dyDescent="0.3">
      <c r="A20" s="22">
        <v>13</v>
      </c>
      <c r="B20" s="41">
        <v>0.78179398148148149</v>
      </c>
      <c r="C20" s="41">
        <f t="shared" si="2"/>
        <v>0.78430555555555559</v>
      </c>
      <c r="D20" s="40">
        <v>0.78587962962962965</v>
      </c>
      <c r="E20" s="39">
        <v>2</v>
      </c>
      <c r="G20" s="22">
        <v>13</v>
      </c>
      <c r="H20" s="41">
        <f t="shared" si="1"/>
        <v>1.8518518518517713E-4</v>
      </c>
      <c r="I20" s="40">
        <f t="shared" si="0"/>
        <v>1.5740740740740611E-3</v>
      </c>
      <c r="K20" s="39">
        <v>13</v>
      </c>
      <c r="L20" s="38">
        <v>0.78179398148148149</v>
      </c>
      <c r="M20" s="38">
        <v>0.78430555555555559</v>
      </c>
      <c r="N20" s="38">
        <v>0.78587962962962965</v>
      </c>
      <c r="P20" s="49">
        <v>13</v>
      </c>
      <c r="Q20" s="48">
        <v>1.5740740740740611E-3</v>
      </c>
      <c r="R20" s="55">
        <v>2</v>
      </c>
    </row>
    <row r="21" spans="1:18" x14ac:dyDescent="0.3">
      <c r="A21" s="22">
        <v>14</v>
      </c>
      <c r="B21" s="41">
        <v>0.78434027777777782</v>
      </c>
      <c r="C21" s="41">
        <f t="shared" si="2"/>
        <v>0.78587962962962965</v>
      </c>
      <c r="D21" s="40">
        <v>0.7863310185185185</v>
      </c>
      <c r="E21" s="39">
        <v>1</v>
      </c>
      <c r="G21" s="22">
        <v>14</v>
      </c>
      <c r="H21" s="41">
        <f t="shared" si="1"/>
        <v>2.5462962962963243E-3</v>
      </c>
      <c r="I21" s="40">
        <f t="shared" si="0"/>
        <v>4.5138888888884843E-4</v>
      </c>
      <c r="K21" s="39">
        <v>14</v>
      </c>
      <c r="L21" s="38">
        <v>0.78434027777777782</v>
      </c>
      <c r="M21" s="38">
        <v>0.78587962962962965</v>
      </c>
      <c r="N21" s="38">
        <v>0.7863310185185185</v>
      </c>
      <c r="P21" s="51">
        <v>14</v>
      </c>
      <c r="Q21" s="50">
        <v>4.5138888888884843E-4</v>
      </c>
      <c r="R21" s="56">
        <v>1</v>
      </c>
    </row>
    <row r="22" spans="1:18" x14ac:dyDescent="0.3">
      <c r="A22" s="22">
        <v>15</v>
      </c>
      <c r="B22" s="41">
        <v>0.78510416666666671</v>
      </c>
      <c r="C22" s="41">
        <f t="shared" si="2"/>
        <v>0.7863310185185185</v>
      </c>
      <c r="D22" s="40">
        <v>0.78842592592592586</v>
      </c>
      <c r="E22" s="39">
        <v>1</v>
      </c>
      <c r="G22" s="22">
        <v>15</v>
      </c>
      <c r="H22" s="41">
        <f t="shared" si="1"/>
        <v>7.6388888888889728E-4</v>
      </c>
      <c r="I22" s="40">
        <f t="shared" si="0"/>
        <v>2.0949074074073648E-3</v>
      </c>
      <c r="K22" s="39">
        <v>15</v>
      </c>
      <c r="L22" s="38">
        <v>0.78510416666666671</v>
      </c>
      <c r="M22" s="38">
        <v>0.7863310185185185</v>
      </c>
      <c r="N22" s="38">
        <v>0.78842592592592586</v>
      </c>
      <c r="P22" s="49">
        <v>15</v>
      </c>
      <c r="Q22" s="48">
        <v>2.0949074074073648E-3</v>
      </c>
      <c r="R22" s="55">
        <v>1</v>
      </c>
    </row>
    <row r="23" spans="1:18" x14ac:dyDescent="0.3">
      <c r="A23" s="22">
        <v>16</v>
      </c>
      <c r="B23" s="41">
        <v>0.78826388888888888</v>
      </c>
      <c r="C23" s="41">
        <f t="shared" si="2"/>
        <v>0.78842592592592586</v>
      </c>
      <c r="D23" s="40">
        <v>0.79079861111111116</v>
      </c>
      <c r="E23" s="39">
        <v>1</v>
      </c>
      <c r="G23" s="22">
        <v>16</v>
      </c>
      <c r="H23" s="41">
        <f t="shared" si="1"/>
        <v>3.159722222222161E-3</v>
      </c>
      <c r="I23" s="40">
        <f t="shared" si="0"/>
        <v>2.372685185185297E-3</v>
      </c>
      <c r="K23" s="39">
        <v>16</v>
      </c>
      <c r="L23" s="38">
        <v>0.78826388888888888</v>
      </c>
      <c r="M23" s="38">
        <v>0.78842592592592586</v>
      </c>
      <c r="N23" s="38">
        <v>0.79079861111111116</v>
      </c>
      <c r="P23" s="51">
        <v>16</v>
      </c>
      <c r="Q23" s="50">
        <v>2.372685185185297E-3</v>
      </c>
      <c r="R23" s="56">
        <v>1</v>
      </c>
    </row>
    <row r="24" spans="1:18" x14ac:dyDescent="0.3">
      <c r="A24" s="22">
        <v>17</v>
      </c>
      <c r="B24" s="41">
        <v>0.78945601851851854</v>
      </c>
      <c r="C24" s="41">
        <f t="shared" si="2"/>
        <v>0.79079861111111116</v>
      </c>
      <c r="D24" s="40">
        <v>0.79210648148148144</v>
      </c>
      <c r="E24" s="39">
        <v>1</v>
      </c>
      <c r="G24" s="22">
        <v>17</v>
      </c>
      <c r="H24" s="41">
        <f t="shared" si="1"/>
        <v>1.192129629629668E-3</v>
      </c>
      <c r="I24" s="40">
        <f t="shared" si="0"/>
        <v>1.3078703703702788E-3</v>
      </c>
      <c r="K24" s="39">
        <v>17</v>
      </c>
      <c r="L24" s="38">
        <v>0.78945601851851854</v>
      </c>
      <c r="M24" s="38">
        <v>0.79079861111111116</v>
      </c>
      <c r="N24" s="38">
        <v>0.79210648148148144</v>
      </c>
      <c r="P24" s="49">
        <v>17</v>
      </c>
      <c r="Q24" s="48">
        <v>1.3078703703702788E-3</v>
      </c>
      <c r="R24" s="55">
        <v>1</v>
      </c>
    </row>
    <row r="25" spans="1:18" x14ac:dyDescent="0.3">
      <c r="A25" s="22">
        <v>18</v>
      </c>
      <c r="B25" s="41">
        <v>0.79270833333333324</v>
      </c>
      <c r="C25" s="41">
        <f t="shared" si="2"/>
        <v>0.79270833333333324</v>
      </c>
      <c r="D25" s="40">
        <v>0.79335648148148152</v>
      </c>
      <c r="E25" s="39">
        <v>1</v>
      </c>
      <c r="G25" s="22">
        <v>18</v>
      </c>
      <c r="H25" s="41">
        <f t="shared" si="1"/>
        <v>3.2523148148146941E-3</v>
      </c>
      <c r="I25" s="40">
        <f t="shared" si="0"/>
        <v>6.4814814814828647E-4</v>
      </c>
      <c r="K25" s="39">
        <v>18</v>
      </c>
      <c r="L25" s="38">
        <v>0.79270833333333324</v>
      </c>
      <c r="M25" s="38">
        <v>0.79270833333333324</v>
      </c>
      <c r="N25" s="38">
        <v>0.79335648148148152</v>
      </c>
      <c r="P25" s="51">
        <v>18</v>
      </c>
      <c r="Q25" s="50">
        <v>6.4814814814828647E-4</v>
      </c>
      <c r="R25" s="56">
        <v>1</v>
      </c>
    </row>
    <row r="26" spans="1:18" x14ac:dyDescent="0.3">
      <c r="A26" s="22">
        <v>19</v>
      </c>
      <c r="B26" s="41">
        <v>0.79574074074074075</v>
      </c>
      <c r="C26" s="41">
        <f t="shared" si="2"/>
        <v>0.79574074074074075</v>
      </c>
      <c r="D26" s="40">
        <v>0.79837962962962961</v>
      </c>
      <c r="E26" s="39">
        <v>3</v>
      </c>
      <c r="G26" s="22">
        <v>19</v>
      </c>
      <c r="H26" s="41">
        <f t="shared" si="1"/>
        <v>3.0324074074075114E-3</v>
      </c>
      <c r="I26" s="40">
        <f t="shared" si="0"/>
        <v>2.6388888888888573E-3</v>
      </c>
      <c r="K26" s="39">
        <v>19</v>
      </c>
      <c r="L26" s="38">
        <v>0.79574074074074075</v>
      </c>
      <c r="M26" s="38">
        <v>0.79574074074074075</v>
      </c>
      <c r="N26" s="38">
        <v>0.79837962962962961</v>
      </c>
      <c r="P26" s="49">
        <v>19</v>
      </c>
      <c r="Q26" s="48">
        <v>2.6388888888888573E-3</v>
      </c>
      <c r="R26" s="55">
        <v>3</v>
      </c>
    </row>
    <row r="27" spans="1:18" x14ac:dyDescent="0.3">
      <c r="A27" s="22">
        <v>20</v>
      </c>
      <c r="B27" s="41">
        <v>0.79865740740740743</v>
      </c>
      <c r="C27" s="41">
        <f t="shared" si="2"/>
        <v>0.79865740740740743</v>
      </c>
      <c r="D27" s="40">
        <v>0.80173611111111109</v>
      </c>
      <c r="E27" s="39">
        <v>1</v>
      </c>
      <c r="G27" s="22">
        <v>20</v>
      </c>
      <c r="H27" s="41">
        <f t="shared" si="1"/>
        <v>2.9166666666666785E-3</v>
      </c>
      <c r="I27" s="40">
        <f t="shared" si="0"/>
        <v>3.0787037037036669E-3</v>
      </c>
      <c r="K27" s="39">
        <v>20</v>
      </c>
      <c r="L27" s="38">
        <v>0.79865740740740743</v>
      </c>
      <c r="M27" s="38">
        <v>0.79865740740740743</v>
      </c>
      <c r="N27" s="38">
        <v>0.80173611111111109</v>
      </c>
      <c r="P27" s="51">
        <v>20</v>
      </c>
      <c r="Q27" s="50">
        <v>3.0787037037036669E-3</v>
      </c>
      <c r="R27" s="56">
        <v>1</v>
      </c>
    </row>
    <row r="28" spans="1:18" x14ac:dyDescent="0.3">
      <c r="A28" s="22">
        <v>21</v>
      </c>
      <c r="B28" s="41">
        <v>0.79974537037037041</v>
      </c>
      <c r="C28" s="41">
        <f t="shared" si="2"/>
        <v>0.80173611111111109</v>
      </c>
      <c r="D28" s="40">
        <v>0.80236111111111119</v>
      </c>
      <c r="E28" s="39">
        <v>2</v>
      </c>
      <c r="G28" s="22">
        <v>21</v>
      </c>
      <c r="H28" s="41">
        <f t="shared" si="1"/>
        <v>1.087962962962985E-3</v>
      </c>
      <c r="I28" s="40">
        <f t="shared" si="0"/>
        <v>6.250000000000977E-4</v>
      </c>
      <c r="K28" s="39">
        <v>21</v>
      </c>
      <c r="L28" s="38">
        <v>0.79974537037037041</v>
      </c>
      <c r="M28" s="38">
        <v>0.80173611111111109</v>
      </c>
      <c r="N28" s="38">
        <v>0.80236111111111119</v>
      </c>
      <c r="P28" s="49">
        <v>21</v>
      </c>
      <c r="Q28" s="48">
        <v>6.250000000000977E-4</v>
      </c>
      <c r="R28" s="55">
        <v>2</v>
      </c>
    </row>
    <row r="29" spans="1:18" x14ac:dyDescent="0.3">
      <c r="A29" s="22">
        <v>22</v>
      </c>
      <c r="B29" s="41">
        <v>0.80666666666666664</v>
      </c>
      <c r="C29" s="41">
        <f t="shared" si="2"/>
        <v>0.80666666666666664</v>
      </c>
      <c r="D29" s="40">
        <v>0.80804398148148149</v>
      </c>
      <c r="E29" s="39">
        <v>1</v>
      </c>
      <c r="G29" s="22">
        <v>22</v>
      </c>
      <c r="H29" s="41">
        <f t="shared" si="1"/>
        <v>6.921296296296231E-3</v>
      </c>
      <c r="I29" s="40">
        <f t="shared" si="0"/>
        <v>1.3773148148148451E-3</v>
      </c>
      <c r="K29" s="39">
        <v>22</v>
      </c>
      <c r="L29" s="38">
        <v>0.80666666666666664</v>
      </c>
      <c r="M29" s="38">
        <v>0.80666666666666664</v>
      </c>
      <c r="N29" s="38">
        <v>0.80804398148148149</v>
      </c>
      <c r="P29" s="51">
        <v>22</v>
      </c>
      <c r="Q29" s="50">
        <v>1.3773148148148451E-3</v>
      </c>
      <c r="R29" s="56">
        <v>1</v>
      </c>
    </row>
    <row r="30" spans="1:18" x14ac:dyDescent="0.3">
      <c r="A30" s="22">
        <v>23</v>
      </c>
      <c r="B30" s="41">
        <v>0.80905092592592587</v>
      </c>
      <c r="C30" s="41">
        <f t="shared" si="2"/>
        <v>0.80905092592592587</v>
      </c>
      <c r="D30" s="40">
        <v>0.81295138888888896</v>
      </c>
      <c r="E30" s="39">
        <v>1</v>
      </c>
      <c r="G30" s="22">
        <v>23</v>
      </c>
      <c r="H30" s="41">
        <f t="shared" si="1"/>
        <v>2.3842592592592249E-3</v>
      </c>
      <c r="I30" s="40">
        <f t="shared" si="0"/>
        <v>3.9004629629630916E-3</v>
      </c>
      <c r="K30" s="39">
        <v>23</v>
      </c>
      <c r="L30" s="38">
        <v>0.80905092592592587</v>
      </c>
      <c r="M30" s="38">
        <v>0.80905092592592587</v>
      </c>
      <c r="N30" s="38">
        <v>0.81295138888888896</v>
      </c>
      <c r="P30" s="49">
        <v>23</v>
      </c>
      <c r="Q30" s="48">
        <v>3.9004629629630916E-3</v>
      </c>
      <c r="R30" s="55">
        <v>1</v>
      </c>
    </row>
    <row r="31" spans="1:18" x14ac:dyDescent="0.3">
      <c r="A31" s="22">
        <v>24</v>
      </c>
      <c r="B31" s="41">
        <v>0.81261574074074072</v>
      </c>
      <c r="C31" s="41">
        <f t="shared" si="2"/>
        <v>0.81295138888888896</v>
      </c>
      <c r="D31" s="40">
        <v>0.81474537037037031</v>
      </c>
      <c r="E31" s="39">
        <v>2</v>
      </c>
      <c r="G31" s="22">
        <v>24</v>
      </c>
      <c r="H31" s="41">
        <f t="shared" si="1"/>
        <v>3.564814814814854E-3</v>
      </c>
      <c r="I31" s="40">
        <f t="shared" si="0"/>
        <v>1.7939814814813548E-3</v>
      </c>
      <c r="K31" s="39">
        <v>24</v>
      </c>
      <c r="L31" s="38">
        <v>0.81261574074074072</v>
      </c>
      <c r="M31" s="38">
        <v>0.81295138888888896</v>
      </c>
      <c r="N31" s="38">
        <v>0.81474537037037031</v>
      </c>
      <c r="P31" s="51">
        <v>24</v>
      </c>
      <c r="Q31" s="50">
        <v>1.7939814814813548E-3</v>
      </c>
      <c r="R31" s="56">
        <v>2</v>
      </c>
    </row>
    <row r="32" spans="1:18" x14ac:dyDescent="0.3">
      <c r="A32" s="22">
        <v>25</v>
      </c>
      <c r="B32" s="41">
        <v>0.81721064814814814</v>
      </c>
      <c r="C32" s="41">
        <f t="shared" si="2"/>
        <v>0.81721064814814814</v>
      </c>
      <c r="D32" s="40">
        <v>0.81944444444444453</v>
      </c>
      <c r="E32" s="39">
        <v>1</v>
      </c>
      <c r="G32" s="22">
        <v>25</v>
      </c>
      <c r="H32" s="41">
        <f t="shared" si="1"/>
        <v>4.5949074074074225E-3</v>
      </c>
      <c r="I32" s="40">
        <f t="shared" si="0"/>
        <v>2.2337962962963864E-3</v>
      </c>
      <c r="K32" s="39">
        <v>25</v>
      </c>
      <c r="L32" s="38">
        <v>0.81721064814814814</v>
      </c>
      <c r="M32" s="38">
        <v>0.81721064814814814</v>
      </c>
      <c r="N32" s="38">
        <v>0.81944444444444453</v>
      </c>
      <c r="P32" s="49">
        <v>25</v>
      </c>
      <c r="Q32" s="48">
        <v>2.2337962962963864E-3</v>
      </c>
      <c r="R32" s="55">
        <v>1</v>
      </c>
    </row>
    <row r="33" spans="1:18" x14ac:dyDescent="0.3">
      <c r="A33" s="22">
        <v>26</v>
      </c>
      <c r="B33" s="41">
        <v>0.81877314814814817</v>
      </c>
      <c r="C33" s="41">
        <f t="shared" si="2"/>
        <v>0.81944444444444453</v>
      </c>
      <c r="D33" s="40">
        <v>0.82119212962962962</v>
      </c>
      <c r="E33" s="39">
        <v>1</v>
      </c>
      <c r="G33" s="22">
        <v>26</v>
      </c>
      <c r="H33" s="41">
        <f t="shared" si="1"/>
        <v>1.5625000000000222E-3</v>
      </c>
      <c r="I33" s="40">
        <f t="shared" si="0"/>
        <v>1.7476851851850883E-3</v>
      </c>
      <c r="K33" s="39">
        <v>26</v>
      </c>
      <c r="L33" s="38">
        <v>0.81877314814814817</v>
      </c>
      <c r="M33" s="38">
        <v>0.81944444444444453</v>
      </c>
      <c r="N33" s="38">
        <v>0.82119212962962962</v>
      </c>
      <c r="P33" s="51">
        <v>26</v>
      </c>
      <c r="Q33" s="50">
        <v>1.7476851851850883E-3</v>
      </c>
      <c r="R33" s="56">
        <v>1</v>
      </c>
    </row>
    <row r="34" spans="1:18" x14ac:dyDescent="0.3">
      <c r="A34" s="22">
        <v>27</v>
      </c>
      <c r="B34" s="41">
        <v>0.82302083333333342</v>
      </c>
      <c r="C34" s="41">
        <f t="shared" si="2"/>
        <v>0.82302083333333342</v>
      </c>
      <c r="D34" s="40">
        <v>0.8257175925925927</v>
      </c>
      <c r="E34" s="39">
        <v>2</v>
      </c>
      <c r="G34" s="22">
        <v>27</v>
      </c>
      <c r="H34" s="41">
        <f t="shared" si="1"/>
        <v>4.2476851851852571E-3</v>
      </c>
      <c r="I34" s="40">
        <f t="shared" si="0"/>
        <v>2.6967592592592737E-3</v>
      </c>
      <c r="K34" s="39">
        <v>27</v>
      </c>
      <c r="L34" s="38">
        <v>0.82302083333333342</v>
      </c>
      <c r="M34" s="38">
        <v>0.82302083333333342</v>
      </c>
      <c r="N34" s="38">
        <v>0.8257175925925927</v>
      </c>
      <c r="P34" s="49">
        <v>27</v>
      </c>
      <c r="Q34" s="48">
        <v>2.6967592592592737E-3</v>
      </c>
      <c r="R34" s="55">
        <v>2</v>
      </c>
    </row>
    <row r="35" spans="1:18" x14ac:dyDescent="0.3">
      <c r="A35" s="22">
        <v>28</v>
      </c>
      <c r="B35" s="41">
        <v>0.82349537037037035</v>
      </c>
      <c r="C35" s="41">
        <f t="shared" si="2"/>
        <v>0.8257175925925927</v>
      </c>
      <c r="D35" s="40">
        <v>0.82753472222222213</v>
      </c>
      <c r="E35" s="39">
        <v>1</v>
      </c>
      <c r="G35" s="22">
        <v>28</v>
      </c>
      <c r="H35" s="41">
        <f t="shared" si="1"/>
        <v>4.7453703703692618E-4</v>
      </c>
      <c r="I35" s="40">
        <f t="shared" si="0"/>
        <v>1.8171296296294326E-3</v>
      </c>
      <c r="K35" s="39">
        <v>28</v>
      </c>
      <c r="L35" s="38">
        <v>0.82349537037037035</v>
      </c>
      <c r="M35" s="38">
        <v>0.8257175925925927</v>
      </c>
      <c r="N35" s="38">
        <v>0.82753472222222213</v>
      </c>
      <c r="P35" s="51">
        <v>28</v>
      </c>
      <c r="Q35" s="50">
        <v>1.8171296296294326E-3</v>
      </c>
      <c r="R35" s="56">
        <v>1</v>
      </c>
    </row>
    <row r="36" spans="1:18" x14ac:dyDescent="0.3">
      <c r="A36" s="22">
        <v>29</v>
      </c>
      <c r="B36" s="41">
        <v>0.8273032407407408</v>
      </c>
      <c r="C36" s="41">
        <f t="shared" si="2"/>
        <v>0.82753472222222213</v>
      </c>
      <c r="D36" s="40">
        <v>0.82912037037037034</v>
      </c>
      <c r="E36" s="39">
        <v>1</v>
      </c>
      <c r="G36" s="22">
        <v>29</v>
      </c>
      <c r="H36" s="41">
        <f t="shared" si="1"/>
        <v>3.8078703703704475E-3</v>
      </c>
      <c r="I36" s="40">
        <f t="shared" si="0"/>
        <v>1.585648148148211E-3</v>
      </c>
      <c r="K36" s="39">
        <v>29</v>
      </c>
      <c r="L36" s="38">
        <v>0.8273032407407408</v>
      </c>
      <c r="M36" s="38">
        <v>0.82753472222222213</v>
      </c>
      <c r="N36" s="38">
        <v>0.82912037037037034</v>
      </c>
      <c r="P36" s="49">
        <v>29</v>
      </c>
      <c r="Q36" s="48">
        <v>1.585648148148211E-3</v>
      </c>
      <c r="R36" s="55">
        <v>1</v>
      </c>
    </row>
    <row r="37" spans="1:18" x14ac:dyDescent="0.3">
      <c r="A37" s="22">
        <v>30</v>
      </c>
      <c r="B37" s="41">
        <v>0.83021990740740748</v>
      </c>
      <c r="C37" s="41">
        <f t="shared" si="2"/>
        <v>0.83021990740740748</v>
      </c>
      <c r="D37" s="40">
        <v>0.83089120370370362</v>
      </c>
      <c r="E37" s="39">
        <v>1</v>
      </c>
      <c r="G37" s="22">
        <v>30</v>
      </c>
      <c r="H37" s="41">
        <f t="shared" si="1"/>
        <v>2.9166666666666785E-3</v>
      </c>
      <c r="I37" s="40">
        <f t="shared" si="0"/>
        <v>6.7129629629614218E-4</v>
      </c>
      <c r="K37" s="39">
        <v>30</v>
      </c>
      <c r="L37" s="38">
        <v>0.83021990740740748</v>
      </c>
      <c r="M37" s="38">
        <v>0.83021990740740748</v>
      </c>
      <c r="N37" s="38">
        <v>0.83089120370370362</v>
      </c>
      <c r="P37" s="51">
        <v>30</v>
      </c>
      <c r="Q37" s="50">
        <v>6.7129629629614218E-4</v>
      </c>
      <c r="R37" s="56">
        <v>1</v>
      </c>
    </row>
    <row r="38" spans="1:18" x14ac:dyDescent="0.3">
      <c r="A38" s="22">
        <v>31</v>
      </c>
      <c r="B38" s="41">
        <v>0.83068287037037036</v>
      </c>
      <c r="C38" s="41">
        <f t="shared" si="2"/>
        <v>0.83089120370370362</v>
      </c>
      <c r="D38" s="40">
        <v>0.83254629629629628</v>
      </c>
      <c r="E38" s="39">
        <v>2</v>
      </c>
      <c r="G38" s="22">
        <v>31</v>
      </c>
      <c r="H38" s="41">
        <f t="shared" si="1"/>
        <v>4.629629629628873E-4</v>
      </c>
      <c r="I38" s="40">
        <f t="shared" si="0"/>
        <v>1.6550925925926663E-3</v>
      </c>
      <c r="K38" s="39">
        <v>31</v>
      </c>
      <c r="L38" s="38">
        <v>0.83068287037037036</v>
      </c>
      <c r="M38" s="38">
        <v>0.83089120370370362</v>
      </c>
      <c r="N38" s="38">
        <v>0.83254629629629628</v>
      </c>
      <c r="P38" s="49">
        <v>31</v>
      </c>
      <c r="Q38" s="48">
        <v>1.6550925925926663E-3</v>
      </c>
      <c r="R38" s="55">
        <v>2</v>
      </c>
    </row>
    <row r="39" spans="1:18" x14ac:dyDescent="0.3">
      <c r="A39" s="22">
        <v>32</v>
      </c>
      <c r="B39" s="41">
        <v>0.83744212962962961</v>
      </c>
      <c r="C39" s="41">
        <f t="shared" si="2"/>
        <v>0.83744212962962961</v>
      </c>
      <c r="D39" s="40">
        <v>0.84069444444444441</v>
      </c>
      <c r="E39" s="39">
        <v>4</v>
      </c>
      <c r="G39" s="22">
        <v>32</v>
      </c>
      <c r="H39" s="41">
        <f t="shared" si="1"/>
        <v>6.7592592592592426E-3</v>
      </c>
      <c r="I39" s="40">
        <f t="shared" si="0"/>
        <v>3.2523148148148051E-3</v>
      </c>
      <c r="K39" s="39">
        <v>32</v>
      </c>
      <c r="L39" s="38">
        <v>0.83744212962962961</v>
      </c>
      <c r="M39" s="38">
        <v>0.83744212962962961</v>
      </c>
      <c r="N39" s="38">
        <v>0.84069444444444441</v>
      </c>
      <c r="P39" s="51">
        <v>32</v>
      </c>
      <c r="Q39" s="50">
        <v>3.2523148148148051E-3</v>
      </c>
      <c r="R39" s="56">
        <v>4</v>
      </c>
    </row>
    <row r="40" spans="1:18" x14ac:dyDescent="0.3">
      <c r="A40" s="22">
        <v>33</v>
      </c>
      <c r="B40" s="41">
        <v>0.84143518518518512</v>
      </c>
      <c r="C40" s="41">
        <f t="shared" si="2"/>
        <v>0.84143518518518512</v>
      </c>
      <c r="D40" s="40">
        <v>0.84490740740740744</v>
      </c>
      <c r="E40" s="39">
        <v>1</v>
      </c>
      <c r="G40" s="22">
        <v>33</v>
      </c>
      <c r="H40" s="41">
        <f t="shared" si="1"/>
        <v>3.9930555555555136E-3</v>
      </c>
      <c r="I40" s="40">
        <f t="shared" ref="I40:I67" si="3">D40-C40</f>
        <v>3.4722222222223209E-3</v>
      </c>
      <c r="K40" s="39">
        <v>33</v>
      </c>
      <c r="L40" s="38">
        <v>0.84143518518518512</v>
      </c>
      <c r="M40" s="38">
        <v>0.84143518518518512</v>
      </c>
      <c r="N40" s="38">
        <v>0.84490740740740744</v>
      </c>
      <c r="P40" s="49">
        <v>33</v>
      </c>
      <c r="Q40" s="48">
        <v>3.4722222222223209E-3</v>
      </c>
      <c r="R40" s="55">
        <v>1</v>
      </c>
    </row>
    <row r="41" spans="1:18" x14ac:dyDescent="0.3">
      <c r="A41" s="22">
        <v>34</v>
      </c>
      <c r="B41" s="41">
        <v>0.84403935185185175</v>
      </c>
      <c r="C41" s="41">
        <f t="shared" si="2"/>
        <v>0.84490740740740744</v>
      </c>
      <c r="D41" s="40">
        <v>0.84633101851851855</v>
      </c>
      <c r="E41" s="39">
        <v>2</v>
      </c>
      <c r="G41" s="22">
        <v>34</v>
      </c>
      <c r="H41" s="41">
        <f t="shared" ref="H41:H67" si="4">B41-B40</f>
        <v>2.6041666666666297E-3</v>
      </c>
      <c r="I41" s="40">
        <f t="shared" si="3"/>
        <v>1.4236111111111116E-3</v>
      </c>
      <c r="K41" s="39">
        <v>34</v>
      </c>
      <c r="L41" s="38">
        <v>0.84403935185185175</v>
      </c>
      <c r="M41" s="38">
        <v>0.84490740740740744</v>
      </c>
      <c r="N41" s="38">
        <v>0.84633101851851855</v>
      </c>
      <c r="P41" s="51">
        <v>34</v>
      </c>
      <c r="Q41" s="50">
        <v>1.4236111111111116E-3</v>
      </c>
      <c r="R41" s="56">
        <v>2</v>
      </c>
    </row>
    <row r="42" spans="1:18" x14ac:dyDescent="0.3">
      <c r="A42" s="22">
        <v>35</v>
      </c>
      <c r="B42" s="41">
        <v>0.8440509259259259</v>
      </c>
      <c r="C42" s="41">
        <f t="shared" si="2"/>
        <v>0.84633101851851855</v>
      </c>
      <c r="D42" s="40">
        <v>0.84791666666666676</v>
      </c>
      <c r="E42" s="39">
        <v>1</v>
      </c>
      <c r="G42" s="22">
        <v>35</v>
      </c>
      <c r="H42" s="41">
        <f t="shared" si="4"/>
        <v>1.1574074074149898E-5</v>
      </c>
      <c r="I42" s="40">
        <f t="shared" si="3"/>
        <v>1.585648148148211E-3</v>
      </c>
      <c r="K42" s="39">
        <v>35</v>
      </c>
      <c r="L42" s="38">
        <v>0.8440509259259259</v>
      </c>
      <c r="M42" s="38">
        <v>0.84633101851851855</v>
      </c>
      <c r="N42" s="38">
        <v>0.84791666666666676</v>
      </c>
      <c r="P42" s="49">
        <v>35</v>
      </c>
      <c r="Q42" s="48">
        <v>1.585648148148211E-3</v>
      </c>
      <c r="R42" s="55">
        <v>1</v>
      </c>
    </row>
    <row r="43" spans="1:18" x14ac:dyDescent="0.3">
      <c r="A43" s="22">
        <v>36</v>
      </c>
      <c r="B43" s="41">
        <v>0.84483796296296287</v>
      </c>
      <c r="C43" s="41">
        <f t="shared" si="2"/>
        <v>0.84791666666666676</v>
      </c>
      <c r="D43" s="40">
        <v>0.84930555555555554</v>
      </c>
      <c r="E43" s="39">
        <v>1</v>
      </c>
      <c r="G43" s="22">
        <v>36</v>
      </c>
      <c r="H43" s="41">
        <f t="shared" si="4"/>
        <v>7.8703703703697503E-4</v>
      </c>
      <c r="I43" s="40">
        <f t="shared" si="3"/>
        <v>1.3888888888887729E-3</v>
      </c>
      <c r="K43" s="39">
        <v>36</v>
      </c>
      <c r="L43" s="38">
        <v>0.84483796296296287</v>
      </c>
      <c r="M43" s="38">
        <v>0.84791666666666676</v>
      </c>
      <c r="N43" s="38">
        <v>0.84930555555555554</v>
      </c>
      <c r="P43" s="51">
        <v>36</v>
      </c>
      <c r="Q43" s="50">
        <v>1.3888888888887729E-3</v>
      </c>
      <c r="R43" s="56">
        <v>1</v>
      </c>
    </row>
    <row r="44" spans="1:18" x14ac:dyDescent="0.3">
      <c r="A44" s="22">
        <v>37</v>
      </c>
      <c r="B44" s="41">
        <v>0.84581018518518514</v>
      </c>
      <c r="C44" s="41">
        <f t="shared" si="2"/>
        <v>0.84930555555555554</v>
      </c>
      <c r="D44" s="40">
        <v>0.85</v>
      </c>
      <c r="E44" s="39">
        <v>2</v>
      </c>
      <c r="G44" s="22">
        <v>37</v>
      </c>
      <c r="H44" s="41">
        <f t="shared" si="4"/>
        <v>9.7222222222226318E-4</v>
      </c>
      <c r="I44" s="40">
        <f t="shared" si="3"/>
        <v>6.9444444444444198E-4</v>
      </c>
      <c r="K44" s="39">
        <v>37</v>
      </c>
      <c r="L44" s="38">
        <v>0.84581018518518514</v>
      </c>
      <c r="M44" s="38">
        <v>0.84930555555555554</v>
      </c>
      <c r="N44" s="38">
        <v>0.85</v>
      </c>
      <c r="P44" s="49">
        <v>37</v>
      </c>
      <c r="Q44" s="48">
        <v>6.9444444444444198E-4</v>
      </c>
      <c r="R44" s="55">
        <v>2</v>
      </c>
    </row>
    <row r="45" spans="1:18" x14ac:dyDescent="0.3">
      <c r="A45" s="22">
        <v>38</v>
      </c>
      <c r="B45" s="41">
        <v>0.8474652777777778</v>
      </c>
      <c r="C45" s="41">
        <f t="shared" si="2"/>
        <v>0.85</v>
      </c>
      <c r="D45" s="40">
        <v>0.85175925925925933</v>
      </c>
      <c r="E45" s="39">
        <v>1</v>
      </c>
      <c r="G45" s="22">
        <v>38</v>
      </c>
      <c r="H45" s="41">
        <f t="shared" si="4"/>
        <v>1.6550925925926663E-3</v>
      </c>
      <c r="I45" s="40">
        <f t="shared" si="3"/>
        <v>1.7592592592593492E-3</v>
      </c>
      <c r="K45" s="39">
        <v>38</v>
      </c>
      <c r="L45" s="38">
        <v>0.8474652777777778</v>
      </c>
      <c r="M45" s="38">
        <v>0.85</v>
      </c>
      <c r="N45" s="38">
        <v>0.85175925925925933</v>
      </c>
      <c r="P45" s="51">
        <v>38</v>
      </c>
      <c r="Q45" s="50">
        <v>1.7592592592593492E-3</v>
      </c>
      <c r="R45" s="56">
        <v>1</v>
      </c>
    </row>
    <row r="46" spans="1:18" x14ac:dyDescent="0.3">
      <c r="A46" s="22">
        <v>39</v>
      </c>
      <c r="B46" s="41">
        <v>0.84815972222222225</v>
      </c>
      <c r="C46" s="41">
        <f t="shared" si="2"/>
        <v>0.85175925925925933</v>
      </c>
      <c r="D46" s="40">
        <v>0.85293981481481485</v>
      </c>
      <c r="E46" s="39">
        <v>1</v>
      </c>
      <c r="G46" s="22">
        <v>39</v>
      </c>
      <c r="H46" s="41">
        <f t="shared" si="4"/>
        <v>6.9444444444444198E-4</v>
      </c>
      <c r="I46" s="40">
        <f t="shared" si="3"/>
        <v>1.1805555555555181E-3</v>
      </c>
      <c r="K46" s="39">
        <v>39</v>
      </c>
      <c r="L46" s="38">
        <v>0.84815972222222225</v>
      </c>
      <c r="M46" s="38">
        <v>0.85175925925925933</v>
      </c>
      <c r="N46" s="38">
        <v>0.85293981481481485</v>
      </c>
      <c r="P46" s="49">
        <v>39</v>
      </c>
      <c r="Q46" s="48">
        <v>1.1805555555555181E-3</v>
      </c>
      <c r="R46" s="55">
        <v>1</v>
      </c>
    </row>
    <row r="47" spans="1:18" x14ac:dyDescent="0.3">
      <c r="A47" s="22">
        <v>40</v>
      </c>
      <c r="B47" s="41">
        <v>0.84824074074074074</v>
      </c>
      <c r="C47" s="41">
        <f t="shared" si="2"/>
        <v>0.85293981481481485</v>
      </c>
      <c r="D47" s="40">
        <v>0.85392361111111104</v>
      </c>
      <c r="E47" s="39">
        <v>2</v>
      </c>
      <c r="G47" s="22">
        <v>40</v>
      </c>
      <c r="H47" s="41">
        <f t="shared" si="4"/>
        <v>8.1018518518494176E-5</v>
      </c>
      <c r="I47" s="40">
        <f t="shared" si="3"/>
        <v>9.8379629629619103E-4</v>
      </c>
      <c r="K47" s="39">
        <v>40</v>
      </c>
      <c r="L47" s="38">
        <v>0.84824074074074074</v>
      </c>
      <c r="M47" s="38">
        <v>0.85293981481481485</v>
      </c>
      <c r="N47" s="38">
        <v>0.85392361111111104</v>
      </c>
      <c r="P47" s="51">
        <v>40</v>
      </c>
      <c r="Q47" s="50">
        <v>9.8379629629619103E-4</v>
      </c>
      <c r="R47" s="56">
        <v>2</v>
      </c>
    </row>
    <row r="48" spans="1:18" x14ac:dyDescent="0.3">
      <c r="A48" s="22">
        <v>41</v>
      </c>
      <c r="B48" s="41">
        <v>0.84828703703703701</v>
      </c>
      <c r="C48" s="41">
        <f t="shared" si="2"/>
        <v>0.85392361111111104</v>
      </c>
      <c r="D48" s="40">
        <v>0.85424768518518512</v>
      </c>
      <c r="E48" s="39">
        <v>1</v>
      </c>
      <c r="G48" s="22">
        <v>41</v>
      </c>
      <c r="H48" s="41">
        <f t="shared" si="4"/>
        <v>4.6296296296266526E-5</v>
      </c>
      <c r="I48" s="40">
        <f t="shared" si="3"/>
        <v>3.2407407407408773E-4</v>
      </c>
      <c r="K48" s="39">
        <v>41</v>
      </c>
      <c r="L48" s="38">
        <v>0.84828703703703701</v>
      </c>
      <c r="M48" s="38">
        <v>0.85392361111111104</v>
      </c>
      <c r="N48" s="38">
        <v>0.85424768518518512</v>
      </c>
      <c r="P48" s="49">
        <v>41</v>
      </c>
      <c r="Q48" s="48">
        <v>3.2407407407408773E-4</v>
      </c>
      <c r="R48" s="55">
        <v>1</v>
      </c>
    </row>
    <row r="49" spans="1:18" x14ac:dyDescent="0.3">
      <c r="A49" s="22">
        <v>42</v>
      </c>
      <c r="B49" s="41">
        <v>0.85070601851851846</v>
      </c>
      <c r="C49" s="41">
        <f t="shared" si="2"/>
        <v>0.85424768518518512</v>
      </c>
      <c r="D49" s="40">
        <v>0.85570601851851846</v>
      </c>
      <c r="E49" s="39">
        <v>1</v>
      </c>
      <c r="G49" s="22">
        <v>42</v>
      </c>
      <c r="H49" s="41">
        <f t="shared" si="4"/>
        <v>2.4189814814814525E-3</v>
      </c>
      <c r="I49" s="40">
        <f t="shared" si="3"/>
        <v>1.4583333333333393E-3</v>
      </c>
      <c r="K49" s="39">
        <v>42</v>
      </c>
      <c r="L49" s="38">
        <v>0.85070601851851846</v>
      </c>
      <c r="M49" s="38">
        <v>0.85424768518518512</v>
      </c>
      <c r="N49" s="38">
        <v>0.85570601851851846</v>
      </c>
      <c r="P49" s="51">
        <v>42</v>
      </c>
      <c r="Q49" s="50">
        <v>1.4583333333333393E-3</v>
      </c>
      <c r="R49" s="56">
        <v>1</v>
      </c>
    </row>
    <row r="50" spans="1:18" x14ac:dyDescent="0.3">
      <c r="A50" s="22">
        <v>43</v>
      </c>
      <c r="B50" s="41">
        <v>0.85136574074074067</v>
      </c>
      <c r="C50" s="41">
        <f t="shared" si="2"/>
        <v>0.85570601851851846</v>
      </c>
      <c r="D50" s="40">
        <v>0.85773148148148148</v>
      </c>
      <c r="E50" s="39">
        <v>1</v>
      </c>
      <c r="G50" s="22">
        <v>43</v>
      </c>
      <c r="H50" s="41">
        <f t="shared" si="4"/>
        <v>6.5972222222221433E-4</v>
      </c>
      <c r="I50" s="40">
        <f t="shared" si="3"/>
        <v>2.0254629629630205E-3</v>
      </c>
      <c r="K50" s="39">
        <v>43</v>
      </c>
      <c r="L50" s="38">
        <v>0.85136574074074067</v>
      </c>
      <c r="M50" s="38">
        <v>0.85570601851851846</v>
      </c>
      <c r="N50" s="38">
        <v>0.85773148148148148</v>
      </c>
      <c r="P50" s="49">
        <v>43</v>
      </c>
      <c r="Q50" s="48">
        <v>2.0254629629630205E-3</v>
      </c>
      <c r="R50" s="55">
        <v>1</v>
      </c>
    </row>
    <row r="51" spans="1:18" x14ac:dyDescent="0.3">
      <c r="A51" s="22">
        <v>44</v>
      </c>
      <c r="B51" s="41">
        <v>0.85276620370370371</v>
      </c>
      <c r="C51" s="41">
        <f t="shared" si="2"/>
        <v>0.85773148148148148</v>
      </c>
      <c r="D51" s="40">
        <v>0.85837962962962966</v>
      </c>
      <c r="E51" s="39">
        <v>1</v>
      </c>
      <c r="G51" s="22">
        <v>44</v>
      </c>
      <c r="H51" s="41">
        <f t="shared" si="4"/>
        <v>1.4004629629630339E-3</v>
      </c>
      <c r="I51" s="40">
        <f t="shared" si="3"/>
        <v>6.4814814814817545E-4</v>
      </c>
      <c r="K51" s="39">
        <v>44</v>
      </c>
      <c r="L51" s="38">
        <v>0.85276620370370371</v>
      </c>
      <c r="M51" s="38">
        <v>0.85773148148148148</v>
      </c>
      <c r="N51" s="38">
        <v>0.85837962962962966</v>
      </c>
      <c r="P51" s="51">
        <v>44</v>
      </c>
      <c r="Q51" s="50">
        <v>6.4814814814817545E-4</v>
      </c>
      <c r="R51" s="56">
        <v>1</v>
      </c>
    </row>
    <row r="52" spans="1:18" x14ac:dyDescent="0.3">
      <c r="A52" s="22">
        <v>45</v>
      </c>
      <c r="B52" s="41">
        <v>0.8536921296296297</v>
      </c>
      <c r="C52" s="41">
        <f t="shared" si="2"/>
        <v>0.85837962962962966</v>
      </c>
      <c r="D52" s="40">
        <v>0.86024305555555547</v>
      </c>
      <c r="E52" s="39">
        <v>1</v>
      </c>
      <c r="G52" s="22">
        <v>45</v>
      </c>
      <c r="H52" s="41">
        <f t="shared" si="4"/>
        <v>9.2592592592599665E-4</v>
      </c>
      <c r="I52" s="40">
        <f t="shared" si="3"/>
        <v>1.8634259259258101E-3</v>
      </c>
      <c r="K52" s="39">
        <v>45</v>
      </c>
      <c r="L52" s="38">
        <v>0.8536921296296297</v>
      </c>
      <c r="M52" s="38">
        <v>0.85837962962962966</v>
      </c>
      <c r="N52" s="38">
        <v>0.86024305555555547</v>
      </c>
      <c r="P52" s="49">
        <v>45</v>
      </c>
      <c r="Q52" s="48">
        <v>1.8634259259258101E-3</v>
      </c>
      <c r="R52" s="55">
        <v>1</v>
      </c>
    </row>
    <row r="53" spans="1:18" x14ac:dyDescent="0.3">
      <c r="A53" s="22">
        <v>46</v>
      </c>
      <c r="B53" s="41">
        <v>0.85430555555555554</v>
      </c>
      <c r="C53" s="41">
        <f t="shared" si="2"/>
        <v>0.86024305555555547</v>
      </c>
      <c r="D53" s="40">
        <v>0.86160879629629628</v>
      </c>
      <c r="E53" s="39">
        <v>1</v>
      </c>
      <c r="G53" s="22">
        <v>46</v>
      </c>
      <c r="H53" s="41">
        <f t="shared" si="4"/>
        <v>6.1342592592583678E-4</v>
      </c>
      <c r="I53" s="40">
        <f t="shared" si="3"/>
        <v>1.3657407407408062E-3</v>
      </c>
      <c r="K53" s="39">
        <v>46</v>
      </c>
      <c r="L53" s="38">
        <v>0.85430555555555554</v>
      </c>
      <c r="M53" s="38">
        <v>0.86024305555555547</v>
      </c>
      <c r="N53" s="38">
        <v>0.86160879629629628</v>
      </c>
      <c r="P53" s="51">
        <v>46</v>
      </c>
      <c r="Q53" s="50">
        <v>1.3657407407408062E-3</v>
      </c>
      <c r="R53" s="56">
        <v>1</v>
      </c>
    </row>
    <row r="54" spans="1:18" x14ac:dyDescent="0.3">
      <c r="A54" s="22">
        <v>47</v>
      </c>
      <c r="B54" s="41">
        <v>0.85476851851851843</v>
      </c>
      <c r="C54" s="41">
        <f t="shared" si="2"/>
        <v>0.86160879629629628</v>
      </c>
      <c r="D54" s="40">
        <v>0.86315972222222215</v>
      </c>
      <c r="E54" s="39">
        <v>2</v>
      </c>
      <c r="G54" s="22">
        <v>47</v>
      </c>
      <c r="H54" s="41">
        <f t="shared" si="4"/>
        <v>4.629629629628873E-4</v>
      </c>
      <c r="I54" s="40">
        <f t="shared" si="3"/>
        <v>1.5509259259258723E-3</v>
      </c>
      <c r="K54" s="39">
        <v>47</v>
      </c>
      <c r="L54" s="38">
        <v>0.85476851851851843</v>
      </c>
      <c r="M54" s="38">
        <v>0.86160879629629628</v>
      </c>
      <c r="N54" s="38">
        <v>0.86315972222222215</v>
      </c>
      <c r="P54" s="49">
        <v>47</v>
      </c>
      <c r="Q54" s="48">
        <v>1.5509259259258723E-3</v>
      </c>
      <c r="R54" s="55">
        <v>2</v>
      </c>
    </row>
    <row r="55" spans="1:18" x14ac:dyDescent="0.3">
      <c r="A55" s="22">
        <v>48</v>
      </c>
      <c r="B55" s="41">
        <v>0.8563425925925926</v>
      </c>
      <c r="C55" s="41">
        <f t="shared" si="2"/>
        <v>0.86315972222222215</v>
      </c>
      <c r="D55" s="40">
        <v>0.86386574074074074</v>
      </c>
      <c r="E55" s="39">
        <v>1</v>
      </c>
      <c r="G55" s="22">
        <v>48</v>
      </c>
      <c r="H55" s="41">
        <f t="shared" si="4"/>
        <v>1.5740740740741721E-3</v>
      </c>
      <c r="I55" s="40">
        <f t="shared" si="3"/>
        <v>7.0601851851859188E-4</v>
      </c>
      <c r="K55" s="39">
        <v>48</v>
      </c>
      <c r="L55" s="38">
        <v>0.8563425925925926</v>
      </c>
      <c r="M55" s="38">
        <v>0.86315972222222215</v>
      </c>
      <c r="N55" s="38">
        <v>0.86386574074074074</v>
      </c>
      <c r="P55" s="51">
        <v>48</v>
      </c>
      <c r="Q55" s="50">
        <v>7.0601851851859188E-4</v>
      </c>
      <c r="R55" s="56">
        <v>1</v>
      </c>
    </row>
    <row r="56" spans="1:18" x14ac:dyDescent="0.3">
      <c r="A56" s="22">
        <v>49</v>
      </c>
      <c r="B56" s="41">
        <v>0.85819444444444448</v>
      </c>
      <c r="C56" s="41">
        <f t="shared" si="2"/>
        <v>0.86386574074074074</v>
      </c>
      <c r="D56" s="40">
        <v>0.86471064814814813</v>
      </c>
      <c r="E56" s="39">
        <v>1</v>
      </c>
      <c r="G56" s="22">
        <v>49</v>
      </c>
      <c r="H56" s="41">
        <f t="shared" si="4"/>
        <v>1.8518518518518823E-3</v>
      </c>
      <c r="I56" s="40">
        <f t="shared" si="3"/>
        <v>8.4490740740739145E-4</v>
      </c>
      <c r="K56" s="39">
        <v>49</v>
      </c>
      <c r="L56" s="38">
        <v>0.85819444444444448</v>
      </c>
      <c r="M56" s="38">
        <v>0.86386574074074074</v>
      </c>
      <c r="N56" s="38">
        <v>0.86471064814814813</v>
      </c>
      <c r="P56" s="49">
        <v>49</v>
      </c>
      <c r="Q56" s="48">
        <v>8.4490740740739145E-4</v>
      </c>
      <c r="R56" s="55">
        <v>1</v>
      </c>
    </row>
    <row r="57" spans="1:18" x14ac:dyDescent="0.3">
      <c r="A57" s="22">
        <v>50</v>
      </c>
      <c r="B57" s="41">
        <v>0.85875000000000001</v>
      </c>
      <c r="C57" s="41">
        <f t="shared" si="2"/>
        <v>0.86471064814814813</v>
      </c>
      <c r="D57" s="40">
        <v>0.86542824074074076</v>
      </c>
      <c r="E57" s="39">
        <v>1</v>
      </c>
      <c r="G57" s="22">
        <v>50</v>
      </c>
      <c r="H57" s="41">
        <f t="shared" si="4"/>
        <v>5.5555555555553138E-4</v>
      </c>
      <c r="I57" s="40">
        <f t="shared" si="3"/>
        <v>7.1759259259263075E-4</v>
      </c>
      <c r="K57" s="39">
        <v>50</v>
      </c>
      <c r="L57" s="38">
        <v>0.85875000000000001</v>
      </c>
      <c r="M57" s="38">
        <v>0.86471064814814813</v>
      </c>
      <c r="N57" s="38">
        <v>0.86542824074074076</v>
      </c>
      <c r="P57" s="51">
        <v>50</v>
      </c>
      <c r="Q57" s="50">
        <v>7.1759259259263075E-4</v>
      </c>
      <c r="R57" s="56">
        <v>1</v>
      </c>
    </row>
    <row r="58" spans="1:18" x14ac:dyDescent="0.3">
      <c r="A58" s="22">
        <v>51</v>
      </c>
      <c r="B58" s="41">
        <v>0.85914351851851845</v>
      </c>
      <c r="C58" s="41">
        <f t="shared" si="2"/>
        <v>0.86542824074074076</v>
      </c>
      <c r="D58" s="40">
        <v>0.86656250000000001</v>
      </c>
      <c r="E58" s="39">
        <v>2</v>
      </c>
      <c r="G58" s="22">
        <v>51</v>
      </c>
      <c r="H58" s="41">
        <f t="shared" si="4"/>
        <v>3.93518518518432E-4</v>
      </c>
      <c r="I58" s="40">
        <f t="shared" si="3"/>
        <v>1.1342592592592515E-3</v>
      </c>
      <c r="K58" s="39">
        <v>51</v>
      </c>
      <c r="L58" s="38">
        <v>0.85914351851851845</v>
      </c>
      <c r="M58" s="38">
        <v>0.86542824074074076</v>
      </c>
      <c r="N58" s="38">
        <v>0.86656250000000001</v>
      </c>
      <c r="P58" s="49">
        <v>51</v>
      </c>
      <c r="Q58" s="48">
        <v>1.1342592592592515E-3</v>
      </c>
      <c r="R58" s="55">
        <v>2</v>
      </c>
    </row>
    <row r="59" spans="1:18" x14ac:dyDescent="0.3">
      <c r="A59" s="22">
        <v>52</v>
      </c>
      <c r="B59" s="41">
        <v>0.85928240740740736</v>
      </c>
      <c r="C59" s="41">
        <f t="shared" si="2"/>
        <v>0.86656250000000001</v>
      </c>
      <c r="D59" s="40">
        <v>0.86754629629629632</v>
      </c>
      <c r="E59" s="39">
        <v>1</v>
      </c>
      <c r="G59" s="22">
        <v>52</v>
      </c>
      <c r="H59" s="41">
        <f t="shared" si="4"/>
        <v>1.388888888889106E-4</v>
      </c>
      <c r="I59" s="40">
        <f t="shared" si="3"/>
        <v>9.8379629629630205E-4</v>
      </c>
      <c r="K59" s="39">
        <v>52</v>
      </c>
      <c r="L59" s="38">
        <v>0.85928240740740736</v>
      </c>
      <c r="M59" s="38">
        <v>0.86656250000000001</v>
      </c>
      <c r="N59" s="38">
        <v>0.86754629629629632</v>
      </c>
      <c r="P59" s="51">
        <v>52</v>
      </c>
      <c r="Q59" s="50">
        <v>9.8379629629630205E-4</v>
      </c>
      <c r="R59" s="56">
        <v>1</v>
      </c>
    </row>
    <row r="60" spans="1:18" x14ac:dyDescent="0.3">
      <c r="A60" s="22">
        <v>53</v>
      </c>
      <c r="B60" s="41">
        <v>0.86026620370370377</v>
      </c>
      <c r="C60" s="41">
        <f t="shared" si="2"/>
        <v>0.86754629629629632</v>
      </c>
      <c r="D60" s="40">
        <v>0.86862268518518526</v>
      </c>
      <c r="E60" s="39">
        <v>1</v>
      </c>
      <c r="G60" s="22">
        <v>53</v>
      </c>
      <c r="H60" s="41">
        <f t="shared" si="4"/>
        <v>9.8379629629641308E-4</v>
      </c>
      <c r="I60" s="40">
        <f t="shared" si="3"/>
        <v>1.0763888888889461E-3</v>
      </c>
      <c r="K60" s="39">
        <v>53</v>
      </c>
      <c r="L60" s="38">
        <v>0.86026620370370377</v>
      </c>
      <c r="M60" s="38">
        <v>0.86754629629629632</v>
      </c>
      <c r="N60" s="38">
        <v>0.86862268518518526</v>
      </c>
      <c r="P60" s="49">
        <v>53</v>
      </c>
      <c r="Q60" s="48">
        <v>1.0763888888889461E-3</v>
      </c>
      <c r="R60" s="55">
        <v>1</v>
      </c>
    </row>
    <row r="61" spans="1:18" x14ac:dyDescent="0.3">
      <c r="A61" s="22">
        <v>54</v>
      </c>
      <c r="B61" s="41">
        <v>0.86078703703703707</v>
      </c>
      <c r="C61" s="41">
        <f t="shared" si="2"/>
        <v>0.86862268518518526</v>
      </c>
      <c r="D61" s="40">
        <v>0.86952546296296296</v>
      </c>
      <c r="E61" s="39">
        <v>2</v>
      </c>
      <c r="G61" s="22">
        <v>54</v>
      </c>
      <c r="H61" s="41">
        <f t="shared" si="4"/>
        <v>5.2083333333330373E-4</v>
      </c>
      <c r="I61" s="40">
        <f t="shared" si="3"/>
        <v>9.0277777777769685E-4</v>
      </c>
      <c r="K61" s="39">
        <v>54</v>
      </c>
      <c r="L61" s="38">
        <v>0.86078703703703707</v>
      </c>
      <c r="M61" s="38">
        <v>0.86862268518518526</v>
      </c>
      <c r="N61" s="38">
        <v>0.86952546296296296</v>
      </c>
      <c r="P61" s="51">
        <v>54</v>
      </c>
      <c r="Q61" s="50">
        <v>9.0277777777769685E-4</v>
      </c>
      <c r="R61" s="56">
        <v>2</v>
      </c>
    </row>
    <row r="62" spans="1:18" x14ac:dyDescent="0.3">
      <c r="A62" s="22">
        <v>55</v>
      </c>
      <c r="B62" s="41">
        <v>0.86298611111111112</v>
      </c>
      <c r="C62" s="41">
        <f t="shared" si="2"/>
        <v>0.86952546296296296</v>
      </c>
      <c r="D62" s="40">
        <v>0.8706828703703704</v>
      </c>
      <c r="E62" s="39">
        <v>1</v>
      </c>
      <c r="G62" s="22">
        <v>55</v>
      </c>
      <c r="H62" s="41">
        <f t="shared" si="4"/>
        <v>2.1990740740740478E-3</v>
      </c>
      <c r="I62" s="40">
        <f t="shared" si="3"/>
        <v>1.1574074074074403E-3</v>
      </c>
      <c r="K62" s="39">
        <v>55</v>
      </c>
      <c r="L62" s="38">
        <v>0.86298611111111112</v>
      </c>
      <c r="M62" s="38">
        <v>0.86952546296296296</v>
      </c>
      <c r="N62" s="38">
        <v>0.8706828703703704</v>
      </c>
      <c r="P62" s="49">
        <v>55</v>
      </c>
      <c r="Q62" s="48">
        <v>1.1574074074074403E-3</v>
      </c>
      <c r="R62" s="55">
        <v>1</v>
      </c>
    </row>
    <row r="63" spans="1:18" x14ac:dyDescent="0.3">
      <c r="A63" s="22">
        <v>56</v>
      </c>
      <c r="B63" s="41">
        <v>0.86444444444444446</v>
      </c>
      <c r="C63" s="41">
        <f t="shared" si="2"/>
        <v>0.8706828703703704</v>
      </c>
      <c r="D63" s="40">
        <v>0.87085648148148154</v>
      </c>
      <c r="E63" s="39">
        <v>1</v>
      </c>
      <c r="G63" s="22">
        <v>56</v>
      </c>
      <c r="H63" s="41">
        <f t="shared" si="4"/>
        <v>1.4583333333333393E-3</v>
      </c>
      <c r="I63" s="40">
        <f t="shared" si="3"/>
        <v>1.7361111111113825E-4</v>
      </c>
      <c r="K63" s="39">
        <v>56</v>
      </c>
      <c r="L63" s="38">
        <v>0.86444444444444446</v>
      </c>
      <c r="M63" s="38">
        <v>0.8706828703703704</v>
      </c>
      <c r="N63" s="38">
        <v>0.87085648148148154</v>
      </c>
      <c r="P63" s="51">
        <v>56</v>
      </c>
      <c r="Q63" s="50">
        <v>1.7361111111113825E-4</v>
      </c>
      <c r="R63" s="56">
        <v>1</v>
      </c>
    </row>
    <row r="64" spans="1:18" x14ac:dyDescent="0.3">
      <c r="A64" s="22">
        <v>57</v>
      </c>
      <c r="B64" s="41">
        <v>0.86960648148148145</v>
      </c>
      <c r="C64" s="41">
        <f t="shared" si="2"/>
        <v>0.87085648148148154</v>
      </c>
      <c r="D64" s="40">
        <v>0.87164351851851851</v>
      </c>
      <c r="E64" s="39">
        <v>2</v>
      </c>
      <c r="G64" s="22">
        <v>57</v>
      </c>
      <c r="H64" s="41">
        <f t="shared" si="4"/>
        <v>5.1620370370369928E-3</v>
      </c>
      <c r="I64" s="40">
        <f t="shared" si="3"/>
        <v>7.8703703703697503E-4</v>
      </c>
      <c r="K64" s="39">
        <v>57</v>
      </c>
      <c r="L64" s="38">
        <v>0.86960648148148145</v>
      </c>
      <c r="M64" s="38">
        <v>0.87085648148148154</v>
      </c>
      <c r="N64" s="38">
        <v>0.87164351851851851</v>
      </c>
      <c r="P64" s="49">
        <v>57</v>
      </c>
      <c r="Q64" s="48">
        <v>7.8703703703697503E-4</v>
      </c>
      <c r="R64" s="55">
        <v>2</v>
      </c>
    </row>
    <row r="65" spans="1:18" x14ac:dyDescent="0.3">
      <c r="A65" s="22">
        <v>58</v>
      </c>
      <c r="B65" s="41">
        <v>0.87157407407407417</v>
      </c>
      <c r="C65" s="41">
        <f t="shared" si="2"/>
        <v>0.87164351851851851</v>
      </c>
      <c r="D65" s="40">
        <v>0.87335648148148148</v>
      </c>
      <c r="E65" s="39">
        <v>1</v>
      </c>
      <c r="G65" s="22">
        <v>58</v>
      </c>
      <c r="H65" s="41">
        <f t="shared" si="4"/>
        <v>1.9675925925927151E-3</v>
      </c>
      <c r="I65" s="40">
        <f t="shared" si="3"/>
        <v>1.7129629629629717E-3</v>
      </c>
      <c r="K65" s="39">
        <v>58</v>
      </c>
      <c r="L65" s="38">
        <v>0.87157407407407417</v>
      </c>
      <c r="M65" s="38">
        <v>0.87164351851851851</v>
      </c>
      <c r="N65" s="38">
        <v>0.87335648148148148</v>
      </c>
      <c r="P65" s="51">
        <v>58</v>
      </c>
      <c r="Q65" s="50">
        <v>1.7129629629629717E-3</v>
      </c>
      <c r="R65" s="56">
        <v>1</v>
      </c>
    </row>
    <row r="66" spans="1:18" x14ac:dyDescent="0.3">
      <c r="A66" s="22">
        <v>59</v>
      </c>
      <c r="B66" s="41">
        <v>0.87399305555555562</v>
      </c>
      <c r="C66" s="41">
        <f t="shared" si="2"/>
        <v>0.87399305555555562</v>
      </c>
      <c r="D66" s="40">
        <v>0.87497685185185192</v>
      </c>
      <c r="E66" s="39">
        <v>1</v>
      </c>
      <c r="G66" s="22">
        <v>59</v>
      </c>
      <c r="H66" s="41">
        <f t="shared" si="4"/>
        <v>2.4189814814814525E-3</v>
      </c>
      <c r="I66" s="40">
        <f t="shared" si="3"/>
        <v>9.8379629629630205E-4</v>
      </c>
      <c r="K66" s="39">
        <v>59</v>
      </c>
      <c r="L66" s="38">
        <v>0.87399305555555562</v>
      </c>
      <c r="M66" s="38">
        <v>0.87399305555555562</v>
      </c>
      <c r="N66" s="38">
        <v>0.87497685185185192</v>
      </c>
      <c r="P66" s="49">
        <v>59</v>
      </c>
      <c r="Q66" s="48">
        <v>9.8379629629630205E-4</v>
      </c>
      <c r="R66" s="55">
        <v>1</v>
      </c>
    </row>
    <row r="67" spans="1:18" x14ac:dyDescent="0.3">
      <c r="A67" s="22">
        <v>60</v>
      </c>
      <c r="B67" s="41">
        <v>0.87487268518518524</v>
      </c>
      <c r="C67" s="41">
        <f t="shared" si="2"/>
        <v>0.87497685185185192</v>
      </c>
      <c r="D67" s="40">
        <v>0.87716435185185182</v>
      </c>
      <c r="E67" s="39">
        <v>1</v>
      </c>
      <c r="G67" s="22">
        <v>60</v>
      </c>
      <c r="H67" s="41">
        <f t="shared" si="4"/>
        <v>8.796296296296191E-4</v>
      </c>
      <c r="I67" s="40">
        <f t="shared" si="3"/>
        <v>2.1874999999998979E-3</v>
      </c>
      <c r="K67" s="39">
        <v>60</v>
      </c>
      <c r="L67" s="38">
        <v>0.87487268518518524</v>
      </c>
      <c r="M67" s="38">
        <v>0.87497685185185192</v>
      </c>
      <c r="N67" s="38">
        <v>0.87716435185185182</v>
      </c>
      <c r="P67" s="53">
        <v>60</v>
      </c>
      <c r="Q67" s="52">
        <v>2.1874999999998979E-3</v>
      </c>
      <c r="R67" s="57">
        <v>1</v>
      </c>
    </row>
    <row r="68" spans="1:18" x14ac:dyDescent="0.3">
      <c r="G68" s="22" t="s">
        <v>8</v>
      </c>
      <c r="H68" s="41">
        <f>AVERAGE(H9:H67)</f>
        <v>1.9689657878217198E-3</v>
      </c>
      <c r="I68" s="40">
        <f>AVERAGE(I8:I67)</f>
        <v>1.4864969135802487E-3</v>
      </c>
    </row>
    <row r="70" spans="1:18" x14ac:dyDescent="0.3">
      <c r="H70" s="25">
        <f>2+50/60</f>
        <v>2.8333333333333335</v>
      </c>
      <c r="I70" s="25">
        <f>2+8/60</f>
        <v>2.1333333333333333</v>
      </c>
    </row>
    <row r="71" spans="1:18" x14ac:dyDescent="0.3">
      <c r="H71" s="25">
        <f>1/H70*60</f>
        <v>21.176470588235293</v>
      </c>
      <c r="I71" s="25">
        <f>1/I70*60</f>
        <v>28.125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L8" sqref="L8"/>
    </sheetView>
  </sheetViews>
  <sheetFormatPr defaultRowHeight="14.4" x14ac:dyDescent="0.3"/>
  <cols>
    <col min="1" max="1" width="12.5546875" bestFit="1" customWidth="1"/>
    <col min="2" max="2" width="19.5546875" customWidth="1"/>
    <col min="4" max="4" width="10.33203125" bestFit="1" customWidth="1"/>
    <col min="5" max="5" width="23.77734375" bestFit="1" customWidth="1"/>
  </cols>
  <sheetData>
    <row r="1" spans="1:5" x14ac:dyDescent="0.3">
      <c r="D1" s="60" t="s">
        <v>44</v>
      </c>
      <c r="E1" s="60" t="s">
        <v>45</v>
      </c>
    </row>
    <row r="2" spans="1:5" x14ac:dyDescent="0.3">
      <c r="D2" t="s">
        <v>73</v>
      </c>
      <c r="E2" s="15">
        <v>8</v>
      </c>
    </row>
    <row r="3" spans="1:5" x14ac:dyDescent="0.3">
      <c r="A3" s="58" t="s">
        <v>44</v>
      </c>
      <c r="B3" t="s">
        <v>65</v>
      </c>
      <c r="D3" t="s">
        <v>71</v>
      </c>
      <c r="E3" s="15">
        <v>23</v>
      </c>
    </row>
    <row r="4" spans="1:5" x14ac:dyDescent="0.3">
      <c r="A4" s="75" t="s">
        <v>72</v>
      </c>
      <c r="B4" s="15">
        <v>8</v>
      </c>
      <c r="D4" t="s">
        <v>67</v>
      </c>
      <c r="E4" s="15">
        <v>16</v>
      </c>
    </row>
    <row r="5" spans="1:5" x14ac:dyDescent="0.3">
      <c r="A5" s="75" t="s">
        <v>46</v>
      </c>
      <c r="B5" s="15">
        <v>23</v>
      </c>
      <c r="D5" t="s">
        <v>68</v>
      </c>
      <c r="E5" s="15">
        <v>9</v>
      </c>
    </row>
    <row r="6" spans="1:5" x14ac:dyDescent="0.3">
      <c r="A6" s="75" t="s">
        <v>47</v>
      </c>
      <c r="B6" s="15">
        <v>16</v>
      </c>
      <c r="D6" t="s">
        <v>69</v>
      </c>
      <c r="E6" s="15">
        <v>2</v>
      </c>
    </row>
    <row r="7" spans="1:5" x14ac:dyDescent="0.3">
      <c r="A7" s="75" t="s">
        <v>66</v>
      </c>
      <c r="B7" s="15">
        <v>9</v>
      </c>
      <c r="D7" t="s">
        <v>70</v>
      </c>
      <c r="E7" s="15">
        <v>2</v>
      </c>
    </row>
    <row r="8" spans="1:5" x14ac:dyDescent="0.3">
      <c r="A8" s="75" t="s">
        <v>48</v>
      </c>
      <c r="B8" s="15">
        <v>2</v>
      </c>
      <c r="D8" s="59"/>
      <c r="E8" s="15"/>
    </row>
    <row r="9" spans="1:5" x14ac:dyDescent="0.3">
      <c r="A9" s="75" t="s">
        <v>49</v>
      </c>
      <c r="B9" s="15">
        <v>2</v>
      </c>
      <c r="D9" s="59"/>
      <c r="E9" s="15"/>
    </row>
    <row r="10" spans="1:5" x14ac:dyDescent="0.3">
      <c r="A10" s="75" t="s">
        <v>33</v>
      </c>
      <c r="B10" s="15">
        <v>60</v>
      </c>
      <c r="D10" s="59"/>
      <c r="E10" s="15"/>
    </row>
    <row r="11" spans="1:5" x14ac:dyDescent="0.3">
      <c r="D11" s="59"/>
      <c r="E11" s="15"/>
    </row>
    <row r="12" spans="1:5" x14ac:dyDescent="0.3">
      <c r="D12" s="59"/>
      <c r="E12" s="1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M9" sqref="M9"/>
    </sheetView>
  </sheetViews>
  <sheetFormatPr defaultRowHeight="13.8" x14ac:dyDescent="0.25"/>
  <cols>
    <col min="1" max="1" width="8.88671875" style="1"/>
    <col min="2" max="3" width="14.77734375" style="1" bestFit="1" customWidth="1"/>
    <col min="4" max="4" width="15.88671875" style="1" customWidth="1"/>
    <col min="5" max="6" width="10.33203125" style="1" customWidth="1"/>
    <col min="7" max="7" width="21" style="1" bestFit="1" customWidth="1"/>
    <col min="8" max="16384" width="8.88671875" style="1"/>
  </cols>
  <sheetData>
    <row r="1" spans="2:9" ht="16.2" x14ac:dyDescent="0.25">
      <c r="B1" s="6"/>
      <c r="C1" s="8" t="s">
        <v>18</v>
      </c>
      <c r="D1" s="8" t="s">
        <v>19</v>
      </c>
      <c r="E1" s="8" t="s">
        <v>28</v>
      </c>
      <c r="F1" s="9" t="s">
        <v>20</v>
      </c>
    </row>
    <row r="2" spans="2:9" x14ac:dyDescent="0.25">
      <c r="B2" s="7" t="s">
        <v>16</v>
      </c>
      <c r="C2" s="3">
        <f>0.133037694013304*60</f>
        <v>7.9822616407982405</v>
      </c>
      <c r="D2" s="3">
        <f>0.342857142857143*60</f>
        <v>20.57142857142858</v>
      </c>
      <c r="E2" s="5">
        <f>C2/D2</f>
        <v>0.38802660753880319</v>
      </c>
      <c r="F2" s="5">
        <f>1-E2</f>
        <v>0.61197339246119675</v>
      </c>
    </row>
    <row r="3" spans="2:9" x14ac:dyDescent="0.25">
      <c r="B3" s="7" t="s">
        <v>17</v>
      </c>
      <c r="C3" s="3">
        <f>0.352941176470588*60</f>
        <v>21.176470588235279</v>
      </c>
      <c r="D3" s="3">
        <f>0.46875*60</f>
        <v>28.125</v>
      </c>
      <c r="E3" s="5">
        <f>C3/D3</f>
        <v>0.75294117647058767</v>
      </c>
      <c r="F3" s="5">
        <f>1-E3</f>
        <v>0.24705882352941233</v>
      </c>
    </row>
    <row r="5" spans="2:9" x14ac:dyDescent="0.25">
      <c r="C5" s="2"/>
    </row>
    <row r="6" spans="2:9" ht="13.8" customHeight="1" x14ac:dyDescent="0.25">
      <c r="B6" s="6"/>
      <c r="C6" s="8" t="s">
        <v>21</v>
      </c>
      <c r="D6" s="8" t="s">
        <v>22</v>
      </c>
      <c r="E6" s="8" t="s">
        <v>23</v>
      </c>
      <c r="F6" s="9" t="s">
        <v>24</v>
      </c>
      <c r="G6" s="12" t="s">
        <v>25</v>
      </c>
    </row>
    <row r="7" spans="2:9" x14ac:dyDescent="0.25">
      <c r="B7" s="7" t="s">
        <v>16</v>
      </c>
      <c r="C7" s="2">
        <f>E2/(1-E2)</f>
        <v>0.63405797101449424</v>
      </c>
      <c r="D7" s="2">
        <f>E2^2/(1-E2)</f>
        <v>0.24603136347569102</v>
      </c>
      <c r="E7" s="5">
        <f>C7/C2*60</f>
        <v>4.7660024154589404</v>
      </c>
      <c r="F7" s="5">
        <v>1.8492999999999999</v>
      </c>
      <c r="G7" s="5">
        <v>1.0833333333333333</v>
      </c>
      <c r="I7" s="13"/>
    </row>
    <row r="8" spans="2:9" x14ac:dyDescent="0.25">
      <c r="B8" s="7" t="s">
        <v>17</v>
      </c>
      <c r="C8" s="2">
        <f>E3/(1-E3)</f>
        <v>3.0476190476190386</v>
      </c>
      <c r="D8" s="2">
        <f>E3^2/(1-E3)</f>
        <v>2.2946778711484508</v>
      </c>
      <c r="E8" s="5">
        <f>C8/C3*60</f>
        <v>8.6349206349206149</v>
      </c>
      <c r="F8" s="5">
        <v>6.5015999999999998</v>
      </c>
      <c r="G8" s="5">
        <v>3.3</v>
      </c>
      <c r="I8" s="13"/>
    </row>
    <row r="11" spans="2:9" x14ac:dyDescent="0.25">
      <c r="B11" s="11" t="s">
        <v>26</v>
      </c>
    </row>
    <row r="12" spans="2:9" x14ac:dyDescent="0.25">
      <c r="B12" s="10" t="s">
        <v>15</v>
      </c>
      <c r="C12" s="10" t="s">
        <v>16</v>
      </c>
      <c r="D12" s="10" t="s">
        <v>17</v>
      </c>
    </row>
    <row r="13" spans="2:9" x14ac:dyDescent="0.25">
      <c r="B13" s="4">
        <v>1</v>
      </c>
      <c r="C13" s="5">
        <v>2.3833333333333333</v>
      </c>
      <c r="D13" s="5">
        <v>2.1</v>
      </c>
    </row>
    <row r="14" spans="2:9" x14ac:dyDescent="0.25">
      <c r="B14" s="4">
        <v>2</v>
      </c>
      <c r="C14" s="5">
        <v>1.8</v>
      </c>
      <c r="D14" s="5">
        <v>1</v>
      </c>
    </row>
    <row r="15" spans="2:9" x14ac:dyDescent="0.25">
      <c r="B15" s="4">
        <v>3</v>
      </c>
      <c r="C15" s="5">
        <v>1.3166666666666667</v>
      </c>
      <c r="D15" s="5">
        <v>0.93333333333333335</v>
      </c>
    </row>
    <row r="16" spans="2:9" x14ac:dyDescent="0.25">
      <c r="B16" s="4">
        <v>4</v>
      </c>
      <c r="C16" s="5" t="s">
        <v>27</v>
      </c>
      <c r="D16" s="5">
        <v>1.1666666666666667</v>
      </c>
    </row>
    <row r="17" spans="2:4" x14ac:dyDescent="0.25">
      <c r="B17" s="4">
        <v>5</v>
      </c>
      <c r="C17" s="5">
        <v>1.0833333333333333</v>
      </c>
      <c r="D17" s="5">
        <v>0.25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4"/>
  <sheetViews>
    <sheetView workbookViewId="0">
      <selection activeCell="B3" sqref="B3"/>
    </sheetView>
  </sheetViews>
  <sheetFormatPr defaultRowHeight="13.8" x14ac:dyDescent="0.3"/>
  <cols>
    <col min="1" max="1" width="11.33203125" style="22" bestFit="1" customWidth="1"/>
    <col min="2" max="2" width="7" style="22" bestFit="1" customWidth="1"/>
    <col min="3" max="3" width="15.77734375" style="22" bestFit="1" customWidth="1"/>
    <col min="4" max="4" width="8.88671875" style="22"/>
    <col min="5" max="5" width="4.33203125" style="22" bestFit="1" customWidth="1"/>
    <col min="6" max="6" width="39.109375" style="22" bestFit="1" customWidth="1"/>
    <col min="7" max="7" width="34.6640625" style="22" bestFit="1" customWidth="1"/>
    <col min="8" max="8" width="8.88671875" style="22" customWidth="1"/>
    <col min="9" max="9" width="23.44140625" style="22" bestFit="1" customWidth="1"/>
    <col min="10" max="10" width="19" style="22" bestFit="1" customWidth="1"/>
    <col min="11" max="11" width="8.21875" style="25" bestFit="1" customWidth="1"/>
    <col min="12" max="12" width="10.5546875" style="22" bestFit="1" customWidth="1"/>
    <col min="13" max="13" width="7" style="22" bestFit="1" customWidth="1"/>
    <col min="14" max="14" width="15.77734375" style="22" bestFit="1" customWidth="1"/>
    <col min="15" max="15" width="16" style="22" bestFit="1" customWidth="1"/>
    <col min="16" max="16" width="15.21875" style="22" bestFit="1" customWidth="1"/>
    <col min="17" max="16384" width="8.88671875" style="22"/>
  </cols>
  <sheetData>
    <row r="1" spans="1:16" x14ac:dyDescent="0.3">
      <c r="A1" s="31" t="s">
        <v>10</v>
      </c>
      <c r="B1" s="32"/>
      <c r="C1" s="32"/>
      <c r="E1" s="21" t="s">
        <v>14</v>
      </c>
      <c r="F1" s="21" t="s">
        <v>30</v>
      </c>
      <c r="G1" s="21" t="s">
        <v>31</v>
      </c>
      <c r="H1" s="21"/>
      <c r="I1" s="21" t="s">
        <v>29</v>
      </c>
      <c r="J1" s="21" t="s">
        <v>32</v>
      </c>
      <c r="K1" s="23"/>
      <c r="L1" s="29" t="s">
        <v>37</v>
      </c>
      <c r="M1" s="24"/>
      <c r="N1" s="24"/>
      <c r="O1" s="21"/>
      <c r="P1" s="21"/>
    </row>
    <row r="2" spans="1:16" x14ac:dyDescent="0.3">
      <c r="A2" s="31" t="s">
        <v>0</v>
      </c>
      <c r="B2" s="33">
        <f>0.352941176470588</f>
        <v>0.35294117647058798</v>
      </c>
      <c r="C2" s="32" t="s">
        <v>12</v>
      </c>
      <c r="E2" s="22">
        <v>1</v>
      </c>
      <c r="F2" s="21"/>
      <c r="G2" s="26">
        <v>9.5111061201973657E-2</v>
      </c>
      <c r="H2" s="26"/>
      <c r="I2" s="21"/>
      <c r="J2" s="26">
        <f>(LN(1-G2)/(-$B$3))</f>
        <v>0.21321186639587023</v>
      </c>
      <c r="K2" s="26"/>
      <c r="L2" s="30" t="s">
        <v>0</v>
      </c>
      <c r="M2" s="27">
        <v>21.8292758138975</v>
      </c>
      <c r="N2" s="27" t="s">
        <v>12</v>
      </c>
      <c r="O2" s="25"/>
      <c r="P2" s="25"/>
    </row>
    <row r="3" spans="1:16" x14ac:dyDescent="0.3">
      <c r="A3" s="31" t="s">
        <v>1</v>
      </c>
      <c r="B3" s="33">
        <f>0.46875</f>
        <v>0.46875</v>
      </c>
      <c r="C3" s="32" t="s">
        <v>12</v>
      </c>
      <c r="E3" s="22">
        <v>2</v>
      </c>
      <c r="F3" s="26">
        <v>0.66444059502287278</v>
      </c>
      <c r="G3" s="26">
        <v>0.76568949729767377</v>
      </c>
      <c r="H3" s="26"/>
      <c r="I3" s="26">
        <f>(LN(1-F3)/(-$B$2))</f>
        <v>3.0938761103157884</v>
      </c>
      <c r="J3" s="26">
        <f t="shared" ref="J3:J66" si="0">(LN(1-G3)/(-$B$3))</f>
        <v>3.0956972983441742</v>
      </c>
      <c r="K3" s="26"/>
      <c r="L3" s="30" t="s">
        <v>1</v>
      </c>
      <c r="M3" s="27">
        <v>28.049222731482793</v>
      </c>
      <c r="N3" s="27" t="s">
        <v>12</v>
      </c>
      <c r="O3" s="25"/>
      <c r="P3" s="25"/>
    </row>
    <row r="4" spans="1:16" x14ac:dyDescent="0.3">
      <c r="A4" s="31"/>
      <c r="B4" s="32"/>
      <c r="C4" s="32"/>
      <c r="E4" s="22">
        <v>3</v>
      </c>
      <c r="F4" s="26">
        <v>0.1735205558150672</v>
      </c>
      <c r="G4" s="26">
        <v>0.88430104733724946</v>
      </c>
      <c r="H4" s="26"/>
      <c r="I4" s="26">
        <f t="shared" ref="I4:I67" si="1">(LN(1-F4)/(-$B$2))</f>
        <v>0.53997732669157128</v>
      </c>
      <c r="J4" s="26">
        <f t="shared" si="0"/>
        <v>4.6010958869411844</v>
      </c>
      <c r="K4" s="26"/>
      <c r="L4" s="30"/>
      <c r="M4" s="24"/>
      <c r="N4" s="24"/>
      <c r="O4" s="25"/>
      <c r="P4" s="25"/>
    </row>
    <row r="5" spans="1:16" x14ac:dyDescent="0.3">
      <c r="A5" s="31" t="s">
        <v>11</v>
      </c>
      <c r="B5" s="34">
        <f>B2/B3</f>
        <v>0.75294117647058767</v>
      </c>
      <c r="C5" s="32"/>
      <c r="E5" s="22">
        <v>4</v>
      </c>
      <c r="F5" s="26">
        <v>0.29087307965775622</v>
      </c>
      <c r="G5" s="26">
        <v>0.52182742042519581</v>
      </c>
      <c r="H5" s="26"/>
      <c r="I5" s="26">
        <f t="shared" si="1"/>
        <v>0.97387547333387292</v>
      </c>
      <c r="J5" s="26">
        <f t="shared" si="0"/>
        <v>1.5739382752346001</v>
      </c>
      <c r="K5" s="26"/>
      <c r="L5" s="30" t="s">
        <v>11</v>
      </c>
      <c r="M5" s="28">
        <f>M2/M3</f>
        <v>0.77824886710304642</v>
      </c>
      <c r="N5" s="27"/>
      <c r="O5" s="25"/>
      <c r="P5" s="25"/>
    </row>
    <row r="6" spans="1:16" x14ac:dyDescent="0.3">
      <c r="E6" s="22">
        <v>5</v>
      </c>
      <c r="F6" s="26">
        <v>0.26312427916929426</v>
      </c>
      <c r="G6" s="26">
        <v>0.58936170605136973</v>
      </c>
      <c r="H6" s="26"/>
      <c r="I6" s="26">
        <f t="shared" si="1"/>
        <v>0.86511875014915507</v>
      </c>
      <c r="J6" s="26">
        <f t="shared" si="0"/>
        <v>1.898757366089318</v>
      </c>
      <c r="K6" s="26"/>
      <c r="N6" s="25"/>
      <c r="O6" s="25"/>
      <c r="P6" s="25"/>
    </row>
    <row r="7" spans="1:16" x14ac:dyDescent="0.3">
      <c r="E7" s="22">
        <v>6</v>
      </c>
      <c r="F7" s="26">
        <v>0.66519883154826542</v>
      </c>
      <c r="G7" s="26">
        <v>0.99209502548281436</v>
      </c>
      <c r="H7" s="26"/>
      <c r="I7" s="26">
        <f t="shared" si="1"/>
        <v>3.1002856093921509</v>
      </c>
      <c r="J7" s="26">
        <f t="shared" si="0"/>
        <v>10.325894468177767</v>
      </c>
      <c r="K7" s="26"/>
      <c r="N7" s="25"/>
      <c r="O7" s="25"/>
      <c r="P7" s="25"/>
    </row>
    <row r="8" spans="1:16" x14ac:dyDescent="0.3">
      <c r="E8" s="22">
        <v>7</v>
      </c>
      <c r="F8" s="26">
        <v>0.34087412062205014</v>
      </c>
      <c r="G8" s="26">
        <v>0.52155335834461858</v>
      </c>
      <c r="H8" s="26"/>
      <c r="I8" s="26">
        <f t="shared" si="1"/>
        <v>1.1810487830895664</v>
      </c>
      <c r="J8" s="26">
        <f t="shared" si="0"/>
        <v>1.5727159167978921</v>
      </c>
      <c r="K8" s="26"/>
      <c r="N8" s="25"/>
      <c r="O8" s="25"/>
      <c r="P8" s="25"/>
    </row>
    <row r="9" spans="1:16" x14ac:dyDescent="0.3">
      <c r="E9" s="22">
        <v>8</v>
      </c>
      <c r="F9" s="26">
        <v>7.3639272515123477E-2</v>
      </c>
      <c r="G9" s="26">
        <v>0.58725648156355292</v>
      </c>
      <c r="H9" s="26"/>
      <c r="I9" s="26">
        <f t="shared" si="1"/>
        <v>0.21672610274105866</v>
      </c>
      <c r="J9" s="26">
        <f t="shared" si="0"/>
        <v>1.8878483192946109</v>
      </c>
      <c r="K9" s="26"/>
      <c r="N9" s="25"/>
      <c r="O9" s="25"/>
      <c r="P9" s="25"/>
    </row>
    <row r="10" spans="1:16" x14ac:dyDescent="0.3">
      <c r="E10" s="22">
        <v>9</v>
      </c>
      <c r="F10" s="26">
        <v>0.77779430384912629</v>
      </c>
      <c r="G10" s="26">
        <v>0.32716774944903415</v>
      </c>
      <c r="H10" s="26"/>
      <c r="I10" s="26">
        <f t="shared" si="1"/>
        <v>4.2617633394444008</v>
      </c>
      <c r="J10" s="26">
        <f t="shared" si="0"/>
        <v>0.84535303817853158</v>
      </c>
      <c r="K10" s="26"/>
      <c r="N10" s="25"/>
      <c r="O10" s="25"/>
      <c r="P10" s="25"/>
    </row>
    <row r="11" spans="1:16" x14ac:dyDescent="0.3">
      <c r="E11" s="22">
        <v>10</v>
      </c>
      <c r="F11" s="26">
        <v>0.98257624209071626</v>
      </c>
      <c r="G11" s="26">
        <v>0.69619287491528792</v>
      </c>
      <c r="H11" s="26"/>
      <c r="I11" s="26">
        <f t="shared" si="1"/>
        <v>11.474775053119478</v>
      </c>
      <c r="J11" s="26">
        <f t="shared" si="0"/>
        <v>2.5415727698924511</v>
      </c>
      <c r="K11" s="26"/>
      <c r="N11" s="25"/>
      <c r="O11" s="25"/>
      <c r="P11" s="25"/>
    </row>
    <row r="12" spans="1:16" x14ac:dyDescent="0.3">
      <c r="E12" s="22">
        <v>11</v>
      </c>
      <c r="F12" s="26">
        <v>0.97103557984511579</v>
      </c>
      <c r="G12" s="26">
        <v>0.33625929127114684</v>
      </c>
      <c r="H12" s="26"/>
      <c r="I12" s="26">
        <f t="shared" si="1"/>
        <v>10.034780098118933</v>
      </c>
      <c r="J12" s="26">
        <f t="shared" si="0"/>
        <v>0.87437590330151238</v>
      </c>
      <c r="K12" s="26"/>
      <c r="N12" s="25"/>
      <c r="O12" s="25"/>
      <c r="P12" s="25"/>
    </row>
    <row r="13" spans="1:16" x14ac:dyDescent="0.3">
      <c r="E13" s="22">
        <v>12</v>
      </c>
      <c r="F13" s="26">
        <v>0.45255457958238199</v>
      </c>
      <c r="G13" s="26">
        <v>0.8280926811749596</v>
      </c>
      <c r="H13" s="26"/>
      <c r="I13" s="26">
        <f t="shared" si="1"/>
        <v>1.7070621144877545</v>
      </c>
      <c r="J13" s="26">
        <f t="shared" si="0"/>
        <v>3.7563728884005751</v>
      </c>
      <c r="K13" s="26"/>
      <c r="N13" s="25"/>
      <c r="O13" s="25"/>
      <c r="P13" s="25"/>
    </row>
    <row r="14" spans="1:16" x14ac:dyDescent="0.3">
      <c r="E14" s="22">
        <v>13</v>
      </c>
      <c r="F14" s="26">
        <v>0.79234477674697923</v>
      </c>
      <c r="G14" s="26">
        <v>0.60533641210144529</v>
      </c>
      <c r="H14" s="26"/>
      <c r="I14" s="26">
        <f t="shared" si="1"/>
        <v>4.4536491061215449</v>
      </c>
      <c r="J14" s="26">
        <f t="shared" si="0"/>
        <v>1.9834059800948038</v>
      </c>
      <c r="K14" s="26"/>
      <c r="N14" s="25"/>
      <c r="O14" s="25"/>
    </row>
    <row r="15" spans="1:16" x14ac:dyDescent="0.3">
      <c r="E15" s="22">
        <v>14</v>
      </c>
      <c r="F15" s="26">
        <v>0.50301268707924329</v>
      </c>
      <c r="G15" s="26">
        <v>0.78801924621792163</v>
      </c>
      <c r="H15" s="26"/>
      <c r="I15" s="26">
        <f t="shared" si="1"/>
        <v>1.9810405448456465</v>
      </c>
      <c r="J15" s="26">
        <f t="shared" si="0"/>
        <v>3.3093542239531644</v>
      </c>
      <c r="K15" s="26"/>
      <c r="N15" s="25"/>
      <c r="O15" s="25"/>
    </row>
    <row r="16" spans="1:16" x14ac:dyDescent="0.3">
      <c r="E16" s="22">
        <v>15</v>
      </c>
      <c r="F16" s="26">
        <v>0.11546126898683062</v>
      </c>
      <c r="G16" s="26">
        <v>0.8476379999178294</v>
      </c>
      <c r="H16" s="26"/>
      <c r="I16" s="26">
        <f t="shared" si="1"/>
        <v>0.34761877027744736</v>
      </c>
      <c r="J16" s="26">
        <f t="shared" si="0"/>
        <v>4.0138581549091032</v>
      </c>
      <c r="K16" s="26"/>
      <c r="N16" s="25"/>
      <c r="O16" s="25"/>
    </row>
    <row r="17" spans="5:16" x14ac:dyDescent="0.3">
      <c r="E17" s="22">
        <v>16</v>
      </c>
      <c r="F17" s="26">
        <v>0.37591788188695119</v>
      </c>
      <c r="G17" s="26">
        <v>6.5160509909448883E-2</v>
      </c>
      <c r="H17" s="26"/>
      <c r="I17" s="26">
        <f t="shared" si="1"/>
        <v>1.335841072571244</v>
      </c>
      <c r="J17" s="26">
        <f t="shared" si="0"/>
        <v>0.14374492326933327</v>
      </c>
      <c r="K17" s="26"/>
      <c r="N17" s="25"/>
      <c r="O17" s="25"/>
    </row>
    <row r="18" spans="5:16" x14ac:dyDescent="0.3">
      <c r="E18" s="22">
        <v>17</v>
      </c>
      <c r="F18" s="26">
        <v>0.48823051216053437</v>
      </c>
      <c r="G18" s="26">
        <v>0.83428008357473082</v>
      </c>
      <c r="H18" s="26"/>
      <c r="I18" s="26">
        <f t="shared" si="1"/>
        <v>1.8979960940914162</v>
      </c>
      <c r="J18" s="26">
        <f t="shared" si="0"/>
        <v>3.8345731543166832</v>
      </c>
      <c r="K18" s="26"/>
      <c r="N18" s="25"/>
      <c r="O18" s="25"/>
    </row>
    <row r="19" spans="5:16" x14ac:dyDescent="0.3">
      <c r="E19" s="22">
        <v>18</v>
      </c>
      <c r="F19" s="26">
        <v>0.49338747992954579</v>
      </c>
      <c r="G19" s="26">
        <v>0.59557713259984435</v>
      </c>
      <c r="H19" s="26"/>
      <c r="I19" s="26">
        <f t="shared" si="1"/>
        <v>1.9266916787744446</v>
      </c>
      <c r="J19" s="26">
        <f t="shared" si="0"/>
        <v>1.9312943934837399</v>
      </c>
      <c r="K19" s="26"/>
      <c r="N19" s="25"/>
      <c r="O19" s="25"/>
    </row>
    <row r="20" spans="5:16" x14ac:dyDescent="0.3">
      <c r="E20" s="22">
        <v>19</v>
      </c>
      <c r="F20" s="26">
        <v>0.52207163911539134</v>
      </c>
      <c r="G20" s="26">
        <v>0.18503889622282832</v>
      </c>
      <c r="H20" s="26"/>
      <c r="I20" s="26">
        <f t="shared" si="1"/>
        <v>2.0918342193223016</v>
      </c>
      <c r="J20" s="26">
        <f t="shared" si="0"/>
        <v>0.4365117702548309</v>
      </c>
      <c r="K20" s="26"/>
      <c r="N20" s="25"/>
      <c r="O20" s="25"/>
    </row>
    <row r="21" spans="5:16" x14ac:dyDescent="0.3">
      <c r="E21" s="22">
        <v>20</v>
      </c>
      <c r="F21" s="26">
        <v>0.48597937854447637</v>
      </c>
      <c r="G21" s="26">
        <v>0.29115686972604338</v>
      </c>
      <c r="H21" s="26"/>
      <c r="I21" s="26">
        <f t="shared" si="1"/>
        <v>1.885560368510651</v>
      </c>
      <c r="J21" s="26">
        <f t="shared" si="0"/>
        <v>0.73412486791088549</v>
      </c>
      <c r="K21" s="26"/>
      <c r="N21" s="25"/>
      <c r="O21" s="25"/>
    </row>
    <row r="22" spans="5:16" x14ac:dyDescent="0.3">
      <c r="E22" s="22">
        <v>21</v>
      </c>
      <c r="F22" s="26">
        <v>0.41705028811841094</v>
      </c>
      <c r="G22" s="26">
        <v>0.69604659282459536</v>
      </c>
      <c r="H22" s="26"/>
      <c r="I22" s="26">
        <f t="shared" si="1"/>
        <v>1.5290206692275645</v>
      </c>
      <c r="J22" s="26">
        <f t="shared" si="0"/>
        <v>2.5405458244111117</v>
      </c>
      <c r="K22" s="26"/>
      <c r="N22" s="25"/>
      <c r="O22" s="25"/>
    </row>
    <row r="23" spans="5:16" x14ac:dyDescent="0.3">
      <c r="E23" s="22">
        <v>22</v>
      </c>
      <c r="F23" s="26">
        <v>0.62295969761678038</v>
      </c>
      <c r="G23" s="26">
        <v>0.38455737287968406</v>
      </c>
      <c r="H23" s="26"/>
      <c r="I23" s="26">
        <f t="shared" si="1"/>
        <v>2.7636423840612827</v>
      </c>
      <c r="J23" s="26">
        <f t="shared" si="0"/>
        <v>1.0355489091290389</v>
      </c>
      <c r="K23" s="26"/>
      <c r="N23" s="25"/>
      <c r="O23" s="25"/>
      <c r="P23" s="25"/>
    </row>
    <row r="24" spans="5:16" x14ac:dyDescent="0.3">
      <c r="E24" s="22">
        <v>23</v>
      </c>
      <c r="F24" s="26">
        <v>0.83538322163449685</v>
      </c>
      <c r="G24" s="26">
        <v>0.17089212992079073</v>
      </c>
      <c r="H24" s="26"/>
      <c r="I24" s="26">
        <f t="shared" si="1"/>
        <v>5.1117160083123299</v>
      </c>
      <c r="J24" s="26">
        <f t="shared" si="0"/>
        <v>0.39979735805653177</v>
      </c>
      <c r="K24" s="26"/>
      <c r="N24" s="25"/>
      <c r="O24" s="25"/>
      <c r="P24" s="25"/>
    </row>
    <row r="25" spans="5:16" x14ac:dyDescent="0.3">
      <c r="E25" s="22">
        <v>24</v>
      </c>
      <c r="F25" s="26">
        <v>0.96152807843635668</v>
      </c>
      <c r="G25" s="26">
        <v>0.62413007271864507</v>
      </c>
      <c r="H25" s="26"/>
      <c r="I25" s="26">
        <f t="shared" si="1"/>
        <v>9.2305087390988074</v>
      </c>
      <c r="J25" s="26">
        <f t="shared" si="0"/>
        <v>2.0874925515181375</v>
      </c>
      <c r="K25" s="26"/>
      <c r="N25" s="25"/>
      <c r="O25" s="25"/>
      <c r="P25" s="25"/>
    </row>
    <row r="26" spans="5:16" x14ac:dyDescent="0.3">
      <c r="E26" s="22">
        <v>25</v>
      </c>
      <c r="F26" s="26">
        <v>0.82650231790230244</v>
      </c>
      <c r="G26" s="26">
        <v>0.71314318369081864</v>
      </c>
      <c r="H26" s="26"/>
      <c r="I26" s="26">
        <f t="shared" si="1"/>
        <v>4.9628412781637588</v>
      </c>
      <c r="J26" s="26">
        <f t="shared" si="0"/>
        <v>2.6640471159272239</v>
      </c>
      <c r="K26" s="26"/>
      <c r="N26" s="25"/>
      <c r="O26" s="25"/>
      <c r="P26" s="25"/>
    </row>
    <row r="27" spans="5:16" x14ac:dyDescent="0.3">
      <c r="E27" s="22">
        <v>26</v>
      </c>
      <c r="F27" s="26">
        <v>0.27800837197342076</v>
      </c>
      <c r="G27" s="26">
        <v>0.48427382434346233</v>
      </c>
      <c r="H27" s="26"/>
      <c r="I27" s="26">
        <f t="shared" si="1"/>
        <v>0.92293491778151471</v>
      </c>
      <c r="J27" s="26">
        <f t="shared" si="0"/>
        <v>1.4126492195980964</v>
      </c>
      <c r="K27" s="26"/>
      <c r="N27" s="25"/>
      <c r="O27" s="25"/>
      <c r="P27" s="25"/>
    </row>
    <row r="28" spans="5:16" x14ac:dyDescent="0.3">
      <c r="E28" s="22">
        <v>27</v>
      </c>
      <c r="F28" s="26">
        <v>0.17491365108406332</v>
      </c>
      <c r="G28" s="26">
        <v>0.5629871519795262</v>
      </c>
      <c r="H28" s="26"/>
      <c r="I28" s="26">
        <f t="shared" si="1"/>
        <v>0.54475715952021775</v>
      </c>
      <c r="J28" s="26">
        <f t="shared" si="0"/>
        <v>1.7659577254703287</v>
      </c>
      <c r="K28" s="26"/>
      <c r="N28" s="25"/>
      <c r="O28" s="25"/>
      <c r="P28" s="25"/>
    </row>
    <row r="29" spans="5:16" x14ac:dyDescent="0.3">
      <c r="E29" s="22">
        <v>28</v>
      </c>
      <c r="F29" s="26">
        <v>0.9455151698112606</v>
      </c>
      <c r="G29" s="26">
        <v>0.75816807793100394</v>
      </c>
      <c r="H29" s="26"/>
      <c r="I29" s="26">
        <f t="shared" si="1"/>
        <v>8.2445267234535216</v>
      </c>
      <c r="J29" s="26">
        <f t="shared" si="0"/>
        <v>3.0282929728702235</v>
      </c>
      <c r="K29" s="26"/>
      <c r="N29" s="25"/>
      <c r="O29" s="25"/>
      <c r="P29" s="25"/>
    </row>
    <row r="30" spans="5:16" x14ac:dyDescent="0.3">
      <c r="E30" s="22">
        <v>29</v>
      </c>
      <c r="F30" s="26">
        <v>4.3772612088091689E-2</v>
      </c>
      <c r="G30" s="26">
        <v>0.25943493317029476</v>
      </c>
      <c r="H30" s="26"/>
      <c r="I30" s="26">
        <f t="shared" si="1"/>
        <v>0.12681869878896693</v>
      </c>
      <c r="J30" s="26">
        <f t="shared" si="0"/>
        <v>0.6407291314284026</v>
      </c>
      <c r="K30" s="26"/>
      <c r="N30" s="25"/>
      <c r="O30" s="25"/>
      <c r="P30" s="25"/>
    </row>
    <row r="31" spans="5:16" x14ac:dyDescent="0.3">
      <c r="E31" s="22">
        <v>30</v>
      </c>
      <c r="F31" s="26">
        <v>0.56537995917749073</v>
      </c>
      <c r="G31" s="26">
        <v>0.22442199179564681</v>
      </c>
      <c r="H31" s="26"/>
      <c r="I31" s="26">
        <f t="shared" si="1"/>
        <v>2.3609687803970134</v>
      </c>
      <c r="J31" s="26">
        <f t="shared" si="0"/>
        <v>0.5421796492250327</v>
      </c>
      <c r="K31" s="26"/>
      <c r="N31" s="25"/>
      <c r="O31" s="25"/>
      <c r="P31" s="25"/>
    </row>
    <row r="32" spans="5:16" x14ac:dyDescent="0.3">
      <c r="E32" s="22">
        <v>31</v>
      </c>
      <c r="F32" s="26">
        <v>8.5946395558320399E-2</v>
      </c>
      <c r="G32" s="26">
        <v>0.87864597117808074</v>
      </c>
      <c r="H32" s="26"/>
      <c r="I32" s="26">
        <f t="shared" si="1"/>
        <v>0.25462050634255895</v>
      </c>
      <c r="J32" s="26">
        <f t="shared" si="0"/>
        <v>4.4992920476689475</v>
      </c>
      <c r="K32" s="26"/>
      <c r="N32" s="25"/>
      <c r="O32" s="25"/>
      <c r="P32" s="25"/>
    </row>
    <row r="33" spans="5:16" x14ac:dyDescent="0.3">
      <c r="E33" s="22">
        <v>32</v>
      </c>
      <c r="F33" s="26">
        <v>0.18375643070287451</v>
      </c>
      <c r="G33" s="26">
        <v>0.78389020581238622</v>
      </c>
      <c r="H33" s="26"/>
      <c r="I33" s="26">
        <f t="shared" si="1"/>
        <v>0.57528701752108402</v>
      </c>
      <c r="J33" s="26">
        <f t="shared" si="0"/>
        <v>3.2681998805712711</v>
      </c>
      <c r="K33" s="26"/>
      <c r="N33" s="25"/>
      <c r="O33" s="25"/>
      <c r="P33" s="25"/>
    </row>
    <row r="34" spans="5:16" x14ac:dyDescent="0.3">
      <c r="E34" s="22">
        <v>33</v>
      </c>
      <c r="F34" s="26">
        <v>0.7039338095569051</v>
      </c>
      <c r="G34" s="26">
        <v>0.39898419318563672</v>
      </c>
      <c r="H34" s="26"/>
      <c r="I34" s="26">
        <f t="shared" si="1"/>
        <v>3.4486546610016</v>
      </c>
      <c r="J34" s="26">
        <f t="shared" si="0"/>
        <v>1.0861526270654831</v>
      </c>
      <c r="K34" s="26"/>
      <c r="N34" s="25"/>
      <c r="O34" s="25"/>
      <c r="P34" s="25"/>
    </row>
    <row r="35" spans="5:16" x14ac:dyDescent="0.3">
      <c r="E35" s="22">
        <v>34</v>
      </c>
      <c r="F35" s="26">
        <v>5.419872230445677E-2</v>
      </c>
      <c r="G35" s="26">
        <v>0.9823457692269828</v>
      </c>
      <c r="H35" s="26"/>
      <c r="I35" s="26">
        <f t="shared" si="1"/>
        <v>0.15788126059803537</v>
      </c>
      <c r="J35" s="26">
        <f t="shared" si="0"/>
        <v>8.6117969503435621</v>
      </c>
      <c r="K35" s="26"/>
      <c r="N35" s="25"/>
      <c r="O35" s="25"/>
      <c r="P35" s="25"/>
    </row>
    <row r="36" spans="5:16" x14ac:dyDescent="0.3">
      <c r="E36" s="22">
        <v>35</v>
      </c>
      <c r="F36" s="26">
        <v>0.89891656882215332</v>
      </c>
      <c r="G36" s="26">
        <v>0.52388317503752979</v>
      </c>
      <c r="H36" s="26"/>
      <c r="I36" s="26">
        <f t="shared" si="1"/>
        <v>6.4934589802916616</v>
      </c>
      <c r="J36" s="26">
        <f t="shared" si="0"/>
        <v>1.5831296517769671</v>
      </c>
      <c r="K36" s="26"/>
      <c r="N36" s="25"/>
      <c r="O36" s="25"/>
      <c r="P36" s="25"/>
    </row>
    <row r="37" spans="5:16" x14ac:dyDescent="0.3">
      <c r="E37" s="22">
        <v>36</v>
      </c>
      <c r="F37" s="26">
        <v>4.1353300952001182E-2</v>
      </c>
      <c r="G37" s="26">
        <v>0.59818692416729613</v>
      </c>
      <c r="H37" s="26"/>
      <c r="I37" s="26">
        <f t="shared" si="1"/>
        <v>0.11965925307964294</v>
      </c>
      <c r="J37" s="26">
        <f t="shared" si="0"/>
        <v>1.9451056725187821</v>
      </c>
      <c r="K37" s="26"/>
      <c r="N37" s="25"/>
      <c r="O37" s="25"/>
      <c r="P37" s="25"/>
    </row>
    <row r="38" spans="5:16" x14ac:dyDescent="0.3">
      <c r="E38" s="22">
        <v>37</v>
      </c>
      <c r="F38" s="26">
        <v>0.82127478993092562</v>
      </c>
      <c r="G38" s="26">
        <v>0.57711065368961412</v>
      </c>
      <c r="H38" s="26"/>
      <c r="I38" s="26">
        <f t="shared" si="1"/>
        <v>4.8787330772027744</v>
      </c>
      <c r="J38" s="26">
        <f t="shared" si="0"/>
        <v>1.836042083848588</v>
      </c>
      <c r="K38" s="26"/>
      <c r="N38" s="25"/>
      <c r="O38" s="25"/>
      <c r="P38" s="25"/>
    </row>
    <row r="39" spans="5:16" x14ac:dyDescent="0.3">
      <c r="E39" s="22">
        <v>38</v>
      </c>
      <c r="F39" s="26">
        <v>0.67480303725118318</v>
      </c>
      <c r="G39" s="26">
        <v>0.90884986400819301</v>
      </c>
      <c r="H39" s="26"/>
      <c r="I39" s="26">
        <f t="shared" si="1"/>
        <v>3.1827520161464986</v>
      </c>
      <c r="J39" s="26">
        <f t="shared" si="0"/>
        <v>5.1098608765917541</v>
      </c>
      <c r="K39" s="26"/>
      <c r="N39" s="25"/>
      <c r="O39" s="25"/>
      <c r="P39" s="25"/>
    </row>
    <row r="40" spans="5:16" x14ac:dyDescent="0.3">
      <c r="E40" s="22">
        <v>39</v>
      </c>
      <c r="F40" s="26">
        <v>5.8332576609670395E-2</v>
      </c>
      <c r="G40" s="26">
        <v>0.11760585538664026</v>
      </c>
      <c r="H40" s="26"/>
      <c r="I40" s="26">
        <f t="shared" si="1"/>
        <v>0.17029217466408861</v>
      </c>
      <c r="J40" s="26">
        <f t="shared" si="0"/>
        <v>0.26691508654040164</v>
      </c>
      <c r="K40" s="26"/>
      <c r="N40" s="25"/>
      <c r="O40" s="25"/>
      <c r="P40" s="25"/>
    </row>
    <row r="41" spans="5:16" x14ac:dyDescent="0.3">
      <c r="E41" s="22">
        <v>40</v>
      </c>
      <c r="F41" s="26">
        <v>0.72458138495872793</v>
      </c>
      <c r="G41" s="26">
        <v>0.48082272783010727</v>
      </c>
      <c r="H41" s="26"/>
      <c r="I41" s="26">
        <f t="shared" si="1"/>
        <v>3.6534787896500092</v>
      </c>
      <c r="J41" s="26">
        <f t="shared" si="0"/>
        <v>1.3984210970916224</v>
      </c>
      <c r="K41" s="26"/>
      <c r="N41" s="25"/>
      <c r="O41" s="25"/>
      <c r="P41" s="25"/>
    </row>
    <row r="42" spans="5:16" x14ac:dyDescent="0.3">
      <c r="E42" s="22">
        <v>41</v>
      </c>
      <c r="F42" s="26">
        <v>0.32873647054936517</v>
      </c>
      <c r="G42" s="26">
        <v>0.18187726834861584</v>
      </c>
      <c r="H42" s="26"/>
      <c r="I42" s="26">
        <f t="shared" si="1"/>
        <v>1.1293481869754027</v>
      </c>
      <c r="J42" s="26">
        <f t="shared" si="0"/>
        <v>0.42825155187295016</v>
      </c>
      <c r="K42" s="26"/>
      <c r="N42" s="25"/>
      <c r="O42" s="25"/>
      <c r="P42" s="25"/>
    </row>
    <row r="43" spans="5:16" x14ac:dyDescent="0.3">
      <c r="E43" s="22">
        <v>42</v>
      </c>
      <c r="F43" s="26">
        <v>0.74939290252710866</v>
      </c>
      <c r="G43" s="26">
        <v>0.98632389548513777</v>
      </c>
      <c r="H43" s="26"/>
      <c r="I43" s="26">
        <f t="shared" si="1"/>
        <v>3.9209619258397597</v>
      </c>
      <c r="J43" s="26">
        <f t="shared" si="0"/>
        <v>9.1564910187187429</v>
      </c>
      <c r="K43" s="26"/>
      <c r="N43" s="25"/>
      <c r="O43" s="25"/>
      <c r="P43" s="25"/>
    </row>
    <row r="44" spans="5:16" x14ac:dyDescent="0.3">
      <c r="E44" s="22">
        <v>43</v>
      </c>
      <c r="F44" s="26">
        <v>0.42131228554021027</v>
      </c>
      <c r="G44" s="26">
        <v>0.56038304340222889</v>
      </c>
      <c r="H44" s="26"/>
      <c r="I44" s="26">
        <f t="shared" si="1"/>
        <v>1.5498115171682996</v>
      </c>
      <c r="J44" s="26">
        <f t="shared" si="0"/>
        <v>1.7532831667375004</v>
      </c>
      <c r="K44" s="26"/>
      <c r="N44" s="25"/>
      <c r="O44" s="25"/>
      <c r="P44" s="25"/>
    </row>
    <row r="45" spans="5:16" x14ac:dyDescent="0.3">
      <c r="E45" s="22">
        <v>44</v>
      </c>
      <c r="F45" s="26">
        <v>0.33411312508567925</v>
      </c>
      <c r="G45" s="26">
        <v>0.42749129943256414</v>
      </c>
      <c r="H45" s="26"/>
      <c r="I45" s="26">
        <f t="shared" si="1"/>
        <v>1.1521338610063139</v>
      </c>
      <c r="J45" s="26">
        <f t="shared" si="0"/>
        <v>1.1898183384992396</v>
      </c>
      <c r="K45" s="26"/>
      <c r="N45" s="25"/>
      <c r="O45" s="25"/>
      <c r="P45" s="25"/>
    </row>
    <row r="46" spans="5:16" x14ac:dyDescent="0.3">
      <c r="E46" s="22">
        <v>45</v>
      </c>
      <c r="F46" s="26">
        <v>0.12164820893614725</v>
      </c>
      <c r="G46" s="26">
        <v>0.37621710575151679</v>
      </c>
      <c r="H46" s="26"/>
      <c r="I46" s="26">
        <f t="shared" si="1"/>
        <v>0.36750626180463397</v>
      </c>
      <c r="J46" s="26">
        <f t="shared" si="0"/>
        <v>1.0068328470118475</v>
      </c>
      <c r="K46" s="26"/>
      <c r="N46" s="25"/>
      <c r="O46" s="25"/>
      <c r="P46" s="25"/>
    </row>
    <row r="47" spans="5:16" x14ac:dyDescent="0.3">
      <c r="E47" s="22">
        <v>46</v>
      </c>
      <c r="F47" s="26">
        <v>0.21741871138526392</v>
      </c>
      <c r="G47" s="26">
        <v>0.91608529676254424</v>
      </c>
      <c r="H47" s="26"/>
      <c r="I47" s="26">
        <f t="shared" si="1"/>
        <v>0.69461285645718895</v>
      </c>
      <c r="J47" s="26">
        <f t="shared" si="0"/>
        <v>5.2863027918810577</v>
      </c>
      <c r="K47" s="26"/>
      <c r="N47" s="25"/>
      <c r="O47" s="25"/>
      <c r="P47" s="25"/>
    </row>
    <row r="48" spans="5:16" x14ac:dyDescent="0.3">
      <c r="E48" s="22">
        <v>47</v>
      </c>
      <c r="F48" s="26">
        <v>0.389549965733473</v>
      </c>
      <c r="G48" s="26">
        <v>0.28716234078804559</v>
      </c>
      <c r="H48" s="26"/>
      <c r="I48" s="26">
        <f t="shared" si="1"/>
        <v>1.3984166927464745</v>
      </c>
      <c r="J48" s="26">
        <f t="shared" si="0"/>
        <v>0.72213668572203304</v>
      </c>
      <c r="K48" s="26"/>
      <c r="N48" s="25"/>
      <c r="O48" s="25"/>
      <c r="P48" s="25"/>
    </row>
    <row r="49" spans="5:16" x14ac:dyDescent="0.3">
      <c r="E49" s="22">
        <v>48</v>
      </c>
      <c r="F49" s="26">
        <v>0.52833601213516013</v>
      </c>
      <c r="G49" s="26">
        <v>0.23686358705405608</v>
      </c>
      <c r="H49" s="26"/>
      <c r="I49" s="26">
        <f t="shared" si="1"/>
        <v>2.1292172382446952</v>
      </c>
      <c r="J49" s="26">
        <f t="shared" si="0"/>
        <v>0.57667942120465165</v>
      </c>
      <c r="K49" s="26"/>
      <c r="N49" s="25"/>
      <c r="O49" s="25"/>
      <c r="P49" s="25"/>
    </row>
    <row r="50" spans="5:16" x14ac:dyDescent="0.3">
      <c r="E50" s="22">
        <v>49</v>
      </c>
      <c r="F50" s="26">
        <v>0.42773695049183835</v>
      </c>
      <c r="G50" s="26">
        <v>0.4598946094315477</v>
      </c>
      <c r="H50" s="26"/>
      <c r="I50" s="26">
        <f t="shared" si="1"/>
        <v>1.5814434635604002</v>
      </c>
      <c r="J50" s="26">
        <f t="shared" si="0"/>
        <v>1.3141141135940322</v>
      </c>
      <c r="K50" s="26"/>
      <c r="N50" s="25"/>
      <c r="O50" s="25"/>
      <c r="P50" s="25"/>
    </row>
    <row r="51" spans="5:16" x14ac:dyDescent="0.3">
      <c r="E51" s="22">
        <v>50</v>
      </c>
      <c r="F51" s="26">
        <v>0.73612396105636146</v>
      </c>
      <c r="G51" s="26">
        <v>0.11712079414688925</v>
      </c>
      <c r="H51" s="26"/>
      <c r="I51" s="26">
        <f t="shared" si="1"/>
        <v>3.7747815340997071</v>
      </c>
      <c r="J51" s="26">
        <f t="shared" si="0"/>
        <v>0.2657426932255203</v>
      </c>
      <c r="K51" s="26"/>
      <c r="N51" s="25"/>
      <c r="O51" s="25"/>
      <c r="P51" s="25"/>
    </row>
    <row r="52" spans="5:16" x14ac:dyDescent="0.3">
      <c r="E52" s="22">
        <v>51</v>
      </c>
      <c r="F52" s="26">
        <v>0.55256264182850057</v>
      </c>
      <c r="G52" s="26">
        <v>0.86623981069194778</v>
      </c>
      <c r="H52" s="26"/>
      <c r="I52" s="26">
        <f t="shared" si="1"/>
        <v>2.2786197429482131</v>
      </c>
      <c r="J52" s="26">
        <f t="shared" si="0"/>
        <v>4.2916409906458792</v>
      </c>
      <c r="K52" s="26"/>
      <c r="N52" s="25"/>
      <c r="O52" s="25"/>
      <c r="P52" s="25"/>
    </row>
    <row r="53" spans="5:16" x14ac:dyDescent="0.3">
      <c r="E53" s="22">
        <v>52</v>
      </c>
      <c r="F53" s="26">
        <v>0.46444731521683613</v>
      </c>
      <c r="G53" s="26">
        <v>0.2778503678517088</v>
      </c>
      <c r="H53" s="26"/>
      <c r="I53" s="26">
        <f t="shared" si="1"/>
        <v>1.7692920273458166</v>
      </c>
      <c r="J53" s="26">
        <f t="shared" si="0"/>
        <v>0.69444888494755141</v>
      </c>
      <c r="K53" s="26"/>
      <c r="N53" s="25"/>
      <c r="O53" s="25"/>
      <c r="P53" s="25"/>
    </row>
    <row r="54" spans="5:16" x14ac:dyDescent="0.3">
      <c r="E54" s="22">
        <v>53</v>
      </c>
      <c r="F54" s="26">
        <v>0.87233425819442223</v>
      </c>
      <c r="G54" s="26">
        <v>0.65781556610557279</v>
      </c>
      <c r="H54" s="26"/>
      <c r="I54" s="26">
        <f t="shared" si="1"/>
        <v>5.8319628313759635</v>
      </c>
      <c r="J54" s="26">
        <f t="shared" si="0"/>
        <v>2.2877982013565519</v>
      </c>
      <c r="K54" s="26"/>
      <c r="N54" s="25"/>
      <c r="O54" s="25"/>
      <c r="P54" s="25"/>
    </row>
    <row r="55" spans="5:16" x14ac:dyDescent="0.3">
      <c r="E55" s="22">
        <v>54</v>
      </c>
      <c r="F55" s="26">
        <v>0.51553636261823388</v>
      </c>
      <c r="G55" s="26">
        <v>5.4359132609914651E-3</v>
      </c>
      <c r="H55" s="26"/>
      <c r="I55" s="26">
        <f t="shared" si="1"/>
        <v>2.0533532232158236</v>
      </c>
      <c r="J55" s="26">
        <f t="shared" si="0"/>
        <v>1.1628248744393666E-2</v>
      </c>
      <c r="K55" s="26"/>
      <c r="N55" s="25"/>
      <c r="O55" s="25"/>
      <c r="P55" s="25"/>
    </row>
    <row r="56" spans="5:16" x14ac:dyDescent="0.3">
      <c r="E56" s="22">
        <v>55</v>
      </c>
      <c r="F56" s="26">
        <v>0.88292746954929802</v>
      </c>
      <c r="G56" s="26">
        <v>0.13034050171709854</v>
      </c>
      <c r="H56" s="26"/>
      <c r="I56" s="26">
        <f t="shared" si="1"/>
        <v>6.0773912506382972</v>
      </c>
      <c r="J56" s="26">
        <f t="shared" si="0"/>
        <v>0.29792752048463661</v>
      </c>
      <c r="K56" s="26"/>
      <c r="N56" s="25"/>
      <c r="O56" s="25"/>
      <c r="P56" s="25"/>
    </row>
    <row r="57" spans="5:16" x14ac:dyDescent="0.3">
      <c r="E57" s="22">
        <v>56</v>
      </c>
      <c r="F57" s="26">
        <v>6.761752518271924E-2</v>
      </c>
      <c r="G57" s="26">
        <v>0.60044494795889036</v>
      </c>
      <c r="H57" s="26"/>
      <c r="I57" s="26">
        <f t="shared" si="1"/>
        <v>0.19836780869424678</v>
      </c>
      <c r="J57" s="26">
        <f t="shared" si="0"/>
        <v>1.9571279379497843</v>
      </c>
      <c r="K57" s="26"/>
      <c r="N57" s="25"/>
      <c r="O57" s="25"/>
      <c r="P57" s="25"/>
    </row>
    <row r="58" spans="5:16" x14ac:dyDescent="0.3">
      <c r="E58" s="22">
        <v>57</v>
      </c>
      <c r="F58" s="26">
        <v>0.85218841943923707</v>
      </c>
      <c r="G58" s="26">
        <v>0.69437486736044929</v>
      </c>
      <c r="H58" s="26"/>
      <c r="I58" s="26">
        <f t="shared" si="1"/>
        <v>5.416814608431741</v>
      </c>
      <c r="J58" s="26">
        <f t="shared" si="0"/>
        <v>2.5288447674851304</v>
      </c>
      <c r="K58" s="26"/>
      <c r="N58" s="25"/>
      <c r="O58" s="25"/>
      <c r="P58" s="25"/>
    </row>
    <row r="59" spans="5:16" x14ac:dyDescent="0.3">
      <c r="E59" s="22">
        <v>58</v>
      </c>
      <c r="F59" s="26">
        <v>0.96819609950492336</v>
      </c>
      <c r="G59" s="26">
        <v>0.67816532133770679</v>
      </c>
      <c r="H59" s="26"/>
      <c r="I59" s="26">
        <f t="shared" si="1"/>
        <v>9.7698046289796903</v>
      </c>
      <c r="J59" s="26">
        <f t="shared" si="0"/>
        <v>2.4185968759178662</v>
      </c>
      <c r="K59" s="26"/>
      <c r="N59" s="25"/>
      <c r="O59" s="25"/>
      <c r="P59" s="25"/>
    </row>
    <row r="60" spans="5:16" x14ac:dyDescent="0.3">
      <c r="E60" s="22">
        <v>59</v>
      </c>
      <c r="F60" s="26">
        <v>0.96479354103451331</v>
      </c>
      <c r="G60" s="26">
        <v>0.37711520608619065</v>
      </c>
      <c r="H60" s="26"/>
      <c r="I60" s="26">
        <f t="shared" si="1"/>
        <v>9.4818228729741847</v>
      </c>
      <c r="J60" s="26">
        <f t="shared" si="0"/>
        <v>1.0099065574003894</v>
      </c>
      <c r="K60" s="26"/>
      <c r="N60" s="25"/>
      <c r="O60" s="25"/>
      <c r="P60" s="25"/>
    </row>
    <row r="61" spans="5:16" x14ac:dyDescent="0.3">
      <c r="E61" s="22">
        <v>60</v>
      </c>
      <c r="F61" s="26">
        <v>0.45118984016864283</v>
      </c>
      <c r="G61" s="26">
        <v>0.42244694998496302</v>
      </c>
      <c r="H61" s="26"/>
      <c r="I61" s="26">
        <f t="shared" si="1"/>
        <v>1.7000076214671498</v>
      </c>
      <c r="J61" s="26">
        <f t="shared" si="0"/>
        <v>1.1711039558555689</v>
      </c>
      <c r="K61" s="26"/>
      <c r="N61" s="25"/>
      <c r="O61" s="25"/>
      <c r="P61" s="25"/>
    </row>
    <row r="62" spans="5:16" x14ac:dyDescent="0.3">
      <c r="E62" s="22">
        <v>61</v>
      </c>
      <c r="F62" s="26">
        <v>0.2586369651801862</v>
      </c>
      <c r="G62" s="26">
        <v>1.8851564381840435E-2</v>
      </c>
      <c r="H62" s="26"/>
      <c r="I62" s="26">
        <f t="shared" si="1"/>
        <v>0.84791706969477609</v>
      </c>
      <c r="J62" s="26">
        <f t="shared" si="0"/>
        <v>4.0600576736115605E-2</v>
      </c>
      <c r="K62" s="26"/>
      <c r="N62" s="25"/>
      <c r="O62" s="25"/>
      <c r="P62" s="25"/>
    </row>
    <row r="63" spans="5:16" x14ac:dyDescent="0.3">
      <c r="E63" s="22">
        <v>62</v>
      </c>
      <c r="F63" s="26">
        <v>0.36236856419584251</v>
      </c>
      <c r="G63" s="26">
        <v>6.0050883054482918E-2</v>
      </c>
      <c r="H63" s="26"/>
      <c r="I63" s="26">
        <f t="shared" si="1"/>
        <v>1.2749854066050346</v>
      </c>
      <c r="J63" s="26">
        <f t="shared" si="0"/>
        <v>0.1321163436634504</v>
      </c>
      <c r="K63" s="26"/>
      <c r="N63" s="25"/>
      <c r="O63" s="25"/>
      <c r="P63" s="25"/>
    </row>
    <row r="64" spans="5:16" x14ac:dyDescent="0.3">
      <c r="E64" s="22">
        <v>63</v>
      </c>
      <c r="F64" s="26">
        <v>0.29563006178548124</v>
      </c>
      <c r="G64" s="26">
        <v>9.2282433216028359E-2</v>
      </c>
      <c r="H64" s="26"/>
      <c r="I64" s="26">
        <f t="shared" si="1"/>
        <v>0.99294614452965602</v>
      </c>
      <c r="J64" s="26">
        <f t="shared" si="0"/>
        <v>0.20655359693707506</v>
      </c>
      <c r="K64" s="26"/>
      <c r="N64" s="25"/>
      <c r="O64" s="25"/>
      <c r="P64" s="25"/>
    </row>
    <row r="65" spans="5:16" x14ac:dyDescent="0.3">
      <c r="E65" s="22">
        <v>64</v>
      </c>
      <c r="F65" s="26">
        <v>0.47609870073553562</v>
      </c>
      <c r="G65" s="26">
        <v>0.63321045549969768</v>
      </c>
      <c r="H65" s="26"/>
      <c r="I65" s="26">
        <f t="shared" si="1"/>
        <v>1.8316139223253634</v>
      </c>
      <c r="J65" s="26">
        <f t="shared" si="0"/>
        <v>2.1396630264318848</v>
      </c>
      <c r="K65" s="26"/>
      <c r="N65" s="25"/>
      <c r="O65" s="25"/>
      <c r="P65" s="25"/>
    </row>
    <row r="66" spans="5:16" x14ac:dyDescent="0.3">
      <c r="E66" s="22">
        <v>65</v>
      </c>
      <c r="F66" s="26">
        <v>0.63962132283725859</v>
      </c>
      <c r="G66" s="26">
        <v>0.95079731769949849</v>
      </c>
      <c r="H66" s="26"/>
      <c r="I66" s="26">
        <f t="shared" si="1"/>
        <v>2.891699771530051</v>
      </c>
      <c r="J66" s="26">
        <f t="shared" si="0"/>
        <v>6.4251885624897422</v>
      </c>
      <c r="K66" s="26"/>
      <c r="N66" s="25"/>
      <c r="O66" s="25"/>
      <c r="P66" s="25"/>
    </row>
    <row r="67" spans="5:16" x14ac:dyDescent="0.3">
      <c r="E67" s="22">
        <v>66</v>
      </c>
      <c r="F67" s="26">
        <v>0.93240258658142805</v>
      </c>
      <c r="G67" s="26">
        <v>0.75614574348158048</v>
      </c>
      <c r="H67" s="26"/>
      <c r="I67" s="26">
        <f t="shared" si="1"/>
        <v>7.6335257524950801</v>
      </c>
      <c r="J67" s="26">
        <f t="shared" ref="J67:J130" si="2">(LN(1-G67)/(-$B$3))</f>
        <v>3.0105270218666083</v>
      </c>
      <c r="K67" s="26"/>
      <c r="N67" s="25"/>
      <c r="O67" s="25"/>
      <c r="P67" s="25"/>
    </row>
    <row r="68" spans="5:16" x14ac:dyDescent="0.3">
      <c r="E68" s="22">
        <v>67</v>
      </c>
      <c r="F68" s="26">
        <v>0.59782779894739335</v>
      </c>
      <c r="G68" s="26">
        <v>0.21117333633049717</v>
      </c>
      <c r="H68" s="26"/>
      <c r="I68" s="26">
        <f t="shared" ref="I68:I131" si="3">(LN(1-F68)/(-$B$2))</f>
        <v>2.5808122768921251</v>
      </c>
      <c r="J68" s="26">
        <f t="shared" si="2"/>
        <v>0.50604517000227256</v>
      </c>
      <c r="K68" s="26"/>
      <c r="N68" s="25"/>
      <c r="O68" s="25"/>
      <c r="P68" s="25"/>
    </row>
    <row r="69" spans="5:16" x14ac:dyDescent="0.3">
      <c r="E69" s="22">
        <v>68</v>
      </c>
      <c r="F69" s="26">
        <v>0.8741761919434885</v>
      </c>
      <c r="G69" s="26">
        <v>0.6735669040410478</v>
      </c>
      <c r="H69" s="26"/>
      <c r="I69" s="26">
        <f t="shared" si="3"/>
        <v>5.8731393149398095</v>
      </c>
      <c r="J69" s="26">
        <f t="shared" si="2"/>
        <v>2.3883312300788102</v>
      </c>
      <c r="K69" s="26"/>
      <c r="N69" s="25"/>
      <c r="O69" s="25"/>
      <c r="P69" s="25"/>
    </row>
    <row r="70" spans="5:16" x14ac:dyDescent="0.3">
      <c r="E70" s="22">
        <v>69</v>
      </c>
      <c r="F70" s="26">
        <v>0.56249801743294769</v>
      </c>
      <c r="G70" s="26">
        <v>0.4139888348612486</v>
      </c>
      <c r="H70" s="26"/>
      <c r="I70" s="26">
        <f t="shared" si="3"/>
        <v>2.342243117903223</v>
      </c>
      <c r="J70" s="26">
        <f t="shared" si="2"/>
        <v>1.1400883977575087</v>
      </c>
      <c r="K70" s="26"/>
      <c r="N70" s="25"/>
      <c r="O70" s="25"/>
      <c r="P70" s="25"/>
    </row>
    <row r="71" spans="5:16" x14ac:dyDescent="0.3">
      <c r="E71" s="22">
        <v>70</v>
      </c>
      <c r="F71" s="26">
        <v>0.91630556115665818</v>
      </c>
      <c r="G71" s="26">
        <v>8.7490951840615283E-2</v>
      </c>
      <c r="H71" s="26"/>
      <c r="I71" s="26">
        <f t="shared" si="3"/>
        <v>7.0283177781550128</v>
      </c>
      <c r="J71" s="26">
        <f t="shared" si="2"/>
        <v>0.19532219260489617</v>
      </c>
      <c r="K71" s="26"/>
      <c r="N71" s="25"/>
      <c r="O71" s="25"/>
      <c r="P71" s="25"/>
    </row>
    <row r="72" spans="5:16" x14ac:dyDescent="0.3">
      <c r="E72" s="22">
        <v>71</v>
      </c>
      <c r="F72" s="26">
        <v>0.5575397153619247</v>
      </c>
      <c r="G72" s="26">
        <v>1.3885148579630968E-3</v>
      </c>
      <c r="H72" s="26"/>
      <c r="I72" s="26">
        <f t="shared" si="3"/>
        <v>2.3103129505786488</v>
      </c>
      <c r="J72" s="26">
        <f t="shared" si="2"/>
        <v>2.9642234410426627E-3</v>
      </c>
      <c r="K72" s="26"/>
      <c r="N72" s="25"/>
      <c r="O72" s="25"/>
      <c r="P72" s="25"/>
    </row>
    <row r="73" spans="5:16" x14ac:dyDescent="0.3">
      <c r="E73" s="22">
        <v>72</v>
      </c>
      <c r="F73" s="26">
        <v>0.36873754959727034</v>
      </c>
      <c r="G73" s="26">
        <v>0.34203661136903563</v>
      </c>
      <c r="H73" s="26"/>
      <c r="I73" s="26">
        <f t="shared" si="3"/>
        <v>1.3034284630009527</v>
      </c>
      <c r="J73" s="26">
        <f t="shared" si="2"/>
        <v>0.89302611111099028</v>
      </c>
      <c r="K73" s="26"/>
      <c r="N73" s="25"/>
      <c r="O73" s="25"/>
      <c r="P73" s="25"/>
    </row>
    <row r="74" spans="5:16" x14ac:dyDescent="0.3">
      <c r="E74" s="22">
        <v>73</v>
      </c>
      <c r="F74" s="26">
        <v>0.71889650404593586</v>
      </c>
      <c r="G74" s="26">
        <v>0.69213949371908989</v>
      </c>
      <c r="H74" s="26"/>
      <c r="I74" s="26">
        <f t="shared" si="3"/>
        <v>3.5955916992897046</v>
      </c>
      <c r="J74" s="26">
        <f t="shared" si="2"/>
        <v>2.5132981339410443</v>
      </c>
      <c r="K74" s="26"/>
      <c r="N74" s="25"/>
      <c r="O74" s="25"/>
      <c r="P74" s="25"/>
    </row>
    <row r="75" spans="5:16" x14ac:dyDescent="0.3">
      <c r="E75" s="22">
        <v>74</v>
      </c>
      <c r="F75" s="26">
        <v>0.51081930392468655</v>
      </c>
      <c r="G75" s="26">
        <v>3.3014202989153141E-2</v>
      </c>
      <c r="H75" s="26"/>
      <c r="I75" s="26">
        <f t="shared" si="3"/>
        <v>2.0258994523886189</v>
      </c>
      <c r="J75" s="26">
        <f t="shared" si="2"/>
        <v>7.1619138814697447E-2</v>
      </c>
      <c r="K75" s="26"/>
      <c r="N75" s="25"/>
      <c r="O75" s="25"/>
      <c r="P75" s="25"/>
    </row>
    <row r="76" spans="5:16" x14ac:dyDescent="0.3">
      <c r="E76" s="22">
        <v>75</v>
      </c>
      <c r="F76" s="26">
        <v>0.25711325757258852</v>
      </c>
      <c r="G76" s="26">
        <v>0.77318454130270209</v>
      </c>
      <c r="H76" s="26"/>
      <c r="I76" s="26">
        <f t="shared" si="3"/>
        <v>0.8420997562780882</v>
      </c>
      <c r="J76" s="26">
        <f t="shared" si="2"/>
        <v>3.1650529054087126</v>
      </c>
      <c r="K76" s="26"/>
      <c r="N76" s="25"/>
      <c r="O76" s="25"/>
      <c r="P76" s="25"/>
    </row>
    <row r="77" spans="5:16" x14ac:dyDescent="0.3">
      <c r="E77" s="22">
        <v>76</v>
      </c>
      <c r="F77" s="26">
        <v>0.35158009026694115</v>
      </c>
      <c r="G77" s="26">
        <v>0.94706679234764957</v>
      </c>
      <c r="H77" s="26"/>
      <c r="I77" s="26">
        <f t="shared" si="3"/>
        <v>1.2274475536739342</v>
      </c>
      <c r="J77" s="26">
        <f t="shared" si="2"/>
        <v>6.2692787054205938</v>
      </c>
      <c r="K77" s="26"/>
      <c r="N77" s="25"/>
      <c r="O77" s="25"/>
      <c r="P77" s="25"/>
    </row>
    <row r="78" spans="5:16" x14ac:dyDescent="0.3">
      <c r="E78" s="22">
        <v>77</v>
      </c>
      <c r="F78" s="26">
        <v>2.9301931215068522E-2</v>
      </c>
      <c r="G78" s="26">
        <v>0.4855641464751953</v>
      </c>
      <c r="H78" s="26"/>
      <c r="I78" s="26">
        <f t="shared" si="3"/>
        <v>8.4262788691804272E-2</v>
      </c>
      <c r="J78" s="26">
        <f t="shared" si="2"/>
        <v>1.4179934054172589</v>
      </c>
      <c r="K78" s="26"/>
      <c r="N78" s="25"/>
      <c r="O78" s="25"/>
      <c r="P78" s="25"/>
    </row>
    <row r="79" spans="5:16" x14ac:dyDescent="0.3">
      <c r="E79" s="22">
        <v>78</v>
      </c>
      <c r="F79" s="26">
        <v>0.28660730216543773</v>
      </c>
      <c r="G79" s="26">
        <v>0.17380493002390296</v>
      </c>
      <c r="H79" s="26"/>
      <c r="I79" s="26">
        <f t="shared" si="3"/>
        <v>0.95688251852865236</v>
      </c>
      <c r="J79" s="26">
        <f t="shared" si="2"/>
        <v>0.40730532510804618</v>
      </c>
      <c r="K79" s="26"/>
      <c r="N79" s="25"/>
      <c r="O79" s="25"/>
      <c r="P79" s="25"/>
    </row>
    <row r="80" spans="5:16" x14ac:dyDescent="0.3">
      <c r="E80" s="22">
        <v>79</v>
      </c>
      <c r="F80" s="26">
        <v>7.7190909727171908E-2</v>
      </c>
      <c r="G80" s="26">
        <v>0.60124599818762237</v>
      </c>
      <c r="H80" s="26"/>
      <c r="I80" s="26">
        <f t="shared" si="3"/>
        <v>0.2276098889440922</v>
      </c>
      <c r="J80" s="26">
        <f t="shared" si="2"/>
        <v>1.9614092566193748</v>
      </c>
      <c r="K80" s="26"/>
      <c r="N80" s="25"/>
      <c r="O80" s="25"/>
      <c r="P80" s="25"/>
    </row>
    <row r="81" spans="5:16" x14ac:dyDescent="0.3">
      <c r="E81" s="22">
        <v>80</v>
      </c>
      <c r="F81" s="26">
        <v>0.85016796830758001</v>
      </c>
      <c r="G81" s="26">
        <v>0.20778793118181349</v>
      </c>
      <c r="H81" s="26"/>
      <c r="I81" s="26">
        <f t="shared" si="3"/>
        <v>5.3783478029322342</v>
      </c>
      <c r="J81" s="26">
        <f t="shared" si="2"/>
        <v>0.49690913994810754</v>
      </c>
      <c r="K81" s="26"/>
      <c r="N81" s="25"/>
      <c r="O81" s="25"/>
      <c r="P81" s="25"/>
    </row>
    <row r="82" spans="5:16" x14ac:dyDescent="0.3">
      <c r="E82" s="22">
        <v>81</v>
      </c>
      <c r="F82" s="26">
        <v>0.70380412030992878</v>
      </c>
      <c r="G82" s="26">
        <v>0.35726152331049532</v>
      </c>
      <c r="H82" s="26"/>
      <c r="I82" s="26">
        <f t="shared" si="3"/>
        <v>3.4474138154677196</v>
      </c>
      <c r="J82" s="26">
        <f t="shared" si="2"/>
        <v>0.94297037042033383</v>
      </c>
      <c r="K82" s="26"/>
      <c r="N82" s="25"/>
      <c r="O82" s="25"/>
      <c r="P82" s="25"/>
    </row>
    <row r="83" spans="5:16" x14ac:dyDescent="0.3">
      <c r="E83" s="22">
        <v>82</v>
      </c>
      <c r="F83" s="26">
        <v>0.53494219796986386</v>
      </c>
      <c r="G83" s="26">
        <v>0.94573331889150425</v>
      </c>
      <c r="H83" s="26"/>
      <c r="I83" s="26">
        <f t="shared" si="3"/>
        <v>2.1691817977569103</v>
      </c>
      <c r="J83" s="26">
        <f t="shared" si="2"/>
        <v>6.21620234230351</v>
      </c>
      <c r="K83" s="26"/>
      <c r="N83" s="25"/>
      <c r="O83" s="25"/>
      <c r="P83" s="25"/>
    </row>
    <row r="84" spans="5:16" x14ac:dyDescent="0.3">
      <c r="E84" s="22">
        <v>83</v>
      </c>
      <c r="F84" s="26">
        <v>0.73812009335792528</v>
      </c>
      <c r="G84" s="26">
        <v>8.5505552361694437E-2</v>
      </c>
      <c r="H84" s="26"/>
      <c r="I84" s="26">
        <f t="shared" si="3"/>
        <v>3.7962962137182208</v>
      </c>
      <c r="J84" s="26">
        <f t="shared" si="2"/>
        <v>0.19068561630346673</v>
      </c>
      <c r="K84" s="26"/>
      <c r="N84" s="25"/>
      <c r="O84" s="25"/>
      <c r="P84" s="25"/>
    </row>
    <row r="85" spans="5:16" x14ac:dyDescent="0.3">
      <c r="E85" s="22">
        <v>84</v>
      </c>
      <c r="F85" s="26">
        <v>0.99056620178857413</v>
      </c>
      <c r="G85" s="26">
        <v>0.38863782022675297</v>
      </c>
      <c r="H85" s="26"/>
      <c r="I85" s="26">
        <f t="shared" si="3"/>
        <v>13.213126704247699</v>
      </c>
      <c r="J85" s="26">
        <f t="shared" si="2"/>
        <v>1.0497402236593854</v>
      </c>
      <c r="K85" s="26"/>
      <c r="N85" s="25"/>
      <c r="O85" s="25"/>
      <c r="P85" s="25"/>
    </row>
    <row r="86" spans="5:16" x14ac:dyDescent="0.3">
      <c r="E86" s="22">
        <v>85</v>
      </c>
      <c r="F86" s="26">
        <v>0.41570627606629706</v>
      </c>
      <c r="G86" s="26">
        <v>0.15340858786821743</v>
      </c>
      <c r="H86" s="26"/>
      <c r="I86" s="26">
        <f t="shared" si="3"/>
        <v>1.5224958335099563</v>
      </c>
      <c r="J86" s="26">
        <f t="shared" si="2"/>
        <v>0.35527913578013454</v>
      </c>
      <c r="K86" s="26"/>
      <c r="N86" s="25"/>
      <c r="O86" s="25"/>
      <c r="P86" s="25"/>
    </row>
    <row r="87" spans="5:16" x14ac:dyDescent="0.3">
      <c r="E87" s="22">
        <v>86</v>
      </c>
      <c r="F87" s="26">
        <v>0.26623018330290216</v>
      </c>
      <c r="G87" s="26">
        <v>0.52271638784058483</v>
      </c>
      <c r="H87" s="26"/>
      <c r="I87" s="26">
        <f t="shared" si="3"/>
        <v>0.87708638554583307</v>
      </c>
      <c r="J87" s="26">
        <f t="shared" si="2"/>
        <v>1.5779080320547199</v>
      </c>
      <c r="K87" s="26"/>
      <c r="N87" s="25"/>
      <c r="O87" s="25"/>
      <c r="P87" s="25"/>
    </row>
    <row r="88" spans="5:16" x14ac:dyDescent="0.3">
      <c r="E88" s="22">
        <v>87</v>
      </c>
      <c r="F88" s="26">
        <v>0.68718939746864538</v>
      </c>
      <c r="G88" s="26">
        <v>0.3806941434730341</v>
      </c>
      <c r="H88" s="26"/>
      <c r="I88" s="26">
        <f t="shared" si="3"/>
        <v>3.2927792300870093</v>
      </c>
      <c r="J88" s="26">
        <f t="shared" si="2"/>
        <v>1.0221994973753488</v>
      </c>
      <c r="K88" s="26"/>
      <c r="N88" s="25"/>
      <c r="O88" s="25"/>
      <c r="P88" s="25"/>
    </row>
    <row r="89" spans="5:16" x14ac:dyDescent="0.3">
      <c r="E89" s="22">
        <v>88</v>
      </c>
      <c r="F89" s="26">
        <v>0.38380895926044656</v>
      </c>
      <c r="G89" s="26">
        <v>0.11366982690924499</v>
      </c>
      <c r="H89" s="26"/>
      <c r="I89" s="26">
        <f t="shared" si="3"/>
        <v>1.3718949919660728</v>
      </c>
      <c r="J89" s="26">
        <f t="shared" si="2"/>
        <v>0.25742024946637848</v>
      </c>
      <c r="K89" s="26"/>
      <c r="N89" s="25"/>
      <c r="O89" s="25"/>
      <c r="P89" s="25"/>
    </row>
    <row r="90" spans="5:16" x14ac:dyDescent="0.3">
      <c r="E90" s="22">
        <v>89</v>
      </c>
      <c r="F90" s="26">
        <v>0.81000541607085719</v>
      </c>
      <c r="G90" s="26">
        <v>0.23009497373973442</v>
      </c>
      <c r="H90" s="26"/>
      <c r="I90" s="26">
        <f t="shared" si="3"/>
        <v>4.7054858531147685</v>
      </c>
      <c r="J90" s="26">
        <f t="shared" si="2"/>
        <v>0.55784131042316198</v>
      </c>
      <c r="K90" s="26"/>
      <c r="N90" s="25"/>
      <c r="O90" s="25"/>
      <c r="P90" s="25"/>
    </row>
    <row r="91" spans="5:16" x14ac:dyDescent="0.3">
      <c r="E91" s="22">
        <v>90</v>
      </c>
      <c r="F91" s="26">
        <v>0.55251204188353753</v>
      </c>
      <c r="G91" s="26">
        <v>0.47422714575058333</v>
      </c>
      <c r="H91" s="26"/>
      <c r="I91" s="26">
        <f t="shared" si="3"/>
        <v>2.278299344121022</v>
      </c>
      <c r="J91" s="26">
        <f t="shared" si="2"/>
        <v>1.371490123819054</v>
      </c>
      <c r="K91" s="26"/>
      <c r="N91" s="25"/>
      <c r="O91" s="25"/>
      <c r="P91" s="25"/>
    </row>
    <row r="92" spans="5:16" x14ac:dyDescent="0.3">
      <c r="E92" s="22">
        <v>91</v>
      </c>
      <c r="F92" s="26">
        <v>0.42616554547295349</v>
      </c>
      <c r="G92" s="26">
        <v>0.16773570187501941</v>
      </c>
      <c r="H92" s="26"/>
      <c r="I92" s="26">
        <f t="shared" si="3"/>
        <v>1.5736739378534526</v>
      </c>
      <c r="J92" s="26">
        <f t="shared" si="2"/>
        <v>0.39169114152638435</v>
      </c>
      <c r="K92" s="26"/>
      <c r="N92" s="25"/>
      <c r="O92" s="25"/>
      <c r="P92" s="25"/>
    </row>
    <row r="93" spans="5:16" x14ac:dyDescent="0.3">
      <c r="E93" s="22">
        <v>92</v>
      </c>
      <c r="F93" s="26">
        <v>0.76606902233122198</v>
      </c>
      <c r="G93" s="26">
        <v>0.78574332195560515</v>
      </c>
      <c r="H93" s="26"/>
      <c r="I93" s="26">
        <f t="shared" si="3"/>
        <v>4.116065994029265</v>
      </c>
      <c r="J93" s="26">
        <f t="shared" si="2"/>
        <v>3.2865718455209114</v>
      </c>
      <c r="K93" s="26"/>
      <c r="N93" s="25"/>
      <c r="O93" s="25"/>
      <c r="P93" s="25"/>
    </row>
    <row r="94" spans="5:16" x14ac:dyDescent="0.3">
      <c r="E94" s="22">
        <v>93</v>
      </c>
      <c r="F94" s="26">
        <v>0.61011411199907117</v>
      </c>
      <c r="G94" s="26">
        <v>0.25384686958428304</v>
      </c>
      <c r="H94" s="26"/>
      <c r="I94" s="26">
        <f t="shared" si="3"/>
        <v>2.6687200030359199</v>
      </c>
      <c r="J94" s="26">
        <f t="shared" si="2"/>
        <v>0.62469211987056572</v>
      </c>
      <c r="K94" s="26"/>
      <c r="N94" s="25"/>
      <c r="O94" s="25"/>
      <c r="P94" s="25"/>
    </row>
    <row r="95" spans="5:16" x14ac:dyDescent="0.3">
      <c r="E95" s="22">
        <v>94</v>
      </c>
      <c r="F95" s="26">
        <v>0.48441985322454872</v>
      </c>
      <c r="G95" s="26">
        <v>0.45901629777195463</v>
      </c>
      <c r="H95" s="26"/>
      <c r="I95" s="26">
        <f t="shared" si="3"/>
        <v>1.8769771222880567</v>
      </c>
      <c r="J95" s="26">
        <f t="shared" si="2"/>
        <v>1.3106477351702737</v>
      </c>
      <c r="K95" s="26"/>
      <c r="N95" s="25"/>
      <c r="O95" s="25"/>
      <c r="P95" s="25"/>
    </row>
    <row r="96" spans="5:16" x14ac:dyDescent="0.3">
      <c r="E96" s="22">
        <v>95</v>
      </c>
      <c r="F96" s="26">
        <v>0.56426468421466558</v>
      </c>
      <c r="G96" s="26">
        <v>0.89108895259383514</v>
      </c>
      <c r="H96" s="26"/>
      <c r="I96" s="26">
        <f t="shared" si="3"/>
        <v>2.3537074992810889</v>
      </c>
      <c r="J96" s="26">
        <f t="shared" si="2"/>
        <v>4.7300774587074823</v>
      </c>
      <c r="K96" s="26"/>
      <c r="N96" s="25"/>
      <c r="O96" s="25"/>
      <c r="P96" s="25"/>
    </row>
    <row r="97" spans="5:16" x14ac:dyDescent="0.3">
      <c r="E97" s="22">
        <v>96</v>
      </c>
      <c r="F97" s="26">
        <v>0.27350162256877275</v>
      </c>
      <c r="G97" s="26">
        <v>0.80790580726701666</v>
      </c>
      <c r="H97" s="26"/>
      <c r="I97" s="26">
        <f t="shared" si="3"/>
        <v>0.90530391657482256</v>
      </c>
      <c r="J97" s="26">
        <f t="shared" si="2"/>
        <v>3.5195081388841261</v>
      </c>
      <c r="K97" s="26"/>
      <c r="N97" s="25"/>
      <c r="O97" s="25"/>
      <c r="P97" s="25"/>
    </row>
    <row r="98" spans="5:16" x14ac:dyDescent="0.3">
      <c r="E98" s="22">
        <v>97</v>
      </c>
      <c r="F98" s="26">
        <v>0.96405527285453396</v>
      </c>
      <c r="G98" s="26">
        <v>0.97046861816842978</v>
      </c>
      <c r="H98" s="26"/>
      <c r="I98" s="26">
        <f t="shared" si="3"/>
        <v>9.4230231528172688</v>
      </c>
      <c r="J98" s="26">
        <f t="shared" si="2"/>
        <v>7.5142438190085494</v>
      </c>
      <c r="K98" s="26"/>
      <c r="N98" s="25"/>
      <c r="O98" s="25"/>
      <c r="P98" s="25"/>
    </row>
    <row r="99" spans="5:16" x14ac:dyDescent="0.3">
      <c r="E99" s="22">
        <v>98</v>
      </c>
      <c r="F99" s="26">
        <v>0.92567612536073884</v>
      </c>
      <c r="G99" s="26">
        <v>0.90749256639277753</v>
      </c>
      <c r="H99" s="26"/>
      <c r="I99" s="26">
        <f t="shared" si="3"/>
        <v>7.364748645327821</v>
      </c>
      <c r="J99" s="26">
        <f t="shared" si="2"/>
        <v>5.0783280519923037</v>
      </c>
      <c r="K99" s="26"/>
      <c r="N99" s="25"/>
      <c r="O99" s="25"/>
      <c r="P99" s="25"/>
    </row>
    <row r="100" spans="5:16" x14ac:dyDescent="0.3">
      <c r="E100" s="22">
        <v>99</v>
      </c>
      <c r="F100" s="26">
        <v>0.54233742588838452</v>
      </c>
      <c r="G100" s="26">
        <v>0.61120711237611758</v>
      </c>
      <c r="H100" s="26"/>
      <c r="I100" s="26">
        <f t="shared" si="3"/>
        <v>2.2145987950637336</v>
      </c>
      <c r="J100" s="26">
        <f t="shared" si="2"/>
        <v>2.0153781327181339</v>
      </c>
      <c r="K100" s="26"/>
      <c r="N100" s="25"/>
      <c r="O100" s="25"/>
      <c r="P100" s="25"/>
    </row>
    <row r="101" spans="5:16" x14ac:dyDescent="0.3">
      <c r="E101" s="22">
        <v>100</v>
      </c>
      <c r="F101" s="26">
        <v>0.83217238088985312</v>
      </c>
      <c r="G101" s="26">
        <v>0.51355895586899214</v>
      </c>
      <c r="H101" s="26"/>
      <c r="I101" s="26">
        <f t="shared" si="3"/>
        <v>5.0569840587303272</v>
      </c>
      <c r="J101" s="26">
        <f t="shared" si="2"/>
        <v>1.5373644125807795</v>
      </c>
      <c r="K101" s="26"/>
      <c r="N101" s="25"/>
      <c r="O101" s="25"/>
      <c r="P101" s="25"/>
    </row>
    <row r="102" spans="5:16" x14ac:dyDescent="0.3">
      <c r="E102" s="22">
        <v>101</v>
      </c>
      <c r="F102" s="26">
        <v>0.79677650538879174</v>
      </c>
      <c r="G102" s="26">
        <v>0.72390660637008886</v>
      </c>
      <c r="H102" s="26"/>
      <c r="I102" s="26">
        <f t="shared" si="3"/>
        <v>4.5147720161458063</v>
      </c>
      <c r="J102" s="26">
        <f t="shared" si="2"/>
        <v>2.7456343206110665</v>
      </c>
      <c r="K102" s="26"/>
      <c r="N102" s="25"/>
      <c r="O102" s="25"/>
      <c r="P102" s="25"/>
    </row>
    <row r="103" spans="5:16" x14ac:dyDescent="0.3">
      <c r="E103" s="22">
        <v>102</v>
      </c>
      <c r="F103" s="26">
        <v>0.87738683099553971</v>
      </c>
      <c r="G103" s="26">
        <v>0.60511762481407472</v>
      </c>
      <c r="H103" s="26"/>
      <c r="I103" s="26">
        <f t="shared" si="3"/>
        <v>5.9463757327601723</v>
      </c>
      <c r="J103" s="26">
        <f t="shared" si="2"/>
        <v>1.9822236645696114</v>
      </c>
      <c r="K103" s="26"/>
      <c r="N103" s="25"/>
      <c r="O103" s="25"/>
      <c r="P103" s="25"/>
    </row>
    <row r="104" spans="5:16" x14ac:dyDescent="0.3">
      <c r="E104" s="22">
        <v>103</v>
      </c>
      <c r="F104" s="26">
        <v>9.204622754536318E-2</v>
      </c>
      <c r="G104" s="26">
        <v>0.45056185882937316</v>
      </c>
      <c r="H104" s="26"/>
      <c r="I104" s="26">
        <f t="shared" si="3"/>
        <v>0.27359180369959302</v>
      </c>
      <c r="J104" s="26">
        <f t="shared" si="2"/>
        <v>1.2775660467480843</v>
      </c>
      <c r="K104" s="26"/>
      <c r="N104" s="25"/>
      <c r="O104" s="25"/>
      <c r="P104" s="25"/>
    </row>
    <row r="105" spans="5:16" x14ac:dyDescent="0.3">
      <c r="E105" s="22">
        <v>104</v>
      </c>
      <c r="F105" s="26">
        <v>0.71929742818644182</v>
      </c>
      <c r="G105" s="26">
        <v>0.90224095239407531</v>
      </c>
      <c r="H105" s="26"/>
      <c r="I105" s="26">
        <f t="shared" si="3"/>
        <v>3.5996356282874258</v>
      </c>
      <c r="J105" s="26">
        <f t="shared" si="2"/>
        <v>4.9605323216459984</v>
      </c>
      <c r="K105" s="26"/>
      <c r="N105" s="25"/>
      <c r="O105" s="25"/>
      <c r="P105" s="25"/>
    </row>
    <row r="106" spans="5:16" x14ac:dyDescent="0.3">
      <c r="E106" s="22">
        <v>105</v>
      </c>
      <c r="F106" s="26">
        <v>0.37110890383676831</v>
      </c>
      <c r="G106" s="26">
        <v>0.73316393764657617</v>
      </c>
      <c r="H106" s="26"/>
      <c r="I106" s="26">
        <f t="shared" si="3"/>
        <v>1.3140919967601046</v>
      </c>
      <c r="J106" s="26">
        <f t="shared" si="2"/>
        <v>2.8183910567095114</v>
      </c>
      <c r="K106" s="26"/>
      <c r="N106" s="25"/>
      <c r="O106" s="25"/>
      <c r="P106" s="25"/>
    </row>
    <row r="107" spans="5:16" x14ac:dyDescent="0.3">
      <c r="E107" s="22">
        <v>106</v>
      </c>
      <c r="F107" s="26">
        <v>0.77717952124038481</v>
      </c>
      <c r="G107" s="26">
        <v>0.42542919685047698</v>
      </c>
      <c r="H107" s="26"/>
      <c r="I107" s="26">
        <f t="shared" si="3"/>
        <v>4.2539351025253938</v>
      </c>
      <c r="J107" s="26">
        <f t="shared" si="2"/>
        <v>1.1821481519083124</v>
      </c>
      <c r="K107" s="26"/>
      <c r="N107" s="25"/>
      <c r="O107" s="25"/>
      <c r="P107" s="25"/>
    </row>
    <row r="108" spans="5:16" x14ac:dyDescent="0.3">
      <c r="E108" s="22">
        <v>107</v>
      </c>
      <c r="F108" s="26">
        <v>0.78278463061195547</v>
      </c>
      <c r="G108" s="26">
        <v>0.79238091319424608</v>
      </c>
      <c r="H108" s="26"/>
      <c r="I108" s="26">
        <f t="shared" si="3"/>
        <v>4.3261201405837806</v>
      </c>
      <c r="J108" s="26">
        <f t="shared" si="2"/>
        <v>3.3537070754542673</v>
      </c>
      <c r="K108" s="26"/>
      <c r="N108" s="25"/>
      <c r="O108" s="25"/>
      <c r="P108" s="25"/>
    </row>
    <row r="109" spans="5:16" x14ac:dyDescent="0.3">
      <c r="E109" s="22">
        <v>108</v>
      </c>
      <c r="F109" s="26">
        <v>0.17164943753785555</v>
      </c>
      <c r="G109" s="26">
        <v>0.2487320590481551</v>
      </c>
      <c r="H109" s="26"/>
      <c r="I109" s="26">
        <f t="shared" si="3"/>
        <v>0.53357001715109031</v>
      </c>
      <c r="J109" s="26">
        <f t="shared" si="2"/>
        <v>0.61011821216255013</v>
      </c>
      <c r="K109" s="26"/>
      <c r="N109" s="25"/>
      <c r="O109" s="25"/>
      <c r="P109" s="25"/>
    </row>
    <row r="110" spans="5:16" x14ac:dyDescent="0.3">
      <c r="E110" s="22">
        <v>109</v>
      </c>
      <c r="F110" s="26">
        <v>0.99931315266150011</v>
      </c>
      <c r="G110" s="26">
        <v>0.45064249269128431</v>
      </c>
      <c r="H110" s="26"/>
      <c r="I110" s="26">
        <f t="shared" si="3"/>
        <v>20.636295764554955</v>
      </c>
      <c r="J110" s="26">
        <f t="shared" si="2"/>
        <v>1.2778791512019603</v>
      </c>
      <c r="K110" s="26"/>
      <c r="N110" s="25"/>
      <c r="O110" s="25"/>
      <c r="P110" s="25"/>
    </row>
    <row r="111" spans="5:16" x14ac:dyDescent="0.3">
      <c r="E111" s="22">
        <v>110</v>
      </c>
      <c r="F111" s="26">
        <v>0.43113260918450447</v>
      </c>
      <c r="G111" s="26">
        <v>0.73922888778848739</v>
      </c>
      <c r="H111" s="26"/>
      <c r="I111" s="26">
        <f t="shared" si="3"/>
        <v>1.5983057976461226</v>
      </c>
      <c r="J111" s="26">
        <f t="shared" si="2"/>
        <v>2.8674394050662473</v>
      </c>
      <c r="K111" s="26"/>
      <c r="N111" s="25"/>
      <c r="O111" s="25"/>
      <c r="P111" s="25"/>
    </row>
    <row r="112" spans="5:16" x14ac:dyDescent="0.3">
      <c r="E112" s="22">
        <v>111</v>
      </c>
      <c r="F112" s="26">
        <v>0.573347861098781</v>
      </c>
      <c r="G112" s="26">
        <v>0.92200007291049124</v>
      </c>
      <c r="H112" s="26"/>
      <c r="I112" s="26">
        <f t="shared" si="3"/>
        <v>2.4133944055052199</v>
      </c>
      <c r="J112" s="26">
        <f t="shared" si="2"/>
        <v>5.4422344256914554</v>
      </c>
      <c r="K112" s="26"/>
      <c r="N112" s="25"/>
      <c r="O112" s="25"/>
      <c r="P112" s="25"/>
    </row>
    <row r="113" spans="5:16" x14ac:dyDescent="0.3">
      <c r="E113" s="22">
        <v>112</v>
      </c>
      <c r="F113" s="26">
        <v>0.54329327554476503</v>
      </c>
      <c r="G113" s="26">
        <v>0.55386020327511154</v>
      </c>
      <c r="H113" s="26"/>
      <c r="I113" s="26">
        <f t="shared" si="3"/>
        <v>2.2205225321879665</v>
      </c>
      <c r="J113" s="26">
        <f t="shared" si="2"/>
        <v>1.7218622517426658</v>
      </c>
      <c r="K113" s="26"/>
      <c r="N113" s="25"/>
      <c r="O113" s="25"/>
      <c r="P113" s="25"/>
    </row>
    <row r="114" spans="5:16" x14ac:dyDescent="0.3">
      <c r="E114" s="22">
        <v>113</v>
      </c>
      <c r="F114" s="26">
        <v>0.28182408568204853</v>
      </c>
      <c r="G114" s="26">
        <v>0.77677759402408819</v>
      </c>
      <c r="H114" s="26"/>
      <c r="I114" s="26">
        <f t="shared" si="3"/>
        <v>0.93794874613252099</v>
      </c>
      <c r="J114" s="26">
        <f t="shared" si="2"/>
        <v>3.1991182257418678</v>
      </c>
      <c r="K114" s="26"/>
      <c r="N114" s="25"/>
      <c r="O114" s="25"/>
      <c r="P114" s="25"/>
    </row>
    <row r="115" spans="5:16" x14ac:dyDescent="0.3">
      <c r="E115" s="22">
        <v>114</v>
      </c>
      <c r="F115" s="26">
        <v>0.25720031239704633</v>
      </c>
      <c r="G115" s="26">
        <v>2.3973345673464763E-3</v>
      </c>
      <c r="H115" s="26"/>
      <c r="I115" s="26">
        <f t="shared" si="3"/>
        <v>0.84243179853311656</v>
      </c>
      <c r="J115" s="26">
        <f t="shared" si="2"/>
        <v>5.1204539195690863E-3</v>
      </c>
      <c r="K115" s="26"/>
      <c r="N115" s="25"/>
      <c r="O115" s="25"/>
      <c r="P115" s="25"/>
    </row>
    <row r="116" spans="5:16" x14ac:dyDescent="0.3">
      <c r="E116" s="22">
        <v>115</v>
      </c>
      <c r="F116" s="26">
        <v>0.49718184562676182</v>
      </c>
      <c r="G116" s="26">
        <v>0.1152060055913593</v>
      </c>
      <c r="H116" s="26"/>
      <c r="I116" s="26">
        <f t="shared" si="3"/>
        <v>1.9479923063762081</v>
      </c>
      <c r="J116" s="26">
        <f t="shared" si="2"/>
        <v>0.26112092959987249</v>
      </c>
      <c r="K116" s="26"/>
      <c r="N116" s="25"/>
      <c r="O116" s="25"/>
      <c r="P116" s="25"/>
    </row>
    <row r="117" spans="5:16" x14ac:dyDescent="0.3">
      <c r="E117" s="22">
        <v>116</v>
      </c>
      <c r="F117" s="26">
        <v>0.43680156995465103</v>
      </c>
      <c r="G117" s="26">
        <v>0.96089262978498124</v>
      </c>
      <c r="H117" s="26"/>
      <c r="I117" s="26">
        <f t="shared" si="3"/>
        <v>1.6266825748271936</v>
      </c>
      <c r="J117" s="26">
        <f t="shared" si="2"/>
        <v>6.9150812441733649</v>
      </c>
      <c r="K117" s="26"/>
      <c r="N117" s="25"/>
      <c r="O117" s="25"/>
      <c r="P117" s="25"/>
    </row>
    <row r="118" spans="5:16" x14ac:dyDescent="0.3">
      <c r="E118" s="22">
        <v>117</v>
      </c>
      <c r="F118" s="26">
        <v>0.27483401882639846</v>
      </c>
      <c r="G118" s="26">
        <v>0.12848740080082233</v>
      </c>
      <c r="H118" s="26"/>
      <c r="I118" s="26">
        <f t="shared" si="3"/>
        <v>0.91050501387759275</v>
      </c>
      <c r="J118" s="26">
        <f t="shared" si="2"/>
        <v>0.29338657539015978</v>
      </c>
      <c r="K118" s="26"/>
      <c r="N118" s="25"/>
      <c r="O118" s="25"/>
      <c r="P118" s="25"/>
    </row>
    <row r="119" spans="5:16" x14ac:dyDescent="0.3">
      <c r="E119" s="22">
        <v>118</v>
      </c>
      <c r="F119" s="26">
        <v>0.1055299390667469</v>
      </c>
      <c r="G119" s="26">
        <v>0.89361571306772403</v>
      </c>
      <c r="H119" s="26"/>
      <c r="I119" s="26">
        <f t="shared" si="3"/>
        <v>0.31598423249558116</v>
      </c>
      <c r="J119" s="26">
        <f t="shared" si="2"/>
        <v>4.780154436668103</v>
      </c>
      <c r="K119" s="26"/>
      <c r="N119" s="25"/>
      <c r="O119" s="25"/>
      <c r="P119" s="25"/>
    </row>
    <row r="120" spans="5:16" x14ac:dyDescent="0.3">
      <c r="E120" s="22">
        <v>119</v>
      </c>
      <c r="F120" s="26">
        <v>0.20728538491430415</v>
      </c>
      <c r="G120" s="26">
        <v>0.93155150645786389</v>
      </c>
      <c r="H120" s="26"/>
      <c r="I120" s="26">
        <f t="shared" si="3"/>
        <v>0.65816067293788416</v>
      </c>
      <c r="J120" s="26">
        <f t="shared" si="2"/>
        <v>5.720903969364926</v>
      </c>
      <c r="K120" s="26"/>
      <c r="N120" s="25"/>
      <c r="O120" s="25"/>
      <c r="P120" s="25"/>
    </row>
    <row r="121" spans="5:16" x14ac:dyDescent="0.3">
      <c r="E121" s="22">
        <v>120</v>
      </c>
      <c r="F121" s="26">
        <v>0.49826252694859607</v>
      </c>
      <c r="G121" s="26">
        <v>0.86903425751891139</v>
      </c>
      <c r="H121" s="26"/>
      <c r="I121" s="26">
        <f t="shared" si="3"/>
        <v>1.9540883980399595</v>
      </c>
      <c r="J121" s="26">
        <f t="shared" si="2"/>
        <v>4.3366815952171871</v>
      </c>
      <c r="K121" s="26"/>
      <c r="N121" s="25"/>
      <c r="O121" s="25"/>
      <c r="P121" s="25"/>
    </row>
    <row r="122" spans="5:16" x14ac:dyDescent="0.3">
      <c r="E122" s="22">
        <v>121</v>
      </c>
      <c r="F122" s="26">
        <v>0.66644391560303617</v>
      </c>
      <c r="G122" s="26">
        <v>0.67217312076382263</v>
      </c>
      <c r="H122" s="26"/>
      <c r="I122" s="26">
        <f t="shared" si="3"/>
        <v>3.1108420662003873</v>
      </c>
      <c r="J122" s="26">
        <f t="shared" si="2"/>
        <v>2.3792418499072534</v>
      </c>
      <c r="K122" s="26"/>
      <c r="N122" s="25"/>
      <c r="O122" s="25"/>
      <c r="P122" s="25"/>
    </row>
    <row r="123" spans="5:16" x14ac:dyDescent="0.3">
      <c r="E123" s="22">
        <v>122</v>
      </c>
      <c r="F123" s="26">
        <v>0.44730617268150807</v>
      </c>
      <c r="G123" s="26">
        <v>0.75857608020468126</v>
      </c>
      <c r="H123" s="26"/>
      <c r="I123" s="26">
        <f t="shared" si="3"/>
        <v>1.68002808390401</v>
      </c>
      <c r="J123" s="26">
        <f t="shared" si="2"/>
        <v>3.0318952265086425</v>
      </c>
      <c r="K123" s="26"/>
      <c r="N123" s="25"/>
      <c r="O123" s="25"/>
      <c r="P123" s="25"/>
    </row>
    <row r="124" spans="5:16" x14ac:dyDescent="0.3">
      <c r="E124" s="22">
        <v>123</v>
      </c>
      <c r="F124" s="26">
        <v>0.98640285837531605</v>
      </c>
      <c r="G124" s="26">
        <v>1.9318663890475207E-3</v>
      </c>
      <c r="H124" s="26"/>
      <c r="I124" s="26">
        <f t="shared" si="3"/>
        <v>12.177371101792287</v>
      </c>
      <c r="J124" s="26">
        <f t="shared" si="2"/>
        <v>4.1253010127334502E-3</v>
      </c>
      <c r="K124" s="26"/>
      <c r="N124" s="25"/>
      <c r="O124" s="25"/>
      <c r="P124" s="25"/>
    </row>
    <row r="125" spans="5:16" x14ac:dyDescent="0.3">
      <c r="E125" s="22">
        <v>124</v>
      </c>
      <c r="F125" s="26">
        <v>5.3965079487918732E-2</v>
      </c>
      <c r="G125" s="26">
        <v>0.22522840400798294</v>
      </c>
      <c r="H125" s="26"/>
      <c r="I125" s="26">
        <f t="shared" si="3"/>
        <v>0.1571814241278548</v>
      </c>
      <c r="J125" s="26">
        <f t="shared" si="2"/>
        <v>0.54439895021814599</v>
      </c>
      <c r="K125" s="26"/>
      <c r="N125" s="25"/>
      <c r="O125" s="25"/>
      <c r="P125" s="25"/>
    </row>
    <row r="126" spans="5:16" x14ac:dyDescent="0.3">
      <c r="E126" s="22">
        <v>125</v>
      </c>
      <c r="F126" s="26">
        <v>0.90208085222281997</v>
      </c>
      <c r="G126" s="26">
        <v>0.65721709111618154</v>
      </c>
      <c r="H126" s="26"/>
      <c r="I126" s="26">
        <f t="shared" si="3"/>
        <v>6.5835706299504384</v>
      </c>
      <c r="J126" s="26">
        <f t="shared" si="2"/>
        <v>2.2840702952530409</v>
      </c>
      <c r="K126" s="26"/>
      <c r="N126" s="25"/>
      <c r="O126" s="25"/>
      <c r="P126" s="25"/>
    </row>
    <row r="127" spans="5:16" x14ac:dyDescent="0.3">
      <c r="E127" s="22">
        <v>126</v>
      </c>
      <c r="F127" s="26">
        <v>5.4405113931881854E-2</v>
      </c>
      <c r="G127" s="26">
        <v>2.8722551099337079E-2</v>
      </c>
      <c r="H127" s="26"/>
      <c r="I127" s="26">
        <f t="shared" si="3"/>
        <v>0.15849961469140716</v>
      </c>
      <c r="J127" s="26">
        <f t="shared" si="2"/>
        <v>6.217198140425003E-2</v>
      </c>
      <c r="K127" s="26"/>
      <c r="N127" s="25"/>
      <c r="O127" s="25"/>
      <c r="P127" s="25"/>
    </row>
    <row r="128" spans="5:16" x14ac:dyDescent="0.3">
      <c r="E128" s="22">
        <v>127</v>
      </c>
      <c r="F128" s="26">
        <v>0.5857457604891747</v>
      </c>
      <c r="G128" s="26">
        <v>0.85853349674036172</v>
      </c>
      <c r="H128" s="26"/>
      <c r="I128" s="26">
        <f t="shared" si="3"/>
        <v>2.4969469342068242</v>
      </c>
      <c r="J128" s="26">
        <f t="shared" si="2"/>
        <v>4.172143607473453</v>
      </c>
      <c r="K128" s="26"/>
      <c r="N128" s="25"/>
      <c r="O128" s="25"/>
      <c r="P128" s="25"/>
    </row>
    <row r="129" spans="5:16" x14ac:dyDescent="0.3">
      <c r="E129" s="22">
        <v>128</v>
      </c>
      <c r="F129" s="26">
        <v>0.89083728403992413</v>
      </c>
      <c r="G129" s="26">
        <v>0.91718956807914109</v>
      </c>
      <c r="H129" s="26"/>
      <c r="I129" s="26">
        <f t="shared" si="3"/>
        <v>6.2755944915740782</v>
      </c>
      <c r="J129" s="26">
        <f t="shared" si="2"/>
        <v>5.3145626371084047</v>
      </c>
      <c r="K129" s="26"/>
      <c r="N129" s="25"/>
      <c r="O129" s="25"/>
      <c r="P129" s="25"/>
    </row>
    <row r="130" spans="5:16" x14ac:dyDescent="0.3">
      <c r="E130" s="22">
        <v>129</v>
      </c>
      <c r="F130" s="26">
        <v>0.26755751145547546</v>
      </c>
      <c r="G130" s="26">
        <v>0.39379568672863718</v>
      </c>
      <c r="H130" s="26"/>
      <c r="I130" s="26">
        <f t="shared" si="3"/>
        <v>0.88221628946610675</v>
      </c>
      <c r="J130" s="26">
        <f t="shared" si="2"/>
        <v>1.0678148247946859</v>
      </c>
      <c r="K130" s="26"/>
      <c r="N130" s="25"/>
      <c r="O130" s="25"/>
      <c r="P130" s="25"/>
    </row>
    <row r="131" spans="5:16" x14ac:dyDescent="0.3">
      <c r="E131" s="22">
        <v>130</v>
      </c>
      <c r="F131" s="26">
        <v>0.33859347215534108</v>
      </c>
      <c r="G131" s="26">
        <v>0.16334688417103382</v>
      </c>
      <c r="H131" s="26"/>
      <c r="I131" s="26">
        <f t="shared" si="3"/>
        <v>1.1712620581114923</v>
      </c>
      <c r="J131" s="26">
        <f t="shared" ref="J131:J194" si="4">(LN(1-G131)/(-$B$3))</f>
        <v>0.38047089466866457</v>
      </c>
      <c r="K131" s="26"/>
      <c r="N131" s="25"/>
      <c r="O131" s="25"/>
      <c r="P131" s="25"/>
    </row>
    <row r="132" spans="5:16" x14ac:dyDescent="0.3">
      <c r="E132" s="22">
        <v>131</v>
      </c>
      <c r="F132" s="26">
        <v>0.19620507057965775</v>
      </c>
      <c r="G132" s="26">
        <v>0.57327175484140724</v>
      </c>
      <c r="H132" s="26"/>
      <c r="I132" s="26">
        <f t="shared" ref="I132:I195" si="5">(LN(1-F132)/(-$B$2))</f>
        <v>0.61883146486726281</v>
      </c>
      <c r="J132" s="26">
        <f t="shared" si="4"/>
        <v>1.816763512661171</v>
      </c>
      <c r="K132" s="26"/>
      <c r="N132" s="25"/>
      <c r="O132" s="25"/>
      <c r="P132" s="25"/>
    </row>
    <row r="133" spans="5:16" x14ac:dyDescent="0.3">
      <c r="E133" s="22">
        <v>132</v>
      </c>
      <c r="F133" s="26">
        <v>0.73228672952849694</v>
      </c>
      <c r="G133" s="26">
        <v>0.95498683573788246</v>
      </c>
      <c r="H133" s="26"/>
      <c r="I133" s="26">
        <f t="shared" si="5"/>
        <v>3.7338764796075194</v>
      </c>
      <c r="J133" s="26">
        <f t="shared" si="4"/>
        <v>6.6150406247144238</v>
      </c>
      <c r="K133" s="26"/>
      <c r="N133" s="25"/>
      <c r="O133" s="25"/>
      <c r="P133" s="25"/>
    </row>
    <row r="134" spans="5:16" x14ac:dyDescent="0.3">
      <c r="E134" s="22">
        <v>133</v>
      </c>
      <c r="F134" s="26">
        <v>0.50405451772517362</v>
      </c>
      <c r="G134" s="26">
        <v>0.95903382872299248</v>
      </c>
      <c r="H134" s="26"/>
      <c r="I134" s="26">
        <f t="shared" si="5"/>
        <v>1.986986273689199</v>
      </c>
      <c r="J134" s="26">
        <f t="shared" si="4"/>
        <v>6.8160184398022219</v>
      </c>
      <c r="K134" s="26"/>
      <c r="N134" s="25"/>
      <c r="O134" s="25"/>
      <c r="P134" s="25"/>
    </row>
    <row r="135" spans="5:16" x14ac:dyDescent="0.3">
      <c r="E135" s="22">
        <v>134</v>
      </c>
      <c r="F135" s="26">
        <v>6.0808141504248181E-2</v>
      </c>
      <c r="G135" s="26">
        <v>0.7681727074807424</v>
      </c>
      <c r="H135" s="26"/>
      <c r="I135" s="26">
        <f t="shared" si="5"/>
        <v>0.17775057907795164</v>
      </c>
      <c r="J135" s="26">
        <f t="shared" si="4"/>
        <v>3.1184269084519216</v>
      </c>
      <c r="K135" s="26"/>
      <c r="N135" s="25"/>
      <c r="O135" s="25"/>
      <c r="P135" s="25"/>
    </row>
    <row r="136" spans="5:16" x14ac:dyDescent="0.3">
      <c r="E136" s="22">
        <v>135</v>
      </c>
      <c r="F136" s="26">
        <v>0.49570648533689732</v>
      </c>
      <c r="G136" s="26">
        <v>0.68925295390191155</v>
      </c>
      <c r="H136" s="26"/>
      <c r="I136" s="26">
        <f t="shared" si="5"/>
        <v>1.9396909618346285</v>
      </c>
      <c r="J136" s="26">
        <f t="shared" si="4"/>
        <v>2.4933889159565537</v>
      </c>
      <c r="K136" s="26"/>
      <c r="N136" s="25"/>
      <c r="O136" s="25"/>
      <c r="P136" s="25"/>
    </row>
    <row r="137" spans="5:16" x14ac:dyDescent="0.3">
      <c r="E137" s="22">
        <v>136</v>
      </c>
      <c r="F137" s="26">
        <v>0.86413404362877366</v>
      </c>
      <c r="G137" s="26">
        <v>0.52375717480169859</v>
      </c>
      <c r="H137" s="26"/>
      <c r="I137" s="26">
        <f t="shared" si="5"/>
        <v>5.6555784002370535</v>
      </c>
      <c r="J137" s="26">
        <f t="shared" si="4"/>
        <v>1.5825651580909326</v>
      </c>
      <c r="K137" s="26"/>
      <c r="N137" s="25"/>
      <c r="O137" s="25"/>
      <c r="P137" s="25"/>
    </row>
    <row r="138" spans="5:16" x14ac:dyDescent="0.3">
      <c r="E138" s="22">
        <v>137</v>
      </c>
      <c r="F138" s="26">
        <v>0.70362974060924788</v>
      </c>
      <c r="G138" s="26">
        <v>3.8879137289181576E-2</v>
      </c>
      <c r="H138" s="26"/>
      <c r="I138" s="26">
        <f t="shared" si="5"/>
        <v>3.4457462350905326</v>
      </c>
      <c r="J138" s="26">
        <f t="shared" si="4"/>
        <v>8.4597568577701593E-2</v>
      </c>
      <c r="K138" s="26"/>
      <c r="N138" s="25"/>
      <c r="O138" s="25"/>
      <c r="P138" s="25"/>
    </row>
    <row r="139" spans="5:16" x14ac:dyDescent="0.3">
      <c r="E139" s="22">
        <v>138</v>
      </c>
      <c r="F139" s="26">
        <v>0.15878811544799809</v>
      </c>
      <c r="G139" s="26">
        <v>0.15085325479673017</v>
      </c>
      <c r="H139" s="26"/>
      <c r="I139" s="26">
        <f t="shared" si="5"/>
        <v>0.48991650362053996</v>
      </c>
      <c r="J139" s="26">
        <f t="shared" si="4"/>
        <v>0.34884962740124542</v>
      </c>
      <c r="K139" s="26"/>
      <c r="N139" s="25"/>
      <c r="O139" s="25"/>
      <c r="P139" s="25"/>
    </row>
    <row r="140" spans="5:16" x14ac:dyDescent="0.3">
      <c r="E140" s="22">
        <v>139</v>
      </c>
      <c r="F140" s="26">
        <v>0.67894049668590961</v>
      </c>
      <c r="G140" s="26">
        <v>0.22427385768548735</v>
      </c>
      <c r="H140" s="26"/>
      <c r="I140" s="26">
        <f t="shared" si="5"/>
        <v>3.2190316126112615</v>
      </c>
      <c r="J140" s="26">
        <f t="shared" si="4"/>
        <v>0.54177222501249311</v>
      </c>
      <c r="K140" s="26"/>
      <c r="N140" s="25"/>
      <c r="O140" s="25"/>
      <c r="P140" s="25"/>
    </row>
    <row r="141" spans="5:16" x14ac:dyDescent="0.3">
      <c r="E141" s="22">
        <v>140</v>
      </c>
      <c r="F141" s="26">
        <v>2.7833829564552159E-2</v>
      </c>
      <c r="G141" s="26">
        <v>0.78980990988188271</v>
      </c>
      <c r="H141" s="26"/>
      <c r="I141" s="26">
        <f t="shared" si="5"/>
        <v>7.9980840369467829E-2</v>
      </c>
      <c r="J141" s="26">
        <f t="shared" si="4"/>
        <v>3.3274516622173049</v>
      </c>
      <c r="K141" s="26"/>
      <c r="N141" s="25"/>
      <c r="O141" s="25"/>
      <c r="P141" s="25"/>
    </row>
    <row r="142" spans="5:16" x14ac:dyDescent="0.3">
      <c r="E142" s="22">
        <v>141</v>
      </c>
      <c r="F142" s="26">
        <v>0.89080213713408329</v>
      </c>
      <c r="G142" s="26">
        <v>0.19798330591946056</v>
      </c>
      <c r="H142" s="26"/>
      <c r="I142" s="26">
        <f t="shared" si="5"/>
        <v>6.2746823956153879</v>
      </c>
      <c r="J142" s="26">
        <f t="shared" si="4"/>
        <v>0.4706684923103861</v>
      </c>
      <c r="K142" s="26"/>
      <c r="N142" s="25"/>
      <c r="O142" s="25"/>
      <c r="P142" s="25"/>
    </row>
    <row r="143" spans="5:16" x14ac:dyDescent="0.3">
      <c r="E143" s="22">
        <v>142</v>
      </c>
      <c r="F143" s="26">
        <v>0.51087367280351104</v>
      </c>
      <c r="G143" s="26">
        <v>0.56795622965109205</v>
      </c>
      <c r="H143" s="26"/>
      <c r="I143" s="26">
        <f t="shared" si="5"/>
        <v>2.0262143742958805</v>
      </c>
      <c r="J143" s="26">
        <f t="shared" si="4"/>
        <v>1.7903538679860802</v>
      </c>
      <c r="K143" s="26"/>
      <c r="N143" s="25"/>
      <c r="O143" s="25"/>
      <c r="P143" s="25"/>
    </row>
    <row r="144" spans="5:16" x14ac:dyDescent="0.3">
      <c r="E144" s="22">
        <v>143</v>
      </c>
      <c r="F144" s="26">
        <v>0.10337793163091424</v>
      </c>
      <c r="G144" s="26">
        <v>0.92045757653559568</v>
      </c>
      <c r="H144" s="26"/>
      <c r="I144" s="26">
        <f t="shared" si="5"/>
        <v>0.30917569681407731</v>
      </c>
      <c r="J144" s="26">
        <f t="shared" si="4"/>
        <v>5.4004581784913599</v>
      </c>
      <c r="K144" s="26"/>
      <c r="N144" s="25"/>
      <c r="O144" s="25"/>
      <c r="P144" s="25"/>
    </row>
    <row r="145" spans="5:16" x14ac:dyDescent="0.3">
      <c r="E145" s="22">
        <v>144</v>
      </c>
      <c r="F145" s="26">
        <v>0.12188533537443902</v>
      </c>
      <c r="G145" s="26">
        <v>0.54571842610720622</v>
      </c>
      <c r="H145" s="26"/>
      <c r="I145" s="26">
        <f t="shared" si="5"/>
        <v>0.36827127299369727</v>
      </c>
      <c r="J145" s="26">
        <f t="shared" si="4"/>
        <v>1.6832812082714192</v>
      </c>
      <c r="K145" s="26"/>
      <c r="N145" s="25"/>
      <c r="O145" s="25"/>
      <c r="P145" s="25"/>
    </row>
    <row r="146" spans="5:16" x14ac:dyDescent="0.3">
      <c r="E146" s="22">
        <v>145</v>
      </c>
      <c r="F146" s="26">
        <v>8.0669491878015087E-2</v>
      </c>
      <c r="G146" s="26">
        <v>0.73469285797694084</v>
      </c>
      <c r="H146" s="26"/>
      <c r="I146" s="26">
        <f t="shared" si="5"/>
        <v>0.23831048349645229</v>
      </c>
      <c r="J146" s="26">
        <f t="shared" si="4"/>
        <v>2.8306498083124949</v>
      </c>
      <c r="K146" s="26"/>
      <c r="N146" s="25"/>
      <c r="O146" s="25"/>
      <c r="P146" s="25"/>
    </row>
    <row r="147" spans="5:16" x14ac:dyDescent="0.3">
      <c r="E147" s="22">
        <v>146</v>
      </c>
      <c r="F147" s="26">
        <v>0.75861536955993847</v>
      </c>
      <c r="G147" s="26">
        <v>0.50476255654539914</v>
      </c>
      <c r="H147" s="26"/>
      <c r="I147" s="26">
        <f t="shared" si="5"/>
        <v>4.0271969822086033</v>
      </c>
      <c r="J147" s="26">
        <f t="shared" si="4"/>
        <v>1.4991316217135975</v>
      </c>
      <c r="K147" s="26"/>
      <c r="N147" s="25"/>
      <c r="O147" s="25"/>
      <c r="P147" s="25"/>
    </row>
    <row r="148" spans="5:16" x14ac:dyDescent="0.3">
      <c r="E148" s="22">
        <v>147</v>
      </c>
      <c r="F148" s="26">
        <v>0.42338715226455492</v>
      </c>
      <c r="G148" s="26">
        <v>0.7148627116236298</v>
      </c>
      <c r="H148" s="26"/>
      <c r="I148" s="26">
        <f t="shared" si="5"/>
        <v>1.5599886010636514</v>
      </c>
      <c r="J148" s="26">
        <f t="shared" si="4"/>
        <v>2.6768736023444002</v>
      </c>
      <c r="K148" s="26"/>
      <c r="N148" s="25"/>
      <c r="O148" s="25"/>
      <c r="P148" s="25"/>
    </row>
    <row r="149" spans="5:16" x14ac:dyDescent="0.3">
      <c r="E149" s="22">
        <v>148</v>
      </c>
      <c r="F149" s="26">
        <v>0.78649599616868382</v>
      </c>
      <c r="G149" s="26">
        <v>0.32916147771666482</v>
      </c>
      <c r="H149" s="26"/>
      <c r="I149" s="26">
        <f t="shared" si="5"/>
        <v>4.3749491306795782</v>
      </c>
      <c r="J149" s="26">
        <f t="shared" si="4"/>
        <v>0.85168388972095099</v>
      </c>
      <c r="K149" s="26"/>
      <c r="N149" s="25"/>
      <c r="O149" s="25"/>
      <c r="P149" s="25"/>
    </row>
    <row r="150" spans="5:16" x14ac:dyDescent="0.3">
      <c r="E150" s="22">
        <v>149</v>
      </c>
      <c r="F150" s="26">
        <v>0.24977650568889886</v>
      </c>
      <c r="G150" s="26">
        <v>0.54420412039922994</v>
      </c>
      <c r="H150" s="26"/>
      <c r="I150" s="26">
        <f t="shared" si="5"/>
        <v>0.81425501921238541</v>
      </c>
      <c r="J150" s="26">
        <f t="shared" si="4"/>
        <v>1.6761817645643049</v>
      </c>
      <c r="K150" s="26"/>
      <c r="N150" s="25"/>
      <c r="O150" s="25"/>
      <c r="P150" s="25"/>
    </row>
    <row r="151" spans="5:16" x14ac:dyDescent="0.3">
      <c r="E151" s="22">
        <v>150</v>
      </c>
      <c r="F151" s="26">
        <v>0.89067663310480405</v>
      </c>
      <c r="G151" s="26">
        <v>0.54752006930564967</v>
      </c>
      <c r="H151" s="26"/>
      <c r="I151" s="26">
        <f t="shared" si="5"/>
        <v>6.2714278396245389</v>
      </c>
      <c r="J151" s="26">
        <f t="shared" si="4"/>
        <v>1.691758653615834</v>
      </c>
      <c r="K151" s="26"/>
      <c r="N151" s="25"/>
      <c r="O151" s="25"/>
      <c r="P151" s="25"/>
    </row>
    <row r="152" spans="5:16" x14ac:dyDescent="0.3">
      <c r="E152" s="22">
        <v>151</v>
      </c>
      <c r="F152" s="26">
        <v>0.51923784024523423</v>
      </c>
      <c r="G152" s="26">
        <v>0.85317305333445437</v>
      </c>
      <c r="H152" s="26"/>
      <c r="I152" s="26">
        <f t="shared" si="5"/>
        <v>2.075084037672509</v>
      </c>
      <c r="J152" s="26">
        <f t="shared" si="4"/>
        <v>4.0928013210770535</v>
      </c>
      <c r="K152" s="26"/>
      <c r="N152" s="25"/>
      <c r="O152" s="25"/>
      <c r="P152" s="25"/>
    </row>
    <row r="153" spans="5:16" x14ac:dyDescent="0.3">
      <c r="E153" s="22">
        <v>152</v>
      </c>
      <c r="F153" s="26">
        <v>0.767690833379436</v>
      </c>
      <c r="G153" s="26">
        <v>0.46862363417104713</v>
      </c>
      <c r="H153" s="26"/>
      <c r="I153" s="26">
        <f t="shared" si="5"/>
        <v>4.1357775091924616</v>
      </c>
      <c r="J153" s="26">
        <f t="shared" si="4"/>
        <v>1.3488740734701483</v>
      </c>
      <c r="K153" s="26"/>
      <c r="N153" s="25"/>
      <c r="O153" s="25"/>
      <c r="P153" s="25"/>
    </row>
    <row r="154" spans="5:16" x14ac:dyDescent="0.3">
      <c r="E154" s="22">
        <v>153</v>
      </c>
      <c r="F154" s="26">
        <v>0.44512960742313035</v>
      </c>
      <c r="G154" s="26">
        <v>0.41705922806107654</v>
      </c>
      <c r="H154" s="26"/>
      <c r="I154" s="26">
        <f t="shared" si="5"/>
        <v>1.6688920382883148</v>
      </c>
      <c r="J154" s="26">
        <f t="shared" si="4"/>
        <v>1.1512953379497273</v>
      </c>
      <c r="K154" s="26"/>
      <c r="N154" s="25"/>
      <c r="O154" s="25"/>
      <c r="P154" s="25"/>
    </row>
    <row r="155" spans="5:16" x14ac:dyDescent="0.3">
      <c r="E155" s="22">
        <v>154</v>
      </c>
      <c r="F155" s="26">
        <v>0.69031498167044003</v>
      </c>
      <c r="G155" s="26">
        <v>0.38932764270330666</v>
      </c>
      <c r="H155" s="26"/>
      <c r="I155" s="26">
        <f t="shared" si="5"/>
        <v>3.3212321092102148</v>
      </c>
      <c r="J155" s="26">
        <f t="shared" si="4"/>
        <v>1.0521487013169015</v>
      </c>
      <c r="K155" s="26"/>
      <c r="N155" s="25"/>
      <c r="O155" s="25"/>
      <c r="P155" s="25"/>
    </row>
    <row r="156" spans="5:16" x14ac:dyDescent="0.3">
      <c r="E156" s="22">
        <v>155</v>
      </c>
      <c r="F156" s="26">
        <v>0.29136813404403117</v>
      </c>
      <c r="G156" s="26">
        <v>0.63580428375207543</v>
      </c>
      <c r="H156" s="26"/>
      <c r="I156" s="26">
        <f t="shared" si="5"/>
        <v>0.9758541655698284</v>
      </c>
      <c r="J156" s="26">
        <f t="shared" si="4"/>
        <v>2.1548029308688554</v>
      </c>
      <c r="K156" s="26"/>
      <c r="N156" s="25"/>
      <c r="O156" s="25"/>
      <c r="P156" s="25"/>
    </row>
    <row r="157" spans="5:16" x14ac:dyDescent="0.3">
      <c r="E157" s="22">
        <v>156</v>
      </c>
      <c r="F157" s="26">
        <v>4.2198055999843387E-2</v>
      </c>
      <c r="G157" s="26">
        <v>0.86740875959797703</v>
      </c>
      <c r="H157" s="26"/>
      <c r="I157" s="26">
        <f t="shared" si="5"/>
        <v>0.12215707403534702</v>
      </c>
      <c r="J157" s="26">
        <f t="shared" si="4"/>
        <v>4.3103664292885817</v>
      </c>
      <c r="K157" s="26"/>
      <c r="N157" s="25"/>
      <c r="O157" s="25"/>
      <c r="P157" s="25"/>
    </row>
    <row r="158" spans="5:16" x14ac:dyDescent="0.3">
      <c r="E158" s="22">
        <v>157</v>
      </c>
      <c r="F158" s="26">
        <v>0.79759103713709933</v>
      </c>
      <c r="G158" s="26">
        <v>0.40566723854485298</v>
      </c>
      <c r="H158" s="26"/>
      <c r="I158" s="26">
        <f t="shared" si="5"/>
        <v>4.5261510022844833</v>
      </c>
      <c r="J158" s="26">
        <f t="shared" si="4"/>
        <v>1.1100072789450528</v>
      </c>
      <c r="K158" s="26"/>
      <c r="N158" s="25"/>
      <c r="O158" s="25"/>
      <c r="P158" s="25"/>
    </row>
    <row r="159" spans="5:16" x14ac:dyDescent="0.3">
      <c r="E159" s="22">
        <v>158</v>
      </c>
      <c r="F159" s="26">
        <v>0.52885305369783175</v>
      </c>
      <c r="G159" s="26">
        <v>0.56358532081834667</v>
      </c>
      <c r="H159" s="26"/>
      <c r="I159" s="26">
        <f t="shared" si="5"/>
        <v>2.1323248628765428</v>
      </c>
      <c r="J159" s="26">
        <f t="shared" si="4"/>
        <v>1.7688797623482144</v>
      </c>
      <c r="K159" s="26"/>
      <c r="N159" s="25"/>
      <c r="O159" s="25"/>
      <c r="P159" s="25"/>
    </row>
    <row r="160" spans="5:16" x14ac:dyDescent="0.3">
      <c r="E160" s="22">
        <v>159</v>
      </c>
      <c r="F160" s="26">
        <v>0.11410612735266301</v>
      </c>
      <c r="G160" s="26">
        <v>0.63224496263319319</v>
      </c>
      <c r="H160" s="26"/>
      <c r="I160" s="26">
        <f t="shared" si="5"/>
        <v>0.34328133466382177</v>
      </c>
      <c r="J160" s="26">
        <f t="shared" si="4"/>
        <v>2.1340548731564248</v>
      </c>
      <c r="K160" s="26"/>
      <c r="N160" s="25"/>
      <c r="O160" s="25"/>
      <c r="P160" s="25"/>
    </row>
    <row r="161" spans="5:16" x14ac:dyDescent="0.3">
      <c r="E161" s="22">
        <v>160</v>
      </c>
      <c r="F161" s="26">
        <v>2.2499240721344238E-3</v>
      </c>
      <c r="G161" s="26">
        <v>4.1183265424424298E-2</v>
      </c>
      <c r="H161" s="26"/>
      <c r="I161" s="26">
        <f t="shared" si="5"/>
        <v>6.3819670369231005E-3</v>
      </c>
      <c r="J161" s="26">
        <f t="shared" si="4"/>
        <v>8.9718022202837117E-2</v>
      </c>
      <c r="K161" s="26"/>
      <c r="N161" s="25"/>
      <c r="O161" s="25"/>
      <c r="P161" s="25"/>
    </row>
    <row r="162" spans="5:16" x14ac:dyDescent="0.3">
      <c r="E162" s="22">
        <v>161</v>
      </c>
      <c r="F162" s="26">
        <v>0.90012779941227905</v>
      </c>
      <c r="G162" s="26">
        <v>0.19915146501151848</v>
      </c>
      <c r="H162" s="26"/>
      <c r="I162" s="26">
        <f t="shared" si="5"/>
        <v>6.5276143959353314</v>
      </c>
      <c r="J162" s="26">
        <f t="shared" si="4"/>
        <v>0.47377801533920033</v>
      </c>
      <c r="K162" s="26"/>
      <c r="N162" s="25"/>
      <c r="O162" s="25"/>
      <c r="P162" s="25"/>
    </row>
    <row r="163" spans="5:16" x14ac:dyDescent="0.3">
      <c r="E163" s="22">
        <v>162</v>
      </c>
      <c r="F163" s="26">
        <v>1.6280302603552177E-2</v>
      </c>
      <c r="G163" s="26">
        <v>0.74014259415946448</v>
      </c>
      <c r="H163" s="26"/>
      <c r="I163" s="26">
        <f t="shared" si="5"/>
        <v>4.650713482601207E-2</v>
      </c>
      <c r="J163" s="26">
        <f t="shared" si="4"/>
        <v>2.8749274399769433</v>
      </c>
      <c r="K163" s="26"/>
      <c r="N163" s="25"/>
      <c r="O163" s="25"/>
      <c r="P163" s="25"/>
    </row>
    <row r="164" spans="5:16" x14ac:dyDescent="0.3">
      <c r="E164" s="22">
        <v>163</v>
      </c>
      <c r="F164" s="26">
        <v>0.32227793651892001</v>
      </c>
      <c r="G164" s="26">
        <v>0.15695298072160646</v>
      </c>
      <c r="H164" s="26"/>
      <c r="I164" s="26">
        <f t="shared" si="5"/>
        <v>1.1022176977115949</v>
      </c>
      <c r="J164" s="26">
        <f t="shared" si="4"/>
        <v>0.36422943233015243</v>
      </c>
      <c r="K164" s="26"/>
      <c r="N164" s="25"/>
      <c r="O164" s="25"/>
      <c r="P164" s="25"/>
    </row>
    <row r="165" spans="5:16" x14ac:dyDescent="0.3">
      <c r="E165" s="22">
        <v>164</v>
      </c>
      <c r="F165" s="26">
        <v>0.61405092863003963</v>
      </c>
      <c r="G165" s="26">
        <v>0.64112017069295513</v>
      </c>
      <c r="H165" s="26"/>
      <c r="I165" s="26">
        <f t="shared" si="5"/>
        <v>2.6974745967547409</v>
      </c>
      <c r="J165" s="26">
        <f t="shared" si="4"/>
        <v>2.1861710588526453</v>
      </c>
      <c r="K165" s="26"/>
      <c r="N165" s="25"/>
      <c r="O165" s="25"/>
      <c r="P165" s="25"/>
    </row>
    <row r="166" spans="5:16" x14ac:dyDescent="0.3">
      <c r="E166" s="22">
        <v>165</v>
      </c>
      <c r="F166" s="26">
        <v>0.17307314773670857</v>
      </c>
      <c r="G166" s="26">
        <v>0.83594616603395056</v>
      </c>
      <c r="H166" s="26"/>
      <c r="I166" s="26">
        <f t="shared" si="5"/>
        <v>0.53844393921665967</v>
      </c>
      <c r="J166" s="26">
        <f t="shared" si="4"/>
        <v>3.8561293848140181</v>
      </c>
      <c r="K166" s="26"/>
      <c r="N166" s="25"/>
      <c r="O166" s="25"/>
      <c r="P166" s="25"/>
    </row>
    <row r="167" spans="5:16" x14ac:dyDescent="0.3">
      <c r="E167" s="22">
        <v>166</v>
      </c>
      <c r="F167" s="26">
        <v>0.16611876446841889</v>
      </c>
      <c r="G167" s="26">
        <v>0.76675359693323419</v>
      </c>
      <c r="H167" s="26"/>
      <c r="I167" s="26">
        <f t="shared" si="5"/>
        <v>0.51471548890870988</v>
      </c>
      <c r="J167" s="26">
        <f t="shared" si="4"/>
        <v>3.1054077019929838</v>
      </c>
      <c r="K167" s="26"/>
      <c r="N167" s="25"/>
      <c r="O167" s="25"/>
      <c r="P167" s="25"/>
    </row>
    <row r="168" spans="5:16" x14ac:dyDescent="0.3">
      <c r="E168" s="22">
        <v>167</v>
      </c>
      <c r="F168" s="26">
        <v>0.16368574359625765</v>
      </c>
      <c r="G168" s="26">
        <v>0.7611318043085934</v>
      </c>
      <c r="H168" s="26"/>
      <c r="I168" s="26">
        <f t="shared" si="5"/>
        <v>0.50646068993786142</v>
      </c>
      <c r="J168" s="26">
        <f t="shared" si="4"/>
        <v>3.0545991714895888</v>
      </c>
      <c r="K168" s="26"/>
      <c r="N168" s="25"/>
      <c r="O168" s="25"/>
      <c r="P168" s="25"/>
    </row>
    <row r="169" spans="5:16" x14ac:dyDescent="0.3">
      <c r="E169" s="22">
        <v>168</v>
      </c>
      <c r="F169" s="26">
        <v>0.89155421748797115</v>
      </c>
      <c r="G169" s="26">
        <v>0.51894713007602711</v>
      </c>
      <c r="H169" s="26"/>
      <c r="I169" s="26">
        <f t="shared" si="5"/>
        <v>6.2942639718563465</v>
      </c>
      <c r="J169" s="26">
        <f t="shared" si="4"/>
        <v>1.5611266095678193</v>
      </c>
      <c r="K169" s="26"/>
      <c r="N169" s="25"/>
      <c r="O169" s="25"/>
      <c r="P169" s="25"/>
    </row>
    <row r="170" spans="5:16" x14ac:dyDescent="0.3">
      <c r="E170" s="22">
        <v>169</v>
      </c>
      <c r="F170" s="26">
        <v>0.23528194924905066</v>
      </c>
      <c r="G170" s="26">
        <v>2.9813763947422411E-2</v>
      </c>
      <c r="H170" s="26"/>
      <c r="I170" s="26">
        <f t="shared" si="5"/>
        <v>0.76003621023562873</v>
      </c>
      <c r="J170" s="26">
        <f t="shared" si="4"/>
        <v>6.4570090630562224E-2</v>
      </c>
      <c r="K170" s="26"/>
      <c r="N170" s="25"/>
      <c r="O170" s="25"/>
      <c r="P170" s="25"/>
    </row>
    <row r="171" spans="5:16" x14ac:dyDescent="0.3">
      <c r="E171" s="22">
        <v>170</v>
      </c>
      <c r="F171" s="26">
        <v>0.39795581683700321</v>
      </c>
      <c r="G171" s="26">
        <v>0.5895089131759107</v>
      </c>
      <c r="H171" s="26"/>
      <c r="I171" s="26">
        <f t="shared" si="5"/>
        <v>1.4377025868228219</v>
      </c>
      <c r="J171" s="26">
        <f t="shared" si="4"/>
        <v>1.8995222683724546</v>
      </c>
      <c r="K171" s="26"/>
      <c r="N171" s="25"/>
      <c r="O171" s="25"/>
      <c r="P171" s="25"/>
    </row>
    <row r="172" spans="5:16" x14ac:dyDescent="0.3">
      <c r="E172" s="22">
        <v>171</v>
      </c>
      <c r="F172" s="26">
        <v>6.1018064728528221E-2</v>
      </c>
      <c r="G172" s="26">
        <v>0.13447490317552979</v>
      </c>
      <c r="H172" s="26"/>
      <c r="I172" s="26">
        <f t="shared" si="5"/>
        <v>0.17838394162751334</v>
      </c>
      <c r="J172" s="26">
        <f t="shared" si="4"/>
        <v>0.30809367013885119</v>
      </c>
      <c r="K172" s="26"/>
      <c r="N172" s="25"/>
      <c r="O172" s="25"/>
      <c r="P172" s="25"/>
    </row>
    <row r="173" spans="5:16" x14ac:dyDescent="0.3">
      <c r="E173" s="22">
        <v>172</v>
      </c>
      <c r="F173" s="26">
        <v>0.17416661760918728</v>
      </c>
      <c r="G173" s="26">
        <v>2.1434995808418011E-2</v>
      </c>
      <c r="H173" s="26"/>
      <c r="I173" s="26">
        <f t="shared" si="5"/>
        <v>0.54219301912041062</v>
      </c>
      <c r="J173" s="26">
        <f t="shared" si="4"/>
        <v>4.6225198639843666E-2</v>
      </c>
      <c r="K173" s="26"/>
      <c r="N173" s="25"/>
      <c r="O173" s="25"/>
      <c r="P173" s="25"/>
    </row>
    <row r="174" spans="5:16" x14ac:dyDescent="0.3">
      <c r="E174" s="22">
        <v>173</v>
      </c>
      <c r="F174" s="26">
        <v>0.37921579779122983</v>
      </c>
      <c r="G174" s="26">
        <v>0.59424282046028865</v>
      </c>
      <c r="H174" s="26"/>
      <c r="I174" s="26">
        <f t="shared" si="5"/>
        <v>1.3508533140780699</v>
      </c>
      <c r="J174" s="26">
        <f t="shared" si="4"/>
        <v>1.9242674736064243</v>
      </c>
      <c r="K174" s="26"/>
      <c r="N174" s="25"/>
      <c r="O174" s="25"/>
      <c r="P174" s="25"/>
    </row>
    <row r="175" spans="5:16" x14ac:dyDescent="0.3">
      <c r="E175" s="22">
        <v>174</v>
      </c>
      <c r="F175" s="26">
        <v>0.52242646477685184</v>
      </c>
      <c r="G175" s="26">
        <v>0.78537505862075774</v>
      </c>
      <c r="H175" s="26"/>
      <c r="I175" s="26">
        <f t="shared" si="5"/>
        <v>2.0939385362774972</v>
      </c>
      <c r="J175" s="26">
        <f t="shared" si="4"/>
        <v>3.2829082301773083</v>
      </c>
      <c r="K175" s="26"/>
      <c r="N175" s="25"/>
      <c r="O175" s="25"/>
      <c r="P175" s="25"/>
    </row>
    <row r="176" spans="5:16" x14ac:dyDescent="0.3">
      <c r="E176" s="22">
        <v>175</v>
      </c>
      <c r="F176" s="26">
        <v>0.96421687203025619</v>
      </c>
      <c r="G176" s="26">
        <v>0.31049996527651447</v>
      </c>
      <c r="H176" s="26"/>
      <c r="I176" s="26">
        <f t="shared" si="5"/>
        <v>9.4357898835427978</v>
      </c>
      <c r="J176" s="26">
        <f t="shared" si="4"/>
        <v>0.79314886696191289</v>
      </c>
      <c r="K176" s="26"/>
      <c r="N176" s="25"/>
      <c r="O176" s="25"/>
      <c r="P176" s="25"/>
    </row>
    <row r="177" spans="5:16" x14ac:dyDescent="0.3">
      <c r="E177" s="22">
        <v>176</v>
      </c>
      <c r="F177" s="26">
        <v>0.25350256092890588</v>
      </c>
      <c r="G177" s="26">
        <v>0.94570467948040216</v>
      </c>
      <c r="H177" s="26"/>
      <c r="I177" s="26">
        <f t="shared" si="5"/>
        <v>0.82836209567175267</v>
      </c>
      <c r="J177" s="26">
        <f t="shared" si="4"/>
        <v>6.2150767659351276</v>
      </c>
      <c r="K177" s="26"/>
      <c r="N177" s="25"/>
      <c r="O177" s="25"/>
      <c r="P177" s="25"/>
    </row>
    <row r="178" spans="5:16" x14ac:dyDescent="0.3">
      <c r="E178" s="22">
        <v>177</v>
      </c>
      <c r="F178" s="26">
        <v>0.59582188604647246</v>
      </c>
      <c r="G178" s="26">
        <v>0.8435369808612333</v>
      </c>
      <c r="H178" s="26"/>
      <c r="I178" s="26">
        <f t="shared" si="5"/>
        <v>2.5667155958245322</v>
      </c>
      <c r="J178" s="26">
        <f t="shared" si="4"/>
        <v>3.9571959388967244</v>
      </c>
      <c r="K178" s="26"/>
      <c r="N178" s="25"/>
      <c r="O178" s="25"/>
      <c r="P178" s="25"/>
    </row>
    <row r="179" spans="5:16" x14ac:dyDescent="0.3">
      <c r="E179" s="22">
        <v>178</v>
      </c>
      <c r="F179" s="26">
        <v>0.50728763677597144</v>
      </c>
      <c r="G179" s="26">
        <v>0.59739337568740658</v>
      </c>
      <c r="H179" s="26"/>
      <c r="I179" s="26">
        <f t="shared" si="5"/>
        <v>2.0055175313414995</v>
      </c>
      <c r="J179" s="26">
        <f t="shared" si="4"/>
        <v>1.9408966657711584</v>
      </c>
      <c r="K179" s="26"/>
      <c r="N179" s="25"/>
      <c r="O179" s="25"/>
      <c r="P179" s="25"/>
    </row>
    <row r="180" spans="5:16" x14ac:dyDescent="0.3">
      <c r="E180" s="22">
        <v>179</v>
      </c>
      <c r="F180" s="26">
        <v>0.16544625147580727</v>
      </c>
      <c r="G180" s="26">
        <v>0.35017371955047139</v>
      </c>
      <c r="H180" s="26"/>
      <c r="I180" s="26">
        <f t="shared" si="5"/>
        <v>0.51243136804038625</v>
      </c>
      <c r="J180" s="26">
        <f t="shared" si="4"/>
        <v>0.91957378700773995</v>
      </c>
      <c r="K180" s="26"/>
      <c r="N180" s="25"/>
      <c r="O180" s="25"/>
      <c r="P180" s="25"/>
    </row>
    <row r="181" spans="5:16" x14ac:dyDescent="0.3">
      <c r="E181" s="22">
        <v>180</v>
      </c>
      <c r="F181" s="26">
        <v>0.85338289786922727</v>
      </c>
      <c r="G181" s="26">
        <v>9.4387778422433399E-2</v>
      </c>
      <c r="H181" s="26"/>
      <c r="I181" s="26">
        <f t="shared" si="5"/>
        <v>5.4398040406316541</v>
      </c>
      <c r="J181" s="26">
        <f t="shared" si="4"/>
        <v>0.21150736227416703</v>
      </c>
      <c r="K181" s="26"/>
      <c r="N181" s="25"/>
      <c r="O181" s="25"/>
      <c r="P181" s="25"/>
    </row>
    <row r="182" spans="5:16" x14ac:dyDescent="0.3">
      <c r="E182" s="22">
        <v>181</v>
      </c>
      <c r="F182" s="26">
        <v>0.78093371937551681</v>
      </c>
      <c r="G182" s="26">
        <v>0.7058156491961235</v>
      </c>
      <c r="H182" s="26"/>
      <c r="I182" s="26">
        <f t="shared" si="5"/>
        <v>4.3020793404888336</v>
      </c>
      <c r="J182" s="26">
        <f t="shared" si="4"/>
        <v>2.6102371511520421</v>
      </c>
      <c r="K182" s="26"/>
      <c r="N182" s="25"/>
      <c r="O182" s="25"/>
      <c r="P182" s="25"/>
    </row>
    <row r="183" spans="5:16" x14ac:dyDescent="0.3">
      <c r="E183" s="22">
        <v>182</v>
      </c>
      <c r="F183" s="26">
        <v>0.14421894451758521</v>
      </c>
      <c r="G183" s="26">
        <v>0.98396704996525108</v>
      </c>
      <c r="H183" s="26"/>
      <c r="I183" s="26">
        <f t="shared" si="5"/>
        <v>0.44126535027658287</v>
      </c>
      <c r="J183" s="26">
        <f t="shared" si="4"/>
        <v>8.8172998339859401</v>
      </c>
      <c r="K183" s="26"/>
      <c r="N183" s="25"/>
      <c r="O183" s="25"/>
      <c r="P183" s="25"/>
    </row>
    <row r="184" spans="5:16" x14ac:dyDescent="0.3">
      <c r="E184" s="22">
        <v>183</v>
      </c>
      <c r="F184" s="26">
        <v>0.95318155703252294</v>
      </c>
      <c r="G184" s="26">
        <v>0.68210614801655611</v>
      </c>
      <c r="H184" s="26"/>
      <c r="I184" s="26">
        <f t="shared" si="5"/>
        <v>8.6741878740276199</v>
      </c>
      <c r="J184" s="26">
        <f t="shared" si="4"/>
        <v>2.4448805348680107</v>
      </c>
      <c r="K184" s="26"/>
      <c r="N184" s="25"/>
      <c r="O184" s="25"/>
      <c r="P184" s="25"/>
    </row>
    <row r="185" spans="5:16" x14ac:dyDescent="0.3">
      <c r="E185" s="22">
        <v>184</v>
      </c>
      <c r="F185" s="26">
        <v>0.25532183874065051</v>
      </c>
      <c r="G185" s="26">
        <v>0.20857875169485773</v>
      </c>
      <c r="H185" s="26"/>
      <c r="I185" s="26">
        <f t="shared" si="5"/>
        <v>0.83527559804259532</v>
      </c>
      <c r="J185" s="26">
        <f t="shared" si="4"/>
        <v>0.49903978961701251</v>
      </c>
      <c r="K185" s="26"/>
      <c r="N185" s="25"/>
      <c r="O185" s="25"/>
      <c r="P185" s="25"/>
    </row>
    <row r="186" spans="5:16" x14ac:dyDescent="0.3">
      <c r="E186" s="22">
        <v>185</v>
      </c>
      <c r="F186" s="26">
        <v>0.21449503280946103</v>
      </c>
      <c r="G186" s="26">
        <v>7.1843360206361284E-2</v>
      </c>
      <c r="H186" s="26"/>
      <c r="I186" s="26">
        <f t="shared" si="5"/>
        <v>0.68404741015841031</v>
      </c>
      <c r="J186" s="26">
        <f t="shared" si="4"/>
        <v>0.15905017079205502</v>
      </c>
      <c r="K186" s="26"/>
      <c r="N186" s="25"/>
      <c r="O186" s="25"/>
      <c r="P186" s="25"/>
    </row>
    <row r="187" spans="5:16" x14ac:dyDescent="0.3">
      <c r="E187" s="22">
        <v>186</v>
      </c>
      <c r="F187" s="26">
        <v>4.6145393320164207E-2</v>
      </c>
      <c r="G187" s="26">
        <v>0.88506718459887113</v>
      </c>
      <c r="H187" s="26"/>
      <c r="I187" s="26">
        <f t="shared" si="5"/>
        <v>0.13385806530280309</v>
      </c>
      <c r="J187" s="26">
        <f t="shared" si="4"/>
        <v>4.6152694085153083</v>
      </c>
      <c r="K187" s="26"/>
      <c r="N187" s="25"/>
      <c r="O187" s="25"/>
      <c r="P187" s="25"/>
    </row>
    <row r="188" spans="5:16" x14ac:dyDescent="0.3">
      <c r="E188" s="22">
        <v>187</v>
      </c>
      <c r="F188" s="26">
        <v>0.66843635217981801</v>
      </c>
      <c r="G188" s="26">
        <v>0.11020974973190223</v>
      </c>
      <c r="H188" s="26"/>
      <c r="I188" s="26">
        <f t="shared" si="5"/>
        <v>3.1278172169298859</v>
      </c>
      <c r="J188" s="26">
        <f t="shared" si="4"/>
        <v>0.24910830482659993</v>
      </c>
      <c r="K188" s="26"/>
      <c r="N188" s="25"/>
      <c r="O188" s="25"/>
      <c r="P188" s="25"/>
    </row>
    <row r="189" spans="5:16" x14ac:dyDescent="0.3">
      <c r="E189" s="22">
        <v>188</v>
      </c>
      <c r="F189" s="26">
        <v>0.57222657624875883</v>
      </c>
      <c r="G189" s="26">
        <v>0.86384484579385001</v>
      </c>
      <c r="H189" s="26"/>
      <c r="I189" s="26">
        <f t="shared" si="5"/>
        <v>2.4059578874411702</v>
      </c>
      <c r="J189" s="26">
        <f t="shared" si="4"/>
        <v>4.2537817680173529</v>
      </c>
      <c r="K189" s="26"/>
      <c r="N189" s="25"/>
      <c r="O189" s="25"/>
      <c r="P189" s="25"/>
    </row>
    <row r="190" spans="5:16" x14ac:dyDescent="0.3">
      <c r="E190" s="22">
        <v>189</v>
      </c>
      <c r="F190" s="26">
        <v>0.75433980065861062</v>
      </c>
      <c r="G190" s="26">
        <v>0.49754452485679135</v>
      </c>
      <c r="H190" s="26"/>
      <c r="I190" s="26">
        <f t="shared" si="5"/>
        <v>3.9774503373542536</v>
      </c>
      <c r="J190" s="26">
        <f t="shared" si="4"/>
        <v>1.4682629325971026</v>
      </c>
      <c r="K190" s="26"/>
      <c r="N190" s="25"/>
      <c r="O190" s="25"/>
      <c r="P190" s="25"/>
    </row>
    <row r="191" spans="5:16" x14ac:dyDescent="0.3">
      <c r="E191" s="22">
        <v>190</v>
      </c>
      <c r="F191" s="26">
        <v>0.20242161875577303</v>
      </c>
      <c r="G191" s="26">
        <v>0.92598371136983182</v>
      </c>
      <c r="H191" s="26"/>
      <c r="I191" s="26">
        <f t="shared" si="5"/>
        <v>0.64082963547238714</v>
      </c>
      <c r="J191" s="26">
        <f t="shared" si="4"/>
        <v>5.5540695325358564</v>
      </c>
      <c r="K191" s="26"/>
      <c r="N191" s="25"/>
      <c r="O191" s="25"/>
      <c r="P191" s="25"/>
    </row>
    <row r="192" spans="5:16" x14ac:dyDescent="0.3">
      <c r="E192" s="22">
        <v>191</v>
      </c>
      <c r="F192" s="26">
        <v>0.13027285335491401</v>
      </c>
      <c r="G192" s="26">
        <v>0.43428091203206798</v>
      </c>
      <c r="H192" s="26"/>
      <c r="I192" s="26">
        <f t="shared" si="5"/>
        <v>0.39546459969790543</v>
      </c>
      <c r="J192" s="26">
        <f t="shared" si="4"/>
        <v>1.2152696213178689</v>
      </c>
      <c r="K192" s="26"/>
      <c r="N192" s="25"/>
      <c r="O192" s="25"/>
      <c r="P192" s="25"/>
    </row>
    <row r="193" spans="5:16" x14ac:dyDescent="0.3">
      <c r="E193" s="22">
        <v>192</v>
      </c>
      <c r="F193" s="26">
        <v>0.26831107996569858</v>
      </c>
      <c r="G193" s="26">
        <v>8.3203281348637415E-2</v>
      </c>
      <c r="H193" s="26"/>
      <c r="I193" s="26">
        <f t="shared" si="5"/>
        <v>0.88513284593772812</v>
      </c>
      <c r="J193" s="26">
        <f t="shared" si="4"/>
        <v>0.18532162594245322</v>
      </c>
      <c r="K193" s="26"/>
      <c r="N193" s="25"/>
      <c r="O193" s="25"/>
      <c r="P193" s="25"/>
    </row>
    <row r="194" spans="5:16" x14ac:dyDescent="0.3">
      <c r="E194" s="22">
        <v>193</v>
      </c>
      <c r="F194" s="26">
        <v>0.44489637895127754</v>
      </c>
      <c r="G194" s="26">
        <v>0.94525522041586396</v>
      </c>
      <c r="H194" s="26"/>
      <c r="I194" s="26">
        <f t="shared" si="5"/>
        <v>1.6677013545332064</v>
      </c>
      <c r="J194" s="26">
        <f t="shared" si="4"/>
        <v>6.1974896317718935</v>
      </c>
      <c r="K194" s="26"/>
      <c r="N194" s="25"/>
      <c r="O194" s="25"/>
      <c r="P194" s="25"/>
    </row>
    <row r="195" spans="5:16" x14ac:dyDescent="0.3">
      <c r="E195" s="22">
        <v>194</v>
      </c>
      <c r="F195" s="26">
        <v>0.61407596800423658</v>
      </c>
      <c r="G195" s="26">
        <v>0.36132351303399801</v>
      </c>
      <c r="H195" s="26"/>
      <c r="I195" s="26">
        <f t="shared" si="5"/>
        <v>2.69765842203191</v>
      </c>
      <c r="J195" s="26">
        <f t="shared" ref="J195:J258" si="6">(LN(1-G195)/(-$B$3))</f>
        <v>0.95649543037031548</v>
      </c>
      <c r="K195" s="26"/>
      <c r="N195" s="25"/>
      <c r="O195" s="25"/>
      <c r="P195" s="25"/>
    </row>
    <row r="196" spans="5:16" x14ac:dyDescent="0.3">
      <c r="E196" s="22">
        <v>195</v>
      </c>
      <c r="F196" s="26">
        <v>0.19820523422294223</v>
      </c>
      <c r="G196" s="26">
        <v>0.71666423554435721</v>
      </c>
      <c r="H196" s="26"/>
      <c r="I196" s="26">
        <f t="shared" ref="I196:I259" si="7">(LN(1-F196)/(-$B$2))</f>
        <v>0.62589071950895336</v>
      </c>
      <c r="J196" s="26">
        <f t="shared" si="6"/>
        <v>2.6903949605781672</v>
      </c>
      <c r="K196" s="26"/>
      <c r="N196" s="25"/>
      <c r="O196" s="25"/>
      <c r="P196" s="25"/>
    </row>
    <row r="197" spans="5:16" x14ac:dyDescent="0.3">
      <c r="E197" s="22">
        <v>196</v>
      </c>
      <c r="F197" s="26">
        <v>0.80301181037438318</v>
      </c>
      <c r="G197" s="26">
        <v>0.84075231546048246</v>
      </c>
      <c r="H197" s="26"/>
      <c r="I197" s="26">
        <f t="shared" si="7"/>
        <v>4.6030659256774937</v>
      </c>
      <c r="J197" s="26">
        <f t="shared" si="6"/>
        <v>3.9195616520934768</v>
      </c>
      <c r="K197" s="26"/>
      <c r="N197" s="25"/>
      <c r="O197" s="25"/>
      <c r="P197" s="25"/>
    </row>
    <row r="198" spans="5:16" x14ac:dyDescent="0.3">
      <c r="E198" s="22">
        <v>197</v>
      </c>
      <c r="F198" s="26">
        <v>6.5473650160650654E-2</v>
      </c>
      <c r="G198" s="26">
        <v>0.56650365799006452</v>
      </c>
      <c r="H198" s="26"/>
      <c r="I198" s="26">
        <f t="shared" si="7"/>
        <v>0.1918604579844406</v>
      </c>
      <c r="J198" s="26">
        <f t="shared" si="6"/>
        <v>1.7831934316100011</v>
      </c>
      <c r="K198" s="26"/>
      <c r="N198" s="25"/>
      <c r="O198" s="25"/>
      <c r="P198" s="25"/>
    </row>
    <row r="199" spans="5:16" x14ac:dyDescent="0.3">
      <c r="E199" s="22">
        <v>198</v>
      </c>
      <c r="F199" s="26">
        <v>0.91304618742145105</v>
      </c>
      <c r="G199" s="26">
        <v>0.56550282209758362</v>
      </c>
      <c r="H199" s="26"/>
      <c r="I199" s="26">
        <f t="shared" si="7"/>
        <v>6.9200715417368208</v>
      </c>
      <c r="J199" s="26">
        <f t="shared" si="6"/>
        <v>1.7782737692672119</v>
      </c>
      <c r="K199" s="26"/>
      <c r="N199" s="25"/>
      <c r="O199" s="25"/>
      <c r="P199" s="25"/>
    </row>
    <row r="200" spans="5:16" x14ac:dyDescent="0.3">
      <c r="E200" s="22">
        <v>199</v>
      </c>
      <c r="F200" s="26">
        <v>0.90622672278786864</v>
      </c>
      <c r="G200" s="26">
        <v>0.38116796650765239</v>
      </c>
      <c r="H200" s="26"/>
      <c r="I200" s="26">
        <f t="shared" si="7"/>
        <v>6.7061468382821285</v>
      </c>
      <c r="J200" s="26">
        <f t="shared" si="6"/>
        <v>1.0238323082784739</v>
      </c>
      <c r="K200" s="26"/>
      <c r="N200" s="25"/>
      <c r="O200" s="25"/>
      <c r="P200" s="25"/>
    </row>
    <row r="201" spans="5:16" x14ac:dyDescent="0.3">
      <c r="E201" s="22">
        <v>200</v>
      </c>
      <c r="F201" s="26">
        <v>0.74785464016147774</v>
      </c>
      <c r="G201" s="26">
        <v>0.12953907332984615</v>
      </c>
      <c r="H201" s="26"/>
      <c r="I201" s="26">
        <f t="shared" si="7"/>
        <v>3.9036236768733574</v>
      </c>
      <c r="J201" s="26">
        <f t="shared" si="6"/>
        <v>0.29596246796393372</v>
      </c>
      <c r="K201" s="26"/>
      <c r="N201" s="25"/>
      <c r="O201" s="25"/>
      <c r="P201" s="25"/>
    </row>
    <row r="202" spans="5:16" x14ac:dyDescent="0.3">
      <c r="E202" s="22">
        <v>201</v>
      </c>
      <c r="F202" s="26">
        <v>0.88178587652816021</v>
      </c>
      <c r="G202" s="26">
        <v>0.61595964775101986</v>
      </c>
      <c r="H202" s="26"/>
      <c r="I202" s="26">
        <f t="shared" si="7"/>
        <v>6.0498967974873432</v>
      </c>
      <c r="J202" s="26">
        <f t="shared" si="6"/>
        <v>2.0416163155917353</v>
      </c>
      <c r="K202" s="26"/>
      <c r="N202" s="25"/>
      <c r="O202" s="25"/>
      <c r="P202" s="25"/>
    </row>
    <row r="203" spans="5:16" x14ac:dyDescent="0.3">
      <c r="E203" s="22">
        <v>202</v>
      </c>
      <c r="F203" s="26">
        <v>0.78522739004991216</v>
      </c>
      <c r="G203" s="26">
        <v>0.12609595058571754</v>
      </c>
      <c r="H203" s="26"/>
      <c r="I203" s="26">
        <f t="shared" si="7"/>
        <v>4.3581637429178874</v>
      </c>
      <c r="J203" s="26">
        <f t="shared" si="6"/>
        <v>0.28754067761510371</v>
      </c>
      <c r="K203" s="26"/>
      <c r="N203" s="25"/>
      <c r="O203" s="25"/>
      <c r="P203" s="25"/>
    </row>
    <row r="204" spans="5:16" x14ac:dyDescent="0.3">
      <c r="E204" s="22">
        <v>203</v>
      </c>
      <c r="F204" s="26">
        <v>0.41168904310433163</v>
      </c>
      <c r="G204" s="26">
        <v>0.36871305126069032</v>
      </c>
      <c r="H204" s="26"/>
      <c r="I204" s="26">
        <f t="shared" si="7"/>
        <v>1.5030822923985194</v>
      </c>
      <c r="J204" s="26">
        <f t="shared" si="6"/>
        <v>0.98132217055830262</v>
      </c>
      <c r="K204" s="26"/>
      <c r="N204" s="25"/>
      <c r="O204" s="25"/>
      <c r="P204" s="25"/>
    </row>
    <row r="205" spans="5:16" x14ac:dyDescent="0.3">
      <c r="E205" s="22">
        <v>204</v>
      </c>
      <c r="F205" s="26">
        <v>9.4015761223059213E-2</v>
      </c>
      <c r="G205" s="26">
        <v>1.7687121983854026E-2</v>
      </c>
      <c r="H205" s="26"/>
      <c r="I205" s="26">
        <f t="shared" si="7"/>
        <v>0.27974454715444391</v>
      </c>
      <c r="J205" s="26">
        <f t="shared" si="6"/>
        <v>3.8070204422326379E-2</v>
      </c>
      <c r="K205" s="26"/>
      <c r="N205" s="25"/>
      <c r="O205" s="25"/>
      <c r="P205" s="25"/>
    </row>
    <row r="206" spans="5:16" x14ac:dyDescent="0.3">
      <c r="E206" s="22">
        <v>205</v>
      </c>
      <c r="F206" s="26">
        <v>0.32446842291681166</v>
      </c>
      <c r="G206" s="26">
        <v>0.43990484745213787</v>
      </c>
      <c r="H206" s="26"/>
      <c r="I206" s="26">
        <f t="shared" si="7"/>
        <v>1.1113902332390582</v>
      </c>
      <c r="J206" s="26">
        <f t="shared" si="6"/>
        <v>1.2365836681021143</v>
      </c>
      <c r="K206" s="26"/>
      <c r="N206" s="25"/>
      <c r="O206" s="25"/>
      <c r="P206" s="25"/>
    </row>
    <row r="207" spans="5:16" x14ac:dyDescent="0.3">
      <c r="E207" s="22">
        <v>206</v>
      </c>
      <c r="F207" s="26">
        <v>0.41535098736200171</v>
      </c>
      <c r="G207" s="26">
        <v>0.67445321272054459</v>
      </c>
      <c r="H207" s="26"/>
      <c r="I207" s="26">
        <f t="shared" si="7"/>
        <v>1.5207735055834626</v>
      </c>
      <c r="J207" s="26">
        <f t="shared" si="6"/>
        <v>2.3941313876079957</v>
      </c>
      <c r="K207" s="26"/>
      <c r="N207" s="25"/>
      <c r="O207" s="25"/>
      <c r="P207" s="25"/>
    </row>
    <row r="208" spans="5:16" x14ac:dyDescent="0.3">
      <c r="E208" s="22">
        <v>207</v>
      </c>
      <c r="F208" s="26">
        <v>0.94983332085932204</v>
      </c>
      <c r="G208" s="26">
        <v>0.87296881378414726</v>
      </c>
      <c r="H208" s="26"/>
      <c r="I208" s="26">
        <f t="shared" si="7"/>
        <v>8.4784786652948902</v>
      </c>
      <c r="J208" s="26">
        <f t="shared" si="6"/>
        <v>4.4017550120830018</v>
      </c>
      <c r="K208" s="26"/>
      <c r="N208" s="25"/>
      <c r="O208" s="25"/>
      <c r="P208" s="25"/>
    </row>
    <row r="209" spans="5:16" x14ac:dyDescent="0.3">
      <c r="E209" s="22">
        <v>208</v>
      </c>
      <c r="F209" s="26">
        <v>0.29356107568372636</v>
      </c>
      <c r="G209" s="26">
        <v>1.0719988754231413E-2</v>
      </c>
      <c r="H209" s="26"/>
      <c r="I209" s="26">
        <f t="shared" si="7"/>
        <v>0.98463583170621094</v>
      </c>
      <c r="J209" s="26">
        <f t="shared" si="6"/>
        <v>2.2992771849064422E-2</v>
      </c>
      <c r="K209" s="26"/>
      <c r="N209" s="25"/>
      <c r="O209" s="25"/>
      <c r="P209" s="25"/>
    </row>
    <row r="210" spans="5:16" x14ac:dyDescent="0.3">
      <c r="E210" s="22">
        <v>209</v>
      </c>
      <c r="F210" s="26">
        <v>0.89170355651521882</v>
      </c>
      <c r="G210" s="26">
        <v>9.5264114676751999E-2</v>
      </c>
      <c r="H210" s="26"/>
      <c r="I210" s="26">
        <f t="shared" si="7"/>
        <v>6.2981684008053564</v>
      </c>
      <c r="J210" s="26">
        <f t="shared" si="6"/>
        <v>0.21357273023455481</v>
      </c>
      <c r="K210" s="26"/>
      <c r="N210" s="25"/>
      <c r="O210" s="25"/>
      <c r="P210" s="25"/>
    </row>
    <row r="211" spans="5:16" x14ac:dyDescent="0.3">
      <c r="E211" s="22">
        <v>210</v>
      </c>
      <c r="F211" s="26">
        <v>0.14198465613287548</v>
      </c>
      <c r="G211" s="26">
        <v>0.29712625376120683</v>
      </c>
      <c r="H211" s="26"/>
      <c r="I211" s="26">
        <f t="shared" si="7"/>
        <v>0.43387767301734281</v>
      </c>
      <c r="J211" s="26">
        <f t="shared" si="6"/>
        <v>0.75216639174962796</v>
      </c>
      <c r="K211" s="26"/>
      <c r="N211" s="25"/>
      <c r="O211" s="25"/>
      <c r="P211" s="25"/>
    </row>
    <row r="212" spans="5:16" x14ac:dyDescent="0.3">
      <c r="E212" s="22">
        <v>211</v>
      </c>
      <c r="F212" s="26">
        <v>0.26734591754038184</v>
      </c>
      <c r="G212" s="26">
        <v>0.90215453424934444</v>
      </c>
      <c r="H212" s="26"/>
      <c r="I212" s="26">
        <f t="shared" si="7"/>
        <v>0.88139789140443814</v>
      </c>
      <c r="J212" s="26">
        <f t="shared" si="6"/>
        <v>4.958647306647209</v>
      </c>
      <c r="K212" s="26"/>
      <c r="N212" s="25"/>
      <c r="O212" s="25"/>
      <c r="P212" s="25"/>
    </row>
    <row r="213" spans="5:16" x14ac:dyDescent="0.3">
      <c r="E213" s="22">
        <v>212</v>
      </c>
      <c r="F213" s="26">
        <v>0.95218693036618507</v>
      </c>
      <c r="G213" s="26">
        <v>0.53916523358196256</v>
      </c>
      <c r="H213" s="26"/>
      <c r="I213" s="26">
        <f t="shared" si="7"/>
        <v>8.6146260517434161</v>
      </c>
      <c r="J213" s="26">
        <f t="shared" si="6"/>
        <v>1.6527268789134912</v>
      </c>
      <c r="K213" s="26"/>
      <c r="N213" s="25"/>
      <c r="O213" s="25"/>
      <c r="P213" s="25"/>
    </row>
    <row r="214" spans="5:16" x14ac:dyDescent="0.3">
      <c r="E214" s="22">
        <v>213</v>
      </c>
      <c r="F214" s="26">
        <v>0.73219960603806922</v>
      </c>
      <c r="G214" s="26">
        <v>0.68233834774586699</v>
      </c>
      <c r="H214" s="26"/>
      <c r="I214" s="26">
        <f t="shared" si="7"/>
        <v>3.7329545614264612</v>
      </c>
      <c r="J214" s="26">
        <f t="shared" si="6"/>
        <v>2.4464393584208466</v>
      </c>
      <c r="K214" s="26"/>
      <c r="N214" s="25"/>
      <c r="O214" s="25"/>
      <c r="P214" s="25"/>
    </row>
    <row r="215" spans="5:16" x14ac:dyDescent="0.3">
      <c r="E215" s="22">
        <v>214</v>
      </c>
      <c r="F215" s="26">
        <v>3.521180843547389E-2</v>
      </c>
      <c r="G215" s="26">
        <v>0.97971568871110082</v>
      </c>
      <c r="H215" s="26"/>
      <c r="I215" s="26">
        <f t="shared" si="7"/>
        <v>0.10156562830077041</v>
      </c>
      <c r="J215" s="26">
        <f t="shared" si="6"/>
        <v>8.3155360739046564</v>
      </c>
      <c r="K215" s="26"/>
      <c r="N215" s="25"/>
      <c r="O215" s="25"/>
      <c r="P215" s="25"/>
    </row>
    <row r="216" spans="5:16" x14ac:dyDescent="0.3">
      <c r="E216" s="22">
        <v>215</v>
      </c>
      <c r="F216" s="26">
        <v>0.7756653010090564</v>
      </c>
      <c r="G216" s="26">
        <v>0.52826584231027729</v>
      </c>
      <c r="H216" s="26"/>
      <c r="I216" s="26">
        <f t="shared" si="7"/>
        <v>4.2347457594588978</v>
      </c>
      <c r="J216" s="26">
        <f t="shared" si="6"/>
        <v>1.6028579782424173</v>
      </c>
      <c r="K216" s="26"/>
      <c r="N216" s="25"/>
      <c r="O216" s="25"/>
      <c r="P216" s="25"/>
    </row>
    <row r="217" spans="5:16" x14ac:dyDescent="0.3">
      <c r="E217" s="22">
        <v>216</v>
      </c>
      <c r="F217" s="26">
        <v>0.43003455647445599</v>
      </c>
      <c r="G217" s="26">
        <v>0.16315802489159814</v>
      </c>
      <c r="H217" s="26"/>
      <c r="I217" s="26">
        <f t="shared" si="7"/>
        <v>1.5928420452578331</v>
      </c>
      <c r="J217" s="26">
        <f t="shared" si="6"/>
        <v>0.37998938767169549</v>
      </c>
      <c r="K217" s="26"/>
      <c r="N217" s="25"/>
      <c r="O217" s="25"/>
      <c r="P217" s="25"/>
    </row>
    <row r="218" spans="5:16" x14ac:dyDescent="0.3">
      <c r="E218" s="22">
        <v>217</v>
      </c>
      <c r="F218" s="26">
        <v>0.91421054633003995</v>
      </c>
      <c r="G218" s="26">
        <v>0.40874251594908417</v>
      </c>
      <c r="H218" s="26"/>
      <c r="I218" s="26">
        <f t="shared" si="7"/>
        <v>6.9582677266544382</v>
      </c>
      <c r="J218" s="26">
        <f t="shared" si="6"/>
        <v>1.1210745199826611</v>
      </c>
      <c r="K218" s="26"/>
      <c r="N218" s="25"/>
      <c r="O218" s="25"/>
      <c r="P218" s="25"/>
    </row>
    <row r="219" spans="5:16" x14ac:dyDescent="0.3">
      <c r="E219" s="22">
        <v>218</v>
      </c>
      <c r="F219" s="26">
        <v>0.80338015379484351</v>
      </c>
      <c r="G219" s="26">
        <v>0.57141997290044155</v>
      </c>
      <c r="H219" s="26"/>
      <c r="I219" s="26">
        <f t="shared" si="7"/>
        <v>4.6083688661713582</v>
      </c>
      <c r="J219" s="26">
        <f t="shared" si="6"/>
        <v>1.807525967693151</v>
      </c>
      <c r="K219" s="26"/>
      <c r="N219" s="25"/>
      <c r="O219" s="25"/>
      <c r="P219" s="25"/>
    </row>
    <row r="220" spans="5:16" x14ac:dyDescent="0.3">
      <c r="E220" s="22">
        <v>219</v>
      </c>
      <c r="F220" s="26">
        <v>0.554845030320123</v>
      </c>
      <c r="G220" s="26">
        <v>0.29542825225035252</v>
      </c>
      <c r="H220" s="26"/>
      <c r="I220" s="26">
        <f t="shared" si="7"/>
        <v>2.2931096310759771</v>
      </c>
      <c r="J220" s="26">
        <f t="shared" si="6"/>
        <v>0.74701890291812156</v>
      </c>
      <c r="K220" s="26"/>
      <c r="N220" s="25"/>
      <c r="O220" s="25"/>
      <c r="P220" s="25"/>
    </row>
    <row r="221" spans="5:16" x14ac:dyDescent="0.3">
      <c r="E221" s="22">
        <v>220</v>
      </c>
      <c r="F221" s="26">
        <v>0.42695101854215034</v>
      </c>
      <c r="G221" s="26">
        <v>0.78056130369767418</v>
      </c>
      <c r="H221" s="26"/>
      <c r="I221" s="26">
        <f t="shared" si="7"/>
        <v>1.5775549030980884</v>
      </c>
      <c r="J221" s="26">
        <f t="shared" si="6"/>
        <v>3.2355890632353179</v>
      </c>
      <c r="K221" s="26"/>
      <c r="N221" s="25"/>
      <c r="O221" s="25"/>
      <c r="P221" s="25"/>
    </row>
    <row r="222" spans="5:16" x14ac:dyDescent="0.3">
      <c r="E222" s="22">
        <v>221</v>
      </c>
      <c r="F222" s="26">
        <v>0.36534319603046772</v>
      </c>
      <c r="G222" s="26">
        <v>1.880037780632271E-2</v>
      </c>
      <c r="H222" s="26"/>
      <c r="I222" s="26">
        <f t="shared" si="7"/>
        <v>1.2882341950870231</v>
      </c>
      <c r="J222" s="26">
        <f t="shared" si="6"/>
        <v>4.0489283505170962E-2</v>
      </c>
      <c r="K222" s="26"/>
      <c r="N222" s="25"/>
      <c r="O222" s="25"/>
      <c r="P222" s="25"/>
    </row>
    <row r="223" spans="5:16" x14ac:dyDescent="0.3">
      <c r="E223" s="22">
        <v>222</v>
      </c>
      <c r="F223" s="26">
        <v>0.42898242853684587</v>
      </c>
      <c r="G223" s="26">
        <v>0.77265698370350955</v>
      </c>
      <c r="H223" s="26"/>
      <c r="I223" s="26">
        <f t="shared" si="7"/>
        <v>1.5876166738678341</v>
      </c>
      <c r="J223" s="26">
        <f t="shared" si="6"/>
        <v>3.1600966763398248</v>
      </c>
      <c r="K223" s="26"/>
      <c r="N223" s="25"/>
      <c r="O223" s="25"/>
      <c r="P223" s="25"/>
    </row>
    <row r="224" spans="5:16" x14ac:dyDescent="0.3">
      <c r="E224" s="22">
        <v>223</v>
      </c>
      <c r="F224" s="26">
        <v>0.90149247164752988</v>
      </c>
      <c r="G224" s="26">
        <v>0.69964436972368471</v>
      </c>
      <c r="H224" s="26"/>
      <c r="I224" s="26">
        <f t="shared" si="7"/>
        <v>6.5665965272928037</v>
      </c>
      <c r="J224" s="26">
        <f t="shared" si="6"/>
        <v>2.5659478872404304</v>
      </c>
      <c r="K224" s="26"/>
      <c r="N224" s="25"/>
      <c r="O224" s="25"/>
      <c r="P224" s="25"/>
    </row>
    <row r="225" spans="5:16" x14ac:dyDescent="0.3">
      <c r="E225" s="22">
        <v>224</v>
      </c>
      <c r="F225" s="26">
        <v>0.9957637434591492</v>
      </c>
      <c r="G225" s="26">
        <v>0.41530394050864061</v>
      </c>
      <c r="H225" s="26"/>
      <c r="I225" s="26">
        <f t="shared" si="7"/>
        <v>15.48154665790455</v>
      </c>
      <c r="J225" s="26">
        <f t="shared" si="6"/>
        <v>1.1448813294752305</v>
      </c>
      <c r="K225" s="26"/>
      <c r="N225" s="25"/>
      <c r="O225" s="25"/>
      <c r="P225" s="25"/>
    </row>
    <row r="226" spans="5:16" x14ac:dyDescent="0.3">
      <c r="E226" s="22">
        <v>225</v>
      </c>
      <c r="F226" s="26">
        <v>0.26674304645154112</v>
      </c>
      <c r="G226" s="26">
        <v>0.10120043627170316</v>
      </c>
      <c r="H226" s="26"/>
      <c r="I226" s="26">
        <f t="shared" si="7"/>
        <v>0.87906741594438753</v>
      </c>
      <c r="J226" s="26">
        <f t="shared" si="6"/>
        <v>0.22761647800449916</v>
      </c>
      <c r="K226" s="26"/>
      <c r="N226" s="25"/>
      <c r="O226" s="25"/>
      <c r="P226" s="25"/>
    </row>
    <row r="227" spans="5:16" x14ac:dyDescent="0.3">
      <c r="E227" s="22">
        <v>226</v>
      </c>
      <c r="F227" s="26">
        <v>0.34991259610226788</v>
      </c>
      <c r="G227" s="26">
        <v>0.71492815254776454</v>
      </c>
      <c r="H227" s="26"/>
      <c r="I227" s="26">
        <f t="shared" si="7"/>
        <v>1.2201706298593868</v>
      </c>
      <c r="J227" s="26">
        <f t="shared" si="6"/>
        <v>2.6773632728763563</v>
      </c>
      <c r="K227" s="26"/>
      <c r="N227" s="25"/>
      <c r="O227" s="25"/>
      <c r="P227" s="25"/>
    </row>
    <row r="228" spans="5:16" x14ac:dyDescent="0.3">
      <c r="E228" s="22">
        <v>227</v>
      </c>
      <c r="F228" s="26">
        <v>0.60938894376115593</v>
      </c>
      <c r="G228" s="26">
        <v>4.9635972749461632E-2</v>
      </c>
      <c r="H228" s="26"/>
      <c r="I228" s="26">
        <f t="shared" si="7"/>
        <v>2.663455039611923</v>
      </c>
      <c r="J228" s="26">
        <f t="shared" si="6"/>
        <v>0.10860838657123101</v>
      </c>
      <c r="K228" s="26"/>
      <c r="N228" s="25"/>
      <c r="O228" s="25"/>
      <c r="P228" s="25"/>
    </row>
    <row r="229" spans="5:16" x14ac:dyDescent="0.3">
      <c r="E229" s="22">
        <v>228</v>
      </c>
      <c r="F229" s="26">
        <v>0.26369793459765811</v>
      </c>
      <c r="G229" s="26">
        <v>0.39573370049844414</v>
      </c>
      <c r="H229" s="26"/>
      <c r="I229" s="26">
        <f t="shared" si="7"/>
        <v>0.86732535025454938</v>
      </c>
      <c r="J229" s="26">
        <f t="shared" si="6"/>
        <v>1.0746459413283849</v>
      </c>
      <c r="K229" s="26"/>
      <c r="N229" s="25"/>
      <c r="O229" s="25"/>
      <c r="P229" s="25"/>
    </row>
    <row r="230" spans="5:16" x14ac:dyDescent="0.3">
      <c r="E230" s="22">
        <v>229</v>
      </c>
      <c r="F230" s="26">
        <v>0.52937264353074442</v>
      </c>
      <c r="G230" s="26">
        <v>0.88800347449166228</v>
      </c>
      <c r="H230" s="26"/>
      <c r="I230" s="26">
        <f t="shared" si="7"/>
        <v>2.1354512411144935</v>
      </c>
      <c r="J230" s="26">
        <f t="shared" si="6"/>
        <v>4.6704798515524848</v>
      </c>
      <c r="K230" s="26"/>
      <c r="N230" s="25"/>
      <c r="O230" s="25"/>
      <c r="P230" s="25"/>
    </row>
    <row r="231" spans="5:16" x14ac:dyDescent="0.3">
      <c r="E231" s="22">
        <v>230</v>
      </c>
      <c r="F231" s="26">
        <v>0.36425130995023502</v>
      </c>
      <c r="G231" s="26">
        <v>0.66416663465420234</v>
      </c>
      <c r="H231" s="26"/>
      <c r="I231" s="26">
        <f t="shared" si="7"/>
        <v>1.2833638162927559</v>
      </c>
      <c r="J231" s="26">
        <f t="shared" si="6"/>
        <v>2.327765714148136</v>
      </c>
      <c r="K231" s="26"/>
      <c r="N231" s="25"/>
      <c r="O231" s="25"/>
      <c r="P231" s="25"/>
    </row>
    <row r="232" spans="5:16" x14ac:dyDescent="0.3">
      <c r="E232" s="22">
        <v>231</v>
      </c>
      <c r="F232" s="26">
        <v>0.14322910166596858</v>
      </c>
      <c r="G232" s="26">
        <v>0.40353897464124078</v>
      </c>
      <c r="H232" s="26"/>
      <c r="I232" s="26">
        <f t="shared" si="7"/>
        <v>0.43799005687329839</v>
      </c>
      <c r="J232" s="26">
        <f t="shared" si="6"/>
        <v>1.1023816073764374</v>
      </c>
      <c r="K232" s="26"/>
      <c r="N232" s="25"/>
      <c r="O232" s="25"/>
      <c r="P232" s="25"/>
    </row>
    <row r="233" spans="5:16" x14ac:dyDescent="0.3">
      <c r="E233" s="22">
        <v>232</v>
      </c>
      <c r="F233" s="26">
        <v>4.3956826396900239E-2</v>
      </c>
      <c r="G233" s="26">
        <v>0.47569901951858884</v>
      </c>
      <c r="H233" s="26"/>
      <c r="I233" s="26">
        <f t="shared" si="7"/>
        <v>0.12736458445362439</v>
      </c>
      <c r="J233" s="26">
        <f t="shared" si="6"/>
        <v>1.3774706545670872</v>
      </c>
      <c r="K233" s="26"/>
      <c r="N233" s="25"/>
      <c r="O233" s="25"/>
      <c r="P233" s="25"/>
    </row>
    <row r="234" spans="5:16" x14ac:dyDescent="0.3">
      <c r="E234" s="22">
        <v>233</v>
      </c>
      <c r="F234" s="26">
        <v>7.2431055060631078E-3</v>
      </c>
      <c r="G234" s="26">
        <v>7.2043270968131012E-2</v>
      </c>
      <c r="H234" s="26"/>
      <c r="I234" s="26">
        <f t="shared" si="7"/>
        <v>2.059681509403315E-2</v>
      </c>
      <c r="J234" s="26">
        <f t="shared" si="6"/>
        <v>0.15950970769382775</v>
      </c>
      <c r="K234" s="26"/>
      <c r="N234" s="25"/>
      <c r="O234" s="25"/>
      <c r="P234" s="25"/>
    </row>
    <row r="235" spans="5:16" x14ac:dyDescent="0.3">
      <c r="E235" s="22">
        <v>234</v>
      </c>
      <c r="F235" s="26">
        <v>0.45121912053734148</v>
      </c>
      <c r="G235" s="26">
        <v>0.18332558532658927</v>
      </c>
      <c r="H235" s="26"/>
      <c r="I235" s="26">
        <f t="shared" si="7"/>
        <v>1.700158790785586</v>
      </c>
      <c r="J235" s="26">
        <f t="shared" si="6"/>
        <v>0.4320315238427348</v>
      </c>
      <c r="K235" s="26"/>
      <c r="N235" s="25"/>
      <c r="O235" s="25"/>
      <c r="P235" s="25"/>
    </row>
    <row r="236" spans="5:16" x14ac:dyDescent="0.3">
      <c r="E236" s="22">
        <v>235</v>
      </c>
      <c r="F236" s="26">
        <v>0.7049449464285148</v>
      </c>
      <c r="G236" s="26">
        <v>0.31831231587419062</v>
      </c>
      <c r="H236" s="26"/>
      <c r="I236" s="26">
        <f t="shared" si="7"/>
        <v>3.4583477337039588</v>
      </c>
      <c r="J236" s="26">
        <f t="shared" si="6"/>
        <v>0.81745849000587745</v>
      </c>
      <c r="K236" s="26"/>
      <c r="N236" s="25"/>
      <c r="O236" s="25"/>
      <c r="P236" s="25"/>
    </row>
    <row r="237" spans="5:16" x14ac:dyDescent="0.3">
      <c r="E237" s="22">
        <v>236</v>
      </c>
      <c r="F237" s="26">
        <v>0.42457901699646561</v>
      </c>
      <c r="G237" s="26">
        <v>6.1092954757063445E-2</v>
      </c>
      <c r="H237" s="26"/>
      <c r="I237" s="26">
        <f t="shared" si="7"/>
        <v>1.5658511915336111</v>
      </c>
      <c r="J237" s="26">
        <f t="shared" si="6"/>
        <v>0.13448276912116189</v>
      </c>
      <c r="K237" s="26"/>
      <c r="N237" s="25"/>
      <c r="O237" s="25"/>
      <c r="P237" s="25"/>
    </row>
    <row r="238" spans="5:16" x14ac:dyDescent="0.3">
      <c r="E238" s="22">
        <v>237</v>
      </c>
      <c r="F238" s="26">
        <v>0.97237166523100405</v>
      </c>
      <c r="G238" s="26">
        <v>0.53725669873239856</v>
      </c>
      <c r="H238" s="26"/>
      <c r="I238" s="26">
        <f t="shared" si="7"/>
        <v>10.168587997295012</v>
      </c>
      <c r="J238" s="26">
        <f t="shared" si="6"/>
        <v>1.6439099809156519</v>
      </c>
      <c r="K238" s="26"/>
      <c r="N238" s="25"/>
      <c r="O238" s="25"/>
      <c r="P238" s="25"/>
    </row>
    <row r="239" spans="5:16" x14ac:dyDescent="0.3">
      <c r="E239" s="22">
        <v>238</v>
      </c>
      <c r="F239" s="26">
        <v>0.89403897064639382</v>
      </c>
      <c r="G239" s="26">
        <v>6.3535352733942951E-2</v>
      </c>
      <c r="H239" s="26"/>
      <c r="I239" s="26">
        <f t="shared" si="7"/>
        <v>6.3599377168834472</v>
      </c>
      <c r="J239" s="26">
        <f t="shared" si="6"/>
        <v>0.14003948300782046</v>
      </c>
      <c r="K239" s="26"/>
      <c r="N239" s="25"/>
      <c r="O239" s="25"/>
      <c r="P239" s="25"/>
    </row>
    <row r="240" spans="5:16" x14ac:dyDescent="0.3">
      <c r="E240" s="22">
        <v>239</v>
      </c>
      <c r="F240" s="26">
        <v>0.61392255342941005</v>
      </c>
      <c r="G240" s="26">
        <v>0.34952034445696201</v>
      </c>
      <c r="H240" s="26"/>
      <c r="I240" s="26">
        <f t="shared" si="7"/>
        <v>2.696532324099548</v>
      </c>
      <c r="J240" s="26">
        <f t="shared" si="6"/>
        <v>0.91742988080092991</v>
      </c>
      <c r="K240" s="26"/>
      <c r="N240" s="25"/>
      <c r="O240" s="25"/>
      <c r="P240" s="25"/>
    </row>
    <row r="241" spans="5:16" x14ac:dyDescent="0.3">
      <c r="E241" s="22">
        <v>240</v>
      </c>
      <c r="F241" s="26">
        <v>0.43811594970788004</v>
      </c>
      <c r="G241" s="26">
        <v>0.35492991136302077</v>
      </c>
      <c r="H241" s="26"/>
      <c r="I241" s="26">
        <f t="shared" si="7"/>
        <v>1.6333026719788055</v>
      </c>
      <c r="J241" s="26">
        <f t="shared" si="6"/>
        <v>0.93524544754447636</v>
      </c>
      <c r="K241" s="26"/>
      <c r="N241" s="25"/>
      <c r="O241" s="25"/>
      <c r="P241" s="25"/>
    </row>
    <row r="242" spans="5:16" x14ac:dyDescent="0.3">
      <c r="E242" s="22">
        <v>241</v>
      </c>
      <c r="F242" s="26">
        <v>0.95885970997453962</v>
      </c>
      <c r="G242" s="26">
        <v>0.78618670913900734</v>
      </c>
      <c r="H242" s="26"/>
      <c r="I242" s="26">
        <f t="shared" si="7"/>
        <v>9.0405074776775756</v>
      </c>
      <c r="J242" s="26">
        <f t="shared" si="6"/>
        <v>3.2909911837828729</v>
      </c>
      <c r="K242" s="26"/>
      <c r="N242" s="25"/>
      <c r="O242" s="25"/>
      <c r="P242" s="25"/>
    </row>
    <row r="243" spans="5:16" x14ac:dyDescent="0.3">
      <c r="E243" s="22">
        <v>242</v>
      </c>
      <c r="F243" s="26">
        <v>0.28912002509402102</v>
      </c>
      <c r="G243" s="26">
        <v>0.10372977005759221</v>
      </c>
      <c r="H243" s="26"/>
      <c r="I243" s="26">
        <f t="shared" si="7"/>
        <v>0.96687974610102412</v>
      </c>
      <c r="J243" s="26">
        <f t="shared" si="6"/>
        <v>0.23362840652852748</v>
      </c>
      <c r="K243" s="26"/>
      <c r="N243" s="25"/>
      <c r="O243" s="25"/>
      <c r="P243" s="25"/>
    </row>
    <row r="244" spans="5:16" x14ac:dyDescent="0.3">
      <c r="E244" s="22">
        <v>243</v>
      </c>
      <c r="F244" s="26">
        <v>0.767978618804811</v>
      </c>
      <c r="G244" s="26">
        <v>0.72158433027200564</v>
      </c>
      <c r="H244" s="26"/>
      <c r="I244" s="26">
        <f t="shared" si="7"/>
        <v>4.1392896285083447</v>
      </c>
      <c r="J244" s="26">
        <f t="shared" si="6"/>
        <v>2.7277654766150445</v>
      </c>
      <c r="K244" s="26"/>
      <c r="N244" s="25"/>
      <c r="O244" s="25"/>
      <c r="P244" s="25"/>
    </row>
    <row r="245" spans="5:16" x14ac:dyDescent="0.3">
      <c r="E245" s="22">
        <v>244</v>
      </c>
      <c r="F245" s="26">
        <v>0.50194534147249603</v>
      </c>
      <c r="G245" s="26">
        <v>0.8633102785154918</v>
      </c>
      <c r="H245" s="26"/>
      <c r="I245" s="26">
        <f t="shared" si="7"/>
        <v>1.9749621137192654</v>
      </c>
      <c r="J245" s="26">
        <f t="shared" si="6"/>
        <v>4.2454223538986797</v>
      </c>
      <c r="K245" s="26"/>
      <c r="N245" s="25"/>
      <c r="O245" s="25"/>
      <c r="P245" s="25"/>
    </row>
    <row r="246" spans="5:16" x14ac:dyDescent="0.3">
      <c r="E246" s="22">
        <v>245</v>
      </c>
      <c r="F246" s="26">
        <v>4.0354176450318135E-2</v>
      </c>
      <c r="G246" s="26">
        <v>0.8523612298879647</v>
      </c>
      <c r="H246" s="26"/>
      <c r="I246" s="26">
        <f t="shared" si="7"/>
        <v>0.116707823120551</v>
      </c>
      <c r="J246" s="26">
        <f t="shared" si="6"/>
        <v>4.0810383598331406</v>
      </c>
      <c r="K246" s="26"/>
      <c r="N246" s="25"/>
      <c r="O246" s="25"/>
      <c r="P246" s="25"/>
    </row>
    <row r="247" spans="5:16" x14ac:dyDescent="0.3">
      <c r="E247" s="22">
        <v>246</v>
      </c>
      <c r="F247" s="26">
        <v>3.3328780899810617E-2</v>
      </c>
      <c r="G247" s="26">
        <v>0.21604031196507356</v>
      </c>
      <c r="H247" s="26"/>
      <c r="I247" s="26">
        <f t="shared" si="7"/>
        <v>9.6041053106214566E-2</v>
      </c>
      <c r="J247" s="26">
        <f t="shared" si="6"/>
        <v>0.51924838032318799</v>
      </c>
      <c r="K247" s="26"/>
      <c r="N247" s="25"/>
      <c r="O247" s="25"/>
      <c r="P247" s="25"/>
    </row>
    <row r="248" spans="5:16" x14ac:dyDescent="0.3">
      <c r="E248" s="22">
        <v>247</v>
      </c>
      <c r="F248" s="26">
        <v>0.21744026579240983</v>
      </c>
      <c r="G248" s="26">
        <v>0.49421640134860645</v>
      </c>
      <c r="H248" s="26"/>
      <c r="I248" s="26">
        <f t="shared" si="7"/>
        <v>0.69469089520176219</v>
      </c>
      <c r="J248" s="26">
        <f t="shared" si="6"/>
        <v>1.4541789265520337</v>
      </c>
      <c r="K248" s="26"/>
      <c r="N248" s="25"/>
      <c r="O248" s="25"/>
      <c r="P248" s="25"/>
    </row>
    <row r="249" spans="5:16" x14ac:dyDescent="0.3">
      <c r="E249" s="22">
        <v>248</v>
      </c>
      <c r="F249" s="26">
        <v>0.3827889822507109</v>
      </c>
      <c r="G249" s="26">
        <v>0.98044072007688343</v>
      </c>
      <c r="H249" s="26"/>
      <c r="I249" s="26">
        <f t="shared" si="7"/>
        <v>1.3672088711674169</v>
      </c>
      <c r="J249" s="26">
        <f t="shared" si="6"/>
        <v>8.3931849147727053</v>
      </c>
      <c r="K249" s="26"/>
      <c r="N249" s="25"/>
      <c r="O249" s="25"/>
      <c r="P249" s="25"/>
    </row>
    <row r="250" spans="5:16" x14ac:dyDescent="0.3">
      <c r="E250" s="22">
        <v>249</v>
      </c>
      <c r="F250" s="26">
        <v>0.60541664188717892</v>
      </c>
      <c r="G250" s="26">
        <v>0.54249468569807635</v>
      </c>
      <c r="H250" s="26"/>
      <c r="I250" s="26">
        <f t="shared" si="7"/>
        <v>2.6347871043273723</v>
      </c>
      <c r="J250" s="26">
        <f t="shared" si="6"/>
        <v>1.6681957938635454</v>
      </c>
      <c r="K250" s="26"/>
      <c r="N250" s="25"/>
      <c r="O250" s="25"/>
      <c r="P250" s="25"/>
    </row>
    <row r="251" spans="5:16" x14ac:dyDescent="0.3">
      <c r="E251" s="22">
        <v>250</v>
      </c>
      <c r="F251" s="26">
        <v>0.81984272942857261</v>
      </c>
      <c r="G251" s="26">
        <v>0.39181884131080125</v>
      </c>
      <c r="H251" s="26"/>
      <c r="I251" s="26">
        <f t="shared" si="7"/>
        <v>4.8561210718177099</v>
      </c>
      <c r="J251" s="26">
        <f t="shared" si="6"/>
        <v>1.060869297122895</v>
      </c>
      <c r="K251" s="26"/>
      <c r="N251" s="25"/>
      <c r="O251" s="25"/>
      <c r="P251" s="25"/>
    </row>
    <row r="252" spans="5:16" x14ac:dyDescent="0.3">
      <c r="E252" s="22">
        <v>251</v>
      </c>
      <c r="F252" s="26">
        <v>0.79102018758270165</v>
      </c>
      <c r="G252" s="26">
        <v>0.82192430774727454</v>
      </c>
      <c r="H252" s="26"/>
      <c r="I252" s="26">
        <f t="shared" si="7"/>
        <v>4.4356332651308543</v>
      </c>
      <c r="J252" s="26">
        <f t="shared" si="6"/>
        <v>3.6811660409663549</v>
      </c>
      <c r="K252" s="26"/>
      <c r="N252" s="25"/>
      <c r="O252" s="25"/>
      <c r="P252" s="25"/>
    </row>
    <row r="253" spans="5:16" x14ac:dyDescent="0.3">
      <c r="E253" s="22">
        <v>252</v>
      </c>
      <c r="F253" s="26">
        <v>0.4989545308678448</v>
      </c>
      <c r="G253" s="26">
        <v>0.59723803183853896</v>
      </c>
      <c r="H253" s="26"/>
      <c r="I253" s="26">
        <f t="shared" si="7"/>
        <v>1.9579988715830581</v>
      </c>
      <c r="J253" s="26">
        <f t="shared" si="6"/>
        <v>1.9400736880237659</v>
      </c>
      <c r="K253" s="26"/>
      <c r="N253" s="25"/>
      <c r="O253" s="25"/>
      <c r="P253" s="25"/>
    </row>
    <row r="254" spans="5:16" x14ac:dyDescent="0.3">
      <c r="E254" s="22">
        <v>253</v>
      </c>
      <c r="F254" s="26">
        <v>0.63014727845940532</v>
      </c>
      <c r="G254" s="26">
        <v>0.94699324265150975</v>
      </c>
      <c r="H254" s="26"/>
      <c r="I254" s="26">
        <f t="shared" si="7"/>
        <v>2.8181761403516106</v>
      </c>
      <c r="J254" s="26">
        <f t="shared" si="6"/>
        <v>6.26631653635362</v>
      </c>
      <c r="K254" s="26"/>
      <c r="N254" s="25"/>
      <c r="O254" s="25"/>
      <c r="P254" s="25"/>
    </row>
    <row r="255" spans="5:16" x14ac:dyDescent="0.3">
      <c r="E255" s="22">
        <v>254</v>
      </c>
      <c r="F255" s="26">
        <v>0.16665655980409588</v>
      </c>
      <c r="G255" s="26">
        <v>0.6913619265695008</v>
      </c>
      <c r="H255" s="26"/>
      <c r="I255" s="26">
        <f t="shared" si="7"/>
        <v>0.51654338112517939</v>
      </c>
      <c r="J255" s="26">
        <f t="shared" si="6"/>
        <v>2.5079167402012428</v>
      </c>
      <c r="K255" s="26"/>
      <c r="N255" s="25"/>
      <c r="O255" s="25"/>
      <c r="P255" s="25"/>
    </row>
    <row r="256" spans="5:16" x14ac:dyDescent="0.3">
      <c r="E256" s="22">
        <v>255</v>
      </c>
      <c r="F256" s="26">
        <v>0.72062961166871742</v>
      </c>
      <c r="G256" s="26">
        <v>0.43800552837636908</v>
      </c>
      <c r="H256" s="26"/>
      <c r="I256" s="26">
        <f t="shared" si="7"/>
        <v>3.6131143257194367</v>
      </c>
      <c r="J256" s="26">
        <f t="shared" si="6"/>
        <v>1.2293616343583094</v>
      </c>
      <c r="K256" s="26"/>
      <c r="N256" s="25"/>
      <c r="O256" s="25"/>
      <c r="P256" s="25"/>
    </row>
    <row r="257" spans="5:16" x14ac:dyDescent="0.3">
      <c r="E257" s="22">
        <v>256</v>
      </c>
      <c r="F257" s="26">
        <v>0.47653366806294828</v>
      </c>
      <c r="G257" s="26">
        <v>0.81821305412406431</v>
      </c>
      <c r="H257" s="26"/>
      <c r="I257" s="26">
        <f t="shared" si="7"/>
        <v>1.8339672650520367</v>
      </c>
      <c r="J257" s="26">
        <f t="shared" si="6"/>
        <v>3.6371624633166748</v>
      </c>
      <c r="K257" s="26"/>
      <c r="N257" s="25"/>
      <c r="O257" s="25"/>
      <c r="P257" s="25"/>
    </row>
    <row r="258" spans="5:16" x14ac:dyDescent="0.3">
      <c r="E258" s="22">
        <v>257</v>
      </c>
      <c r="F258" s="26">
        <v>0.90645853070441884</v>
      </c>
      <c r="G258" s="26">
        <v>0.26261420096819832</v>
      </c>
      <c r="H258" s="26"/>
      <c r="I258" s="26">
        <f t="shared" si="7"/>
        <v>6.7131595208864105</v>
      </c>
      <c r="J258" s="26">
        <f t="shared" si="6"/>
        <v>0.64990730992833967</v>
      </c>
      <c r="K258" s="26"/>
      <c r="N258" s="25"/>
      <c r="O258" s="25"/>
      <c r="P258" s="25"/>
    </row>
    <row r="259" spans="5:16" x14ac:dyDescent="0.3">
      <c r="E259" s="22">
        <v>258</v>
      </c>
      <c r="F259" s="26">
        <v>0.27439472150545907</v>
      </c>
      <c r="G259" s="26">
        <v>0.27707368516220854</v>
      </c>
      <c r="H259" s="26"/>
      <c r="I259" s="26">
        <f t="shared" si="7"/>
        <v>0.90878913238020564</v>
      </c>
      <c r="J259" s="26">
        <f t="shared" ref="J259:J322" si="8">(LN(1-G259)/(-$B$3))</f>
        <v>0.69215568612442235</v>
      </c>
      <c r="K259" s="26"/>
      <c r="N259" s="25"/>
      <c r="O259" s="25"/>
      <c r="P259" s="25"/>
    </row>
    <row r="260" spans="5:16" x14ac:dyDescent="0.3">
      <c r="E260" s="22">
        <v>259</v>
      </c>
      <c r="F260" s="26">
        <v>0.8128328143459802</v>
      </c>
      <c r="G260" s="26">
        <v>2.7391712990538553E-2</v>
      </c>
      <c r="H260" s="26"/>
      <c r="I260" s="26">
        <f t="shared" ref="I260:I323" si="9">(LN(1-F260)/(-$B$2))</f>
        <v>4.747966891738284</v>
      </c>
      <c r="J260" s="26">
        <f t="shared" si="8"/>
        <v>5.9250902567256798E-2</v>
      </c>
      <c r="K260" s="26"/>
      <c r="N260" s="25"/>
      <c r="O260" s="25"/>
      <c r="P260" s="25"/>
    </row>
    <row r="261" spans="5:16" x14ac:dyDescent="0.3">
      <c r="E261" s="22">
        <v>260</v>
      </c>
      <c r="F261" s="26">
        <v>0.38069417888209423</v>
      </c>
      <c r="G261" s="26">
        <v>0.34822697883611531</v>
      </c>
      <c r="H261" s="26"/>
      <c r="I261" s="26">
        <f t="shared" si="9"/>
        <v>1.3576088694486075</v>
      </c>
      <c r="J261" s="26">
        <f t="shared" si="8"/>
        <v>0.91319233005872869</v>
      </c>
      <c r="K261" s="26"/>
      <c r="N261" s="25"/>
      <c r="O261" s="25"/>
      <c r="P261" s="25"/>
    </row>
    <row r="262" spans="5:16" x14ac:dyDescent="0.3">
      <c r="E262" s="22">
        <v>261</v>
      </c>
      <c r="F262" s="26">
        <v>4.2147290424438433E-2</v>
      </c>
      <c r="G262" s="26">
        <v>0.88740797026636931</v>
      </c>
      <c r="H262" s="26"/>
      <c r="I262" s="26">
        <f t="shared" si="9"/>
        <v>0.12200690521786639</v>
      </c>
      <c r="J262" s="26">
        <f t="shared" si="8"/>
        <v>4.6591666126400018</v>
      </c>
      <c r="K262" s="26"/>
      <c r="N262" s="25"/>
      <c r="O262" s="25"/>
      <c r="P262" s="25"/>
    </row>
    <row r="263" spans="5:16" x14ac:dyDescent="0.3">
      <c r="E263" s="22">
        <v>262</v>
      </c>
      <c r="F263" s="26">
        <v>0.69400750438295034</v>
      </c>
      <c r="G263" s="26">
        <v>0.12048979174234853</v>
      </c>
      <c r="H263" s="26"/>
      <c r="I263" s="26">
        <f t="shared" si="9"/>
        <v>3.355218320797007</v>
      </c>
      <c r="J263" s="26">
        <f t="shared" si="8"/>
        <v>0.2738988970331207</v>
      </c>
      <c r="K263" s="26"/>
      <c r="N263" s="25"/>
      <c r="O263" s="25"/>
      <c r="P263" s="25"/>
    </row>
    <row r="264" spans="5:16" x14ac:dyDescent="0.3">
      <c r="E264" s="22">
        <v>263</v>
      </c>
      <c r="F264" s="26">
        <v>0.27138194820587369</v>
      </c>
      <c r="G264" s="26">
        <v>0.36705902267555512</v>
      </c>
      <c r="H264" s="26"/>
      <c r="I264" s="26">
        <f t="shared" si="9"/>
        <v>0.89704925302263605</v>
      </c>
      <c r="J264" s="26">
        <f t="shared" si="8"/>
        <v>0.97573995511195155</v>
      </c>
      <c r="K264" s="26"/>
      <c r="N264" s="25"/>
      <c r="O264" s="25"/>
      <c r="P264" s="25"/>
    </row>
    <row r="265" spans="5:16" x14ac:dyDescent="0.3">
      <c r="E265" s="22">
        <v>264</v>
      </c>
      <c r="F265" s="26">
        <v>7.2448634852961047E-2</v>
      </c>
      <c r="G265" s="26">
        <v>0.27752245433744427</v>
      </c>
      <c r="H265" s="26"/>
      <c r="I265" s="26">
        <f t="shared" si="9"/>
        <v>0.21308679982767778</v>
      </c>
      <c r="J265" s="26">
        <f t="shared" si="8"/>
        <v>0.69348040137865508</v>
      </c>
      <c r="K265" s="26"/>
      <c r="N265" s="25"/>
      <c r="O265" s="25"/>
      <c r="P265" s="25"/>
    </row>
    <row r="266" spans="5:16" x14ac:dyDescent="0.3">
      <c r="E266" s="22">
        <v>265</v>
      </c>
      <c r="F266" s="26">
        <v>0.75045945611874232</v>
      </c>
      <c r="G266" s="26">
        <v>0.85051298594840019</v>
      </c>
      <c r="H266" s="26"/>
      <c r="I266" s="26">
        <f t="shared" si="9"/>
        <v>3.933045983321076</v>
      </c>
      <c r="J266" s="26">
        <f t="shared" si="8"/>
        <v>4.0544976052379074</v>
      </c>
      <c r="K266" s="26"/>
      <c r="N266" s="25"/>
      <c r="O266" s="25"/>
      <c r="P266" s="25"/>
    </row>
    <row r="267" spans="5:16" x14ac:dyDescent="0.3">
      <c r="E267" s="22">
        <v>266</v>
      </c>
      <c r="F267" s="26">
        <v>0.64847270173218863</v>
      </c>
      <c r="G267" s="26">
        <v>0.75746381027486043</v>
      </c>
      <c r="H267" s="26"/>
      <c r="I267" s="26">
        <f t="shared" si="9"/>
        <v>2.9621590741800548</v>
      </c>
      <c r="J267" s="26">
        <f t="shared" si="8"/>
        <v>3.022089266686343</v>
      </c>
      <c r="K267" s="26"/>
      <c r="N267" s="25"/>
      <c r="O267" s="25"/>
      <c r="P267" s="25"/>
    </row>
    <row r="268" spans="5:16" x14ac:dyDescent="0.3">
      <c r="E268" s="22">
        <v>267</v>
      </c>
      <c r="F268" s="26">
        <v>0.19910488663206227</v>
      </c>
      <c r="G268" s="26">
        <v>0.55662120284455119</v>
      </c>
      <c r="H268" s="26"/>
      <c r="I268" s="26">
        <f t="shared" si="9"/>
        <v>0.62907164110841607</v>
      </c>
      <c r="J268" s="26">
        <f t="shared" si="8"/>
        <v>1.7351057103309653</v>
      </c>
      <c r="K268" s="26"/>
      <c r="N268" s="25"/>
      <c r="O268" s="25"/>
      <c r="P268" s="25"/>
    </row>
    <row r="269" spans="5:16" x14ac:dyDescent="0.3">
      <c r="E269" s="22">
        <v>268</v>
      </c>
      <c r="F269" s="26">
        <v>0.79039044228037081</v>
      </c>
      <c r="G269" s="26">
        <v>0.35538461282621248</v>
      </c>
      <c r="H269" s="26"/>
      <c r="I269" s="26">
        <f t="shared" si="9"/>
        <v>4.4271080620079157</v>
      </c>
      <c r="J269" s="26">
        <f t="shared" si="8"/>
        <v>0.93674973653047955</v>
      </c>
      <c r="K269" s="26"/>
      <c r="N269" s="25"/>
      <c r="O269" s="25"/>
      <c r="P269" s="25"/>
    </row>
    <row r="270" spans="5:16" x14ac:dyDescent="0.3">
      <c r="E270" s="22">
        <v>269</v>
      </c>
      <c r="F270" s="26">
        <v>0.61271818852103721</v>
      </c>
      <c r="G270" s="26">
        <v>0.62518300702058038</v>
      </c>
      <c r="H270" s="26"/>
      <c r="I270" s="26">
        <f t="shared" si="9"/>
        <v>2.6877075251113105</v>
      </c>
      <c r="J270" s="26">
        <f t="shared" si="8"/>
        <v>2.0934771004867563</v>
      </c>
      <c r="K270" s="26"/>
      <c r="N270" s="25"/>
      <c r="O270" s="25"/>
      <c r="P270" s="25"/>
    </row>
    <row r="271" spans="5:16" x14ac:dyDescent="0.3">
      <c r="E271" s="22">
        <v>270</v>
      </c>
      <c r="F271" s="26">
        <v>0.1749076285947132</v>
      </c>
      <c r="G271" s="26">
        <v>0.47558801551405028</v>
      </c>
      <c r="H271" s="26"/>
      <c r="I271" s="26">
        <f t="shared" si="9"/>
        <v>0.54473647846353546</v>
      </c>
      <c r="J271" s="26">
        <f t="shared" si="8"/>
        <v>1.3770190371049014</v>
      </c>
      <c r="K271" s="26"/>
      <c r="N271" s="25"/>
      <c r="O271" s="25"/>
      <c r="P271" s="25"/>
    </row>
    <row r="272" spans="5:16" x14ac:dyDescent="0.3">
      <c r="E272" s="22">
        <v>271</v>
      </c>
      <c r="F272" s="26">
        <v>0.28636617241469375</v>
      </c>
      <c r="G272" s="26">
        <v>0.39771424190015803</v>
      </c>
      <c r="H272" s="26"/>
      <c r="I272" s="26">
        <f t="shared" si="9"/>
        <v>0.95592500168537919</v>
      </c>
      <c r="J272" s="26">
        <f t="shared" si="8"/>
        <v>1.0816496321489875</v>
      </c>
      <c r="K272" s="26"/>
      <c r="N272" s="25"/>
      <c r="O272" s="25"/>
      <c r="P272" s="25"/>
    </row>
    <row r="273" spans="5:16" x14ac:dyDescent="0.3">
      <c r="E273" s="22">
        <v>272</v>
      </c>
      <c r="F273" s="26">
        <v>0.90271870371965035</v>
      </c>
      <c r="G273" s="26">
        <v>0.88858796328604706</v>
      </c>
      <c r="H273" s="26"/>
      <c r="I273" s="26">
        <f t="shared" si="9"/>
        <v>6.602087517541146</v>
      </c>
      <c r="J273" s="26">
        <f t="shared" si="8"/>
        <v>4.6816424700351895</v>
      </c>
      <c r="K273" s="26"/>
      <c r="N273" s="25"/>
      <c r="O273" s="25"/>
      <c r="P273" s="25"/>
    </row>
    <row r="274" spans="5:16" x14ac:dyDescent="0.3">
      <c r="E274" s="22">
        <v>273</v>
      </c>
      <c r="F274" s="26">
        <v>6.1861806092450511E-2</v>
      </c>
      <c r="G274" s="26">
        <v>0.80949245690133476</v>
      </c>
      <c r="H274" s="26"/>
      <c r="I274" s="26">
        <f t="shared" si="9"/>
        <v>0.18093103560935317</v>
      </c>
      <c r="J274" s="26">
        <f t="shared" si="8"/>
        <v>3.5372021096124633</v>
      </c>
      <c r="K274" s="26"/>
      <c r="N274" s="25"/>
      <c r="O274" s="25"/>
      <c r="P274" s="25"/>
    </row>
    <row r="275" spans="5:16" x14ac:dyDescent="0.3">
      <c r="E275" s="22">
        <v>274</v>
      </c>
      <c r="F275" s="26">
        <v>0.93784541005453648</v>
      </c>
      <c r="G275" s="26">
        <v>0.26602355965724334</v>
      </c>
      <c r="H275" s="26"/>
      <c r="I275" s="26">
        <f t="shared" si="9"/>
        <v>7.8713700646412263</v>
      </c>
      <c r="J275" s="26">
        <f t="shared" si="8"/>
        <v>0.65979381015132454</v>
      </c>
      <c r="K275" s="26"/>
      <c r="N275" s="25"/>
      <c r="O275" s="25"/>
      <c r="P275" s="25"/>
    </row>
    <row r="276" spans="5:16" x14ac:dyDescent="0.3">
      <c r="E276" s="22">
        <v>275</v>
      </c>
      <c r="F276" s="26">
        <v>0.61105382611339465</v>
      </c>
      <c r="G276" s="26">
        <v>0.48925661709900259</v>
      </c>
      <c r="H276" s="26"/>
      <c r="I276" s="26">
        <f t="shared" si="9"/>
        <v>2.6755572269927894</v>
      </c>
      <c r="J276" s="26">
        <f t="shared" si="8"/>
        <v>1.4333610688423013</v>
      </c>
      <c r="K276" s="26"/>
      <c r="N276" s="25"/>
      <c r="O276" s="25"/>
      <c r="P276" s="25"/>
    </row>
    <row r="277" spans="5:16" x14ac:dyDescent="0.3">
      <c r="E277" s="22">
        <v>276</v>
      </c>
      <c r="F277" s="26">
        <v>0.91697626747108918</v>
      </c>
      <c r="G277" s="26">
        <v>7.7455803799848066E-2</v>
      </c>
      <c r="H277" s="26"/>
      <c r="I277" s="26">
        <f t="shared" si="9"/>
        <v>7.0511148709253062</v>
      </c>
      <c r="J277" s="26">
        <f t="shared" si="8"/>
        <v>0.17198932278401205</v>
      </c>
      <c r="K277" s="26"/>
      <c r="N277" s="25"/>
      <c r="O277" s="25"/>
      <c r="P277" s="25"/>
    </row>
    <row r="278" spans="5:16" x14ac:dyDescent="0.3">
      <c r="E278" s="22">
        <v>277</v>
      </c>
      <c r="F278" s="26">
        <v>0.45979565358570373</v>
      </c>
      <c r="G278" s="26">
        <v>3.0113165043962886E-2</v>
      </c>
      <c r="H278" s="26"/>
      <c r="I278" s="26">
        <f t="shared" si="9"/>
        <v>1.744788743208376</v>
      </c>
      <c r="J278" s="26">
        <f t="shared" si="8"/>
        <v>6.5228542473332152E-2</v>
      </c>
      <c r="K278" s="26"/>
      <c r="N278" s="25"/>
      <c r="O278" s="25"/>
      <c r="P278" s="25"/>
    </row>
    <row r="279" spans="5:16" x14ac:dyDescent="0.3">
      <c r="E279" s="22">
        <v>278</v>
      </c>
      <c r="F279" s="26">
        <v>0.77851971662084041</v>
      </c>
      <c r="G279" s="26">
        <v>6.039808083937781E-2</v>
      </c>
      <c r="H279" s="26"/>
      <c r="I279" s="26">
        <f t="shared" si="9"/>
        <v>4.2710281713874449</v>
      </c>
      <c r="J279" s="26">
        <f t="shared" si="8"/>
        <v>0.13290449849614394</v>
      </c>
      <c r="K279" s="26"/>
      <c r="N279" s="25"/>
      <c r="O279" s="25"/>
      <c r="P279" s="25"/>
    </row>
    <row r="280" spans="5:16" x14ac:dyDescent="0.3">
      <c r="E280" s="22">
        <v>279</v>
      </c>
      <c r="F280" s="26">
        <v>6.4185504349748013E-2</v>
      </c>
      <c r="G280" s="26">
        <v>0.3042719327923602</v>
      </c>
      <c r="H280" s="26"/>
      <c r="I280" s="26">
        <f t="shared" si="9"/>
        <v>0.18795769657055419</v>
      </c>
      <c r="J280" s="26">
        <f t="shared" si="8"/>
        <v>0.77396565979517584</v>
      </c>
      <c r="K280" s="26"/>
      <c r="N280" s="25"/>
      <c r="O280" s="25"/>
      <c r="P280" s="25"/>
    </row>
    <row r="281" spans="5:16" x14ac:dyDescent="0.3">
      <c r="E281" s="22">
        <v>280</v>
      </c>
      <c r="F281" s="26">
        <v>0.36050700996179241</v>
      </c>
      <c r="G281" s="26">
        <v>0.54295588582180798</v>
      </c>
      <c r="H281" s="26"/>
      <c r="I281" s="26">
        <f t="shared" si="9"/>
        <v>1.2667255890151119</v>
      </c>
      <c r="J281" s="26">
        <f t="shared" si="8"/>
        <v>1.6703474406746623</v>
      </c>
      <c r="K281" s="26"/>
      <c r="N281" s="25"/>
      <c r="O281" s="25"/>
      <c r="P281" s="25"/>
    </row>
    <row r="282" spans="5:16" x14ac:dyDescent="0.3">
      <c r="E282" s="22">
        <v>281</v>
      </c>
      <c r="F282" s="26">
        <v>0.37097511144963702</v>
      </c>
      <c r="G282" s="26">
        <v>4.6486307423137641E-2</v>
      </c>
      <c r="H282" s="26"/>
      <c r="I282" s="26">
        <f t="shared" si="9"/>
        <v>1.3134892880955493</v>
      </c>
      <c r="J282" s="26">
        <f t="shared" si="8"/>
        <v>0.10154985325324133</v>
      </c>
      <c r="K282" s="26"/>
      <c r="N282" s="25"/>
      <c r="O282" s="25"/>
      <c r="P282" s="25"/>
    </row>
    <row r="283" spans="5:16" x14ac:dyDescent="0.3">
      <c r="E283" s="22">
        <v>282</v>
      </c>
      <c r="F283" s="26">
        <v>0.48887792096888372</v>
      </c>
      <c r="G283" s="26">
        <v>0.51635878505297972</v>
      </c>
      <c r="H283" s="26"/>
      <c r="I283" s="26">
        <f t="shared" si="9"/>
        <v>1.9015826427762157</v>
      </c>
      <c r="J283" s="26">
        <f t="shared" si="8"/>
        <v>1.549678802324552</v>
      </c>
      <c r="K283" s="26"/>
      <c r="N283" s="25"/>
      <c r="O283" s="25"/>
      <c r="P283" s="25"/>
    </row>
    <row r="284" spans="5:16" x14ac:dyDescent="0.3">
      <c r="E284" s="22">
        <v>283</v>
      </c>
      <c r="F284" s="26">
        <v>0.33829791020178146</v>
      </c>
      <c r="G284" s="26">
        <v>0.33740298269680513</v>
      </c>
      <c r="H284" s="26"/>
      <c r="I284" s="26">
        <f t="shared" si="9"/>
        <v>1.1699962126051622</v>
      </c>
      <c r="J284" s="26">
        <f t="shared" si="8"/>
        <v>0.87805502001249669</v>
      </c>
      <c r="K284" s="26"/>
      <c r="N284" s="25"/>
      <c r="O284" s="25"/>
      <c r="P284" s="25"/>
    </row>
    <row r="285" spans="5:16" x14ac:dyDescent="0.3">
      <c r="E285" s="22">
        <v>284</v>
      </c>
      <c r="F285" s="26">
        <v>0.88081147179490449</v>
      </c>
      <c r="G285" s="26">
        <v>0.80735312522354274</v>
      </c>
      <c r="H285" s="26"/>
      <c r="I285" s="26">
        <f t="shared" si="9"/>
        <v>6.0266381784717513</v>
      </c>
      <c r="J285" s="26">
        <f t="shared" si="8"/>
        <v>3.5133790513670511</v>
      </c>
      <c r="K285" s="26"/>
      <c r="N285" s="25"/>
      <c r="O285" s="25"/>
      <c r="P285" s="25"/>
    </row>
    <row r="286" spans="5:16" x14ac:dyDescent="0.3">
      <c r="E286" s="22">
        <v>285</v>
      </c>
      <c r="F286" s="26">
        <v>0.94752521430978831</v>
      </c>
      <c r="G286" s="26">
        <v>0.16786399958950515</v>
      </c>
      <c r="H286" s="26"/>
      <c r="I286" s="26">
        <f t="shared" si="9"/>
        <v>8.3510304090726741</v>
      </c>
      <c r="J286" s="26">
        <f t="shared" si="8"/>
        <v>0.39202003090676463</v>
      </c>
      <c r="K286" s="26"/>
      <c r="N286" s="25"/>
      <c r="O286" s="25"/>
      <c r="P286" s="25"/>
    </row>
    <row r="287" spans="5:16" x14ac:dyDescent="0.3">
      <c r="E287" s="22">
        <v>286</v>
      </c>
      <c r="F287" s="26">
        <v>0.61606240734993323</v>
      </c>
      <c r="G287" s="26">
        <v>0.57665127347565348</v>
      </c>
      <c r="H287" s="26"/>
      <c r="I287" s="26">
        <f t="shared" si="9"/>
        <v>2.7122798997704973</v>
      </c>
      <c r="J287" s="26">
        <f t="shared" si="8"/>
        <v>1.8337259242456563</v>
      </c>
      <c r="K287" s="26"/>
      <c r="N287" s="25"/>
      <c r="O287" s="25"/>
      <c r="P287" s="25"/>
    </row>
    <row r="288" spans="5:16" x14ac:dyDescent="0.3">
      <c r="E288" s="22">
        <v>287</v>
      </c>
      <c r="F288" s="26">
        <v>0.68530016327364252</v>
      </c>
      <c r="G288" s="26">
        <v>0.8625538456280063</v>
      </c>
      <c r="H288" s="26"/>
      <c r="I288" s="26">
        <f t="shared" si="9"/>
        <v>3.2757186489159817</v>
      </c>
      <c r="J288" s="26">
        <f t="shared" si="8"/>
        <v>4.2336491586985003</v>
      </c>
      <c r="K288" s="26"/>
      <c r="N288" s="25"/>
      <c r="O288" s="25"/>
      <c r="P288" s="25"/>
    </row>
    <row r="289" spans="5:16" x14ac:dyDescent="0.3">
      <c r="E289" s="22">
        <v>288</v>
      </c>
      <c r="F289" s="26">
        <v>0.7010232646781821</v>
      </c>
      <c r="G289" s="26">
        <v>0.19293795708670447</v>
      </c>
      <c r="H289" s="26"/>
      <c r="I289" s="26">
        <f t="shared" si="9"/>
        <v>3.420936964569572</v>
      </c>
      <c r="J289" s="26">
        <f t="shared" si="8"/>
        <v>0.45729009649903796</v>
      </c>
      <c r="K289" s="26"/>
      <c r="N289" s="25"/>
      <c r="O289" s="25"/>
      <c r="P289" s="25"/>
    </row>
    <row r="290" spans="5:16" x14ac:dyDescent="0.3">
      <c r="E290" s="22">
        <v>289</v>
      </c>
      <c r="F290" s="26">
        <v>0.45543687607436978</v>
      </c>
      <c r="G290" s="26">
        <v>0.5761067170023092</v>
      </c>
      <c r="H290" s="26"/>
      <c r="I290" s="26">
        <f t="shared" si="9"/>
        <v>1.722019004219312</v>
      </c>
      <c r="J290" s="26">
        <f t="shared" si="8"/>
        <v>1.8309835658087843</v>
      </c>
      <c r="K290" s="26"/>
      <c r="N290" s="25"/>
      <c r="O290" s="25"/>
      <c r="P290" s="25"/>
    </row>
    <row r="291" spans="5:16" x14ac:dyDescent="0.3">
      <c r="E291" s="22">
        <v>290</v>
      </c>
      <c r="F291" s="26">
        <v>0.46557430978281578</v>
      </c>
      <c r="G291" s="26">
        <v>0.12783333378925033</v>
      </c>
      <c r="H291" s="26"/>
      <c r="I291" s="26">
        <f t="shared" si="9"/>
        <v>1.7752606572279255</v>
      </c>
      <c r="J291" s="26">
        <f t="shared" si="8"/>
        <v>0.29178611703621316</v>
      </c>
      <c r="K291" s="26"/>
      <c r="N291" s="25"/>
      <c r="O291" s="25"/>
      <c r="P291" s="25"/>
    </row>
    <row r="292" spans="5:16" x14ac:dyDescent="0.3">
      <c r="E292" s="22">
        <v>291</v>
      </c>
      <c r="F292" s="26">
        <v>0.25853727467555432</v>
      </c>
      <c r="G292" s="26">
        <v>0.35129578792981786</v>
      </c>
      <c r="H292" s="26"/>
      <c r="I292" s="26">
        <f t="shared" si="9"/>
        <v>0.84753609920207518</v>
      </c>
      <c r="J292" s="26">
        <f t="shared" si="8"/>
        <v>0.9232606414720993</v>
      </c>
      <c r="K292" s="26"/>
      <c r="N292" s="25"/>
      <c r="O292" s="25"/>
      <c r="P292" s="25"/>
    </row>
    <row r="293" spans="5:16" x14ac:dyDescent="0.3">
      <c r="E293" s="22">
        <v>292</v>
      </c>
      <c r="F293" s="26">
        <v>0.20571006200526276</v>
      </c>
      <c r="G293" s="26">
        <v>0.86808676531591389</v>
      </c>
      <c r="H293" s="26"/>
      <c r="I293" s="26">
        <f t="shared" si="9"/>
        <v>0.6525357156984477</v>
      </c>
      <c r="J293" s="26">
        <f t="shared" si="8"/>
        <v>4.3213032224427019</v>
      </c>
      <c r="K293" s="26"/>
      <c r="N293" s="25"/>
      <c r="O293" s="25"/>
      <c r="P293" s="25"/>
    </row>
    <row r="294" spans="5:16" x14ac:dyDescent="0.3">
      <c r="E294" s="22">
        <v>293</v>
      </c>
      <c r="F294" s="26">
        <v>0.3660314221758032</v>
      </c>
      <c r="G294" s="26">
        <v>0.86157494709766602</v>
      </c>
      <c r="H294" s="26"/>
      <c r="I294" s="26">
        <f t="shared" si="9"/>
        <v>1.2913083480997718</v>
      </c>
      <c r="J294" s="26">
        <f t="shared" si="8"/>
        <v>4.2185092994131539</v>
      </c>
      <c r="K294" s="26"/>
      <c r="N294" s="25"/>
      <c r="O294" s="25"/>
      <c r="P294" s="25"/>
    </row>
    <row r="295" spans="5:16" x14ac:dyDescent="0.3">
      <c r="E295" s="22">
        <v>294</v>
      </c>
      <c r="F295" s="26">
        <v>0.74114215568842712</v>
      </c>
      <c r="G295" s="26">
        <v>0.28066680534551569</v>
      </c>
      <c r="H295" s="26"/>
      <c r="I295" s="26">
        <f t="shared" si="9"/>
        <v>3.8291826562716231</v>
      </c>
      <c r="J295" s="26">
        <f t="shared" si="8"/>
        <v>0.70278531118977139</v>
      </c>
      <c r="K295" s="26"/>
      <c r="N295" s="25"/>
      <c r="O295" s="25"/>
      <c r="P295" s="25"/>
    </row>
    <row r="296" spans="5:16" x14ac:dyDescent="0.3">
      <c r="E296" s="22">
        <v>295</v>
      </c>
      <c r="F296" s="26">
        <v>0.48545597733882417</v>
      </c>
      <c r="G296" s="26">
        <v>0.42647503717522062</v>
      </c>
      <c r="H296" s="26"/>
      <c r="I296" s="26">
        <f t="shared" si="9"/>
        <v>1.8826767963031752</v>
      </c>
      <c r="J296" s="26">
        <f t="shared" si="8"/>
        <v>1.1860348078988217</v>
      </c>
      <c r="K296" s="26"/>
      <c r="N296" s="25"/>
      <c r="O296" s="25"/>
      <c r="P296" s="25"/>
    </row>
    <row r="297" spans="5:16" x14ac:dyDescent="0.3">
      <c r="E297" s="22">
        <v>296</v>
      </c>
      <c r="F297" s="26">
        <v>0.79693899682973846</v>
      </c>
      <c r="G297" s="26">
        <v>0.404194398674391</v>
      </c>
      <c r="H297" s="26"/>
      <c r="I297" s="26">
        <f t="shared" si="9"/>
        <v>4.5170383710920436</v>
      </c>
      <c r="J297" s="26">
        <f t="shared" si="8"/>
        <v>1.1047271197760018</v>
      </c>
      <c r="K297" s="26"/>
      <c r="N297" s="25"/>
      <c r="O297" s="25"/>
      <c r="P297" s="25"/>
    </row>
    <row r="298" spans="5:16" x14ac:dyDescent="0.3">
      <c r="E298" s="22">
        <v>297</v>
      </c>
      <c r="F298" s="26">
        <v>4.5363292260217514E-2</v>
      </c>
      <c r="G298" s="26">
        <v>0.86273228362887133</v>
      </c>
      <c r="H298" s="26"/>
      <c r="I298" s="26">
        <f t="shared" si="9"/>
        <v>0.13153586125556826</v>
      </c>
      <c r="J298" s="26">
        <f t="shared" si="8"/>
        <v>4.2364205352415487</v>
      </c>
      <c r="K298" s="26"/>
      <c r="N298" s="25"/>
      <c r="O298" s="25"/>
      <c r="P298" s="25"/>
    </row>
    <row r="299" spans="5:16" x14ac:dyDescent="0.3">
      <c r="E299" s="22">
        <v>298</v>
      </c>
      <c r="F299" s="26">
        <v>7.0009646432298678E-2</v>
      </c>
      <c r="G299" s="26">
        <v>0.98428230421134111</v>
      </c>
      <c r="H299" s="26"/>
      <c r="I299" s="26">
        <f t="shared" si="9"/>
        <v>0.20564635195668868</v>
      </c>
      <c r="J299" s="26">
        <f t="shared" si="8"/>
        <v>8.8596652395825419</v>
      </c>
      <c r="K299" s="26"/>
      <c r="N299" s="25"/>
      <c r="O299" s="25"/>
      <c r="P299" s="25"/>
    </row>
    <row r="300" spans="5:16" x14ac:dyDescent="0.3">
      <c r="E300" s="22">
        <v>299</v>
      </c>
      <c r="F300" s="26">
        <v>0.4647991626826572</v>
      </c>
      <c r="G300" s="26">
        <v>0.44319933556525781</v>
      </c>
      <c r="H300" s="26"/>
      <c r="I300" s="26">
        <f t="shared" si="9"/>
        <v>1.7711540827459888</v>
      </c>
      <c r="J300" s="26">
        <f t="shared" si="8"/>
        <v>1.2491690168599818</v>
      </c>
      <c r="K300" s="26"/>
      <c r="N300" s="25"/>
      <c r="O300" s="25"/>
      <c r="P300" s="25"/>
    </row>
    <row r="301" spans="5:16" x14ac:dyDescent="0.3">
      <c r="E301" s="22">
        <v>300</v>
      </c>
      <c r="F301" s="26">
        <v>0.90057892875362233</v>
      </c>
      <c r="G301" s="26">
        <v>0.75651460575513019</v>
      </c>
      <c r="H301" s="26"/>
      <c r="I301" s="26">
        <f t="shared" si="9"/>
        <v>6.5404417430095219</v>
      </c>
      <c r="J301" s="26">
        <f t="shared" si="8"/>
        <v>3.013756417761682</v>
      </c>
      <c r="K301" s="26"/>
      <c r="N301" s="25"/>
      <c r="O301" s="25"/>
      <c r="P301" s="25"/>
    </row>
    <row r="302" spans="5:16" x14ac:dyDescent="0.3">
      <c r="E302" s="22">
        <v>301</v>
      </c>
      <c r="F302" s="26">
        <v>0.90488803056320755</v>
      </c>
      <c r="G302" s="26">
        <v>0.33150253843995214</v>
      </c>
      <c r="H302" s="26"/>
      <c r="I302" s="26">
        <f t="shared" si="9"/>
        <v>6.6659846246677237</v>
      </c>
      <c r="J302" s="26">
        <f t="shared" si="8"/>
        <v>0.85914171661851424</v>
      </c>
      <c r="K302" s="26"/>
      <c r="N302" s="25"/>
      <c r="O302" s="25"/>
      <c r="P302" s="25"/>
    </row>
    <row r="303" spans="5:16" x14ac:dyDescent="0.3">
      <c r="E303" s="22">
        <v>302</v>
      </c>
      <c r="F303" s="26">
        <v>0.25735020028578581</v>
      </c>
      <c r="G303" s="26">
        <v>0.98857290183633173</v>
      </c>
      <c r="H303" s="26"/>
      <c r="I303" s="26">
        <f t="shared" si="9"/>
        <v>0.84300358822572574</v>
      </c>
      <c r="J303" s="26">
        <f t="shared" si="8"/>
        <v>9.5397711196848878</v>
      </c>
      <c r="K303" s="26"/>
      <c r="N303" s="25"/>
      <c r="O303" s="25"/>
      <c r="P303" s="25"/>
    </row>
    <row r="304" spans="5:16" x14ac:dyDescent="0.3">
      <c r="E304" s="22">
        <v>303</v>
      </c>
      <c r="F304" s="26">
        <v>0.6164861110095915</v>
      </c>
      <c r="G304" s="26">
        <v>8.5568401223558799E-2</v>
      </c>
      <c r="H304" s="26"/>
      <c r="I304" s="26">
        <f t="shared" si="9"/>
        <v>2.7154084202126532</v>
      </c>
      <c r="J304" s="26">
        <f t="shared" si="8"/>
        <v>0.19083223521382991</v>
      </c>
      <c r="K304" s="26"/>
      <c r="N304" s="25"/>
      <c r="O304" s="25"/>
      <c r="P304" s="25"/>
    </row>
    <row r="305" spans="5:16" x14ac:dyDescent="0.3">
      <c r="E305" s="22">
        <v>304</v>
      </c>
      <c r="F305" s="26">
        <v>0.70085074264066427</v>
      </c>
      <c r="G305" s="26">
        <v>0.92461402948781113</v>
      </c>
      <c r="H305" s="26"/>
      <c r="I305" s="26">
        <f t="shared" si="9"/>
        <v>3.4193024846801481</v>
      </c>
      <c r="J305" s="26">
        <f t="shared" si="8"/>
        <v>5.5149527226848614</v>
      </c>
      <c r="K305" s="26"/>
      <c r="N305" s="25"/>
      <c r="O305" s="25"/>
      <c r="P305" s="25"/>
    </row>
    <row r="306" spans="5:16" x14ac:dyDescent="0.3">
      <c r="E306" s="22">
        <v>305</v>
      </c>
      <c r="F306" s="26">
        <v>0.67684904063765161</v>
      </c>
      <c r="G306" s="26">
        <v>0.96046984506971911</v>
      </c>
      <c r="H306" s="26"/>
      <c r="I306" s="26">
        <f t="shared" si="9"/>
        <v>3.2006344790670784</v>
      </c>
      <c r="J306" s="26">
        <f t="shared" si="8"/>
        <v>6.892141829060952</v>
      </c>
      <c r="K306" s="26"/>
      <c r="N306" s="25"/>
      <c r="O306" s="25"/>
      <c r="P306" s="25"/>
    </row>
    <row r="307" spans="5:16" x14ac:dyDescent="0.3">
      <c r="E307" s="22">
        <v>306</v>
      </c>
      <c r="F307" s="26">
        <v>0.62434752015706796</v>
      </c>
      <c r="G307" s="26">
        <v>5.1736378752751389E-3</v>
      </c>
      <c r="H307" s="26"/>
      <c r="I307" s="26">
        <f t="shared" si="9"/>
        <v>2.7740906530310006</v>
      </c>
      <c r="J307" s="26">
        <f t="shared" si="8"/>
        <v>1.1065743956635432E-2</v>
      </c>
      <c r="K307" s="26"/>
      <c r="N307" s="25"/>
      <c r="O307" s="25"/>
      <c r="P307" s="25"/>
    </row>
    <row r="308" spans="5:16" x14ac:dyDescent="0.3">
      <c r="E308" s="22">
        <v>307</v>
      </c>
      <c r="F308" s="26">
        <v>0.49771024431286559</v>
      </c>
      <c r="G308" s="26">
        <v>0.4949448164070972</v>
      </c>
      <c r="H308" s="26"/>
      <c r="I308" s="26">
        <f t="shared" si="9"/>
        <v>1.9509713491905469</v>
      </c>
      <c r="J308" s="26">
        <f t="shared" si="8"/>
        <v>1.457253506635525</v>
      </c>
      <c r="K308" s="26"/>
      <c r="N308" s="25"/>
      <c r="O308" s="25"/>
      <c r="P308" s="25"/>
    </row>
    <row r="309" spans="5:16" x14ac:dyDescent="0.3">
      <c r="E309" s="22">
        <v>308</v>
      </c>
      <c r="F309" s="26">
        <v>7.0166798385852047E-2</v>
      </c>
      <c r="G309" s="26">
        <v>0.46195309261606998</v>
      </c>
      <c r="H309" s="26"/>
      <c r="I309" s="26">
        <f t="shared" si="9"/>
        <v>0.20612517573351452</v>
      </c>
      <c r="J309" s="26">
        <f t="shared" si="8"/>
        <v>1.3222603395734991</v>
      </c>
      <c r="K309" s="26"/>
      <c r="N309" s="25"/>
      <c r="O309" s="25"/>
      <c r="P309" s="25"/>
    </row>
    <row r="310" spans="5:16" x14ac:dyDescent="0.3">
      <c r="E310" s="22">
        <v>309</v>
      </c>
      <c r="F310" s="26">
        <v>0.48437806731759447</v>
      </c>
      <c r="G310" s="26">
        <v>0.63024716266596204</v>
      </c>
      <c r="H310" s="26"/>
      <c r="I310" s="26">
        <f t="shared" si="9"/>
        <v>1.8767475001694434</v>
      </c>
      <c r="J310" s="26">
        <f t="shared" si="8"/>
        <v>2.1224970746995093</v>
      </c>
      <c r="K310" s="26"/>
      <c r="N310" s="25"/>
      <c r="O310" s="25"/>
      <c r="P310" s="25"/>
    </row>
    <row r="311" spans="5:16" x14ac:dyDescent="0.3">
      <c r="E311" s="22">
        <v>310</v>
      </c>
      <c r="F311" s="26">
        <v>0.34198355454847951</v>
      </c>
      <c r="G311" s="26">
        <v>0.15239257080529012</v>
      </c>
      <c r="H311" s="26"/>
      <c r="I311" s="26">
        <f t="shared" si="9"/>
        <v>1.1858218388315542</v>
      </c>
      <c r="J311" s="26">
        <f t="shared" si="8"/>
        <v>0.352720400318216</v>
      </c>
      <c r="K311" s="26"/>
      <c r="N311" s="25"/>
      <c r="O311" s="25"/>
      <c r="P311" s="25"/>
    </row>
    <row r="312" spans="5:16" x14ac:dyDescent="0.3">
      <c r="E312" s="22">
        <v>311</v>
      </c>
      <c r="F312" s="26">
        <v>0.38093801055286336</v>
      </c>
      <c r="G312" s="26">
        <v>0.79853689687709417</v>
      </c>
      <c r="H312" s="26"/>
      <c r="I312" s="26">
        <f t="shared" si="9"/>
        <v>1.3587246226255658</v>
      </c>
      <c r="J312" s="26">
        <f t="shared" si="8"/>
        <v>3.4179179208850168</v>
      </c>
      <c r="K312" s="26"/>
      <c r="N312" s="25"/>
      <c r="O312" s="25"/>
      <c r="P312" s="25"/>
    </row>
    <row r="313" spans="5:16" x14ac:dyDescent="0.3">
      <c r="E313" s="22">
        <v>312</v>
      </c>
      <c r="F313" s="26">
        <v>0.34331841599693613</v>
      </c>
      <c r="G313" s="26">
        <v>0.5412329624756852</v>
      </c>
      <c r="H313" s="26"/>
      <c r="I313" s="26">
        <f t="shared" si="9"/>
        <v>1.191575416690849</v>
      </c>
      <c r="J313" s="26">
        <f t="shared" si="8"/>
        <v>1.6623205147422151</v>
      </c>
      <c r="K313" s="26"/>
      <c r="N313" s="25"/>
      <c r="O313" s="25"/>
      <c r="P313" s="25"/>
    </row>
    <row r="314" spans="5:16" x14ac:dyDescent="0.3">
      <c r="E314" s="22">
        <v>313</v>
      </c>
      <c r="F314" s="26">
        <v>7.6386311666566842E-2</v>
      </c>
      <c r="G314" s="26">
        <v>0.65459678418386968</v>
      </c>
      <c r="H314" s="26"/>
      <c r="I314" s="26">
        <f t="shared" si="9"/>
        <v>0.22514057944926089</v>
      </c>
      <c r="J314" s="26">
        <f t="shared" si="8"/>
        <v>2.2678246461896654</v>
      </c>
      <c r="K314" s="26"/>
      <c r="N314" s="25"/>
      <c r="O314" s="25"/>
      <c r="P314" s="25"/>
    </row>
    <row r="315" spans="5:16" x14ac:dyDescent="0.3">
      <c r="E315" s="22">
        <v>314</v>
      </c>
      <c r="F315" s="26">
        <v>0.53765971557262138</v>
      </c>
      <c r="G315" s="26">
        <v>0.16344794573707255</v>
      </c>
      <c r="H315" s="26"/>
      <c r="I315" s="26">
        <f t="shared" si="9"/>
        <v>2.1857866524742122</v>
      </c>
      <c r="J315" s="26">
        <f t="shared" si="8"/>
        <v>0.38072860126874597</v>
      </c>
      <c r="K315" s="26"/>
      <c r="N315" s="25"/>
      <c r="O315" s="25"/>
      <c r="P315" s="25"/>
    </row>
    <row r="316" spans="5:16" x14ac:dyDescent="0.3">
      <c r="E316" s="22">
        <v>315</v>
      </c>
      <c r="F316" s="26">
        <v>0.98191327090280822</v>
      </c>
      <c r="G316" s="26">
        <v>0.79124993905162888</v>
      </c>
      <c r="H316" s="26"/>
      <c r="I316" s="26">
        <f t="shared" si="9"/>
        <v>11.368967624600185</v>
      </c>
      <c r="J316" s="26">
        <f t="shared" si="8"/>
        <v>3.3421175963370024</v>
      </c>
      <c r="K316" s="26"/>
      <c r="N316" s="25"/>
      <c r="O316" s="25"/>
      <c r="P316" s="25"/>
    </row>
    <row r="317" spans="5:16" x14ac:dyDescent="0.3">
      <c r="E317" s="22">
        <v>316</v>
      </c>
      <c r="F317" s="26">
        <v>0.52949943120929488</v>
      </c>
      <c r="G317" s="26">
        <v>8.5141984535669235E-2</v>
      </c>
      <c r="H317" s="26"/>
      <c r="I317" s="26">
        <f t="shared" si="9"/>
        <v>2.1362146479764608</v>
      </c>
      <c r="J317" s="26">
        <f t="shared" si="8"/>
        <v>0.18983765355375873</v>
      </c>
      <c r="K317" s="26"/>
      <c r="N317" s="25"/>
      <c r="O317" s="25"/>
      <c r="P317" s="25"/>
    </row>
    <row r="318" spans="5:16" x14ac:dyDescent="0.3">
      <c r="E318" s="22">
        <v>317</v>
      </c>
      <c r="F318" s="26">
        <v>3.0252920589132759E-2</v>
      </c>
      <c r="G318" s="26">
        <v>0.8401265653292983</v>
      </c>
      <c r="H318" s="26"/>
      <c r="I318" s="26">
        <f t="shared" si="9"/>
        <v>8.7039955685071169E-2</v>
      </c>
      <c r="J318" s="26">
        <f t="shared" si="8"/>
        <v>3.911195328188505</v>
      </c>
      <c r="K318" s="26"/>
      <c r="N318" s="25"/>
      <c r="O318" s="25"/>
      <c r="P318" s="25"/>
    </row>
    <row r="319" spans="5:16" x14ac:dyDescent="0.3">
      <c r="E319" s="22">
        <v>318</v>
      </c>
      <c r="F319" s="26">
        <v>0.39027598528041052</v>
      </c>
      <c r="G319" s="26">
        <v>0.79930942251079584</v>
      </c>
      <c r="H319" s="26"/>
      <c r="I319" s="26">
        <f t="shared" si="9"/>
        <v>1.4017884340606901</v>
      </c>
      <c r="J319" s="26">
        <f t="shared" si="8"/>
        <v>3.4261140747031544</v>
      </c>
      <c r="K319" s="26"/>
      <c r="N319" s="25"/>
      <c r="O319" s="25"/>
      <c r="P319" s="25"/>
    </row>
    <row r="320" spans="5:16" x14ac:dyDescent="0.3">
      <c r="E320" s="22">
        <v>319</v>
      </c>
      <c r="F320" s="26">
        <v>0.80617142394576502</v>
      </c>
      <c r="G320" s="26">
        <v>9.2090633912728981E-2</v>
      </c>
      <c r="H320" s="26"/>
      <c r="I320" s="26">
        <f t="shared" si="9"/>
        <v>4.6488798942161127</v>
      </c>
      <c r="J320" s="26">
        <f t="shared" si="8"/>
        <v>0.20610287455446133</v>
      </c>
      <c r="K320" s="26"/>
      <c r="N320" s="25"/>
      <c r="O320" s="25"/>
      <c r="P320" s="25"/>
    </row>
    <row r="321" spans="5:16" x14ac:dyDescent="0.3">
      <c r="E321" s="22">
        <v>320</v>
      </c>
      <c r="F321" s="26">
        <v>0.42830773374877906</v>
      </c>
      <c r="G321" s="26">
        <v>0.35010052931130642</v>
      </c>
      <c r="H321" s="26"/>
      <c r="I321" s="26">
        <f t="shared" si="9"/>
        <v>1.5842708805756025</v>
      </c>
      <c r="J321" s="26">
        <f t="shared" si="8"/>
        <v>0.91933352220277842</v>
      </c>
      <c r="K321" s="26"/>
      <c r="N321" s="25"/>
      <c r="O321" s="25"/>
      <c r="P321" s="25"/>
    </row>
    <row r="322" spans="5:16" x14ac:dyDescent="0.3">
      <c r="E322" s="22">
        <v>321</v>
      </c>
      <c r="F322" s="26">
        <v>0.38011032849037041</v>
      </c>
      <c r="G322" s="26">
        <v>0.18112728121397503</v>
      </c>
      <c r="H322" s="26"/>
      <c r="I322" s="26">
        <f t="shared" si="9"/>
        <v>1.3549390035415763</v>
      </c>
      <c r="J322" s="26">
        <f t="shared" si="8"/>
        <v>0.42629678447830932</v>
      </c>
      <c r="K322" s="26"/>
      <c r="N322" s="25"/>
      <c r="O322" s="25"/>
      <c r="P322" s="25"/>
    </row>
    <row r="323" spans="5:16" x14ac:dyDescent="0.3">
      <c r="E323" s="22">
        <v>322</v>
      </c>
      <c r="F323" s="26">
        <v>0.89085246461760326</v>
      </c>
      <c r="G323" s="26">
        <v>0.67635945726802194</v>
      </c>
      <c r="H323" s="26"/>
      <c r="I323" s="26">
        <f t="shared" si="9"/>
        <v>6.2759885329584151</v>
      </c>
      <c r="J323" s="26">
        <f t="shared" ref="J323:J386" si="10">(LN(1-G323)/(-$B$3))</f>
        <v>2.4066598721747527</v>
      </c>
      <c r="K323" s="26"/>
      <c r="N323" s="25"/>
      <c r="O323" s="25"/>
      <c r="P323" s="25"/>
    </row>
    <row r="324" spans="5:16" x14ac:dyDescent="0.3">
      <c r="E324" s="22">
        <v>323</v>
      </c>
      <c r="F324" s="26">
        <v>0.47274479944945336</v>
      </c>
      <c r="G324" s="26">
        <v>0.70171973973650492</v>
      </c>
      <c r="H324" s="26"/>
      <c r="I324" s="26">
        <f t="shared" ref="I324:I387" si="11">(LN(1-F324)/(-$B$2))</f>
        <v>1.8135333557119793</v>
      </c>
      <c r="J324" s="26">
        <f t="shared" si="10"/>
        <v>2.5807397626865787</v>
      </c>
      <c r="K324" s="26"/>
      <c r="N324" s="25"/>
      <c r="O324" s="25"/>
      <c r="P324" s="25"/>
    </row>
    <row r="325" spans="5:16" x14ac:dyDescent="0.3">
      <c r="E325" s="22">
        <v>324</v>
      </c>
      <c r="F325" s="26">
        <v>4.5141154893442059E-2</v>
      </c>
      <c r="G325" s="26">
        <v>0.87925011856072666</v>
      </c>
      <c r="H325" s="26"/>
      <c r="I325" s="26">
        <f t="shared" si="11"/>
        <v>0.13087664085805034</v>
      </c>
      <c r="J325" s="26">
        <f t="shared" si="10"/>
        <v>4.5099391324145257</v>
      </c>
      <c r="K325" s="26"/>
      <c r="N325" s="25"/>
      <c r="O325" s="25"/>
      <c r="P325" s="25"/>
    </row>
    <row r="326" spans="5:16" x14ac:dyDescent="0.3">
      <c r="E326" s="22">
        <v>325</v>
      </c>
      <c r="F326" s="26">
        <v>0.64536293108664156</v>
      </c>
      <c r="G326" s="26">
        <v>3.6654047451003313E-2</v>
      </c>
      <c r="H326" s="26"/>
      <c r="I326" s="26">
        <f t="shared" si="11"/>
        <v>2.9372043350383721</v>
      </c>
      <c r="J326" s="26">
        <f t="shared" si="10"/>
        <v>7.9664399141837969E-2</v>
      </c>
      <c r="K326" s="26"/>
      <c r="N326" s="25"/>
      <c r="O326" s="25"/>
      <c r="P326" s="25"/>
    </row>
    <row r="327" spans="5:16" x14ac:dyDescent="0.3">
      <c r="E327" s="22">
        <v>326</v>
      </c>
      <c r="F327" s="26">
        <v>0.72355492367832397</v>
      </c>
      <c r="G327" s="26">
        <v>0.9923600036537058</v>
      </c>
      <c r="H327" s="26"/>
      <c r="I327" s="26">
        <f t="shared" si="11"/>
        <v>3.6429388307416986</v>
      </c>
      <c r="J327" s="26">
        <f t="shared" si="10"/>
        <v>10.398630728613474</v>
      </c>
      <c r="K327" s="26"/>
      <c r="N327" s="25"/>
      <c r="O327" s="25"/>
      <c r="P327" s="25"/>
    </row>
    <row r="328" spans="5:16" x14ac:dyDescent="0.3">
      <c r="E328" s="22">
        <v>327</v>
      </c>
      <c r="F328" s="26">
        <v>0.5284839443096101</v>
      </c>
      <c r="G328" s="26">
        <v>4.5318148909937461E-2</v>
      </c>
      <c r="H328" s="26"/>
      <c r="I328" s="26">
        <f t="shared" si="11"/>
        <v>2.1301060211811929</v>
      </c>
      <c r="J328" s="26">
        <f t="shared" si="10"/>
        <v>9.8937886346169499E-2</v>
      </c>
      <c r="K328" s="26"/>
      <c r="N328" s="25"/>
      <c r="O328" s="25"/>
      <c r="P328" s="25"/>
    </row>
    <row r="329" spans="5:16" x14ac:dyDescent="0.3">
      <c r="E329" s="22">
        <v>328</v>
      </c>
      <c r="F329" s="26">
        <v>0.34361481532391502</v>
      </c>
      <c r="G329" s="26">
        <v>0.38594412181353788</v>
      </c>
      <c r="H329" s="26"/>
      <c r="I329" s="26">
        <f t="shared" si="11"/>
        <v>1.1928545566819027</v>
      </c>
      <c r="J329" s="26">
        <f t="shared" si="10"/>
        <v>1.0403612760693794</v>
      </c>
      <c r="K329" s="26"/>
      <c r="N329" s="25"/>
      <c r="O329" s="25"/>
      <c r="P329" s="25"/>
    </row>
    <row r="330" spans="5:16" x14ac:dyDescent="0.3">
      <c r="E330" s="22">
        <v>329</v>
      </c>
      <c r="F330" s="26">
        <v>0.49501832013322777</v>
      </c>
      <c r="G330" s="26">
        <v>0.24318367108260319</v>
      </c>
      <c r="H330" s="26"/>
      <c r="I330" s="26">
        <f t="shared" si="11"/>
        <v>1.9358271955930255</v>
      </c>
      <c r="J330" s="26">
        <f t="shared" si="10"/>
        <v>0.59442066178597031</v>
      </c>
      <c r="K330" s="26"/>
      <c r="N330" s="25"/>
      <c r="O330" s="25"/>
      <c r="P330" s="25"/>
    </row>
    <row r="331" spans="5:16" x14ac:dyDescent="0.3">
      <c r="E331" s="22">
        <v>330</v>
      </c>
      <c r="F331" s="26">
        <v>0.23924888657010424</v>
      </c>
      <c r="G331" s="26">
        <v>0.99905169760578416</v>
      </c>
      <c r="H331" s="26"/>
      <c r="I331" s="26">
        <f t="shared" si="11"/>
        <v>0.77477224206486406</v>
      </c>
      <c r="J331" s="26">
        <f t="shared" si="10"/>
        <v>14.849785867376248</v>
      </c>
      <c r="K331" s="26"/>
      <c r="N331" s="25"/>
      <c r="O331" s="25"/>
      <c r="P331" s="25"/>
    </row>
    <row r="332" spans="5:16" x14ac:dyDescent="0.3">
      <c r="E332" s="22">
        <v>331</v>
      </c>
      <c r="F332" s="26">
        <v>0.83929497177459922</v>
      </c>
      <c r="G332" s="26">
        <v>0.6550875966438009</v>
      </c>
      <c r="H332" s="26"/>
      <c r="I332" s="26">
        <f t="shared" si="11"/>
        <v>5.1798566987646719</v>
      </c>
      <c r="J332" s="26">
        <f t="shared" si="10"/>
        <v>2.2708582346774318</v>
      </c>
      <c r="K332" s="26"/>
      <c r="N332" s="25"/>
      <c r="O332" s="25"/>
      <c r="P332" s="25"/>
    </row>
    <row r="333" spans="5:16" x14ac:dyDescent="0.3">
      <c r="E333" s="22">
        <v>332</v>
      </c>
      <c r="F333" s="26">
        <v>1.3455019136533242E-2</v>
      </c>
      <c r="G333" s="26">
        <v>0.62585073320728291</v>
      </c>
      <c r="H333" s="26"/>
      <c r="I333" s="26">
        <f t="shared" si="11"/>
        <v>3.8381348074331641E-2</v>
      </c>
      <c r="J333" s="26">
        <f t="shared" si="10"/>
        <v>2.0972809645205541</v>
      </c>
      <c r="K333" s="26"/>
      <c r="N333" s="25"/>
      <c r="O333" s="25"/>
      <c r="P333" s="25"/>
    </row>
    <row r="334" spans="5:16" x14ac:dyDescent="0.3">
      <c r="E334" s="22">
        <v>333</v>
      </c>
      <c r="F334" s="26">
        <v>0.74094520171698064</v>
      </c>
      <c r="G334" s="26">
        <v>0.88273688956446272</v>
      </c>
      <c r="H334" s="26"/>
      <c r="I334" s="26">
        <f t="shared" si="11"/>
        <v>3.8270277126250019</v>
      </c>
      <c r="J334" s="26">
        <f t="shared" si="10"/>
        <v>4.5724481318940997</v>
      </c>
      <c r="K334" s="26"/>
      <c r="N334" s="25"/>
      <c r="O334" s="25"/>
      <c r="P334" s="25"/>
    </row>
    <row r="335" spans="5:16" x14ac:dyDescent="0.3">
      <c r="E335" s="22">
        <v>334</v>
      </c>
      <c r="F335" s="26">
        <v>0.62672219508913707</v>
      </c>
      <c r="G335" s="26">
        <v>0.62175799200975723</v>
      </c>
      <c r="H335" s="26"/>
      <c r="I335" s="26">
        <f t="shared" si="11"/>
        <v>2.7920583285967231</v>
      </c>
      <c r="J335" s="26">
        <f t="shared" si="10"/>
        <v>2.0740715849508264</v>
      </c>
      <c r="K335" s="26"/>
      <c r="N335" s="25"/>
      <c r="O335" s="25"/>
      <c r="P335" s="25"/>
    </row>
    <row r="336" spans="5:16" x14ac:dyDescent="0.3">
      <c r="E336" s="22">
        <v>335</v>
      </c>
      <c r="F336" s="26">
        <v>0.66086012701664021</v>
      </c>
      <c r="G336" s="26">
        <v>0.62092756944144445</v>
      </c>
      <c r="H336" s="26"/>
      <c r="I336" s="26">
        <f t="shared" si="11"/>
        <v>3.0638041807485781</v>
      </c>
      <c r="J336" s="26">
        <f t="shared" si="10"/>
        <v>2.0693930293453935</v>
      </c>
      <c r="K336" s="26"/>
      <c r="N336" s="25"/>
      <c r="O336" s="25"/>
      <c r="P336" s="25"/>
    </row>
    <row r="337" spans="5:16" x14ac:dyDescent="0.3">
      <c r="E337" s="22">
        <v>336</v>
      </c>
      <c r="F337" s="26">
        <v>0.96696118395338426</v>
      </c>
      <c r="G337" s="26">
        <v>0.17491257150987494</v>
      </c>
      <c r="H337" s="26"/>
      <c r="I337" s="26">
        <f t="shared" si="11"/>
        <v>9.6618711339162413</v>
      </c>
      <c r="J337" s="26">
        <f t="shared" si="10"/>
        <v>0.41016730524772632</v>
      </c>
      <c r="K337" s="26"/>
      <c r="N337" s="25"/>
      <c r="O337" s="25"/>
      <c r="P337" s="25"/>
    </row>
    <row r="338" spans="5:16" x14ac:dyDescent="0.3">
      <c r="E338" s="22">
        <v>337</v>
      </c>
      <c r="F338" s="26">
        <v>5.8831312338440189E-2</v>
      </c>
      <c r="G338" s="26">
        <v>7.2688815008622565E-2</v>
      </c>
      <c r="H338" s="26"/>
      <c r="I338" s="26">
        <f t="shared" si="11"/>
        <v>0.17179319176228697</v>
      </c>
      <c r="J338" s="26">
        <f t="shared" si="10"/>
        <v>0.16099430263009948</v>
      </c>
      <c r="K338" s="26"/>
      <c r="N338" s="25"/>
      <c r="O338" s="25"/>
      <c r="P338" s="25"/>
    </row>
    <row r="339" spans="5:16" x14ac:dyDescent="0.3">
      <c r="E339" s="22">
        <v>338</v>
      </c>
      <c r="F339" s="26">
        <v>0.68704777910061265</v>
      </c>
      <c r="G339" s="26">
        <v>0.97510268422457358</v>
      </c>
      <c r="H339" s="26"/>
      <c r="I339" s="26">
        <f t="shared" si="11"/>
        <v>3.2914967887703139</v>
      </c>
      <c r="J339" s="26">
        <f t="shared" si="10"/>
        <v>7.8783899338794887</v>
      </c>
      <c r="K339" s="26"/>
      <c r="N339" s="25"/>
      <c r="O339" s="25"/>
      <c r="P339" s="25"/>
    </row>
    <row r="340" spans="5:16" x14ac:dyDescent="0.3">
      <c r="E340" s="22">
        <v>339</v>
      </c>
      <c r="F340" s="26">
        <v>0.57406195548609129</v>
      </c>
      <c r="G340" s="26">
        <v>0.75362540993862603</v>
      </c>
      <c r="H340" s="26"/>
      <c r="I340" s="26">
        <f t="shared" si="11"/>
        <v>2.4181405729915002</v>
      </c>
      <c r="J340" s="26">
        <f t="shared" si="10"/>
        <v>2.9885913117683462</v>
      </c>
      <c r="K340" s="26"/>
      <c r="N340" s="25"/>
      <c r="O340" s="25"/>
      <c r="P340" s="25"/>
    </row>
    <row r="341" spans="5:16" x14ac:dyDescent="0.3">
      <c r="E341" s="22">
        <v>340</v>
      </c>
      <c r="F341" s="26">
        <v>0.12476405629412657</v>
      </c>
      <c r="G341" s="26">
        <v>0.3846143601199925</v>
      </c>
      <c r="H341" s="26"/>
      <c r="I341" s="26">
        <f t="shared" si="11"/>
        <v>0.3775750405679052</v>
      </c>
      <c r="J341" s="26">
        <f t="shared" si="10"/>
        <v>1.0357464554198921</v>
      </c>
      <c r="K341" s="26"/>
      <c r="N341" s="25"/>
      <c r="O341" s="25"/>
      <c r="P341" s="25"/>
    </row>
    <row r="342" spans="5:16" x14ac:dyDescent="0.3">
      <c r="E342" s="22">
        <v>341</v>
      </c>
      <c r="F342" s="26">
        <v>0.13749792744415501</v>
      </c>
      <c r="G342" s="26">
        <v>0.27050110416141437</v>
      </c>
      <c r="H342" s="26"/>
      <c r="I342" s="26">
        <f t="shared" si="11"/>
        <v>0.41910022682926423</v>
      </c>
      <c r="J342" s="26">
        <f t="shared" si="10"/>
        <v>0.6728478391616598</v>
      </c>
      <c r="K342" s="26"/>
      <c r="N342" s="25"/>
      <c r="O342" s="25"/>
      <c r="P342" s="25"/>
    </row>
    <row r="343" spans="5:16" x14ac:dyDescent="0.3">
      <c r="E343" s="22">
        <v>342</v>
      </c>
      <c r="F343" s="26">
        <v>0.48521218738456928</v>
      </c>
      <c r="G343" s="26">
        <v>0.30826245030821509</v>
      </c>
      <c r="H343" s="26"/>
      <c r="I343" s="26">
        <f t="shared" si="11"/>
        <v>1.8813346864160325</v>
      </c>
      <c r="J343" s="26">
        <f t="shared" si="10"/>
        <v>0.78623713867566447</v>
      </c>
      <c r="K343" s="26"/>
      <c r="N343" s="25"/>
      <c r="O343" s="25"/>
      <c r="P343" s="25"/>
    </row>
    <row r="344" spans="5:16" x14ac:dyDescent="0.3">
      <c r="E344" s="22">
        <v>343</v>
      </c>
      <c r="F344" s="26">
        <v>0.51868530016498604</v>
      </c>
      <c r="G344" s="26">
        <v>0.91014210150888308</v>
      </c>
      <c r="H344" s="26"/>
      <c r="I344" s="26">
        <f t="shared" si="11"/>
        <v>2.0718295567359979</v>
      </c>
      <c r="J344" s="26">
        <f t="shared" si="10"/>
        <v>5.140321625794682</v>
      </c>
      <c r="K344" s="26"/>
      <c r="N344" s="25"/>
      <c r="O344" s="25"/>
      <c r="P344" s="25"/>
    </row>
    <row r="345" spans="5:16" x14ac:dyDescent="0.3">
      <c r="E345" s="22">
        <v>344</v>
      </c>
      <c r="F345" s="26">
        <v>0.35665553006410422</v>
      </c>
      <c r="G345" s="26">
        <v>0.72617208715298132</v>
      </c>
      <c r="H345" s="26"/>
      <c r="I345" s="26">
        <f t="shared" si="11"/>
        <v>1.2497124295065547</v>
      </c>
      <c r="J345" s="26">
        <f t="shared" si="10"/>
        <v>2.7632115737733729</v>
      </c>
      <c r="K345" s="26"/>
      <c r="N345" s="25"/>
      <c r="O345" s="25"/>
      <c r="P345" s="25"/>
    </row>
    <row r="346" spans="5:16" x14ac:dyDescent="0.3">
      <c r="E346" s="22">
        <v>345</v>
      </c>
      <c r="F346" s="26">
        <v>0.46872098345350133</v>
      </c>
      <c r="G346" s="26">
        <v>0.30327815658473911</v>
      </c>
      <c r="H346" s="26"/>
      <c r="I346" s="26">
        <f t="shared" si="11"/>
        <v>1.7919924990847764</v>
      </c>
      <c r="J346" s="26">
        <f t="shared" si="10"/>
        <v>0.77092058613993042</v>
      </c>
      <c r="K346" s="26"/>
      <c r="N346" s="25"/>
      <c r="O346" s="25"/>
      <c r="P346" s="25"/>
    </row>
    <row r="347" spans="5:16" x14ac:dyDescent="0.3">
      <c r="E347" s="22">
        <v>346</v>
      </c>
      <c r="F347" s="26">
        <v>3.6231685371221678E-2</v>
      </c>
      <c r="G347" s="26">
        <v>0.83593583334707944</v>
      </c>
      <c r="H347" s="26"/>
      <c r="I347" s="26">
        <f t="shared" si="11"/>
        <v>0.1045623272080059</v>
      </c>
      <c r="J347" s="26">
        <f t="shared" si="10"/>
        <v>3.8559950242163623</v>
      </c>
      <c r="K347" s="26"/>
      <c r="N347" s="25"/>
      <c r="O347" s="25"/>
      <c r="P347" s="25"/>
    </row>
    <row r="348" spans="5:16" x14ac:dyDescent="0.3">
      <c r="E348" s="22">
        <v>347</v>
      </c>
      <c r="F348" s="26">
        <v>0.18101276740681305</v>
      </c>
      <c r="G348" s="26">
        <v>0.9795643494798788</v>
      </c>
      <c r="H348" s="26"/>
      <c r="I348" s="26">
        <f t="shared" si="11"/>
        <v>0.56577922209800902</v>
      </c>
      <c r="J348" s="26">
        <f t="shared" si="10"/>
        <v>8.2996785682087548</v>
      </c>
      <c r="K348" s="26"/>
      <c r="N348" s="25"/>
      <c r="O348" s="25"/>
      <c r="P348" s="25"/>
    </row>
    <row r="349" spans="5:16" x14ac:dyDescent="0.3">
      <c r="E349" s="22">
        <v>348</v>
      </c>
      <c r="F349" s="26">
        <v>1.2499658428480998E-2</v>
      </c>
      <c r="G349" s="26">
        <v>0.63186504145165323</v>
      </c>
      <c r="H349" s="26"/>
      <c r="I349" s="26">
        <f t="shared" si="11"/>
        <v>3.5638902883180695E-2</v>
      </c>
      <c r="J349" s="26">
        <f t="shared" si="10"/>
        <v>2.1318521020979042</v>
      </c>
      <c r="K349" s="26"/>
      <c r="N349" s="25"/>
      <c r="O349" s="25"/>
      <c r="P349" s="25"/>
    </row>
    <row r="350" spans="5:16" x14ac:dyDescent="0.3">
      <c r="E350" s="22">
        <v>349</v>
      </c>
      <c r="F350" s="26">
        <v>0.16543217898483054</v>
      </c>
      <c r="G350" s="26">
        <v>0.22751196281463504</v>
      </c>
      <c r="H350" s="26"/>
      <c r="I350" s="26">
        <f t="shared" si="11"/>
        <v>0.51238359194247207</v>
      </c>
      <c r="J350" s="26">
        <f t="shared" si="10"/>
        <v>0.55069601317190653</v>
      </c>
      <c r="K350" s="26"/>
      <c r="N350" s="25"/>
      <c r="O350" s="25"/>
      <c r="P350" s="25"/>
    </row>
    <row r="351" spans="5:16" x14ac:dyDescent="0.3">
      <c r="E351" s="22">
        <v>350</v>
      </c>
      <c r="F351" s="26">
        <v>0.92882770825452843</v>
      </c>
      <c r="G351" s="26">
        <v>0.44547155798602966</v>
      </c>
      <c r="H351" s="26"/>
      <c r="I351" s="26">
        <f t="shared" si="11"/>
        <v>7.4875131420246284</v>
      </c>
      <c r="J351" s="26">
        <f t="shared" si="10"/>
        <v>1.2578926515736706</v>
      </c>
      <c r="K351" s="26"/>
      <c r="N351" s="25"/>
      <c r="O351" s="25"/>
      <c r="P351" s="25"/>
    </row>
    <row r="352" spans="5:16" x14ac:dyDescent="0.3">
      <c r="E352" s="22">
        <v>351</v>
      </c>
      <c r="F352" s="26">
        <v>2.6351786009275346E-2</v>
      </c>
      <c r="G352" s="26">
        <v>0.89070303036254495</v>
      </c>
      <c r="H352" s="26"/>
      <c r="I352" s="26">
        <f t="shared" si="11"/>
        <v>7.5664782011355583E-2</v>
      </c>
      <c r="J352" s="26">
        <f t="shared" si="10"/>
        <v>4.7225314333170951</v>
      </c>
      <c r="K352" s="26"/>
      <c r="N352" s="25"/>
      <c r="O352" s="25"/>
      <c r="P352" s="25"/>
    </row>
    <row r="353" spans="5:16" x14ac:dyDescent="0.3">
      <c r="E353" s="22">
        <v>352</v>
      </c>
      <c r="F353" s="26">
        <v>0.42829059727638807</v>
      </c>
      <c r="G353" s="26">
        <v>0.95791912331957241</v>
      </c>
      <c r="H353" s="26"/>
      <c r="I353" s="26">
        <f t="shared" si="11"/>
        <v>1.5841859526980908</v>
      </c>
      <c r="J353" s="26">
        <f t="shared" si="10"/>
        <v>6.7587453378332771</v>
      </c>
      <c r="K353" s="26"/>
      <c r="N353" s="25"/>
      <c r="O353" s="25"/>
      <c r="P353" s="25"/>
    </row>
    <row r="354" spans="5:16" x14ac:dyDescent="0.3">
      <c r="E354" s="22">
        <v>353</v>
      </c>
      <c r="F354" s="26">
        <v>0.78603588077383435</v>
      </c>
      <c r="G354" s="26">
        <v>0.29174825314729347</v>
      </c>
      <c r="H354" s="26"/>
      <c r="I354" s="26">
        <f t="shared" si="11"/>
        <v>4.3688496780254349</v>
      </c>
      <c r="J354" s="26">
        <f t="shared" si="10"/>
        <v>0.73590543752402449</v>
      </c>
      <c r="K354" s="26"/>
      <c r="N354" s="25"/>
      <c r="O354" s="25"/>
      <c r="P354" s="25"/>
    </row>
    <row r="355" spans="5:16" x14ac:dyDescent="0.3">
      <c r="E355" s="22">
        <v>354</v>
      </c>
      <c r="F355" s="26">
        <v>0.78329543039132865</v>
      </c>
      <c r="G355" s="26">
        <v>0.70667001182321898</v>
      </c>
      <c r="H355" s="26"/>
      <c r="I355" s="26">
        <f t="shared" si="11"/>
        <v>4.3327908029802416</v>
      </c>
      <c r="J355" s="26">
        <f t="shared" si="10"/>
        <v>2.6164417369297319</v>
      </c>
      <c r="K355" s="26"/>
      <c r="N355" s="25"/>
      <c r="O355" s="25"/>
      <c r="P355" s="25"/>
    </row>
    <row r="356" spans="5:16" x14ac:dyDescent="0.3">
      <c r="E356" s="22">
        <v>355</v>
      </c>
      <c r="F356" s="26">
        <v>0.97804980776280026</v>
      </c>
      <c r="G356" s="26">
        <v>0.27039504585954355</v>
      </c>
      <c r="H356" s="26"/>
      <c r="I356" s="26">
        <f t="shared" si="11"/>
        <v>10.82044158103092</v>
      </c>
      <c r="J356" s="26">
        <f t="shared" si="10"/>
        <v>0.67253770673200508</v>
      </c>
      <c r="K356" s="26"/>
      <c r="N356" s="25"/>
      <c r="O356" s="25"/>
      <c r="P356" s="25"/>
    </row>
    <row r="357" spans="5:16" x14ac:dyDescent="0.3">
      <c r="E357" s="22">
        <v>356</v>
      </c>
      <c r="F357" s="26">
        <v>0.37919072592742886</v>
      </c>
      <c r="G357" s="26">
        <v>0.12831932866347717</v>
      </c>
      <c r="H357" s="26"/>
      <c r="I357" s="26">
        <f t="shared" si="11"/>
        <v>1.3507388854042683</v>
      </c>
      <c r="J357" s="26">
        <f t="shared" si="10"/>
        <v>0.292975199439857</v>
      </c>
      <c r="K357" s="26"/>
      <c r="N357" s="25"/>
      <c r="O357" s="25"/>
      <c r="P357" s="25"/>
    </row>
    <row r="358" spans="5:16" x14ac:dyDescent="0.3">
      <c r="E358" s="22">
        <v>357</v>
      </c>
      <c r="F358" s="26">
        <v>0.61850942898950045</v>
      </c>
      <c r="G358" s="26">
        <v>0.78031578855523831</v>
      </c>
      <c r="H358" s="26"/>
      <c r="I358" s="26">
        <f t="shared" si="11"/>
        <v>2.7303959083736293</v>
      </c>
      <c r="J358" s="26">
        <f t="shared" si="10"/>
        <v>3.2332035548387759</v>
      </c>
      <c r="K358" s="26"/>
      <c r="N358" s="25"/>
      <c r="O358" s="25"/>
      <c r="P358" s="25"/>
    </row>
    <row r="359" spans="5:16" x14ac:dyDescent="0.3">
      <c r="E359" s="22">
        <v>358</v>
      </c>
      <c r="F359" s="26">
        <v>0.75079843594988116</v>
      </c>
      <c r="G359" s="26">
        <v>0.27881137456812621</v>
      </c>
      <c r="H359" s="26"/>
      <c r="I359" s="26">
        <f t="shared" si="11"/>
        <v>3.9368974447778577</v>
      </c>
      <c r="J359" s="26">
        <f t="shared" si="10"/>
        <v>0.69728972693851254</v>
      </c>
      <c r="K359" s="26"/>
      <c r="N359" s="25"/>
      <c r="O359" s="25"/>
      <c r="P359" s="25"/>
    </row>
    <row r="360" spans="5:16" x14ac:dyDescent="0.3">
      <c r="E360" s="22">
        <v>359</v>
      </c>
      <c r="F360" s="26">
        <v>6.9056537132100138E-2</v>
      </c>
      <c r="G360" s="26">
        <v>0.89975104585217291</v>
      </c>
      <c r="H360" s="26"/>
      <c r="I360" s="26">
        <f t="shared" si="11"/>
        <v>0.20274407078705481</v>
      </c>
      <c r="J360" s="26">
        <f t="shared" si="10"/>
        <v>4.9068771099530757</v>
      </c>
      <c r="K360" s="26"/>
      <c r="N360" s="25"/>
      <c r="O360" s="25"/>
      <c r="P360" s="25"/>
    </row>
    <row r="361" spans="5:16" x14ac:dyDescent="0.3">
      <c r="E361" s="22">
        <v>360</v>
      </c>
      <c r="F361" s="26">
        <v>0.21017011160457399</v>
      </c>
      <c r="G361" s="26">
        <v>0.1361880726791973</v>
      </c>
      <c r="H361" s="26"/>
      <c r="I361" s="26">
        <f t="shared" si="11"/>
        <v>0.66849011558401028</v>
      </c>
      <c r="J361" s="26">
        <f t="shared" si="10"/>
        <v>0.31232044924827618</v>
      </c>
      <c r="K361" s="26"/>
      <c r="N361" s="25"/>
      <c r="O361" s="25"/>
      <c r="P361" s="25"/>
    </row>
    <row r="362" spans="5:16" x14ac:dyDescent="0.3">
      <c r="E362" s="22">
        <v>361</v>
      </c>
      <c r="F362" s="26">
        <v>0.65875312266083186</v>
      </c>
      <c r="G362" s="26">
        <v>0.82267139879121076</v>
      </c>
      <c r="H362" s="26"/>
      <c r="I362" s="26">
        <f t="shared" si="11"/>
        <v>3.0462557356746496</v>
      </c>
      <c r="J362" s="26">
        <f t="shared" si="10"/>
        <v>3.6901349622986528</v>
      </c>
      <c r="K362" s="26"/>
      <c r="N362" s="25"/>
      <c r="O362" s="25"/>
      <c r="P362" s="25"/>
    </row>
    <row r="363" spans="5:16" x14ac:dyDescent="0.3">
      <c r="E363" s="22">
        <v>362</v>
      </c>
      <c r="F363" s="26">
        <v>0.54099487928469647</v>
      </c>
      <c r="G363" s="26">
        <v>0.9447364768910298</v>
      </c>
      <c r="H363" s="26"/>
      <c r="I363" s="26">
        <f t="shared" si="11"/>
        <v>2.2062994194337726</v>
      </c>
      <c r="J363" s="26">
        <f t="shared" si="10"/>
        <v>6.1773700402780518</v>
      </c>
      <c r="K363" s="26"/>
      <c r="N363" s="25"/>
      <c r="O363" s="25"/>
      <c r="P363" s="25"/>
    </row>
    <row r="364" spans="5:16" x14ac:dyDescent="0.3">
      <c r="E364" s="22">
        <v>363</v>
      </c>
      <c r="F364" s="26">
        <v>0.59133433956631798</v>
      </c>
      <c r="G364" s="26">
        <v>0.3413599999725786</v>
      </c>
      <c r="H364" s="26"/>
      <c r="I364" s="26">
        <f t="shared" si="11"/>
        <v>2.5354307546083406</v>
      </c>
      <c r="J364" s="26">
        <f t="shared" si="10"/>
        <v>0.89083344202737724</v>
      </c>
      <c r="K364" s="26"/>
      <c r="N364" s="25"/>
      <c r="O364" s="25"/>
      <c r="P364" s="25"/>
    </row>
    <row r="365" spans="5:16" x14ac:dyDescent="0.3">
      <c r="E365" s="22">
        <v>364</v>
      </c>
      <c r="F365" s="26">
        <v>0.59994448675777889</v>
      </c>
      <c r="G365" s="26">
        <v>0.78205334760347633</v>
      </c>
      <c r="H365" s="26"/>
      <c r="I365" s="26">
        <f t="shared" si="11"/>
        <v>2.5957638821279141</v>
      </c>
      <c r="J365" s="26">
        <f t="shared" si="10"/>
        <v>3.2501439144912312</v>
      </c>
      <c r="K365" s="26"/>
      <c r="N365" s="25"/>
      <c r="O365" s="25"/>
      <c r="P365" s="25"/>
    </row>
    <row r="366" spans="5:16" x14ac:dyDescent="0.3">
      <c r="E366" s="22">
        <v>365</v>
      </c>
      <c r="F366" s="26">
        <v>0.82543419556314346</v>
      </c>
      <c r="G366" s="26">
        <v>0.69484934549193134</v>
      </c>
      <c r="H366" s="26"/>
      <c r="I366" s="26">
        <f t="shared" si="11"/>
        <v>4.9454515992992638</v>
      </c>
      <c r="J366" s="26">
        <f t="shared" si="10"/>
        <v>2.5321593069241493</v>
      </c>
      <c r="K366" s="26"/>
      <c r="N366" s="25"/>
      <c r="O366" s="25"/>
      <c r="P366" s="25"/>
    </row>
    <row r="367" spans="5:16" x14ac:dyDescent="0.3">
      <c r="E367" s="22">
        <v>366</v>
      </c>
      <c r="F367" s="26">
        <v>0.24157545482519971</v>
      </c>
      <c r="G367" s="26">
        <v>0.37229095348169272</v>
      </c>
      <c r="H367" s="26"/>
      <c r="I367" s="26">
        <f t="shared" si="11"/>
        <v>0.78345056508257827</v>
      </c>
      <c r="J367" s="26">
        <f t="shared" si="10"/>
        <v>0.9934475127334027</v>
      </c>
      <c r="K367" s="26"/>
      <c r="N367" s="25"/>
      <c r="O367" s="25"/>
      <c r="P367" s="25"/>
    </row>
    <row r="368" spans="5:16" x14ac:dyDescent="0.3">
      <c r="E368" s="22">
        <v>367</v>
      </c>
      <c r="F368" s="26">
        <v>0.1908816031561289</v>
      </c>
      <c r="G368" s="26">
        <v>5.6362900119153792E-2</v>
      </c>
      <c r="H368" s="26"/>
      <c r="I368" s="26">
        <f t="shared" si="11"/>
        <v>0.60012839852864708</v>
      </c>
      <c r="J368" s="26">
        <f t="shared" si="10"/>
        <v>0.12376237832614914</v>
      </c>
      <c r="K368" s="26"/>
      <c r="N368" s="25"/>
      <c r="O368" s="25"/>
      <c r="P368" s="25"/>
    </row>
    <row r="369" spans="5:16" x14ac:dyDescent="0.3">
      <c r="E369" s="22">
        <v>368</v>
      </c>
      <c r="F369" s="26">
        <v>0.98915559472709524</v>
      </c>
      <c r="G369" s="26">
        <v>0.9650064373562991</v>
      </c>
      <c r="H369" s="26"/>
      <c r="I369" s="26">
        <f t="shared" si="11"/>
        <v>12.818300262600642</v>
      </c>
      <c r="J369" s="26">
        <f t="shared" si="10"/>
        <v>7.1521944722657933</v>
      </c>
      <c r="K369" s="26"/>
      <c r="N369" s="25"/>
      <c r="O369" s="25"/>
      <c r="P369" s="25"/>
    </row>
    <row r="370" spans="5:16" x14ac:dyDescent="0.3">
      <c r="E370" s="22">
        <v>369</v>
      </c>
      <c r="F370" s="26">
        <v>0.93237136321462333</v>
      </c>
      <c r="G370" s="26">
        <v>0.7733072989223243</v>
      </c>
      <c r="H370" s="26"/>
      <c r="I370" s="26">
        <f t="shared" si="11"/>
        <v>7.6322173328912317</v>
      </c>
      <c r="J370" s="26">
        <f t="shared" si="10"/>
        <v>3.1662078258775606</v>
      </c>
      <c r="K370" s="26"/>
      <c r="N370" s="25"/>
      <c r="O370" s="25"/>
      <c r="P370" s="25"/>
    </row>
    <row r="371" spans="5:16" x14ac:dyDescent="0.3">
      <c r="E371" s="22">
        <v>370</v>
      </c>
      <c r="F371" s="26">
        <v>0.53034829977270459</v>
      </c>
      <c r="G371" s="26">
        <v>0.42859152114340093</v>
      </c>
      <c r="H371" s="26"/>
      <c r="I371" s="26">
        <f t="shared" si="11"/>
        <v>2.1413311133175994</v>
      </c>
      <c r="J371" s="26">
        <f t="shared" si="10"/>
        <v>1.1939220278497535</v>
      </c>
      <c r="K371" s="26"/>
      <c r="N371" s="25"/>
      <c r="O371" s="25"/>
      <c r="P371" s="25"/>
    </row>
    <row r="372" spans="5:16" x14ac:dyDescent="0.3">
      <c r="E372" s="22">
        <v>371</v>
      </c>
      <c r="F372" s="26">
        <v>0.12685587955279076</v>
      </c>
      <c r="G372" s="26">
        <v>0.32863256542603181</v>
      </c>
      <c r="H372" s="26"/>
      <c r="I372" s="26">
        <f t="shared" si="11"/>
        <v>0.3843548426438233</v>
      </c>
      <c r="J372" s="26">
        <f t="shared" si="10"/>
        <v>0.85000255866641738</v>
      </c>
      <c r="K372" s="26"/>
      <c r="N372" s="25"/>
      <c r="O372" s="25"/>
      <c r="P372" s="25"/>
    </row>
    <row r="373" spans="5:16" x14ac:dyDescent="0.3">
      <c r="E373" s="22">
        <v>372</v>
      </c>
      <c r="F373" s="26">
        <v>0.7224173334141013</v>
      </c>
      <c r="G373" s="26">
        <v>0.72127832143586457</v>
      </c>
      <c r="H373" s="26"/>
      <c r="I373" s="26">
        <f t="shared" si="11"/>
        <v>3.6313033955625507</v>
      </c>
      <c r="J373" s="26">
        <f t="shared" si="10"/>
        <v>2.7254220009242385</v>
      </c>
      <c r="K373" s="26"/>
      <c r="N373" s="25"/>
      <c r="O373" s="25"/>
      <c r="P373" s="25"/>
    </row>
    <row r="374" spans="5:16" x14ac:dyDescent="0.3">
      <c r="E374" s="22">
        <v>373</v>
      </c>
      <c r="F374" s="26">
        <v>0.32760559740332951</v>
      </c>
      <c r="G374" s="26">
        <v>0.44095399271713454</v>
      </c>
      <c r="H374" s="26"/>
      <c r="I374" s="26">
        <f t="shared" si="11"/>
        <v>1.1245789056567448</v>
      </c>
      <c r="J374" s="26">
        <f t="shared" si="10"/>
        <v>1.2405834802818736</v>
      </c>
      <c r="K374" s="26"/>
      <c r="N374" s="25"/>
      <c r="O374" s="25"/>
      <c r="P374" s="25"/>
    </row>
    <row r="375" spans="5:16" x14ac:dyDescent="0.3">
      <c r="E375" s="22">
        <v>374</v>
      </c>
      <c r="F375" s="26">
        <v>0.19966025727846048</v>
      </c>
      <c r="G375" s="26">
        <v>0.11792600388052454</v>
      </c>
      <c r="H375" s="26"/>
      <c r="I375" s="26">
        <f t="shared" si="11"/>
        <v>0.63103706201080112</v>
      </c>
      <c r="J375" s="26">
        <f t="shared" si="10"/>
        <v>0.26768923875697953</v>
      </c>
      <c r="K375" s="26"/>
      <c r="N375" s="25"/>
      <c r="O375" s="25"/>
      <c r="P375" s="25"/>
    </row>
    <row r="376" spans="5:16" x14ac:dyDescent="0.3">
      <c r="E376" s="22">
        <v>375</v>
      </c>
      <c r="F376" s="26">
        <v>0.1136981833256675</v>
      </c>
      <c r="G376" s="26">
        <v>0.49909806057252015</v>
      </c>
      <c r="H376" s="26"/>
      <c r="I376" s="26">
        <f t="shared" si="11"/>
        <v>0.3419769172823775</v>
      </c>
      <c r="J376" s="26">
        <f t="shared" si="10"/>
        <v>1.4748691770463913</v>
      </c>
      <c r="K376" s="26"/>
      <c r="N376" s="25"/>
      <c r="O376" s="25"/>
      <c r="P376" s="25"/>
    </row>
    <row r="377" spans="5:16" x14ac:dyDescent="0.3">
      <c r="E377" s="22">
        <v>376</v>
      </c>
      <c r="F377" s="26">
        <v>0.83828753415136714</v>
      </c>
      <c r="G377" s="26">
        <v>0.93311247049830848</v>
      </c>
      <c r="H377" s="26"/>
      <c r="I377" s="26">
        <f t="shared" si="11"/>
        <v>5.1621503649508744</v>
      </c>
      <c r="J377" s="26">
        <f t="shared" si="10"/>
        <v>5.770117833131656</v>
      </c>
      <c r="K377" s="26"/>
      <c r="N377" s="25"/>
      <c r="O377" s="25"/>
      <c r="P377" s="25"/>
    </row>
    <row r="378" spans="5:16" x14ac:dyDescent="0.3">
      <c r="E378" s="22">
        <v>377</v>
      </c>
      <c r="F378" s="26">
        <v>0.83992571311015352</v>
      </c>
      <c r="G378" s="26">
        <v>0.36115200941109571</v>
      </c>
      <c r="H378" s="26"/>
      <c r="I378" s="26">
        <f t="shared" si="11"/>
        <v>5.1909989555727574</v>
      </c>
      <c r="J378" s="26">
        <f t="shared" si="10"/>
        <v>0.95592264385365611</v>
      </c>
      <c r="K378" s="26"/>
      <c r="N378" s="25"/>
      <c r="O378" s="25"/>
      <c r="P378" s="25"/>
    </row>
    <row r="379" spans="5:16" x14ac:dyDescent="0.3">
      <c r="E379" s="22">
        <v>378</v>
      </c>
      <c r="F379" s="26">
        <v>0.40976165500427753</v>
      </c>
      <c r="G379" s="26">
        <v>0.21892252500984566</v>
      </c>
      <c r="H379" s="26"/>
      <c r="I379" s="26">
        <f t="shared" si="11"/>
        <v>1.4938150724191406</v>
      </c>
      <c r="J379" s="26">
        <f t="shared" si="10"/>
        <v>0.52710599323969598</v>
      </c>
      <c r="K379" s="26"/>
      <c r="N379" s="25"/>
      <c r="O379" s="25"/>
      <c r="P379" s="25"/>
    </row>
    <row r="380" spans="5:16" x14ac:dyDescent="0.3">
      <c r="E380" s="22">
        <v>379</v>
      </c>
      <c r="F380" s="26">
        <v>0.52568065997728253</v>
      </c>
      <c r="G380" s="26">
        <v>0.61635237886177574</v>
      </c>
      <c r="H380" s="26"/>
      <c r="I380" s="26">
        <f t="shared" si="11"/>
        <v>2.1133110011716978</v>
      </c>
      <c r="J380" s="26">
        <f t="shared" si="10"/>
        <v>2.0437990420945491</v>
      </c>
      <c r="K380" s="26"/>
      <c r="N380" s="25"/>
      <c r="O380" s="25"/>
      <c r="P380" s="25"/>
    </row>
    <row r="381" spans="5:16" x14ac:dyDescent="0.3">
      <c r="E381" s="22">
        <v>380</v>
      </c>
      <c r="F381" s="26">
        <v>0.10941843192937806</v>
      </c>
      <c r="G381" s="26">
        <v>0.44115615618199255</v>
      </c>
      <c r="H381" s="26"/>
      <c r="I381" s="26">
        <f t="shared" si="11"/>
        <v>0.32832831676967522</v>
      </c>
      <c r="J381" s="26">
        <f t="shared" si="10"/>
        <v>1.2413550805654625</v>
      </c>
      <c r="K381" s="26"/>
      <c r="N381" s="25"/>
      <c r="O381" s="25"/>
      <c r="P381" s="25"/>
    </row>
    <row r="382" spans="5:16" x14ac:dyDescent="0.3">
      <c r="E382" s="22">
        <v>381</v>
      </c>
      <c r="F382" s="26">
        <v>0.23231548774676392</v>
      </c>
      <c r="G382" s="26">
        <v>9.4709350932914216E-2</v>
      </c>
      <c r="H382" s="26"/>
      <c r="I382" s="26">
        <f t="shared" si="11"/>
        <v>0.74906652777960558</v>
      </c>
      <c r="J382" s="26">
        <f t="shared" si="10"/>
        <v>0.21226501899228684</v>
      </c>
      <c r="K382" s="26"/>
      <c r="N382" s="25"/>
      <c r="O382" s="25"/>
      <c r="P382" s="25"/>
    </row>
    <row r="383" spans="5:16" x14ac:dyDescent="0.3">
      <c r="E383" s="22">
        <v>382</v>
      </c>
      <c r="F383" s="26">
        <v>0.74211247907822397</v>
      </c>
      <c r="G383" s="26">
        <v>0.70038654201258899</v>
      </c>
      <c r="H383" s="26"/>
      <c r="I383" s="26">
        <f t="shared" si="11"/>
        <v>3.8398233045315489</v>
      </c>
      <c r="J383" s="26">
        <f t="shared" si="10"/>
        <v>2.5712258314597705</v>
      </c>
      <c r="K383" s="26"/>
      <c r="N383" s="25"/>
      <c r="O383" s="25"/>
      <c r="P383" s="25"/>
    </row>
    <row r="384" spans="5:16" x14ac:dyDescent="0.3">
      <c r="E384" s="22">
        <v>383</v>
      </c>
      <c r="F384" s="26">
        <v>0.34502739879072697</v>
      </c>
      <c r="G384" s="26">
        <v>0.21223784743267837</v>
      </c>
      <c r="H384" s="26"/>
      <c r="I384" s="26">
        <f t="shared" si="11"/>
        <v>1.1989586442371569</v>
      </c>
      <c r="J384" s="26">
        <f t="shared" si="10"/>
        <v>0.50892601926328929</v>
      </c>
      <c r="K384" s="26"/>
      <c r="N384" s="25"/>
      <c r="O384" s="25"/>
      <c r="P384" s="25"/>
    </row>
    <row r="385" spans="5:16" x14ac:dyDescent="0.3">
      <c r="E385" s="22">
        <v>384</v>
      </c>
      <c r="F385" s="26">
        <v>9.7014277473573829E-3</v>
      </c>
      <c r="G385" s="26">
        <v>0.62857564178469849</v>
      </c>
      <c r="H385" s="26"/>
      <c r="I385" s="26">
        <f t="shared" si="11"/>
        <v>2.7621580699556215E-2</v>
      </c>
      <c r="J385" s="26">
        <f t="shared" si="10"/>
        <v>2.1128747676985773</v>
      </c>
      <c r="K385" s="26"/>
      <c r="N385" s="25"/>
      <c r="O385" s="25"/>
      <c r="P385" s="25"/>
    </row>
    <row r="386" spans="5:16" x14ac:dyDescent="0.3">
      <c r="E386" s="22">
        <v>385</v>
      </c>
      <c r="F386" s="26">
        <v>0.4970104337470771</v>
      </c>
      <c r="G386" s="26">
        <v>0.20191285325008468</v>
      </c>
      <c r="H386" s="26"/>
      <c r="I386" s="26">
        <f t="shared" si="11"/>
        <v>1.9470265810448506</v>
      </c>
      <c r="J386" s="26">
        <f t="shared" si="10"/>
        <v>0.48114662622163407</v>
      </c>
      <c r="K386" s="26"/>
      <c r="N386" s="25"/>
      <c r="O386" s="25"/>
      <c r="P386" s="25"/>
    </row>
    <row r="387" spans="5:16" x14ac:dyDescent="0.3">
      <c r="E387" s="22">
        <v>386</v>
      </c>
      <c r="F387" s="26">
        <v>0.29838460005514555</v>
      </c>
      <c r="G387" s="26">
        <v>0.44895165019146954</v>
      </c>
      <c r="H387" s="26"/>
      <c r="I387" s="26">
        <f t="shared" si="11"/>
        <v>1.0040480171749653</v>
      </c>
      <c r="J387" s="26">
        <f t="shared" ref="J387:J450" si="12">(LN(1-G387)/(-$B$3))</f>
        <v>1.2713231455577032</v>
      </c>
      <c r="K387" s="26"/>
      <c r="N387" s="25"/>
      <c r="O387" s="25"/>
      <c r="P387" s="25"/>
    </row>
    <row r="388" spans="5:16" x14ac:dyDescent="0.3">
      <c r="E388" s="22">
        <v>387</v>
      </c>
      <c r="F388" s="26">
        <v>1.1349207845351095E-2</v>
      </c>
      <c r="G388" s="26">
        <v>0.41936462045351164</v>
      </c>
      <c r="H388" s="26"/>
      <c r="I388" s="26">
        <f t="shared" ref="I388:I451" si="13">(LN(1-F388)/(-$B$2))</f>
        <v>3.233995443925651E-2</v>
      </c>
      <c r="J388" s="26">
        <f t="shared" si="12"/>
        <v>1.1597488918773036</v>
      </c>
      <c r="K388" s="26"/>
      <c r="N388" s="25"/>
      <c r="O388" s="25"/>
      <c r="P388" s="25"/>
    </row>
    <row r="389" spans="5:16" x14ac:dyDescent="0.3">
      <c r="E389" s="22">
        <v>388</v>
      </c>
      <c r="F389" s="26">
        <v>0.16473634827935746</v>
      </c>
      <c r="G389" s="26">
        <v>0.30820847298138909</v>
      </c>
      <c r="H389" s="26"/>
      <c r="I389" s="26">
        <f t="shared" si="13"/>
        <v>0.51002225131800971</v>
      </c>
      <c r="J389" s="26">
        <f t="shared" si="12"/>
        <v>0.78607067794482921</v>
      </c>
      <c r="K389" s="26"/>
      <c r="N389" s="25"/>
      <c r="O389" s="25"/>
      <c r="P389" s="25"/>
    </row>
    <row r="390" spans="5:16" x14ac:dyDescent="0.3">
      <c r="E390" s="22">
        <v>389</v>
      </c>
      <c r="F390" s="26">
        <v>0.45132123703701865</v>
      </c>
      <c r="G390" s="26">
        <v>0.66744382477802278</v>
      </c>
      <c r="H390" s="26"/>
      <c r="I390" s="26">
        <f t="shared" si="13"/>
        <v>1.700686063173688</v>
      </c>
      <c r="J390" s="26">
        <f t="shared" si="12"/>
        <v>2.3486858349233466</v>
      </c>
      <c r="K390" s="26"/>
      <c r="N390" s="25"/>
      <c r="O390" s="25"/>
      <c r="P390" s="25"/>
    </row>
    <row r="391" spans="5:16" x14ac:dyDescent="0.3">
      <c r="E391" s="22">
        <v>390</v>
      </c>
      <c r="F391" s="26">
        <v>0.71719731198899161</v>
      </c>
      <c r="G391" s="26">
        <v>0.35815329919902639</v>
      </c>
      <c r="H391" s="26"/>
      <c r="I391" s="26">
        <f t="shared" si="13"/>
        <v>3.5785165467105009</v>
      </c>
      <c r="J391" s="26">
        <f t="shared" si="12"/>
        <v>0.94593234688996874</v>
      </c>
      <c r="K391" s="26"/>
      <c r="N391" s="25"/>
      <c r="O391" s="25"/>
      <c r="P391" s="25"/>
    </row>
    <row r="392" spans="5:16" x14ac:dyDescent="0.3">
      <c r="E392" s="22">
        <v>391</v>
      </c>
      <c r="F392" s="26">
        <v>0.21778489026243841</v>
      </c>
      <c r="G392" s="26">
        <v>0.93075675361192445</v>
      </c>
      <c r="H392" s="26"/>
      <c r="I392" s="26">
        <f t="shared" si="13"/>
        <v>0.69593891630585913</v>
      </c>
      <c r="J392" s="26">
        <f t="shared" si="12"/>
        <v>5.6962766160053553</v>
      </c>
      <c r="K392" s="26"/>
      <c r="N392" s="25"/>
      <c r="O392" s="25"/>
      <c r="P392" s="25"/>
    </row>
    <row r="393" spans="5:16" x14ac:dyDescent="0.3">
      <c r="E393" s="22">
        <v>392</v>
      </c>
      <c r="F393" s="26">
        <v>0.44285464325298918</v>
      </c>
      <c r="G393" s="26">
        <v>0.47377390721526724</v>
      </c>
      <c r="H393" s="26"/>
      <c r="I393" s="26">
        <f t="shared" si="13"/>
        <v>1.6572991434722195</v>
      </c>
      <c r="J393" s="26">
        <f t="shared" si="12"/>
        <v>1.369651892064369</v>
      </c>
      <c r="K393" s="26"/>
      <c r="N393" s="25"/>
      <c r="O393" s="25"/>
      <c r="P393" s="25"/>
    </row>
    <row r="394" spans="5:16" x14ac:dyDescent="0.3">
      <c r="E394" s="22">
        <v>393</v>
      </c>
      <c r="F394" s="26">
        <v>0.3402611411156311</v>
      </c>
      <c r="G394" s="26">
        <v>0.27204127954159418</v>
      </c>
      <c r="H394" s="26"/>
      <c r="I394" s="26">
        <f t="shared" si="13"/>
        <v>1.17841504007884</v>
      </c>
      <c r="J394" s="26">
        <f t="shared" si="12"/>
        <v>0.67735666146161722</v>
      </c>
      <c r="K394" s="26"/>
      <c r="N394" s="25"/>
      <c r="O394" s="25"/>
      <c r="P394" s="25"/>
    </row>
    <row r="395" spans="5:16" x14ac:dyDescent="0.3">
      <c r="E395" s="22">
        <v>394</v>
      </c>
      <c r="F395" s="26">
        <v>0.19541332284753599</v>
      </c>
      <c r="G395" s="26">
        <v>0.45206391438221638</v>
      </c>
      <c r="H395" s="26"/>
      <c r="I395" s="26">
        <f t="shared" si="13"/>
        <v>0.61604197086528656</v>
      </c>
      <c r="J395" s="26">
        <f t="shared" si="12"/>
        <v>1.2834061459637514</v>
      </c>
      <c r="K395" s="26"/>
      <c r="N395" s="25"/>
      <c r="O395" s="25"/>
      <c r="P395" s="25"/>
    </row>
    <row r="396" spans="5:16" x14ac:dyDescent="0.3">
      <c r="E396" s="22">
        <v>395</v>
      </c>
      <c r="F396" s="26">
        <v>0.69588866092975066</v>
      </c>
      <c r="G396" s="26">
        <v>0.36954382021915511</v>
      </c>
      <c r="H396" s="26"/>
      <c r="I396" s="26">
        <f t="shared" si="13"/>
        <v>3.3726906267779819</v>
      </c>
      <c r="J396" s="26">
        <f t="shared" si="12"/>
        <v>0.98413147037130988</v>
      </c>
      <c r="K396" s="26"/>
      <c r="N396" s="25"/>
      <c r="O396" s="25"/>
      <c r="P396" s="25"/>
    </row>
    <row r="397" spans="5:16" x14ac:dyDescent="0.3">
      <c r="E397" s="22">
        <v>396</v>
      </c>
      <c r="F397" s="26">
        <v>0.8094605837630714</v>
      </c>
      <c r="G397" s="26">
        <v>0.41034198997742188</v>
      </c>
      <c r="H397" s="26"/>
      <c r="I397" s="26">
        <f t="shared" si="13"/>
        <v>4.6973725565742583</v>
      </c>
      <c r="J397" s="26">
        <f t="shared" si="12"/>
        <v>1.1268534488969533</v>
      </c>
      <c r="K397" s="26"/>
      <c r="N397" s="25"/>
      <c r="O397" s="25"/>
      <c r="P397" s="25"/>
    </row>
    <row r="398" spans="5:16" x14ac:dyDescent="0.3">
      <c r="E398" s="22">
        <v>397</v>
      </c>
      <c r="F398" s="26">
        <v>0.78898125278231657</v>
      </c>
      <c r="G398" s="26">
        <v>0.30087715072247134</v>
      </c>
      <c r="H398" s="26"/>
      <c r="I398" s="26">
        <f t="shared" si="13"/>
        <v>4.4081235168934363</v>
      </c>
      <c r="J398" s="26">
        <f t="shared" si="12"/>
        <v>0.76358144458916866</v>
      </c>
      <c r="K398" s="26"/>
      <c r="N398" s="25"/>
      <c r="O398" s="25"/>
      <c r="P398" s="25"/>
    </row>
    <row r="399" spans="5:16" x14ac:dyDescent="0.3">
      <c r="E399" s="22">
        <v>398</v>
      </c>
      <c r="F399" s="26">
        <v>6.81105872410529E-2</v>
      </c>
      <c r="G399" s="26">
        <v>0.61662542163153333</v>
      </c>
      <c r="H399" s="26"/>
      <c r="I399" s="26">
        <f t="shared" si="13"/>
        <v>0.19986652699511473</v>
      </c>
      <c r="J399" s="26">
        <f t="shared" si="12"/>
        <v>2.0453178801858813</v>
      </c>
      <c r="K399" s="26"/>
      <c r="N399" s="25"/>
      <c r="O399" s="25"/>
      <c r="P399" s="25"/>
    </row>
    <row r="400" spans="5:16" x14ac:dyDescent="0.3">
      <c r="E400" s="22">
        <v>399</v>
      </c>
      <c r="F400" s="26">
        <v>0.79754300880321838</v>
      </c>
      <c r="G400" s="26">
        <v>0.8750898024221081</v>
      </c>
      <c r="H400" s="26"/>
      <c r="I400" s="26">
        <f t="shared" si="13"/>
        <v>4.5254787784108617</v>
      </c>
      <c r="J400" s="26">
        <f t="shared" si="12"/>
        <v>4.4376751343862741</v>
      </c>
      <c r="K400" s="26"/>
      <c r="N400" s="25"/>
      <c r="O400" s="25"/>
      <c r="P400" s="25"/>
    </row>
    <row r="401" spans="5:16" x14ac:dyDescent="0.3">
      <c r="E401" s="22">
        <v>400</v>
      </c>
      <c r="F401" s="26">
        <v>0.11673777819946973</v>
      </c>
      <c r="G401" s="26">
        <v>0.47045856038062506</v>
      </c>
      <c r="H401" s="26"/>
      <c r="I401" s="26">
        <f t="shared" si="13"/>
        <v>0.35171060734239684</v>
      </c>
      <c r="J401" s="26">
        <f t="shared" si="12"/>
        <v>1.3562535577813446</v>
      </c>
      <c r="K401" s="26"/>
      <c r="N401" s="25"/>
      <c r="O401" s="25"/>
      <c r="P401" s="25"/>
    </row>
    <row r="402" spans="5:16" x14ac:dyDescent="0.3">
      <c r="E402" s="22">
        <v>401</v>
      </c>
      <c r="F402" s="26">
        <v>0.33983290829151502</v>
      </c>
      <c r="G402" s="26">
        <v>0.33428354671932203</v>
      </c>
      <c r="H402" s="26"/>
      <c r="I402" s="26">
        <f t="shared" si="13"/>
        <v>1.1765765357868891</v>
      </c>
      <c r="J402" s="26">
        <f t="shared" si="12"/>
        <v>0.86803508250035444</v>
      </c>
      <c r="K402" s="26"/>
      <c r="N402" s="25"/>
      <c r="O402" s="25"/>
      <c r="P402" s="25"/>
    </row>
    <row r="403" spans="5:16" x14ac:dyDescent="0.3">
      <c r="E403" s="22">
        <v>402</v>
      </c>
      <c r="F403" s="26">
        <v>0.29918082922840816</v>
      </c>
      <c r="G403" s="26">
        <v>0.96669360951474159</v>
      </c>
      <c r="H403" s="26"/>
      <c r="I403" s="26">
        <f t="shared" si="13"/>
        <v>1.0072652551796173</v>
      </c>
      <c r="J403" s="26">
        <f t="shared" si="12"/>
        <v>7.2576127870788536</v>
      </c>
      <c r="K403" s="26"/>
      <c r="N403" s="25"/>
      <c r="O403" s="25"/>
      <c r="P403" s="25"/>
    </row>
    <row r="404" spans="5:16" x14ac:dyDescent="0.3">
      <c r="E404" s="22">
        <v>403</v>
      </c>
      <c r="F404" s="26">
        <v>0.76150308908594511</v>
      </c>
      <c r="G404" s="26">
        <v>0.96872316783511714</v>
      </c>
      <c r="H404" s="26"/>
      <c r="I404" s="26">
        <f t="shared" si="13"/>
        <v>4.0612969424931897</v>
      </c>
      <c r="J404" s="26">
        <f t="shared" si="12"/>
        <v>7.3917389694607385</v>
      </c>
      <c r="K404" s="26"/>
      <c r="N404" s="25"/>
      <c r="O404" s="25"/>
      <c r="P404" s="25"/>
    </row>
    <row r="405" spans="5:16" x14ac:dyDescent="0.3">
      <c r="E405" s="22">
        <v>404</v>
      </c>
      <c r="F405" s="26">
        <v>0.80850386937092911</v>
      </c>
      <c r="G405" s="26">
        <v>0.75392478766566084</v>
      </c>
      <c r="H405" s="26"/>
      <c r="I405" s="26">
        <f t="shared" si="13"/>
        <v>4.6831817491140288</v>
      </c>
      <c r="J405" s="26">
        <f t="shared" si="12"/>
        <v>2.9911851703095227</v>
      </c>
      <c r="K405" s="26"/>
      <c r="N405" s="25"/>
      <c r="O405" s="25"/>
      <c r="P405" s="25"/>
    </row>
    <row r="406" spans="5:16" x14ac:dyDescent="0.3">
      <c r="E406" s="22">
        <v>405</v>
      </c>
      <c r="F406" s="26">
        <v>0.35617695902325175</v>
      </c>
      <c r="G406" s="26">
        <v>0.70426348235237801</v>
      </c>
      <c r="H406" s="26"/>
      <c r="I406" s="26">
        <f t="shared" si="13"/>
        <v>1.2476055532322545</v>
      </c>
      <c r="J406" s="26">
        <f t="shared" si="12"/>
        <v>2.59901091019317</v>
      </c>
      <c r="K406" s="26"/>
      <c r="N406" s="25"/>
      <c r="O406" s="25"/>
      <c r="P406" s="25"/>
    </row>
    <row r="407" spans="5:16" x14ac:dyDescent="0.3">
      <c r="E407" s="22">
        <v>406</v>
      </c>
      <c r="F407" s="26">
        <v>0.77836171870321258</v>
      </c>
      <c r="G407" s="26">
        <v>0.98520080941619359</v>
      </c>
      <c r="H407" s="26"/>
      <c r="I407" s="26">
        <f t="shared" si="13"/>
        <v>4.2690076702337159</v>
      </c>
      <c r="J407" s="26">
        <f t="shared" si="12"/>
        <v>8.9881232853141046</v>
      </c>
      <c r="K407" s="26"/>
      <c r="N407" s="25"/>
      <c r="O407" s="25"/>
      <c r="P407" s="25"/>
    </row>
    <row r="408" spans="5:16" x14ac:dyDescent="0.3">
      <c r="E408" s="22">
        <v>407</v>
      </c>
      <c r="F408" s="26">
        <v>0.13903935658989153</v>
      </c>
      <c r="G408" s="26">
        <v>2.985505428632107E-2</v>
      </c>
      <c r="H408" s="26"/>
      <c r="I408" s="26">
        <f t="shared" si="13"/>
        <v>0.4241683767853251</v>
      </c>
      <c r="J408" s="26">
        <f t="shared" si="12"/>
        <v>6.4660885498117007E-2</v>
      </c>
      <c r="K408" s="26"/>
      <c r="N408" s="25"/>
      <c r="O408" s="25"/>
      <c r="P408" s="25"/>
    </row>
    <row r="409" spans="5:16" x14ac:dyDescent="0.3">
      <c r="E409" s="22">
        <v>408</v>
      </c>
      <c r="F409" s="26">
        <v>0.24356722161690403</v>
      </c>
      <c r="G409" s="26">
        <v>0.79131415388860393</v>
      </c>
      <c r="H409" s="26"/>
      <c r="I409" s="26">
        <f t="shared" si="13"/>
        <v>0.79090122384415129</v>
      </c>
      <c r="J409" s="26">
        <f t="shared" si="12"/>
        <v>3.3427739445378983</v>
      </c>
      <c r="K409" s="26"/>
      <c r="N409" s="25"/>
      <c r="O409" s="25"/>
      <c r="P409" s="25"/>
    </row>
    <row r="410" spans="5:16" x14ac:dyDescent="0.3">
      <c r="E410" s="22">
        <v>409</v>
      </c>
      <c r="F410" s="26">
        <v>0.88906889425059987</v>
      </c>
      <c r="G410" s="26">
        <v>9.7828365819492391E-2</v>
      </c>
      <c r="H410" s="26"/>
      <c r="I410" s="26">
        <f t="shared" si="13"/>
        <v>6.2300634946516613</v>
      </c>
      <c r="J410" s="26">
        <f t="shared" si="12"/>
        <v>0.2196277231450168</v>
      </c>
      <c r="K410" s="26"/>
      <c r="N410" s="25"/>
      <c r="O410" s="25"/>
      <c r="P410" s="25"/>
    </row>
    <row r="411" spans="5:16" x14ac:dyDescent="0.3">
      <c r="E411" s="22">
        <v>410</v>
      </c>
      <c r="F411" s="26">
        <v>0.39991928351076966</v>
      </c>
      <c r="G411" s="26">
        <v>0.48491952444399955</v>
      </c>
      <c r="H411" s="26"/>
      <c r="I411" s="26">
        <f t="shared" si="13"/>
        <v>1.4469581317738605</v>
      </c>
      <c r="J411" s="26">
        <f t="shared" si="12"/>
        <v>1.41532187159614</v>
      </c>
      <c r="K411" s="26"/>
      <c r="N411" s="25"/>
      <c r="O411" s="25"/>
      <c r="P411" s="25"/>
    </row>
    <row r="412" spans="5:16" x14ac:dyDescent="0.3">
      <c r="E412" s="22">
        <v>411</v>
      </c>
      <c r="F412" s="26">
        <v>0.80242442778777057</v>
      </c>
      <c r="G412" s="26">
        <v>0.52975692069903846</v>
      </c>
      <c r="H412" s="26"/>
      <c r="I412" s="26">
        <f t="shared" si="13"/>
        <v>4.5946300172009895</v>
      </c>
      <c r="J412" s="26">
        <f t="shared" si="12"/>
        <v>1.6096117930082994</v>
      </c>
      <c r="K412" s="26"/>
      <c r="N412" s="25"/>
      <c r="O412" s="25"/>
      <c r="P412" s="25"/>
    </row>
    <row r="413" spans="5:16" x14ac:dyDescent="0.3">
      <c r="E413" s="22">
        <v>412</v>
      </c>
      <c r="F413" s="26">
        <v>0.27367545059106202</v>
      </c>
      <c r="G413" s="26">
        <v>0.23294560566787215</v>
      </c>
      <c r="H413" s="26"/>
      <c r="I413" s="26">
        <f t="shared" si="13"/>
        <v>0.90598192450417292</v>
      </c>
      <c r="J413" s="26">
        <f t="shared" si="12"/>
        <v>0.56575479858057187</v>
      </c>
      <c r="K413" s="26"/>
      <c r="N413" s="25"/>
      <c r="O413" s="25"/>
      <c r="P413" s="25"/>
    </row>
    <row r="414" spans="5:16" x14ac:dyDescent="0.3">
      <c r="E414" s="22">
        <v>413</v>
      </c>
      <c r="F414" s="26">
        <v>0.59349644707661642</v>
      </c>
      <c r="G414" s="26">
        <v>0.60642979388598928</v>
      </c>
      <c r="H414" s="26"/>
      <c r="I414" s="26">
        <f t="shared" si="13"/>
        <v>2.5504607276350355</v>
      </c>
      <c r="J414" s="26">
        <f t="shared" si="12"/>
        <v>1.9893244000376833</v>
      </c>
      <c r="K414" s="26"/>
      <c r="N414" s="25"/>
      <c r="O414" s="25"/>
      <c r="P414" s="25"/>
    </row>
    <row r="415" spans="5:16" x14ac:dyDescent="0.3">
      <c r="E415" s="22">
        <v>414</v>
      </c>
      <c r="F415" s="26">
        <v>0.75272091803461549</v>
      </c>
      <c r="G415" s="26">
        <v>0.6580992089150155</v>
      </c>
      <c r="H415" s="26"/>
      <c r="I415" s="26">
        <f t="shared" si="13"/>
        <v>3.9588401321385698</v>
      </c>
      <c r="J415" s="26">
        <f t="shared" si="12"/>
        <v>2.2895672929045792</v>
      </c>
      <c r="K415" s="26"/>
      <c r="N415" s="25"/>
      <c r="O415" s="25"/>
      <c r="P415" s="25"/>
    </row>
    <row r="416" spans="5:16" x14ac:dyDescent="0.3">
      <c r="E416" s="22">
        <v>415</v>
      </c>
      <c r="F416" s="26">
        <v>0.49936942839367005</v>
      </c>
      <c r="G416" s="26">
        <v>0.8569977000249509</v>
      </c>
      <c r="H416" s="26"/>
      <c r="I416" s="26">
        <f t="shared" si="13"/>
        <v>1.9603460237744965</v>
      </c>
      <c r="J416" s="26">
        <f t="shared" si="12"/>
        <v>4.1491084055679348</v>
      </c>
      <c r="K416" s="26"/>
      <c r="N416" s="25"/>
      <c r="O416" s="25"/>
      <c r="P416" s="25"/>
    </row>
    <row r="417" spans="5:16" x14ac:dyDescent="0.3">
      <c r="E417" s="22">
        <v>416</v>
      </c>
      <c r="F417" s="26">
        <v>6.0826854905956962E-2</v>
      </c>
      <c r="G417" s="26">
        <v>0.42987459783822046</v>
      </c>
      <c r="H417" s="26"/>
      <c r="I417" s="26">
        <f t="shared" si="13"/>
        <v>0.17780703381890131</v>
      </c>
      <c r="J417" s="26">
        <f t="shared" si="12"/>
        <v>1.1987177355908929</v>
      </c>
      <c r="K417" s="26"/>
      <c r="N417" s="25"/>
      <c r="O417" s="25"/>
      <c r="P417" s="25"/>
    </row>
    <row r="418" spans="5:16" x14ac:dyDescent="0.3">
      <c r="E418" s="22">
        <v>417</v>
      </c>
      <c r="F418" s="26">
        <v>0.91506955690778602</v>
      </c>
      <c r="G418" s="26">
        <v>0.63715474475740608</v>
      </c>
      <c r="H418" s="26"/>
      <c r="I418" s="26">
        <f t="shared" si="13"/>
        <v>6.9867809098303786</v>
      </c>
      <c r="J418" s="26">
        <f t="shared" si="12"/>
        <v>2.1627281700351655</v>
      </c>
      <c r="K418" s="26"/>
      <c r="N418" s="25"/>
      <c r="O418" s="25"/>
      <c r="P418" s="25"/>
    </row>
    <row r="419" spans="5:16" x14ac:dyDescent="0.3">
      <c r="E419" s="22">
        <v>418</v>
      </c>
      <c r="F419" s="26">
        <v>0.60734831839035597</v>
      </c>
      <c r="G419" s="26">
        <v>0.59259512559323013</v>
      </c>
      <c r="H419" s="26"/>
      <c r="I419" s="26">
        <f t="shared" si="13"/>
        <v>2.648691704945497</v>
      </c>
      <c r="J419" s="26">
        <f t="shared" si="12"/>
        <v>1.9156219959263736</v>
      </c>
      <c r="K419" s="26"/>
      <c r="N419" s="25"/>
      <c r="O419" s="25"/>
      <c r="P419" s="25"/>
    </row>
    <row r="420" spans="5:16" x14ac:dyDescent="0.3">
      <c r="E420" s="22">
        <v>419</v>
      </c>
      <c r="F420" s="26">
        <v>6.5061270573123053E-2</v>
      </c>
      <c r="G420" s="26">
        <v>0.65959872472356285</v>
      </c>
      <c r="H420" s="26"/>
      <c r="I420" s="26">
        <f t="shared" si="13"/>
        <v>0.19061046528520512</v>
      </c>
      <c r="J420" s="26">
        <f t="shared" si="12"/>
        <v>2.2989442898867649</v>
      </c>
      <c r="K420" s="26"/>
      <c r="N420" s="25"/>
      <c r="O420" s="25"/>
      <c r="P420" s="25"/>
    </row>
    <row r="421" spans="5:16" x14ac:dyDescent="0.3">
      <c r="E421" s="22">
        <v>420</v>
      </c>
      <c r="F421" s="26">
        <v>0.38850741208377226</v>
      </c>
      <c r="G421" s="26">
        <v>0.61608600604521602</v>
      </c>
      <c r="H421" s="26"/>
      <c r="I421" s="26">
        <f t="shared" si="13"/>
        <v>1.39358192772459</v>
      </c>
      <c r="J421" s="26">
        <f t="shared" si="12"/>
        <v>2.0423183478537235</v>
      </c>
      <c r="K421" s="26"/>
      <c r="N421" s="25"/>
      <c r="O421" s="25"/>
      <c r="P421" s="25"/>
    </row>
    <row r="422" spans="5:16" x14ac:dyDescent="0.3">
      <c r="E422" s="22">
        <v>421</v>
      </c>
      <c r="F422" s="26">
        <v>0.21311311016821854</v>
      </c>
      <c r="G422" s="26">
        <v>2.1905744212193268E-2</v>
      </c>
      <c r="H422" s="26"/>
      <c r="I422" s="26">
        <f t="shared" si="13"/>
        <v>0.67906716496807817</v>
      </c>
      <c r="J422" s="26">
        <f t="shared" si="12"/>
        <v>4.7251706730755946E-2</v>
      </c>
      <c r="K422" s="26"/>
      <c r="N422" s="25"/>
      <c r="O422" s="25"/>
      <c r="P422" s="25"/>
    </row>
    <row r="423" spans="5:16" x14ac:dyDescent="0.3">
      <c r="E423" s="22">
        <v>422</v>
      </c>
      <c r="F423" s="26">
        <v>9.3475301638190733E-2</v>
      </c>
      <c r="G423" s="26">
        <v>0.50104257106088868</v>
      </c>
      <c r="H423" s="26"/>
      <c r="I423" s="26">
        <f t="shared" si="13"/>
        <v>0.27805484271091269</v>
      </c>
      <c r="J423" s="26">
        <f t="shared" si="12"/>
        <v>1.4831669325167567</v>
      </c>
      <c r="K423" s="26"/>
      <c r="N423" s="25"/>
      <c r="O423" s="25"/>
      <c r="P423" s="25"/>
    </row>
    <row r="424" spans="5:16" x14ac:dyDescent="0.3">
      <c r="E424" s="22">
        <v>423</v>
      </c>
      <c r="F424" s="26">
        <v>0.99930614167853171</v>
      </c>
      <c r="G424" s="26">
        <v>0.70948484919711519</v>
      </c>
      <c r="H424" s="26"/>
      <c r="I424" s="26">
        <f t="shared" si="13"/>
        <v>20.607521170442926</v>
      </c>
      <c r="J424" s="26">
        <f t="shared" si="12"/>
        <v>2.6370123729564963</v>
      </c>
      <c r="K424" s="26"/>
      <c r="N424" s="25"/>
      <c r="O424" s="25"/>
      <c r="P424" s="25"/>
    </row>
    <row r="425" spans="5:16" x14ac:dyDescent="0.3">
      <c r="E425" s="22">
        <v>424</v>
      </c>
      <c r="F425" s="26">
        <v>0.98777774298811483</v>
      </c>
      <c r="G425" s="26">
        <v>0.61923851658278328</v>
      </c>
      <c r="H425" s="26"/>
      <c r="I425" s="26">
        <f t="shared" si="13"/>
        <v>12.479407158291906</v>
      </c>
      <c r="J425" s="26">
        <f t="shared" si="12"/>
        <v>2.0599085390271559</v>
      </c>
      <c r="K425" s="26"/>
      <c r="N425" s="25"/>
      <c r="O425" s="25"/>
      <c r="P425" s="25"/>
    </row>
    <row r="426" spans="5:16" x14ac:dyDescent="0.3">
      <c r="E426" s="22">
        <v>425</v>
      </c>
      <c r="F426" s="26">
        <v>2.1292006895739179E-2</v>
      </c>
      <c r="G426" s="26">
        <v>0.11801286602241612</v>
      </c>
      <c r="H426" s="26"/>
      <c r="I426" s="26">
        <f t="shared" si="13"/>
        <v>6.0978862642882263E-2</v>
      </c>
      <c r="J426" s="26">
        <f t="shared" si="12"/>
        <v>0.2678993288719877</v>
      </c>
      <c r="K426" s="26"/>
      <c r="N426" s="25"/>
      <c r="O426" s="25"/>
      <c r="P426" s="25"/>
    </row>
    <row r="427" spans="5:16" x14ac:dyDescent="0.3">
      <c r="E427" s="22">
        <v>426</v>
      </c>
      <c r="F427" s="26">
        <v>9.9055568148369577E-2</v>
      </c>
      <c r="G427" s="26">
        <v>0.37232618435201359</v>
      </c>
      <c r="H427" s="26"/>
      <c r="I427" s="26">
        <f t="shared" si="13"/>
        <v>0.29554980855278062</v>
      </c>
      <c r="J427" s="26">
        <f t="shared" si="12"/>
        <v>0.99356725180632255</v>
      </c>
      <c r="K427" s="26"/>
      <c r="N427" s="25"/>
      <c r="O427" s="25"/>
      <c r="P427" s="25"/>
    </row>
    <row r="428" spans="5:16" x14ac:dyDescent="0.3">
      <c r="E428" s="22">
        <v>427</v>
      </c>
      <c r="F428" s="26">
        <v>0.69407848473402878</v>
      </c>
      <c r="G428" s="26">
        <v>0.53737753894795459</v>
      </c>
      <c r="H428" s="26"/>
      <c r="I428" s="26">
        <f t="shared" si="13"/>
        <v>3.3558756386294069</v>
      </c>
      <c r="J428" s="26">
        <f t="shared" si="12"/>
        <v>1.6444671497062326</v>
      </c>
      <c r="K428" s="26"/>
      <c r="N428" s="25"/>
      <c r="O428" s="25"/>
      <c r="P428" s="25"/>
    </row>
    <row r="429" spans="5:16" x14ac:dyDescent="0.3">
      <c r="E429" s="22">
        <v>428</v>
      </c>
      <c r="F429" s="26">
        <v>0.54297739182799687</v>
      </c>
      <c r="G429" s="26">
        <v>0.40286825716820318</v>
      </c>
      <c r="H429" s="26"/>
      <c r="I429" s="26">
        <f t="shared" si="13"/>
        <v>2.2185635190144306</v>
      </c>
      <c r="J429" s="26">
        <f t="shared" si="12"/>
        <v>1.0999840323722661</v>
      </c>
      <c r="K429" s="26"/>
      <c r="N429" s="25"/>
      <c r="O429" s="25"/>
      <c r="P429" s="25"/>
    </row>
    <row r="430" spans="5:16" x14ac:dyDescent="0.3">
      <c r="E430" s="22">
        <v>429</v>
      </c>
      <c r="F430" s="26">
        <v>0.91621432005892101</v>
      </c>
      <c r="G430" s="26">
        <v>0.79584316427635793</v>
      </c>
      <c r="H430" s="26"/>
      <c r="I430" s="26">
        <f t="shared" si="13"/>
        <v>7.0252306479208055</v>
      </c>
      <c r="J430" s="26">
        <f t="shared" si="12"/>
        <v>3.3895824596231674</v>
      </c>
      <c r="K430" s="26"/>
      <c r="N430" s="25"/>
      <c r="O430" s="25"/>
      <c r="P430" s="25"/>
    </row>
    <row r="431" spans="5:16" x14ac:dyDescent="0.3">
      <c r="E431" s="22">
        <v>430</v>
      </c>
      <c r="F431" s="26">
        <v>0.6101351204114539</v>
      </c>
      <c r="G431" s="26">
        <v>0.16698465509022054</v>
      </c>
      <c r="H431" s="26"/>
      <c r="I431" s="26">
        <f t="shared" si="13"/>
        <v>2.6688726770378519</v>
      </c>
      <c r="J431" s="26">
        <f t="shared" si="12"/>
        <v>0.38976686021274504</v>
      </c>
      <c r="K431" s="26"/>
      <c r="N431" s="25"/>
      <c r="O431" s="25"/>
      <c r="P431" s="25"/>
    </row>
    <row r="432" spans="5:16" x14ac:dyDescent="0.3">
      <c r="E432" s="22">
        <v>431</v>
      </c>
      <c r="F432" s="26">
        <v>0.54982573428658355</v>
      </c>
      <c r="G432" s="26">
        <v>0.13295361254251159</v>
      </c>
      <c r="H432" s="26"/>
      <c r="I432" s="26">
        <f t="shared" si="13"/>
        <v>2.2613414564510306</v>
      </c>
      <c r="J432" s="26">
        <f t="shared" si="12"/>
        <v>0.30434730713957764</v>
      </c>
      <c r="K432" s="26"/>
      <c r="N432" s="25"/>
      <c r="O432" s="25"/>
      <c r="P432" s="25"/>
    </row>
    <row r="433" spans="5:16" x14ac:dyDescent="0.3">
      <c r="E433" s="22">
        <v>432</v>
      </c>
      <c r="F433" s="26">
        <v>2.453784925893987E-3</v>
      </c>
      <c r="G433" s="26">
        <v>0.75193199506290964</v>
      </c>
      <c r="H433" s="26"/>
      <c r="I433" s="26">
        <f t="shared" si="13"/>
        <v>6.9609344383395142E-3</v>
      </c>
      <c r="J433" s="26">
        <f t="shared" si="12"/>
        <v>2.9739783614950048</v>
      </c>
      <c r="K433" s="26"/>
      <c r="N433" s="25"/>
      <c r="O433" s="25"/>
      <c r="P433" s="25"/>
    </row>
    <row r="434" spans="5:16" x14ac:dyDescent="0.3">
      <c r="E434" s="22">
        <v>433</v>
      </c>
      <c r="F434" s="26">
        <v>0.91186804212674188</v>
      </c>
      <c r="G434" s="26">
        <v>6.4070505446203851E-2</v>
      </c>
      <c r="H434" s="26"/>
      <c r="I434" s="26">
        <f t="shared" si="13"/>
        <v>6.8819401880661628</v>
      </c>
      <c r="J434" s="26">
        <f t="shared" si="12"/>
        <v>0.1412589475693439</v>
      </c>
      <c r="K434" s="26"/>
      <c r="N434" s="25"/>
      <c r="O434" s="25"/>
      <c r="P434" s="25"/>
    </row>
    <row r="435" spans="5:16" x14ac:dyDescent="0.3">
      <c r="E435" s="22">
        <v>434</v>
      </c>
      <c r="F435" s="26">
        <v>0.75003896783213386</v>
      </c>
      <c r="G435" s="26">
        <v>0.4049944229120187</v>
      </c>
      <c r="H435" s="26"/>
      <c r="I435" s="26">
        <f t="shared" si="13"/>
        <v>3.9282756930266043</v>
      </c>
      <c r="J435" s="26">
        <f t="shared" si="12"/>
        <v>1.1075936004764257</v>
      </c>
      <c r="K435" s="26"/>
      <c r="N435" s="25"/>
      <c r="O435" s="25"/>
      <c r="P435" s="25"/>
    </row>
    <row r="436" spans="5:16" x14ac:dyDescent="0.3">
      <c r="E436" s="22">
        <v>435</v>
      </c>
      <c r="F436" s="26">
        <v>0.18020766588757331</v>
      </c>
      <c r="G436" s="26">
        <v>0.34168332356781128</v>
      </c>
      <c r="H436" s="26"/>
      <c r="I436" s="26">
        <f t="shared" si="13"/>
        <v>0.56299529532586046</v>
      </c>
      <c r="J436" s="26">
        <f t="shared" si="12"/>
        <v>0.89188094348182989</v>
      </c>
      <c r="K436" s="26"/>
      <c r="N436" s="25"/>
      <c r="O436" s="25"/>
      <c r="P436" s="25"/>
    </row>
    <row r="437" spans="5:16" x14ac:dyDescent="0.3">
      <c r="E437" s="22">
        <v>436</v>
      </c>
      <c r="F437" s="26">
        <v>0.98495542057765884</v>
      </c>
      <c r="G437" s="26">
        <v>9.0945921999811108E-2</v>
      </c>
      <c r="H437" s="26"/>
      <c r="I437" s="26">
        <f t="shared" si="13"/>
        <v>11.890756317822971</v>
      </c>
      <c r="J437" s="26">
        <f t="shared" si="12"/>
        <v>0.20341481562632413</v>
      </c>
      <c r="K437" s="26"/>
      <c r="N437" s="25"/>
      <c r="O437" s="25"/>
      <c r="P437" s="25"/>
    </row>
    <row r="438" spans="5:16" x14ac:dyDescent="0.3">
      <c r="E438" s="22">
        <v>437</v>
      </c>
      <c r="F438" s="26">
        <v>0.3168098227892916</v>
      </c>
      <c r="G438" s="26">
        <v>0.12417152666220777</v>
      </c>
      <c r="H438" s="26"/>
      <c r="I438" s="26">
        <f t="shared" si="13"/>
        <v>1.0794490403186809</v>
      </c>
      <c r="J438" s="26">
        <f t="shared" si="12"/>
        <v>0.28284802967551304</v>
      </c>
      <c r="K438" s="26"/>
      <c r="N438" s="25"/>
      <c r="O438" s="25"/>
      <c r="P438" s="25"/>
    </row>
    <row r="439" spans="5:16" x14ac:dyDescent="0.3">
      <c r="E439" s="22">
        <v>438</v>
      </c>
      <c r="F439" s="26">
        <v>0.78888438663251481</v>
      </c>
      <c r="G439" s="26">
        <v>0.82010892840884375</v>
      </c>
      <c r="H439" s="26"/>
      <c r="I439" s="26">
        <f t="shared" si="13"/>
        <v>4.4068232005887333</v>
      </c>
      <c r="J439" s="26">
        <f t="shared" si="12"/>
        <v>3.6595280407482464</v>
      </c>
      <c r="K439" s="26"/>
      <c r="N439" s="25"/>
      <c r="O439" s="25"/>
      <c r="P439" s="25"/>
    </row>
    <row r="440" spans="5:16" x14ac:dyDescent="0.3">
      <c r="E440" s="22">
        <v>439</v>
      </c>
      <c r="F440" s="26">
        <v>0.30704961023001809</v>
      </c>
      <c r="G440" s="26">
        <v>0.3325091364267081</v>
      </c>
      <c r="H440" s="26"/>
      <c r="I440" s="26">
        <f t="shared" si="13"/>
        <v>1.0392577983000553</v>
      </c>
      <c r="J440" s="26">
        <f t="shared" si="12"/>
        <v>0.86235642950838698</v>
      </c>
      <c r="K440" s="26"/>
      <c r="N440" s="25"/>
      <c r="O440" s="25"/>
      <c r="P440" s="25"/>
    </row>
    <row r="441" spans="5:16" x14ac:dyDescent="0.3">
      <c r="E441" s="22">
        <v>440</v>
      </c>
      <c r="F441" s="26">
        <v>7.6939609746447646E-2</v>
      </c>
      <c r="G441" s="26">
        <v>0.54874672432304572</v>
      </c>
      <c r="H441" s="26"/>
      <c r="I441" s="26">
        <f t="shared" si="13"/>
        <v>0.22683841877898819</v>
      </c>
      <c r="J441" s="26">
        <f t="shared" si="12"/>
        <v>1.697549888519444</v>
      </c>
      <c r="K441" s="26"/>
      <c r="N441" s="25"/>
      <c r="O441" s="25"/>
      <c r="P441" s="25"/>
    </row>
    <row r="442" spans="5:16" x14ac:dyDescent="0.3">
      <c r="E442" s="22">
        <v>441</v>
      </c>
      <c r="F442" s="26">
        <v>3.764447010363936E-2</v>
      </c>
      <c r="G442" s="26">
        <v>0.1167839459000789</v>
      </c>
      <c r="H442" s="26"/>
      <c r="I442" s="26">
        <f t="shared" si="13"/>
        <v>0.10871874820286076</v>
      </c>
      <c r="J442" s="26">
        <f t="shared" si="12"/>
        <v>0.26492890971315369</v>
      </c>
      <c r="K442" s="26"/>
      <c r="N442" s="25"/>
      <c r="O442" s="25"/>
      <c r="P442" s="25"/>
    </row>
    <row r="443" spans="5:16" x14ac:dyDescent="0.3">
      <c r="E443" s="22">
        <v>442</v>
      </c>
      <c r="F443" s="26">
        <v>0.47319214446211533</v>
      </c>
      <c r="G443" s="26">
        <v>0.53436345529927209</v>
      </c>
      <c r="H443" s="26"/>
      <c r="I443" s="26">
        <f t="shared" si="13"/>
        <v>1.8159382926930296</v>
      </c>
      <c r="J443" s="26">
        <f t="shared" si="12"/>
        <v>1.6306131118240821</v>
      </c>
      <c r="K443" s="26"/>
      <c r="N443" s="25"/>
      <c r="O443" s="25"/>
      <c r="P443" s="25"/>
    </row>
    <row r="444" spans="5:16" x14ac:dyDescent="0.3">
      <c r="E444" s="22">
        <v>443</v>
      </c>
      <c r="F444" s="26">
        <v>0.11764382940767959</v>
      </c>
      <c r="G444" s="26">
        <v>0.3891687437639777</v>
      </c>
      <c r="H444" s="26"/>
      <c r="I444" s="26">
        <f t="shared" si="13"/>
        <v>0.35461853504220997</v>
      </c>
      <c r="J444" s="26">
        <f t="shared" si="12"/>
        <v>1.0515936732317475</v>
      </c>
      <c r="K444" s="26"/>
      <c r="N444" s="25"/>
      <c r="O444" s="25"/>
      <c r="P444" s="25"/>
    </row>
    <row r="445" spans="5:16" x14ac:dyDescent="0.3">
      <c r="E445" s="22">
        <v>444</v>
      </c>
      <c r="F445" s="26">
        <v>0.26900821160152899</v>
      </c>
      <c r="G445" s="26">
        <v>0.37401779389080891</v>
      </c>
      <c r="H445" s="26"/>
      <c r="I445" s="26">
        <f t="shared" si="13"/>
        <v>0.88783364925002184</v>
      </c>
      <c r="J445" s="26">
        <f t="shared" si="12"/>
        <v>0.99932444380102481</v>
      </c>
      <c r="K445" s="26"/>
      <c r="N445" s="25"/>
      <c r="O445" s="25"/>
      <c r="P445" s="25"/>
    </row>
    <row r="446" spans="5:16" x14ac:dyDescent="0.3">
      <c r="E446" s="22">
        <v>445</v>
      </c>
      <c r="F446" s="26">
        <v>0.15988453754843279</v>
      </c>
      <c r="G446" s="26">
        <v>0.99368792493472402</v>
      </c>
      <c r="H446" s="26"/>
      <c r="I446" s="26">
        <f t="shared" si="13"/>
        <v>0.49361183365898698</v>
      </c>
      <c r="J446" s="26">
        <f t="shared" si="12"/>
        <v>10.805953713148657</v>
      </c>
      <c r="K446" s="26"/>
      <c r="N446" s="25"/>
      <c r="O446" s="25"/>
      <c r="P446" s="25"/>
    </row>
    <row r="447" spans="5:16" x14ac:dyDescent="0.3">
      <c r="E447" s="22">
        <v>446</v>
      </c>
      <c r="F447" s="26">
        <v>9.7663133224679122E-4</v>
      </c>
      <c r="G447" s="26">
        <v>0.16326962480143015</v>
      </c>
      <c r="H447" s="26"/>
      <c r="I447" s="26">
        <f t="shared" si="13"/>
        <v>2.7684742175213516E-3</v>
      </c>
      <c r="J447" s="26">
        <f t="shared" si="12"/>
        <v>0.38027390457107046</v>
      </c>
      <c r="K447" s="26"/>
      <c r="N447" s="25"/>
      <c r="O447" s="25"/>
      <c r="P447" s="25"/>
    </row>
    <row r="448" spans="5:16" x14ac:dyDescent="0.3">
      <c r="E448" s="22">
        <v>447</v>
      </c>
      <c r="F448" s="26">
        <v>0.88442647888857495</v>
      </c>
      <c r="G448" s="26">
        <v>0.10420532648845315</v>
      </c>
      <c r="H448" s="26"/>
      <c r="I448" s="26">
        <f t="shared" si="13"/>
        <v>6.1139038144804996</v>
      </c>
      <c r="J448" s="26">
        <f t="shared" si="12"/>
        <v>0.23476064276360525</v>
      </c>
      <c r="K448" s="26"/>
      <c r="N448" s="25"/>
      <c r="O448" s="25"/>
      <c r="P448" s="25"/>
    </row>
    <row r="449" spans="5:16" x14ac:dyDescent="0.3">
      <c r="E449" s="22">
        <v>448</v>
      </c>
      <c r="F449" s="26">
        <v>0.40955713758904233</v>
      </c>
      <c r="G449" s="26">
        <v>0.60218128664062975</v>
      </c>
      <c r="H449" s="26"/>
      <c r="I449" s="26">
        <f t="shared" si="13"/>
        <v>1.492833493290086</v>
      </c>
      <c r="J449" s="26">
        <f t="shared" si="12"/>
        <v>1.9664189259489497</v>
      </c>
      <c r="K449" s="26"/>
      <c r="N449" s="25"/>
      <c r="O449" s="25"/>
      <c r="P449" s="25"/>
    </row>
    <row r="450" spans="5:16" x14ac:dyDescent="0.3">
      <c r="E450" s="22">
        <v>449</v>
      </c>
      <c r="F450" s="26">
        <v>0.79571345764080315</v>
      </c>
      <c r="G450" s="26">
        <v>0.11873391314274362</v>
      </c>
      <c r="H450" s="26"/>
      <c r="I450" s="26">
        <f t="shared" si="13"/>
        <v>4.499989678641275</v>
      </c>
      <c r="J450" s="26">
        <f t="shared" si="12"/>
        <v>0.26964409692261793</v>
      </c>
      <c r="K450" s="26"/>
      <c r="N450" s="25"/>
      <c r="O450" s="25"/>
      <c r="P450" s="25"/>
    </row>
    <row r="451" spans="5:16" x14ac:dyDescent="0.3">
      <c r="E451" s="22">
        <v>450</v>
      </c>
      <c r="F451" s="26">
        <v>1.2202992710741767E-2</v>
      </c>
      <c r="G451" s="26">
        <v>0.51423231330610686</v>
      </c>
      <c r="H451" s="26"/>
      <c r="I451" s="26">
        <f t="shared" si="13"/>
        <v>3.4787838233362227E-2</v>
      </c>
      <c r="J451" s="26">
        <f t="shared" ref="J451:J501" si="14">(LN(1-G451)/(-$B$3))</f>
        <v>1.5403195312708227</v>
      </c>
      <c r="K451" s="26"/>
      <c r="N451" s="25"/>
      <c r="O451" s="25"/>
      <c r="P451" s="25"/>
    </row>
    <row r="452" spans="5:16" x14ac:dyDescent="0.3">
      <c r="E452" s="22">
        <v>451</v>
      </c>
      <c r="F452" s="26">
        <v>0.64630717812763794</v>
      </c>
      <c r="G452" s="26">
        <v>0.27706220446748231</v>
      </c>
      <c r="H452" s="26"/>
      <c r="I452" s="26">
        <f t="shared" ref="I452:I501" si="15">(LN(1-F452)/(-$B$2))</f>
        <v>2.9447583525539844</v>
      </c>
      <c r="J452" s="26">
        <f t="shared" si="14"/>
        <v>0.69212180721619831</v>
      </c>
      <c r="K452" s="26"/>
      <c r="N452" s="25"/>
      <c r="O452" s="25"/>
      <c r="P452" s="25"/>
    </row>
    <row r="453" spans="5:16" x14ac:dyDescent="0.3">
      <c r="E453" s="22">
        <v>452</v>
      </c>
      <c r="F453" s="26">
        <v>0.52464931817591831</v>
      </c>
      <c r="G453" s="26">
        <v>0.43484210294798031</v>
      </c>
      <c r="H453" s="26"/>
      <c r="I453" s="26">
        <f t="shared" si="15"/>
        <v>2.1071569978117339</v>
      </c>
      <c r="J453" s="26">
        <f t="shared" si="14"/>
        <v>1.2173869292150359</v>
      </c>
      <c r="K453" s="26"/>
      <c r="N453" s="25"/>
      <c r="O453" s="25"/>
      <c r="P453" s="25"/>
    </row>
    <row r="454" spans="5:16" x14ac:dyDescent="0.3">
      <c r="E454" s="22">
        <v>453</v>
      </c>
      <c r="F454" s="26">
        <v>0.80076165140369837</v>
      </c>
      <c r="G454" s="26">
        <v>0.37217030417900243</v>
      </c>
      <c r="H454" s="26"/>
      <c r="I454" s="26">
        <f t="shared" si="15"/>
        <v>4.570884744757719</v>
      </c>
      <c r="J454" s="26">
        <f t="shared" si="14"/>
        <v>0.99303751315125477</v>
      </c>
      <c r="K454" s="26"/>
      <c r="N454" s="25"/>
      <c r="O454" s="25"/>
      <c r="P454" s="25"/>
    </row>
    <row r="455" spans="5:16" x14ac:dyDescent="0.3">
      <c r="E455" s="22">
        <v>454</v>
      </c>
      <c r="F455" s="26">
        <v>0.8982278169316833</v>
      </c>
      <c r="G455" s="26">
        <v>0.42325890430422008</v>
      </c>
      <c r="H455" s="26"/>
      <c r="I455" s="26">
        <f t="shared" si="15"/>
        <v>6.4742189785224094</v>
      </c>
      <c r="J455" s="26">
        <f t="shared" si="14"/>
        <v>1.1741052177203102</v>
      </c>
      <c r="K455" s="26"/>
      <c r="N455" s="25"/>
      <c r="O455" s="25"/>
      <c r="P455" s="25"/>
    </row>
    <row r="456" spans="5:16" x14ac:dyDescent="0.3">
      <c r="E456" s="22">
        <v>455</v>
      </c>
      <c r="F456" s="26">
        <v>3.0933494748566215E-3</v>
      </c>
      <c r="G456" s="26">
        <v>0.404775813449754</v>
      </c>
      <c r="H456" s="26"/>
      <c r="I456" s="26">
        <f t="shared" si="15"/>
        <v>8.7780740145737279E-3</v>
      </c>
      <c r="J456" s="26">
        <f t="shared" si="14"/>
        <v>1.1068099419386825</v>
      </c>
      <c r="K456" s="26"/>
      <c r="N456" s="25"/>
      <c r="O456" s="25"/>
      <c r="P456" s="25"/>
    </row>
    <row r="457" spans="5:16" x14ac:dyDescent="0.3">
      <c r="E457" s="22">
        <v>456</v>
      </c>
      <c r="F457" s="26">
        <v>0.41789537541141331</v>
      </c>
      <c r="G457" s="26">
        <v>0.21271408025489469</v>
      </c>
      <c r="H457" s="26"/>
      <c r="I457" s="26">
        <f t="shared" si="15"/>
        <v>1.533131060205613</v>
      </c>
      <c r="J457" s="26">
        <f t="shared" si="14"/>
        <v>0.51021609212250096</v>
      </c>
      <c r="K457" s="26"/>
      <c r="N457" s="25"/>
      <c r="O457" s="25"/>
      <c r="P457" s="25"/>
    </row>
    <row r="458" spans="5:16" x14ac:dyDescent="0.3">
      <c r="E458" s="22">
        <v>457</v>
      </c>
      <c r="F458" s="26">
        <v>0.86350940296342638</v>
      </c>
      <c r="G458" s="26">
        <v>0.9591254662517662</v>
      </c>
      <c r="H458" s="26"/>
      <c r="I458" s="26">
        <f t="shared" si="15"/>
        <v>5.642582066575029</v>
      </c>
      <c r="J458" s="26">
        <f t="shared" si="14"/>
        <v>6.8207958540817399</v>
      </c>
      <c r="K458" s="26"/>
      <c r="N458" s="25"/>
      <c r="O458" s="25"/>
      <c r="P458" s="25"/>
    </row>
    <row r="459" spans="5:16" x14ac:dyDescent="0.3">
      <c r="E459" s="22">
        <v>458</v>
      </c>
      <c r="F459" s="26">
        <v>0.71960878017596508</v>
      </c>
      <c r="G459" s="26">
        <v>0.88424851198497734</v>
      </c>
      <c r="H459" s="26"/>
      <c r="I459" s="26">
        <f t="shared" si="15"/>
        <v>3.6027800724926813</v>
      </c>
      <c r="J459" s="26">
        <f t="shared" si="14"/>
        <v>4.6001274254443985</v>
      </c>
      <c r="K459" s="26"/>
      <c r="N459" s="25"/>
      <c r="O459" s="25"/>
      <c r="P459" s="25"/>
    </row>
    <row r="460" spans="5:16" x14ac:dyDescent="0.3">
      <c r="E460" s="22">
        <v>459</v>
      </c>
      <c r="F460" s="26">
        <v>0.79087866296847575</v>
      </c>
      <c r="G460" s="26">
        <v>0.27955520752578811</v>
      </c>
      <c r="H460" s="26"/>
      <c r="I460" s="26">
        <f t="shared" si="15"/>
        <v>4.4337151339665812</v>
      </c>
      <c r="J460" s="26">
        <f t="shared" si="14"/>
        <v>0.69949117949103945</v>
      </c>
      <c r="K460" s="26"/>
      <c r="N460" s="25"/>
      <c r="O460" s="25"/>
      <c r="P460" s="25"/>
    </row>
    <row r="461" spans="5:16" x14ac:dyDescent="0.3">
      <c r="E461" s="22">
        <v>460</v>
      </c>
      <c r="F461" s="26">
        <v>0.59756884869812599</v>
      </c>
      <c r="G461" s="26">
        <v>0.92490192123179149</v>
      </c>
      <c r="H461" s="26"/>
      <c r="I461" s="26">
        <f t="shared" si="15"/>
        <v>2.5789885400257333</v>
      </c>
      <c r="J461" s="26">
        <f t="shared" si="14"/>
        <v>5.5231153127539532</v>
      </c>
      <c r="K461" s="26"/>
      <c r="N461" s="25"/>
      <c r="O461" s="25"/>
      <c r="P461" s="25"/>
    </row>
    <row r="462" spans="5:16" x14ac:dyDescent="0.3">
      <c r="E462" s="22">
        <v>461</v>
      </c>
      <c r="F462" s="26">
        <v>0.65239150691693315</v>
      </c>
      <c r="G462" s="26">
        <v>0.47363505764215763</v>
      </c>
      <c r="H462" s="26"/>
      <c r="I462" s="26">
        <f t="shared" si="15"/>
        <v>2.9939222817824462</v>
      </c>
      <c r="J462" s="26">
        <f t="shared" si="14"/>
        <v>1.3690890667799758</v>
      </c>
      <c r="K462" s="26"/>
      <c r="N462" s="25"/>
      <c r="O462" s="25"/>
      <c r="P462" s="25"/>
    </row>
    <row r="463" spans="5:16" x14ac:dyDescent="0.3">
      <c r="E463" s="22">
        <v>462</v>
      </c>
      <c r="F463" s="26">
        <v>0.15089323686413003</v>
      </c>
      <c r="G463" s="26">
        <v>2.3067581194234243E-2</v>
      </c>
      <c r="H463" s="26"/>
      <c r="I463" s="26">
        <f t="shared" si="15"/>
        <v>0.46344932200943906</v>
      </c>
      <c r="J463" s="26">
        <f t="shared" si="14"/>
        <v>4.9787309836008632E-2</v>
      </c>
      <c r="K463" s="26"/>
      <c r="N463" s="25"/>
      <c r="O463" s="25"/>
      <c r="P463" s="25"/>
    </row>
    <row r="464" spans="5:16" x14ac:dyDescent="0.3">
      <c r="E464" s="22">
        <v>463</v>
      </c>
      <c r="F464" s="26">
        <v>0.86894184917570627</v>
      </c>
      <c r="G464" s="26">
        <v>7.6515508328677262E-3</v>
      </c>
      <c r="H464" s="26"/>
      <c r="I464" s="26">
        <f t="shared" si="15"/>
        <v>5.7576567720837817</v>
      </c>
      <c r="J464" s="26">
        <f t="shared" si="14"/>
        <v>1.6386078151014484E-2</v>
      </c>
      <c r="K464" s="26"/>
      <c r="N464" s="25"/>
      <c r="O464" s="25"/>
      <c r="P464" s="25"/>
    </row>
    <row r="465" spans="5:16" x14ac:dyDescent="0.3">
      <c r="E465" s="22">
        <v>464</v>
      </c>
      <c r="F465" s="26">
        <v>0.86935962873750527</v>
      </c>
      <c r="G465" s="26">
        <v>0.31400148774424619</v>
      </c>
      <c r="H465" s="26"/>
      <c r="I465" s="26">
        <f t="shared" si="15"/>
        <v>5.7667031339399379</v>
      </c>
      <c r="J465" s="26">
        <f t="shared" si="14"/>
        <v>0.8040102826282548</v>
      </c>
      <c r="K465" s="26"/>
      <c r="N465" s="25"/>
      <c r="O465" s="25"/>
      <c r="P465" s="25"/>
    </row>
    <row r="466" spans="5:16" x14ac:dyDescent="0.3">
      <c r="E466" s="22">
        <v>465</v>
      </c>
      <c r="F466" s="26">
        <v>0.37423366852030959</v>
      </c>
      <c r="G466" s="26">
        <v>0.21021432478617086</v>
      </c>
      <c r="H466" s="26"/>
      <c r="I466" s="26">
        <f t="shared" si="15"/>
        <v>1.328205041559515</v>
      </c>
      <c r="J466" s="26">
        <f t="shared" si="14"/>
        <v>0.50345315738985941</v>
      </c>
      <c r="K466" s="26"/>
      <c r="N466" s="25"/>
      <c r="O466" s="25"/>
      <c r="P466" s="25"/>
    </row>
    <row r="467" spans="5:16" x14ac:dyDescent="0.3">
      <c r="E467" s="22">
        <v>466</v>
      </c>
      <c r="F467" s="26">
        <v>0.731863296721742</v>
      </c>
      <c r="G467" s="26">
        <v>0.71080190892994954</v>
      </c>
      <c r="H467" s="26"/>
      <c r="I467" s="26">
        <f t="shared" si="15"/>
        <v>3.7293986347095354</v>
      </c>
      <c r="J467" s="26">
        <f t="shared" si="14"/>
        <v>2.6467058974832613</v>
      </c>
      <c r="K467" s="26"/>
      <c r="N467" s="25"/>
      <c r="O467" s="25"/>
      <c r="P467" s="25"/>
    </row>
    <row r="468" spans="5:16" x14ac:dyDescent="0.3">
      <c r="E468" s="22">
        <v>467</v>
      </c>
      <c r="F468" s="26">
        <v>0.51324284322923841</v>
      </c>
      <c r="G468" s="26">
        <v>0.83812425803870816</v>
      </c>
      <c r="H468" s="26"/>
      <c r="I468" s="26">
        <f t="shared" si="15"/>
        <v>2.0399714730430145</v>
      </c>
      <c r="J468" s="26">
        <f t="shared" si="14"/>
        <v>3.884642694387582</v>
      </c>
      <c r="K468" s="26"/>
      <c r="N468" s="25"/>
      <c r="O468" s="25"/>
      <c r="P468" s="25"/>
    </row>
    <row r="469" spans="5:16" x14ac:dyDescent="0.3">
      <c r="E469" s="22">
        <v>468</v>
      </c>
      <c r="F469" s="26">
        <v>0.17963555364249162</v>
      </c>
      <c r="G469" s="26">
        <v>0.42013052022102249</v>
      </c>
      <c r="H469" s="26"/>
      <c r="I469" s="26">
        <f t="shared" si="15"/>
        <v>0.56101867360354352</v>
      </c>
      <c r="J469" s="26">
        <f t="shared" si="14"/>
        <v>1.1625647693432493</v>
      </c>
      <c r="K469" s="26"/>
      <c r="N469" s="25"/>
      <c r="O469" s="25"/>
      <c r="P469" s="25"/>
    </row>
    <row r="470" spans="5:16" x14ac:dyDescent="0.3">
      <c r="E470" s="22">
        <v>469</v>
      </c>
      <c r="F470" s="26">
        <v>0.60268894513295657</v>
      </c>
      <c r="G470" s="26">
        <v>0.59499082369281187</v>
      </c>
      <c r="H470" s="26"/>
      <c r="I470" s="26">
        <f t="shared" si="15"/>
        <v>2.6152680760935412</v>
      </c>
      <c r="J470" s="26">
        <f t="shared" si="14"/>
        <v>1.9282038497784824</v>
      </c>
      <c r="K470" s="26"/>
      <c r="N470" s="25"/>
      <c r="O470" s="25"/>
      <c r="P470" s="25"/>
    </row>
    <row r="471" spans="5:16" x14ac:dyDescent="0.3">
      <c r="E471" s="22">
        <v>470</v>
      </c>
      <c r="F471" s="26">
        <v>0.7366409398166246</v>
      </c>
      <c r="G471" s="26">
        <v>0.93325060803168558</v>
      </c>
      <c r="H471" s="26"/>
      <c r="I471" s="26">
        <f t="shared" si="15"/>
        <v>3.7803379685099006</v>
      </c>
      <c r="J471" s="26">
        <f t="shared" si="14"/>
        <v>5.7745281937753363</v>
      </c>
      <c r="K471" s="26"/>
      <c r="N471" s="25"/>
      <c r="O471" s="25"/>
      <c r="P471" s="25"/>
    </row>
    <row r="472" spans="5:16" x14ac:dyDescent="0.3">
      <c r="E472" s="22">
        <v>471</v>
      </c>
      <c r="F472" s="26">
        <v>0.2635005130140422</v>
      </c>
      <c r="G472" s="26">
        <v>0.71930118967192813</v>
      </c>
      <c r="H472" s="26"/>
      <c r="I472" s="26">
        <f t="shared" si="15"/>
        <v>0.86656576230324456</v>
      </c>
      <c r="J472" s="26">
        <f t="shared" si="14"/>
        <v>2.7103424722261642</v>
      </c>
      <c r="K472" s="26"/>
      <c r="N472" s="25"/>
      <c r="O472" s="25"/>
      <c r="P472" s="25"/>
    </row>
    <row r="473" spans="5:16" x14ac:dyDescent="0.3">
      <c r="E473" s="22">
        <v>472</v>
      </c>
      <c r="F473" s="26">
        <v>0.73146934986821566</v>
      </c>
      <c r="G473" s="26">
        <v>0.47124274857332049</v>
      </c>
      <c r="H473" s="26"/>
      <c r="I473" s="26">
        <f t="shared" si="15"/>
        <v>3.7252389520120528</v>
      </c>
      <c r="J473" s="26">
        <f t="shared" si="14"/>
        <v>1.3594151134582466</v>
      </c>
      <c r="K473" s="26"/>
      <c r="N473" s="25"/>
      <c r="O473" s="25"/>
      <c r="P473" s="25"/>
    </row>
    <row r="474" spans="5:16" x14ac:dyDescent="0.3">
      <c r="E474" s="22">
        <v>473</v>
      </c>
      <c r="F474" s="26">
        <v>0.84742790954626646</v>
      </c>
      <c r="G474" s="26">
        <v>0.61567358947586814</v>
      </c>
      <c r="H474" s="26"/>
      <c r="I474" s="26">
        <f t="shared" si="15"/>
        <v>5.3270011993159896</v>
      </c>
      <c r="J474" s="26">
        <f t="shared" si="14"/>
        <v>2.0400278614538987</v>
      </c>
      <c r="K474" s="26"/>
      <c r="N474" s="25"/>
      <c r="O474" s="25"/>
      <c r="P474" s="25"/>
    </row>
    <row r="475" spans="5:16" x14ac:dyDescent="0.3">
      <c r="E475" s="22">
        <v>474</v>
      </c>
      <c r="F475" s="26">
        <v>0.37813172715041732</v>
      </c>
      <c r="G475" s="26">
        <v>0.42280976813134741</v>
      </c>
      <c r="H475" s="26"/>
      <c r="I475" s="26">
        <f t="shared" si="15"/>
        <v>1.3459098011922814</v>
      </c>
      <c r="J475" s="26">
        <f t="shared" si="14"/>
        <v>1.1724445344642231</v>
      </c>
      <c r="K475" s="26"/>
      <c r="N475" s="25"/>
      <c r="O475" s="25"/>
      <c r="P475" s="25"/>
    </row>
    <row r="476" spans="5:16" x14ac:dyDescent="0.3">
      <c r="E476" s="22">
        <v>475</v>
      </c>
      <c r="F476" s="26">
        <v>0.41965067419278357</v>
      </c>
      <c r="G476" s="26">
        <v>0.12794498418451128</v>
      </c>
      <c r="H476" s="26"/>
      <c r="I476" s="26">
        <f t="shared" si="15"/>
        <v>1.5416877007940988</v>
      </c>
      <c r="J476" s="26">
        <f t="shared" si="14"/>
        <v>0.29205923313455068</v>
      </c>
      <c r="K476" s="26"/>
      <c r="N476" s="25"/>
      <c r="O476" s="25"/>
      <c r="P476" s="25"/>
    </row>
    <row r="477" spans="5:16" x14ac:dyDescent="0.3">
      <c r="E477" s="22">
        <v>476</v>
      </c>
      <c r="F477" s="26">
        <v>0.5832474834153506</v>
      </c>
      <c r="G477" s="26">
        <v>0.65360211254221501</v>
      </c>
      <c r="H477" s="26"/>
      <c r="I477" s="26">
        <f t="shared" si="15"/>
        <v>2.4799110365264099</v>
      </c>
      <c r="J477" s="26">
        <f t="shared" si="14"/>
        <v>2.2616900285342498</v>
      </c>
      <c r="K477" s="26"/>
      <c r="N477" s="25"/>
      <c r="O477" s="25"/>
      <c r="P477" s="25"/>
    </row>
    <row r="478" spans="5:16" x14ac:dyDescent="0.3">
      <c r="E478" s="22">
        <v>477</v>
      </c>
      <c r="F478" s="26">
        <v>0.17026826335310563</v>
      </c>
      <c r="G478" s="26">
        <v>0.38617056352830492</v>
      </c>
      <c r="H478" s="26"/>
      <c r="I478" s="26">
        <f t="shared" si="15"/>
        <v>0.52884971133270986</v>
      </c>
      <c r="J478" s="26">
        <f t="shared" si="14"/>
        <v>1.0411481177359085</v>
      </c>
      <c r="K478" s="26"/>
      <c r="N478" s="25"/>
      <c r="O478" s="25"/>
      <c r="P478" s="25"/>
    </row>
    <row r="479" spans="5:16" x14ac:dyDescent="0.3">
      <c r="E479" s="22">
        <v>478</v>
      </c>
      <c r="F479" s="26">
        <v>0.61513144363044259</v>
      </c>
      <c r="G479" s="26">
        <v>0.42951887750197382</v>
      </c>
      <c r="H479" s="26"/>
      <c r="I479" s="26">
        <f t="shared" si="15"/>
        <v>2.7054180092115239</v>
      </c>
      <c r="J479" s="26">
        <f t="shared" si="14"/>
        <v>1.1973870925358936</v>
      </c>
      <c r="K479" s="26"/>
      <c r="N479" s="25"/>
      <c r="O479" s="25"/>
      <c r="P479" s="25"/>
    </row>
    <row r="480" spans="5:16" x14ac:dyDescent="0.3">
      <c r="E480" s="22">
        <v>479</v>
      </c>
      <c r="F480" s="26">
        <v>0.14201552197800493</v>
      </c>
      <c r="G480" s="26">
        <v>0.31158706452773877</v>
      </c>
      <c r="H480" s="26"/>
      <c r="I480" s="26">
        <f t="shared" si="15"/>
        <v>0.43397959986693879</v>
      </c>
      <c r="J480" s="26">
        <f t="shared" si="14"/>
        <v>0.79651503826679948</v>
      </c>
      <c r="K480" s="26"/>
      <c r="N480" s="25"/>
      <c r="O480" s="25"/>
      <c r="P480" s="25"/>
    </row>
    <row r="481" spans="5:16" x14ac:dyDescent="0.3">
      <c r="E481" s="22">
        <v>480</v>
      </c>
      <c r="F481" s="26">
        <v>0.3966116664698639</v>
      </c>
      <c r="G481" s="26">
        <v>0.27247169269903149</v>
      </c>
      <c r="H481" s="26"/>
      <c r="I481" s="26">
        <f t="shared" si="15"/>
        <v>1.4313838131611669</v>
      </c>
      <c r="J481" s="26">
        <f t="shared" si="14"/>
        <v>0.67861839000349966</v>
      </c>
      <c r="K481" s="26"/>
      <c r="N481" s="25"/>
      <c r="O481" s="25"/>
      <c r="P481" s="25"/>
    </row>
    <row r="482" spans="5:16" x14ac:dyDescent="0.3">
      <c r="E482" s="22">
        <v>481</v>
      </c>
      <c r="F482" s="26">
        <v>0.57039037536306325</v>
      </c>
      <c r="G482" s="26">
        <v>0.18876793818139381</v>
      </c>
      <c r="H482" s="26"/>
      <c r="I482" s="26">
        <f t="shared" si="15"/>
        <v>2.3938219415766708</v>
      </c>
      <c r="J482" s="26">
        <f t="shared" si="14"/>
        <v>0.44629572904137516</v>
      </c>
      <c r="K482" s="26"/>
      <c r="N482" s="25"/>
      <c r="O482" s="25"/>
      <c r="P482" s="25"/>
    </row>
    <row r="483" spans="5:16" x14ac:dyDescent="0.3">
      <c r="E483" s="22">
        <v>482</v>
      </c>
      <c r="F483" s="26">
        <v>0.9418389763348477</v>
      </c>
      <c r="G483" s="26">
        <v>0.47620895552868725</v>
      </c>
      <c r="H483" s="26"/>
      <c r="I483" s="26">
        <f t="shared" si="15"/>
        <v>8.0595295610221633</v>
      </c>
      <c r="J483" s="26">
        <f t="shared" si="14"/>
        <v>1.3795465478057525</v>
      </c>
      <c r="K483" s="26"/>
      <c r="N483" s="25"/>
      <c r="O483" s="25"/>
      <c r="P483" s="25"/>
    </row>
    <row r="484" spans="5:16" x14ac:dyDescent="0.3">
      <c r="E484" s="22">
        <v>483</v>
      </c>
      <c r="F484" s="26">
        <v>0.14437394721430619</v>
      </c>
      <c r="G484" s="26">
        <v>0.24202389793955881</v>
      </c>
      <c r="H484" s="26"/>
      <c r="I484" s="26">
        <f t="shared" si="15"/>
        <v>0.44177858211540733</v>
      </c>
      <c r="J484" s="26">
        <f t="shared" si="14"/>
        <v>0.59115396578457424</v>
      </c>
      <c r="K484" s="26"/>
      <c r="N484" s="25"/>
      <c r="O484" s="25"/>
      <c r="P484" s="25"/>
    </row>
    <row r="485" spans="5:16" x14ac:dyDescent="0.3">
      <c r="E485" s="22">
        <v>484</v>
      </c>
      <c r="F485" s="26">
        <v>0.59319424373549345</v>
      </c>
      <c r="G485" s="26">
        <v>0.42704810120194292</v>
      </c>
      <c r="H485" s="26"/>
      <c r="I485" s="26">
        <f t="shared" si="15"/>
        <v>2.5483551502622417</v>
      </c>
      <c r="J485" s="26">
        <f t="shared" si="14"/>
        <v>1.1881674923568863</v>
      </c>
      <c r="K485" s="26"/>
      <c r="N485" s="25"/>
      <c r="P485" s="25"/>
    </row>
    <row r="486" spans="5:16" x14ac:dyDescent="0.3">
      <c r="E486" s="22">
        <v>485</v>
      </c>
      <c r="F486" s="26">
        <v>0.14017416096020463</v>
      </c>
      <c r="G486" s="26">
        <v>0.53505515492360212</v>
      </c>
      <c r="H486" s="26"/>
      <c r="I486" s="26">
        <f t="shared" si="15"/>
        <v>0.4279053651312002</v>
      </c>
      <c r="J486" s="26">
        <f t="shared" si="14"/>
        <v>1.6337845187600155</v>
      </c>
      <c r="K486" s="26"/>
      <c r="N486" s="25"/>
      <c r="P486" s="25"/>
    </row>
    <row r="487" spans="5:16" x14ac:dyDescent="0.3">
      <c r="E487" s="22">
        <v>486</v>
      </c>
      <c r="F487" s="26">
        <v>0.88060470224962695</v>
      </c>
      <c r="G487" s="26">
        <v>0.45560479593077841</v>
      </c>
      <c r="H487" s="26"/>
      <c r="I487" s="26">
        <f t="shared" si="15"/>
        <v>6.0217271398522536</v>
      </c>
      <c r="J487" s="26">
        <f t="shared" si="14"/>
        <v>1.2972369446724892</v>
      </c>
      <c r="K487" s="26"/>
      <c r="P487" s="25"/>
    </row>
    <row r="488" spans="5:16" x14ac:dyDescent="0.3">
      <c r="E488" s="22">
        <v>487</v>
      </c>
      <c r="F488" s="26">
        <v>0.38526248204923452</v>
      </c>
      <c r="G488" s="26">
        <v>0.96568143559763508</v>
      </c>
      <c r="H488" s="26"/>
      <c r="I488" s="26">
        <f t="shared" si="15"/>
        <v>1.378586390022134</v>
      </c>
      <c r="J488" s="26">
        <f t="shared" si="14"/>
        <v>7.1937468480110649</v>
      </c>
      <c r="K488" s="26"/>
      <c r="P488" s="25"/>
    </row>
    <row r="489" spans="5:16" x14ac:dyDescent="0.3">
      <c r="E489" s="22">
        <v>488</v>
      </c>
      <c r="F489" s="26">
        <v>0.29193303977977203</v>
      </c>
      <c r="G489" s="26">
        <v>0.7114397181679688</v>
      </c>
      <c r="H489" s="26"/>
      <c r="I489" s="26">
        <f t="shared" si="15"/>
        <v>0.97811373733839657</v>
      </c>
      <c r="J489" s="26">
        <f t="shared" si="14"/>
        <v>2.6514160334997277</v>
      </c>
      <c r="K489" s="26"/>
      <c r="P489" s="25"/>
    </row>
    <row r="490" spans="5:16" x14ac:dyDescent="0.3">
      <c r="E490" s="22">
        <v>489</v>
      </c>
      <c r="F490" s="26">
        <v>0.20373644941602431</v>
      </c>
      <c r="G490" s="26">
        <v>0.83001527211315518</v>
      </c>
      <c r="H490" s="26"/>
      <c r="I490" s="26">
        <f t="shared" si="15"/>
        <v>0.64550432034302685</v>
      </c>
      <c r="J490" s="26">
        <f t="shared" si="14"/>
        <v>3.7803662547778201</v>
      </c>
      <c r="K490" s="26"/>
      <c r="P490" s="25"/>
    </row>
    <row r="491" spans="5:16" x14ac:dyDescent="0.3">
      <c r="E491" s="22">
        <v>490</v>
      </c>
      <c r="F491" s="26">
        <v>0.89730085023001849</v>
      </c>
      <c r="G491" s="26">
        <v>0.84956750928629443</v>
      </c>
      <c r="H491" s="26"/>
      <c r="I491" s="26">
        <f t="shared" si="15"/>
        <v>6.4485290824230699</v>
      </c>
      <c r="J491" s="26">
        <f t="shared" si="14"/>
        <v>4.0410471725134514</v>
      </c>
      <c r="K491" s="26"/>
      <c r="P491" s="25"/>
    </row>
    <row r="492" spans="5:16" x14ac:dyDescent="0.3">
      <c r="E492" s="22">
        <v>491</v>
      </c>
      <c r="F492" s="26">
        <v>0.76441454131468434</v>
      </c>
      <c r="G492" s="26">
        <v>0.22320251091360532</v>
      </c>
      <c r="H492" s="26"/>
      <c r="I492" s="26">
        <f t="shared" si="15"/>
        <v>4.0960977234712406</v>
      </c>
      <c r="J492" s="26">
        <f t="shared" si="14"/>
        <v>0.53882793470144719</v>
      </c>
      <c r="K492" s="26"/>
      <c r="P492" s="25"/>
    </row>
    <row r="493" spans="5:16" x14ac:dyDescent="0.3">
      <c r="E493" s="22">
        <v>492</v>
      </c>
      <c r="F493" s="26">
        <v>0.28602680258878599</v>
      </c>
      <c r="G493" s="26">
        <v>6.0410010794701763E-2</v>
      </c>
      <c r="H493" s="26"/>
      <c r="I493" s="26">
        <f t="shared" si="15"/>
        <v>0.9545779252962211</v>
      </c>
      <c r="J493" s="26">
        <f t="shared" si="14"/>
        <v>0.132931585214903</v>
      </c>
      <c r="K493" s="26"/>
      <c r="P493" s="25"/>
    </row>
    <row r="494" spans="5:16" x14ac:dyDescent="0.3">
      <c r="E494" s="22">
        <v>493</v>
      </c>
      <c r="F494" s="26">
        <v>0.24340567466784602</v>
      </c>
      <c r="G494" s="26">
        <v>0.65217707417982607</v>
      </c>
      <c r="H494" s="26"/>
      <c r="I494" s="26">
        <f t="shared" si="15"/>
        <v>0.79029618992733675</v>
      </c>
      <c r="J494" s="26">
        <f t="shared" si="14"/>
        <v>2.2529317601229062</v>
      </c>
      <c r="K494" s="26"/>
      <c r="P494" s="25"/>
    </row>
    <row r="495" spans="5:16" x14ac:dyDescent="0.3">
      <c r="E495" s="22">
        <v>494</v>
      </c>
      <c r="F495" s="26">
        <v>0.32844934972514583</v>
      </c>
      <c r="G495" s="26">
        <v>1.1081224951544399E-2</v>
      </c>
      <c r="H495" s="26"/>
      <c r="I495" s="26">
        <f t="shared" si="15"/>
        <v>1.128136539039843</v>
      </c>
      <c r="J495" s="26">
        <f t="shared" si="14"/>
        <v>2.3771902070798993E-2</v>
      </c>
      <c r="K495" s="26"/>
      <c r="P495" s="25"/>
    </row>
    <row r="496" spans="5:16" x14ac:dyDescent="0.3">
      <c r="E496" s="22">
        <v>495</v>
      </c>
      <c r="F496" s="26">
        <v>0.39584919777869743</v>
      </c>
      <c r="G496" s="26">
        <v>0.865678151614935</v>
      </c>
      <c r="H496" s="26"/>
      <c r="I496" s="26">
        <f t="shared" si="15"/>
        <v>1.427805745699088</v>
      </c>
      <c r="J496" s="26">
        <f t="shared" si="14"/>
        <v>4.2827018778695729</v>
      </c>
      <c r="K496" s="26"/>
      <c r="P496" s="25"/>
    </row>
    <row r="497" spans="5:16" x14ac:dyDescent="0.3">
      <c r="E497" s="22">
        <v>496</v>
      </c>
      <c r="F497" s="26">
        <v>0.36820983350618364</v>
      </c>
      <c r="G497" s="26">
        <v>0.74678825532270021</v>
      </c>
      <c r="H497" s="26"/>
      <c r="I497" s="26">
        <f t="shared" si="15"/>
        <v>1.301060872516735</v>
      </c>
      <c r="J497" s="26">
        <f t="shared" si="14"/>
        <v>2.9301956369203821</v>
      </c>
      <c r="K497" s="26"/>
      <c r="P497" s="25"/>
    </row>
    <row r="498" spans="5:16" x14ac:dyDescent="0.3">
      <c r="E498" s="22">
        <v>497</v>
      </c>
      <c r="F498" s="26">
        <v>1.7226027025661339E-2</v>
      </c>
      <c r="G498" s="26">
        <v>0.21038412743413337</v>
      </c>
      <c r="H498" s="26"/>
      <c r="I498" s="26">
        <f t="shared" si="15"/>
        <v>4.923234343081026E-2</v>
      </c>
      <c r="J498" s="26">
        <f t="shared" si="14"/>
        <v>0.50391186993309023</v>
      </c>
      <c r="K498" s="26"/>
      <c r="P498" s="25"/>
    </row>
    <row r="499" spans="5:16" x14ac:dyDescent="0.3">
      <c r="E499" s="22">
        <v>498</v>
      </c>
      <c r="F499" s="26">
        <v>0.28842180726104727</v>
      </c>
      <c r="G499" s="26">
        <v>0.39279903376006553</v>
      </c>
      <c r="H499" s="26"/>
      <c r="I499" s="26">
        <f t="shared" si="15"/>
        <v>0.96409824564783608</v>
      </c>
      <c r="J499" s="26">
        <f t="shared" si="14"/>
        <v>1.0643103180751854</v>
      </c>
      <c r="K499" s="26"/>
      <c r="P499" s="25"/>
    </row>
    <row r="500" spans="5:16" x14ac:dyDescent="0.3">
      <c r="E500" s="22">
        <v>499</v>
      </c>
      <c r="F500" s="26">
        <v>0.67322408766484243</v>
      </c>
      <c r="G500" s="26">
        <v>0.7918137604435378</v>
      </c>
      <c r="H500" s="26"/>
      <c r="I500" s="26">
        <f t="shared" si="15"/>
        <v>3.1690284414031717</v>
      </c>
      <c r="J500" s="26">
        <f t="shared" si="14"/>
        <v>3.3478873971490235</v>
      </c>
      <c r="K500" s="26"/>
      <c r="P500" s="25"/>
    </row>
    <row r="501" spans="5:16" x14ac:dyDescent="0.3">
      <c r="E501" s="22">
        <v>500</v>
      </c>
      <c r="F501" s="26">
        <v>0.1216544907761169</v>
      </c>
      <c r="G501" s="26">
        <v>6.2992972637341271E-2</v>
      </c>
      <c r="H501" s="26"/>
      <c r="I501" s="26">
        <f t="shared" si="15"/>
        <v>0.36752652545116865</v>
      </c>
      <c r="J501" s="26">
        <f t="shared" si="14"/>
        <v>0.13880426009261684</v>
      </c>
      <c r="K501" s="26"/>
      <c r="P501" s="25"/>
    </row>
    <row r="502" spans="5:16" x14ac:dyDescent="0.3">
      <c r="F502" s="26"/>
      <c r="I502" s="26"/>
    </row>
    <row r="503" spans="5:16" x14ac:dyDescent="0.3">
      <c r="I503" s="26">
        <f>AVERAGE(I3:I501)</f>
        <v>2.7486024049318831</v>
      </c>
      <c r="J503" s="26">
        <f>AVERAGE(J2:J501)</f>
        <v>2.1390967077549448</v>
      </c>
    </row>
    <row r="504" spans="5:16" x14ac:dyDescent="0.3">
      <c r="I504" s="25">
        <f>1/I503*60</f>
        <v>21.829275813897478</v>
      </c>
      <c r="J504" s="25">
        <f>1/J503*60</f>
        <v>28.049222731482793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C4" sqref="C4"/>
    </sheetView>
  </sheetViews>
  <sheetFormatPr defaultRowHeight="14.4" x14ac:dyDescent="0.3"/>
  <cols>
    <col min="1" max="1" width="26.5546875" customWidth="1"/>
    <col min="2" max="2" width="6.109375" customWidth="1"/>
    <col min="9" max="9" width="23.21875" bestFit="1" customWidth="1"/>
    <col min="10" max="10" width="6.109375" bestFit="1" customWidth="1"/>
    <col min="13" max="13" width="21" bestFit="1" customWidth="1"/>
    <col min="14" max="14" width="6.109375" customWidth="1"/>
  </cols>
  <sheetData>
    <row r="3" spans="1:10" x14ac:dyDescent="0.3">
      <c r="A3" s="17" t="s">
        <v>35</v>
      </c>
      <c r="B3" s="18" t="s">
        <v>34</v>
      </c>
      <c r="I3" s="19" t="s">
        <v>36</v>
      </c>
      <c r="J3" s="20" t="s">
        <v>34</v>
      </c>
    </row>
    <row r="4" spans="1:10" x14ac:dyDescent="0.3">
      <c r="A4" s="16" t="s">
        <v>50</v>
      </c>
      <c r="B4" s="15">
        <v>332</v>
      </c>
      <c r="I4" s="14" t="s">
        <v>57</v>
      </c>
      <c r="J4" s="15">
        <v>288</v>
      </c>
    </row>
    <row r="5" spans="1:10" x14ac:dyDescent="0.3">
      <c r="A5" s="16" t="s">
        <v>51</v>
      </c>
      <c r="B5" s="15">
        <v>105</v>
      </c>
      <c r="I5" s="14" t="s">
        <v>58</v>
      </c>
      <c r="J5" s="15">
        <v>133</v>
      </c>
    </row>
    <row r="6" spans="1:10" x14ac:dyDescent="0.3">
      <c r="A6" s="16" t="s">
        <v>52</v>
      </c>
      <c r="B6" s="15">
        <v>42</v>
      </c>
      <c r="I6" s="14" t="s">
        <v>59</v>
      </c>
      <c r="J6" s="15">
        <v>43</v>
      </c>
    </row>
    <row r="7" spans="1:10" x14ac:dyDescent="0.3">
      <c r="A7" s="16" t="s">
        <v>53</v>
      </c>
      <c r="B7" s="15">
        <v>13</v>
      </c>
      <c r="I7" s="14" t="s">
        <v>60</v>
      </c>
      <c r="J7" s="15">
        <v>21</v>
      </c>
    </row>
    <row r="8" spans="1:10" x14ac:dyDescent="0.3">
      <c r="A8" s="16" t="s">
        <v>54</v>
      </c>
      <c r="B8" s="15">
        <v>4</v>
      </c>
      <c r="I8" s="14" t="s">
        <v>61</v>
      </c>
      <c r="J8" s="15">
        <v>9</v>
      </c>
    </row>
    <row r="9" spans="1:10" x14ac:dyDescent="0.3">
      <c r="A9" s="16" t="s">
        <v>55</v>
      </c>
      <c r="B9" s="15">
        <v>1</v>
      </c>
      <c r="I9" s="14" t="s">
        <v>62</v>
      </c>
      <c r="J9" s="15">
        <v>3</v>
      </c>
    </row>
    <row r="10" spans="1:10" x14ac:dyDescent="0.3">
      <c r="A10" s="16" t="s">
        <v>56</v>
      </c>
      <c r="B10" s="15">
        <v>2</v>
      </c>
      <c r="I10" s="14" t="s">
        <v>63</v>
      </c>
      <c r="J10" s="15">
        <v>1</v>
      </c>
    </row>
    <row r="11" spans="1:10" x14ac:dyDescent="0.3">
      <c r="A11" s="16" t="s">
        <v>33</v>
      </c>
      <c r="B11" s="15">
        <v>499</v>
      </c>
      <c r="I11" s="14" t="s">
        <v>64</v>
      </c>
      <c r="J11" s="15">
        <v>2</v>
      </c>
    </row>
    <row r="12" spans="1:10" x14ac:dyDescent="0.3">
      <c r="I12" s="14" t="s">
        <v>33</v>
      </c>
      <c r="J12" s="15">
        <v>500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DayTime</vt:lpstr>
      <vt:lpstr>NightTime</vt:lpstr>
      <vt:lpstr>Sheet4</vt:lpstr>
      <vt:lpstr>Discuss</vt:lpstr>
      <vt:lpstr>Simulation</vt:lpstr>
      <vt:lpstr>Simulation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2020-02-27T11:33:22Z</dcterms:created>
  <dcterms:modified xsi:type="dcterms:W3CDTF">2020-03-21T09:50:07Z</dcterms:modified>
</cp:coreProperties>
</file>