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2944" windowHeight="98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E7" i="1" l="1"/>
  <c r="BF7" i="1" s="1"/>
  <c r="BE6" i="1"/>
  <c r="BF6" i="1" s="1"/>
  <c r="AX6" i="1" l="1"/>
  <c r="D7" i="1"/>
  <c r="AK8" i="1" l="1"/>
  <c r="AK7" i="1"/>
  <c r="AI7" i="1"/>
  <c r="AG7" i="1"/>
  <c r="AE7" i="1"/>
  <c r="T8" i="1"/>
  <c r="U8" i="1" s="1"/>
  <c r="U7" i="1"/>
  <c r="T7" i="1"/>
  <c r="BM6" i="1"/>
  <c r="BM5" i="1"/>
  <c r="BL5" i="1"/>
  <c r="M7" i="1" l="1"/>
  <c r="L8" i="1" l="1"/>
  <c r="N7" i="1" s="1"/>
  <c r="J21" i="1"/>
  <c r="J9" i="1"/>
  <c r="J10" i="1" l="1"/>
  <c r="BT10" i="1"/>
  <c r="BT11" i="1" s="1"/>
  <c r="BS10" i="1"/>
  <c r="BS11" i="1" s="1"/>
  <c r="BR10" i="1"/>
  <c r="BR11" i="1" s="1"/>
  <c r="BR17" i="1" s="1"/>
  <c r="BR16" i="1" s="1"/>
  <c r="BQ10" i="1"/>
  <c r="BQ12" i="1" s="1"/>
  <c r="CA14" i="1"/>
  <c r="BT17" i="1" l="1"/>
  <c r="BT16" i="1" s="1"/>
  <c r="BS17" i="1"/>
  <c r="BS16" i="1" s="1"/>
  <c r="BQ11" i="1"/>
  <c r="BQ17" i="1" s="1"/>
  <c r="BQ16" i="1" s="1"/>
  <c r="BR12" i="1"/>
  <c r="BR18" i="1" s="1"/>
  <c r="BS12" i="1"/>
  <c r="BT12" i="1"/>
  <c r="J11" i="1"/>
  <c r="CA13" i="1"/>
  <c r="BZ13" i="1"/>
  <c r="BY13" i="1"/>
  <c r="AW6" i="1"/>
  <c r="AY6" i="1" s="1"/>
  <c r="AV6" i="1"/>
  <c r="AP6" i="1"/>
  <c r="AO6" i="1"/>
  <c r="CI13" i="1"/>
  <c r="CH13" i="1"/>
  <c r="CG13" i="1"/>
  <c r="AB7" i="1"/>
  <c r="AA7" i="1"/>
  <c r="S7" i="1"/>
  <c r="R7" i="1"/>
  <c r="R8" i="1" s="1"/>
  <c r="R9" i="1" s="1"/>
  <c r="K7" i="1"/>
  <c r="J7" i="1"/>
  <c r="J8" i="1" s="1"/>
  <c r="C7" i="1"/>
  <c r="B7" i="1"/>
  <c r="B8" i="1" s="1"/>
  <c r="B9" i="1" s="1"/>
  <c r="BE8" i="1"/>
  <c r="AC5" i="1"/>
  <c r="T5" i="1"/>
  <c r="S8" i="1" s="1"/>
  <c r="L5" i="1"/>
  <c r="BK5" i="1"/>
  <c r="BF8" i="1" l="1"/>
  <c r="BE9" i="1" s="1"/>
  <c r="BF9" i="1" s="1"/>
  <c r="BE10" i="1" s="1"/>
  <c r="AF7" i="1"/>
  <c r="AQ6" i="1"/>
  <c r="AZ6" i="1"/>
  <c r="BA6" i="1" s="1"/>
  <c r="BT18" i="1"/>
  <c r="BS18" i="1"/>
  <c r="BS24" i="1" s="1"/>
  <c r="BQ18" i="1"/>
  <c r="AA8" i="1"/>
  <c r="AA9" i="1" s="1"/>
  <c r="J12" i="1"/>
  <c r="CG14" i="1"/>
  <c r="CH14" i="1" s="1"/>
  <c r="CI14" i="1" s="1"/>
  <c r="BZ14" i="1"/>
  <c r="BY15" i="1" s="1"/>
  <c r="BY14" i="1"/>
  <c r="AC7" i="1"/>
  <c r="AD7" i="1"/>
  <c r="C8" i="1"/>
  <c r="D8" i="1" s="1"/>
  <c r="AR6" i="1" l="1"/>
  <c r="AP7" i="1" s="1"/>
  <c r="AH7" i="1"/>
  <c r="AC8" i="1"/>
  <c r="AD8" i="1"/>
  <c r="AW7" i="1"/>
  <c r="AY7" i="1" s="1"/>
  <c r="AV7" i="1"/>
  <c r="BT24" i="1"/>
  <c r="BT23" i="1" s="1"/>
  <c r="BR24" i="1"/>
  <c r="BQ24" i="1"/>
  <c r="BQ23" i="1" s="1"/>
  <c r="BS23" i="1"/>
  <c r="BS22" i="1"/>
  <c r="J13" i="1"/>
  <c r="CA15" i="1"/>
  <c r="BZ16" i="1" s="1"/>
  <c r="BZ15" i="1"/>
  <c r="CA16" i="1" s="1"/>
  <c r="BK6" i="1"/>
  <c r="BL6" i="1" s="1"/>
  <c r="C9" i="1"/>
  <c r="CG15" i="1"/>
  <c r="AO7" i="1" l="1"/>
  <c r="BF10" i="1"/>
  <c r="AX7" i="1"/>
  <c r="AZ7" i="1" s="1"/>
  <c r="BT22" i="1"/>
  <c r="BQ22" i="1"/>
  <c r="BR23" i="1"/>
  <c r="BR22" i="1"/>
  <c r="J14" i="1"/>
  <c r="CH15" i="1"/>
  <c r="CI15" i="1" s="1"/>
  <c r="BY16" i="1"/>
  <c r="CA17" i="1" s="1"/>
  <c r="AQ7" i="1"/>
  <c r="AR7" i="1" s="1"/>
  <c r="BE11" i="1" l="1"/>
  <c r="BF11" i="1" s="1"/>
  <c r="S9" i="1"/>
  <c r="AP8" i="1"/>
  <c r="AO8" i="1"/>
  <c r="J15" i="1"/>
  <c r="AJ7" i="1"/>
  <c r="BZ17" i="1"/>
  <c r="BK7" i="1"/>
  <c r="BM7" i="1" s="1"/>
  <c r="CG16" i="1"/>
  <c r="BE12" i="1" l="1"/>
  <c r="BF12" i="1" s="1"/>
  <c r="BL7" i="1"/>
  <c r="BK8" i="1" s="1"/>
  <c r="BM8" i="1" s="1"/>
  <c r="J16" i="1"/>
  <c r="AB8" i="1"/>
  <c r="AE8" i="1" s="1"/>
  <c r="CH16" i="1"/>
  <c r="CI16" i="1" s="1"/>
  <c r="AQ8" i="1"/>
  <c r="AR8" i="1" s="1"/>
  <c r="BA7" i="1"/>
  <c r="BY17" i="1"/>
  <c r="CA18" i="1" s="1"/>
  <c r="BE13" i="1" l="1"/>
  <c r="BF13" i="1" s="1"/>
  <c r="BL8" i="1"/>
  <c r="BK9" i="1" s="1"/>
  <c r="AV8" i="1"/>
  <c r="AW8" i="1"/>
  <c r="AY8" i="1" s="1"/>
  <c r="AO9" i="1"/>
  <c r="AP9" i="1"/>
  <c r="AF8" i="1"/>
  <c r="AG8" i="1" s="1"/>
  <c r="J17" i="1"/>
  <c r="BZ18" i="1"/>
  <c r="CG17" i="1"/>
  <c r="BE14" i="1" l="1"/>
  <c r="BF14" i="1" s="1"/>
  <c r="BL9" i="1"/>
  <c r="BM9" i="1"/>
  <c r="J18" i="1"/>
  <c r="CH17" i="1"/>
  <c r="CI17" i="1" s="1"/>
  <c r="AX8" i="1"/>
  <c r="AZ8" i="1" s="1"/>
  <c r="BE15" i="1" l="1"/>
  <c r="BF15" i="1" s="1"/>
  <c r="AH8" i="1"/>
  <c r="AI8" i="1" s="1"/>
  <c r="J19" i="1"/>
  <c r="BY18" i="1"/>
  <c r="AQ9" i="1"/>
  <c r="AR9" i="1" s="1"/>
  <c r="BK10" i="1"/>
  <c r="CG18" i="1"/>
  <c r="BE16" i="1" l="1"/>
  <c r="BL10" i="1"/>
  <c r="BM10" i="1"/>
  <c r="AO10" i="1"/>
  <c r="AP10" i="1"/>
  <c r="BA8" i="1"/>
  <c r="AW9" i="1" s="1"/>
  <c r="J20" i="1"/>
  <c r="AJ8" i="1"/>
  <c r="CH18" i="1"/>
  <c r="CI18" i="1" s="1"/>
  <c r="BZ19" i="1"/>
  <c r="CA19" i="1"/>
  <c r="BY19" i="1"/>
  <c r="BF16" i="1" l="1"/>
  <c r="BE17" i="1" s="1"/>
  <c r="BF17" i="1" s="1"/>
  <c r="BE18" i="1" s="1"/>
  <c r="BF18" i="1" s="1"/>
  <c r="AY9" i="1"/>
  <c r="AV9" i="1"/>
  <c r="AB9" i="1"/>
  <c r="CA20" i="1"/>
  <c r="AQ10" i="1"/>
  <c r="AR10" i="1" s="1"/>
  <c r="BK11" i="1"/>
  <c r="BZ20" i="1"/>
  <c r="CG19" i="1"/>
  <c r="BL11" i="1" l="1"/>
  <c r="BM11" i="1"/>
  <c r="AX9" i="1"/>
  <c r="AZ9" i="1" s="1"/>
  <c r="BA9" i="1" s="1"/>
  <c r="AW10" i="1" s="1"/>
  <c r="AO11" i="1"/>
  <c r="AP11" i="1"/>
  <c r="CH19" i="1"/>
  <c r="CI19" i="1" s="1"/>
  <c r="BE19" i="1"/>
  <c r="BF19" i="1" s="1"/>
  <c r="AV10" i="1" l="1"/>
  <c r="BY20" i="1"/>
  <c r="AQ11" i="1"/>
  <c r="AR11" i="1" s="1"/>
  <c r="BK12" i="1"/>
  <c r="CG20" i="1"/>
  <c r="BL12" i="1" l="1"/>
  <c r="BM12" i="1"/>
  <c r="AX10" i="1"/>
  <c r="AO12" i="1"/>
  <c r="AP12" i="1"/>
  <c r="AY10" i="1"/>
  <c r="CH20" i="1"/>
  <c r="CI20" i="1" s="1"/>
  <c r="BZ21" i="1"/>
  <c r="CA21" i="1"/>
  <c r="BY21" i="1"/>
  <c r="AZ10" i="1" l="1"/>
  <c r="BA10" i="1" s="1"/>
  <c r="BZ22" i="1"/>
  <c r="CA22" i="1"/>
  <c r="BY23" i="1" s="1"/>
  <c r="BY22" i="1"/>
  <c r="AQ12" i="1"/>
  <c r="AR12" i="1" s="1"/>
  <c r="BK13" i="1"/>
  <c r="CG21" i="1"/>
  <c r="BL13" i="1" l="1"/>
  <c r="BM13" i="1"/>
  <c r="AW11" i="1"/>
  <c r="AY11" i="1" s="1"/>
  <c r="AV11" i="1"/>
  <c r="AO13" i="1"/>
  <c r="AP13" i="1"/>
  <c r="CA23" i="1"/>
  <c r="BZ24" i="1" s="1"/>
  <c r="BZ23" i="1"/>
  <c r="CH21" i="1"/>
  <c r="CI21" i="1" s="1"/>
  <c r="AX11" i="1" l="1"/>
  <c r="AZ11" i="1" s="1"/>
  <c r="BA11" i="1" s="1"/>
  <c r="BY24" i="1"/>
  <c r="CA24" i="1"/>
  <c r="BY25" i="1" s="1"/>
  <c r="AQ13" i="1"/>
  <c r="AR13" i="1" s="1"/>
  <c r="BK14" i="1"/>
  <c r="BL14" i="1" l="1"/>
  <c r="BM14" i="1"/>
  <c r="AW12" i="1"/>
  <c r="AY12" i="1" s="1"/>
  <c r="AV12" i="1"/>
  <c r="AO14" i="1"/>
  <c r="AP14" i="1"/>
  <c r="CA25" i="1"/>
  <c r="BZ25" i="1"/>
  <c r="CA26" i="1" s="1"/>
  <c r="AX12" i="1" l="1"/>
  <c r="AZ12" i="1" s="1"/>
  <c r="BA12" i="1" s="1"/>
  <c r="AW13" i="1" s="1"/>
  <c r="BY26" i="1"/>
  <c r="BZ26" i="1"/>
  <c r="BY27" i="1" s="1"/>
  <c r="AQ14" i="1"/>
  <c r="AR14" i="1" s="1"/>
  <c r="BK15" i="1"/>
  <c r="BL15" i="1" l="1"/>
  <c r="BM15" i="1"/>
  <c r="AV13" i="1"/>
  <c r="AO15" i="1"/>
  <c r="AP15" i="1"/>
  <c r="AY13" i="1"/>
  <c r="BZ27" i="1"/>
  <c r="CA27" i="1"/>
  <c r="AX13" i="1" l="1"/>
  <c r="AZ13" i="1" s="1"/>
  <c r="BA13" i="1" s="1"/>
  <c r="AW14" i="1" s="1"/>
  <c r="AQ15" i="1"/>
  <c r="AR15" i="1" s="1"/>
  <c r="BK16" i="1"/>
  <c r="BL16" i="1" l="1"/>
  <c r="BM16" i="1"/>
  <c r="AY14" i="1"/>
  <c r="AV14" i="1"/>
  <c r="AO16" i="1"/>
  <c r="AP16" i="1"/>
  <c r="AX14" i="1" l="1"/>
  <c r="AZ14" i="1" s="1"/>
  <c r="BA14" i="1" s="1"/>
  <c r="AQ16" i="1"/>
  <c r="AR16" i="1" s="1"/>
  <c r="BK17" i="1"/>
  <c r="BL17" i="1" l="1"/>
  <c r="BM17" i="1"/>
  <c r="AV15" i="1"/>
  <c r="AW15" i="1"/>
  <c r="AY15" i="1" s="1"/>
  <c r="AX15" i="1" l="1"/>
  <c r="AZ15" i="1" s="1"/>
  <c r="BA15" i="1" s="1"/>
  <c r="AO17" i="1"/>
  <c r="AP17" i="1"/>
  <c r="BK18" i="1"/>
  <c r="BL18" i="1" l="1"/>
  <c r="BM18" i="1"/>
  <c r="AQ17" i="1"/>
  <c r="AR17" i="1" s="1"/>
  <c r="AV16" i="1"/>
  <c r="AW16" i="1"/>
  <c r="AY16" i="1" s="1"/>
  <c r="AO18" i="1" l="1"/>
  <c r="AX16" i="1"/>
  <c r="AZ16" i="1" s="1"/>
  <c r="BA16" i="1" s="1"/>
  <c r="AW17" i="1" s="1"/>
  <c r="BK19" i="1"/>
  <c r="BL19" i="1" l="1"/>
  <c r="BM19" i="1"/>
  <c r="AP18" i="1"/>
  <c r="AQ18" i="1" s="1"/>
  <c r="AY17" i="1"/>
  <c r="AV17" i="1"/>
  <c r="AR18" i="1" l="1"/>
  <c r="AO19" i="1" s="1"/>
  <c r="AX17" i="1"/>
  <c r="AZ17" i="1" s="1"/>
  <c r="BA17" i="1" s="1"/>
  <c r="AW18" i="1" s="1"/>
  <c r="AP19" i="1" l="1"/>
  <c r="AQ19" i="1" s="1"/>
  <c r="AR19" i="1" s="1"/>
  <c r="AP20" i="1" s="1"/>
  <c r="AY18" i="1"/>
  <c r="AV18" i="1"/>
  <c r="AO20" i="1" l="1"/>
  <c r="AX18" i="1"/>
  <c r="AZ18" i="1" s="1"/>
  <c r="BA18" i="1" s="1"/>
  <c r="AW19" i="1" s="1"/>
  <c r="AQ20" i="1"/>
  <c r="AR20" i="1" s="1"/>
  <c r="AY19" i="1" l="1"/>
  <c r="AV19" i="1"/>
  <c r="AO21" i="1"/>
  <c r="AP21" i="1"/>
  <c r="AX19" i="1" l="1"/>
  <c r="AZ19" i="1" s="1"/>
  <c r="BA19" i="1" s="1"/>
  <c r="AW20" i="1" s="1"/>
  <c r="AQ21" i="1"/>
  <c r="AR21" i="1" s="1"/>
  <c r="AV20" i="1" l="1"/>
  <c r="AX20" i="1" l="1"/>
  <c r="AY20" i="1"/>
  <c r="AZ20" i="1" s="1"/>
  <c r="K8" i="1"/>
  <c r="M8" i="1" s="1"/>
  <c r="BA20" i="1" l="1"/>
  <c r="AV21" i="1" s="1"/>
  <c r="L9" i="1"/>
  <c r="N8" i="1" s="1"/>
  <c r="AW21" i="1" l="1"/>
  <c r="AY21" i="1" s="1"/>
  <c r="AX21" i="1"/>
  <c r="K9" i="1"/>
  <c r="M9" i="1" s="1"/>
  <c r="AZ21" i="1" l="1"/>
  <c r="BA21" i="1" s="1"/>
  <c r="L10" i="1"/>
  <c r="N9" i="1" s="1"/>
  <c r="K10" i="1" l="1"/>
  <c r="M10" i="1" s="1"/>
  <c r="L11" i="1" l="1"/>
  <c r="N10" i="1" l="1"/>
  <c r="K11" i="1" s="1"/>
  <c r="M11" i="1" l="1"/>
  <c r="L12" i="1" s="1"/>
  <c r="N11" i="1" l="1"/>
  <c r="K12" i="1" s="1"/>
  <c r="M12" i="1" s="1"/>
  <c r="L13" i="1" l="1"/>
  <c r="N12" i="1" s="1"/>
  <c r="K13" i="1" s="1"/>
  <c r="M13" i="1" s="1"/>
  <c r="L14" i="1" l="1"/>
  <c r="N13" i="1" s="1"/>
  <c r="K14" i="1" l="1"/>
  <c r="M14" i="1" s="1"/>
  <c r="L15" i="1" l="1"/>
  <c r="N14" i="1" s="1"/>
  <c r="K15" i="1" l="1"/>
  <c r="M15" i="1" l="1"/>
  <c r="L16" i="1" l="1"/>
  <c r="N15" i="1" s="1"/>
  <c r="K16" i="1" s="1"/>
  <c r="M16" i="1" l="1"/>
  <c r="L17" i="1" l="1"/>
  <c r="N16" i="1" s="1"/>
  <c r="K17" i="1" s="1"/>
  <c r="M17" i="1" l="1"/>
  <c r="L18" i="1" l="1"/>
  <c r="N17" i="1" l="1"/>
  <c r="K18" i="1" s="1"/>
  <c r="M18" i="1" s="1"/>
  <c r="L19" i="1" l="1"/>
  <c r="N18" i="1" s="1"/>
  <c r="K19" i="1" l="1"/>
  <c r="M19" i="1" l="1"/>
  <c r="L20" i="1"/>
  <c r="N19" i="1" l="1"/>
  <c r="K20" i="1" s="1"/>
  <c r="M20" i="1" l="1"/>
  <c r="L21" i="1" l="1"/>
  <c r="N20" i="1" s="1"/>
  <c r="K21" i="1" s="1"/>
  <c r="M21" i="1" s="1"/>
  <c r="N21" i="1" s="1"/>
</calcChain>
</file>

<file path=xl/sharedStrings.xml><?xml version="1.0" encoding="utf-8"?>
<sst xmlns="http://schemas.openxmlformats.org/spreadsheetml/2006/main" count="120" uniqueCount="69">
  <si>
    <t>Euler's Method</t>
  </si>
  <si>
    <t>Improved Euler's Method</t>
  </si>
  <si>
    <t>Taylor's series of order 2 (3 terms)</t>
  </si>
  <si>
    <t>Runge-Kutta Method of order 4</t>
  </si>
  <si>
    <t>Secant Method</t>
  </si>
  <si>
    <t>Newton-Raphson method</t>
  </si>
  <si>
    <t>Gauss-Seidal iteration</t>
  </si>
  <si>
    <t>*** change formula for f' ***</t>
  </si>
  <si>
    <t>***change the formula for f'***</t>
  </si>
  <si>
    <t>*** change the formula for f' and f'' ***</t>
  </si>
  <si>
    <t>***change formula for k1, k2, k3 and k4***</t>
  </si>
  <si>
    <t xml:space="preserve"> x0 = </t>
  </si>
  <si>
    <t xml:space="preserve">x0 = </t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</si>
  <si>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=</t>
    </r>
  </si>
  <si>
    <t>k1 = h*f(AA7, AB7)</t>
  </si>
  <si>
    <t>k3 = h*(AD7, AH7)</t>
  </si>
  <si>
    <t xml:space="preserve">x1 = </t>
  </si>
  <si>
    <t>i</t>
  </si>
  <si>
    <t>x</t>
  </si>
  <si>
    <t>f(x)</t>
  </si>
  <si>
    <t>f'(x)</t>
  </si>
  <si>
    <r>
      <rPr>
        <sz val="14"/>
        <color theme="1"/>
        <rFont val="Calibri"/>
        <family val="2"/>
        <scheme val="minor"/>
      </rPr>
      <t>f(x</t>
    </r>
    <r>
      <rPr>
        <sz val="8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)</t>
    </r>
    <r>
      <rPr>
        <sz val="8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=</t>
    </r>
  </si>
  <si>
    <t>k2 = h*f(AD7, AF7)</t>
  </si>
  <si>
    <t>k4 = h*f(AC7, AJ7)</t>
  </si>
  <si>
    <t>h =</t>
  </si>
  <si>
    <t xml:space="preserve">    ,     h/2=</t>
  </si>
  <si>
    <t>(h^2)/2! =</t>
  </si>
  <si>
    <r>
      <rPr>
        <b/>
        <sz val="14"/>
        <color theme="1"/>
        <rFont val="Calibri"/>
        <family val="2"/>
        <scheme val="minor"/>
      </rPr>
      <t>x</t>
    </r>
    <r>
      <rPr>
        <b/>
        <i/>
        <sz val="8"/>
        <color theme="1"/>
        <rFont val="Calibri"/>
        <family val="2"/>
        <scheme val="minor"/>
      </rPr>
      <t>i</t>
    </r>
  </si>
  <si>
    <r>
      <rPr>
        <b/>
        <sz val="14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</si>
  <si>
    <t>h*f'</t>
  </si>
  <si>
    <r>
      <rPr>
        <b/>
        <sz val="14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*</t>
    </r>
  </si>
  <si>
    <r>
      <rPr>
        <b/>
        <sz val="14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'</t>
    </r>
  </si>
  <si>
    <r>
      <rPr>
        <b/>
        <sz val="14"/>
        <color theme="1"/>
        <rFont val="Calibri"/>
        <family val="2"/>
        <scheme val="minor"/>
      </rPr>
      <t>h/2*[f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' + f'(x</t>
    </r>
    <r>
      <rPr>
        <b/>
        <sz val="8"/>
        <color theme="1"/>
        <rFont val="Calibri"/>
        <family val="2"/>
        <scheme val="minor"/>
      </rPr>
      <t>i+1</t>
    </r>
    <r>
      <rPr>
        <b/>
        <sz val="14"/>
        <color theme="1"/>
        <rFont val="Calibri"/>
        <family val="2"/>
        <scheme val="minor"/>
      </rPr>
      <t>, y</t>
    </r>
    <r>
      <rPr>
        <b/>
        <sz val="8"/>
        <color theme="1"/>
        <rFont val="Calibri"/>
        <family val="2"/>
        <scheme val="minor"/>
      </rPr>
      <t>i+1</t>
    </r>
    <r>
      <rPr>
        <b/>
        <sz val="14"/>
        <color theme="1"/>
        <rFont val="Calibri"/>
        <family val="2"/>
        <scheme val="minor"/>
      </rPr>
      <t>*)]</t>
    </r>
  </si>
  <si>
    <r>
      <rPr>
        <b/>
        <sz val="14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i</t>
    </r>
  </si>
  <si>
    <t>f'</t>
  </si>
  <si>
    <t>f''</t>
  </si>
  <si>
    <r>
      <rPr>
        <b/>
        <sz val="14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+ h</t>
    </r>
  </si>
  <si>
    <r>
      <rPr>
        <b/>
        <sz val="14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+ h/2</t>
    </r>
  </si>
  <si>
    <r>
      <rPr>
        <b/>
        <sz val="14"/>
        <color theme="1"/>
        <rFont val="Calibri"/>
        <family val="2"/>
        <scheme val="minor"/>
      </rPr>
      <t>k</t>
    </r>
    <r>
      <rPr>
        <b/>
        <sz val="8"/>
        <color theme="1"/>
        <rFont val="Calibri"/>
        <family val="2"/>
        <scheme val="minor"/>
      </rPr>
      <t>1</t>
    </r>
  </si>
  <si>
    <r>
      <rPr>
        <b/>
        <sz val="14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+ k</t>
    </r>
    <r>
      <rPr>
        <b/>
        <sz val="8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/2</t>
    </r>
  </si>
  <si>
    <r>
      <rPr>
        <b/>
        <sz val="14"/>
        <color theme="1"/>
        <rFont val="Calibri"/>
        <family val="2"/>
        <scheme val="minor"/>
      </rPr>
      <t>k</t>
    </r>
    <r>
      <rPr>
        <b/>
        <sz val="8"/>
        <color theme="1"/>
        <rFont val="Calibri"/>
        <family val="2"/>
        <scheme val="minor"/>
      </rPr>
      <t>2</t>
    </r>
  </si>
  <si>
    <r>
      <rPr>
        <b/>
        <sz val="14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+ k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/2</t>
    </r>
  </si>
  <si>
    <r>
      <rPr>
        <b/>
        <sz val="14"/>
        <color theme="1"/>
        <rFont val="Calibri"/>
        <family val="2"/>
        <scheme val="minor"/>
      </rPr>
      <t>k</t>
    </r>
    <r>
      <rPr>
        <b/>
        <sz val="8"/>
        <color theme="1"/>
        <rFont val="Calibri"/>
        <family val="2"/>
        <scheme val="minor"/>
      </rPr>
      <t>3</t>
    </r>
  </si>
  <si>
    <r>
      <rPr>
        <b/>
        <sz val="14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+ k</t>
    </r>
    <r>
      <rPr>
        <b/>
        <sz val="8"/>
        <color theme="1"/>
        <rFont val="Calibri"/>
        <family val="2"/>
        <scheme val="minor"/>
      </rPr>
      <t>3</t>
    </r>
  </si>
  <si>
    <r>
      <rPr>
        <b/>
        <sz val="14"/>
        <color theme="1"/>
        <rFont val="Calibri"/>
        <family val="2"/>
        <scheme val="minor"/>
      </rPr>
      <t>k</t>
    </r>
    <r>
      <rPr>
        <b/>
        <sz val="8"/>
        <color theme="1"/>
        <rFont val="Calibri"/>
        <family val="2"/>
        <scheme val="minor"/>
      </rPr>
      <t>4</t>
    </r>
  </si>
  <si>
    <t>-</t>
  </si>
  <si>
    <t xml:space="preserve">x2 = </t>
  </si>
  <si>
    <t xml:space="preserve">x3 = </t>
  </si>
  <si>
    <t>x1</t>
  </si>
  <si>
    <t>x2</t>
  </si>
  <si>
    <t>x3</t>
  </si>
  <si>
    <t>Bisection Method</t>
  </si>
  <si>
    <t>x0=</t>
  </si>
  <si>
    <t>x1=</t>
  </si>
  <si>
    <t>a</t>
  </si>
  <si>
    <t>b</t>
  </si>
  <si>
    <t>***change formula for f(x)***</t>
  </si>
  <si>
    <t>false position method</t>
  </si>
  <si>
    <t>f(a)</t>
  </si>
  <si>
    <t>f(b)</t>
  </si>
  <si>
    <t>***change formula for f(a), f(b), f(x)***</t>
  </si>
  <si>
    <t>***change f(x) and drag***</t>
  </si>
  <si>
    <t>***change formula for f(x) and f'(x)***</t>
  </si>
  <si>
    <t>***change the matrix will do and must be diagonally dominant***</t>
  </si>
  <si>
    <t>gauss jordan elimination</t>
  </si>
  <si>
    <t>d.p=</t>
  </si>
  <si>
    <t>d.p.=</t>
  </si>
  <si>
    <t>Jacobi iteration</t>
  </si>
  <si>
    <t>***change the 1st block of matrix will do***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</si>
</sst>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Algerian"/>
      <family val="5"/>
    </font>
    <font>
      <u/>
      <sz val="20"/>
      <color theme="1"/>
      <name val="Algerian"/>
      <family val="5"/>
    </font>
    <font>
      <b/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6"/>
      <color theme="1"/>
      <name val="Algerian"/>
      <family val="5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0" xfId="0" applyFont="1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10" fillId="3" borderId="0" xfId="0" applyFont="1" applyFill="1"/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12" fillId="4" borderId="0" xfId="0" applyFont="1" applyFill="1"/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5" fillId="5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6" fillId="5" borderId="0" xfId="0" applyFont="1" applyFill="1" applyAlignment="1">
      <alignment horizontal="left"/>
    </xf>
    <xf numFmtId="0" fontId="13" fillId="6" borderId="0" xfId="0" applyFont="1" applyFill="1"/>
    <xf numFmtId="0" fontId="6" fillId="5" borderId="0" xfId="0" applyFont="1" applyFill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7" borderId="0" xfId="0" applyFont="1" applyFill="1" applyAlignment="1">
      <alignment horizontal="left"/>
    </xf>
    <xf numFmtId="0" fontId="12" fillId="7" borderId="0" xfId="0" applyFont="1" applyFill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3" fillId="8" borderId="0" xfId="0" applyFont="1" applyFill="1"/>
    <xf numFmtId="0" fontId="12" fillId="7" borderId="0" xfId="0" applyFont="1" applyFill="1" applyAlignment="1">
      <alignment horizontal="left"/>
    </xf>
    <xf numFmtId="0" fontId="0" fillId="7" borderId="0" xfId="0" applyFill="1"/>
    <xf numFmtId="0" fontId="12" fillId="8" borderId="0" xfId="0" applyFont="1" applyFill="1" applyAlignment="1">
      <alignment horizontal="right"/>
    </xf>
    <xf numFmtId="0" fontId="12" fillId="8" borderId="0" xfId="0" applyFont="1" applyFill="1" applyAlignment="1">
      <alignment horizontal="left"/>
    </xf>
    <xf numFmtId="0" fontId="0" fillId="8" borderId="0" xfId="0" applyFill="1"/>
    <xf numFmtId="0" fontId="1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/>
    <xf numFmtId="0" fontId="3" fillId="9" borderId="0" xfId="0" applyFont="1" applyFill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/>
    <xf numFmtId="0" fontId="1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/>
    <xf numFmtId="0" fontId="18" fillId="10" borderId="0" xfId="0" applyFont="1" applyFill="1"/>
    <xf numFmtId="0" fontId="0" fillId="10" borderId="0" xfId="0" applyFill="1"/>
    <xf numFmtId="0" fontId="17" fillId="10" borderId="0" xfId="0" applyFont="1" applyFill="1" applyAlignment="1">
      <alignment horizontal="right"/>
    </xf>
    <xf numFmtId="0" fontId="17" fillId="10" borderId="0" xfId="0" applyFont="1" applyFill="1" applyAlignment="1">
      <alignment horizontal="left"/>
    </xf>
    <xf numFmtId="0" fontId="17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9" fillId="11" borderId="0" xfId="0" applyFont="1" applyFill="1"/>
    <xf numFmtId="0" fontId="3" fillId="11" borderId="0" xfId="0" applyFont="1" applyFill="1"/>
    <xf numFmtId="0" fontId="18" fillId="11" borderId="0" xfId="0" applyFont="1" applyFill="1"/>
    <xf numFmtId="0" fontId="0" fillId="11" borderId="0" xfId="0" applyFill="1"/>
    <xf numFmtId="0" fontId="17" fillId="11" borderId="0" xfId="0" applyFont="1" applyFill="1" applyAlignment="1">
      <alignment horizontal="right"/>
    </xf>
    <xf numFmtId="0" fontId="17" fillId="11" borderId="0" xfId="0" applyFont="1" applyFill="1" applyAlignment="1">
      <alignment horizontal="left"/>
    </xf>
    <xf numFmtId="0" fontId="17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/>
    <xf numFmtId="0" fontId="18" fillId="7" borderId="0" xfId="0" applyFont="1" applyFill="1" applyAlignment="1">
      <alignment horizontal="left"/>
    </xf>
    <xf numFmtId="0" fontId="0" fillId="13" borderId="0" xfId="0" applyFill="1"/>
    <xf numFmtId="0" fontId="18" fillId="8" borderId="0" xfId="0" applyFont="1" applyFill="1"/>
    <xf numFmtId="0" fontId="0" fillId="14" borderId="0" xfId="0" applyFill="1"/>
    <xf numFmtId="0" fontId="18" fillId="9" borderId="0" xfId="0" applyFont="1" applyFill="1"/>
    <xf numFmtId="0" fontId="3" fillId="15" borderId="0" xfId="0" applyFont="1" applyFill="1"/>
    <xf numFmtId="0" fontId="18" fillId="15" borderId="0" xfId="0" applyFont="1" applyFill="1"/>
    <xf numFmtId="0" fontId="0" fillId="15" borderId="0" xfId="0" applyFill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Border="1"/>
    <xf numFmtId="0" fontId="1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7" fillId="9" borderId="0" xfId="0" applyFont="1" applyFill="1" applyAlignment="1">
      <alignment horizontal="right"/>
    </xf>
    <xf numFmtId="0" fontId="17" fillId="9" borderId="0" xfId="0" applyFont="1" applyFill="1" applyAlignment="1">
      <alignment horizontal="left"/>
    </xf>
    <xf numFmtId="0" fontId="17" fillId="15" borderId="0" xfId="0" applyFont="1" applyFill="1" applyAlignment="1">
      <alignment horizontal="right"/>
    </xf>
    <xf numFmtId="0" fontId="17" fillId="15" borderId="0" xfId="0" applyFont="1" applyFill="1" applyAlignment="1">
      <alignment horizontal="left"/>
    </xf>
    <xf numFmtId="0" fontId="19" fillId="16" borderId="0" xfId="0" applyFont="1" applyFill="1"/>
    <xf numFmtId="0" fontId="3" fillId="16" borderId="0" xfId="0" applyFont="1" applyFill="1"/>
    <xf numFmtId="0" fontId="0" fillId="16" borderId="0" xfId="0" applyFill="1"/>
    <xf numFmtId="0" fontId="0" fillId="16" borderId="0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/>
    <xf numFmtId="0" fontId="2" fillId="16" borderId="0" xfId="0" applyFont="1" applyFill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0" fontId="20" fillId="3" borderId="0" xfId="0" applyFont="1" applyFill="1" applyAlignment="1">
      <alignment horizontal="left"/>
    </xf>
    <xf numFmtId="0" fontId="17" fillId="8" borderId="0" xfId="0" applyFont="1" applyFill="1" applyAlignment="1">
      <alignment horizontal="right"/>
    </xf>
    <xf numFmtId="0" fontId="17" fillId="8" borderId="0" xfId="0" applyFont="1" applyFill="1" applyAlignment="1">
      <alignment horizontal="left"/>
    </xf>
    <xf numFmtId="0" fontId="17" fillId="7" borderId="0" xfId="0" applyFont="1" applyFill="1" applyAlignment="1">
      <alignment horizontal="right"/>
    </xf>
    <xf numFmtId="0" fontId="17" fillId="7" borderId="0" xfId="0" applyFont="1" applyFill="1" applyAlignment="1">
      <alignment horizontal="left"/>
    </xf>
    <xf numFmtId="0" fontId="17" fillId="14" borderId="0" xfId="0" applyFont="1" applyFill="1" applyAlignment="1">
      <alignment horizontal="right"/>
    </xf>
    <xf numFmtId="0" fontId="17" fillId="9" borderId="0" xfId="0" applyFont="1" applyFill="1" applyBorder="1" applyAlignment="1">
      <alignment horizontal="left"/>
    </xf>
    <xf numFmtId="0" fontId="17" fillId="15" borderId="0" xfId="0" applyFont="1" applyFill="1" applyBorder="1" applyAlignment="1">
      <alignment horizontal="right"/>
    </xf>
    <xf numFmtId="0" fontId="17" fillId="15" borderId="0" xfId="0" applyFont="1" applyFill="1" applyBorder="1" applyAlignment="1">
      <alignment horizontal="left"/>
    </xf>
    <xf numFmtId="0" fontId="17" fillId="4" borderId="0" xfId="0" applyFont="1" applyFill="1" applyAlignment="1">
      <alignment horizontal="right"/>
    </xf>
    <xf numFmtId="0" fontId="17" fillId="4" borderId="0" xfId="0" applyFont="1" applyFill="1" applyAlignment="1">
      <alignment horizontal="left"/>
    </xf>
    <xf numFmtId="0" fontId="17" fillId="5" borderId="0" xfId="0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7" fillId="16" borderId="0" xfId="0" applyFont="1" applyFill="1" applyAlignment="1">
      <alignment horizontal="right"/>
    </xf>
    <xf numFmtId="0" fontId="17" fillId="16" borderId="0" xfId="0" applyFont="1" applyFill="1" applyAlignment="1">
      <alignment horizontal="left"/>
    </xf>
    <xf numFmtId="0" fontId="5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0</xdr:colOff>
      <xdr:row>2</xdr:row>
      <xdr:rowOff>76200</xdr:rowOff>
    </xdr:from>
    <xdr:to>
      <xdr:col>83</xdr:col>
      <xdr:colOff>60960</xdr:colOff>
      <xdr:row>6</xdr:row>
      <xdr:rowOff>121920</xdr:rowOff>
    </xdr:to>
    <xdr:sp macro="" textlink="">
      <xdr:nvSpPr>
        <xdr:cNvPr id="2" name="Left Bracket 1"/>
        <xdr:cNvSpPr/>
      </xdr:nvSpPr>
      <xdr:spPr>
        <a:xfrm>
          <a:off x="33954720" y="434340"/>
          <a:ext cx="60960" cy="9144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86</xdr:col>
      <xdr:colOff>541020</xdr:colOff>
      <xdr:row>2</xdr:row>
      <xdr:rowOff>68580</xdr:rowOff>
    </xdr:from>
    <xdr:to>
      <xdr:col>86</xdr:col>
      <xdr:colOff>586739</xdr:colOff>
      <xdr:row>6</xdr:row>
      <xdr:rowOff>144780</xdr:rowOff>
    </xdr:to>
    <xdr:sp macro="" textlink="">
      <xdr:nvSpPr>
        <xdr:cNvPr id="4" name="Right Bracket 3"/>
        <xdr:cNvSpPr/>
      </xdr:nvSpPr>
      <xdr:spPr>
        <a:xfrm>
          <a:off x="36393120" y="426720"/>
          <a:ext cx="45085" cy="94488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86</xdr:col>
      <xdr:colOff>0</xdr:colOff>
      <xdr:row>2</xdr:row>
      <xdr:rowOff>129540</xdr:rowOff>
    </xdr:from>
    <xdr:to>
      <xdr:col>86</xdr:col>
      <xdr:colOff>7620</xdr:colOff>
      <xdr:row>6</xdr:row>
      <xdr:rowOff>121920</xdr:rowOff>
    </xdr:to>
    <xdr:cxnSp macro="">
      <xdr:nvCxnSpPr>
        <xdr:cNvPr id="6" name="Straight Connector 5"/>
        <xdr:cNvCxnSpPr/>
      </xdr:nvCxnSpPr>
      <xdr:spPr>
        <a:xfrm>
          <a:off x="35852100" y="487680"/>
          <a:ext cx="7620" cy="861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</xdr:row>
      <xdr:rowOff>76200</xdr:rowOff>
    </xdr:from>
    <xdr:to>
      <xdr:col>75</xdr:col>
      <xdr:colOff>60960</xdr:colOff>
      <xdr:row>6</xdr:row>
      <xdr:rowOff>121920</xdr:rowOff>
    </xdr:to>
    <xdr:sp macro="" textlink="">
      <xdr:nvSpPr>
        <xdr:cNvPr id="9" name="Left Bracket 8"/>
        <xdr:cNvSpPr/>
      </xdr:nvSpPr>
      <xdr:spPr>
        <a:xfrm>
          <a:off x="4881372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78</xdr:col>
      <xdr:colOff>541020</xdr:colOff>
      <xdr:row>2</xdr:row>
      <xdr:rowOff>68580</xdr:rowOff>
    </xdr:from>
    <xdr:to>
      <xdr:col>78</xdr:col>
      <xdr:colOff>586739</xdr:colOff>
      <xdr:row>6</xdr:row>
      <xdr:rowOff>144780</xdr:rowOff>
    </xdr:to>
    <xdr:sp macro="" textlink="">
      <xdr:nvSpPr>
        <xdr:cNvPr id="11" name="Right Bracket 10"/>
        <xdr:cNvSpPr/>
      </xdr:nvSpPr>
      <xdr:spPr>
        <a:xfrm>
          <a:off x="51206400" y="609600"/>
          <a:ext cx="45719" cy="99060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78</xdr:col>
      <xdr:colOff>0</xdr:colOff>
      <xdr:row>2</xdr:row>
      <xdr:rowOff>129540</xdr:rowOff>
    </xdr:from>
    <xdr:to>
      <xdr:col>78</xdr:col>
      <xdr:colOff>7620</xdr:colOff>
      <xdr:row>6</xdr:row>
      <xdr:rowOff>121920</xdr:rowOff>
    </xdr:to>
    <xdr:cxnSp macro="">
      <xdr:nvCxnSpPr>
        <xdr:cNvPr id="12" name="Straight Connector 11"/>
        <xdr:cNvCxnSpPr/>
      </xdr:nvCxnSpPr>
      <xdr:spPr>
        <a:xfrm>
          <a:off x="50665380" y="670560"/>
          <a:ext cx="7620" cy="9067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</xdr:row>
      <xdr:rowOff>76200</xdr:rowOff>
    </xdr:from>
    <xdr:to>
      <xdr:col>68</xdr:col>
      <xdr:colOff>60960</xdr:colOff>
      <xdr:row>6</xdr:row>
      <xdr:rowOff>121920</xdr:rowOff>
    </xdr:to>
    <xdr:sp macro="" textlink="">
      <xdr:nvSpPr>
        <xdr:cNvPr id="13" name="Left Bracket 12"/>
        <xdr:cNvSpPr/>
      </xdr:nvSpPr>
      <xdr:spPr>
        <a:xfrm>
          <a:off x="4881372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541020</xdr:colOff>
      <xdr:row>2</xdr:row>
      <xdr:rowOff>68580</xdr:rowOff>
    </xdr:from>
    <xdr:to>
      <xdr:col>71</xdr:col>
      <xdr:colOff>586739</xdr:colOff>
      <xdr:row>6</xdr:row>
      <xdr:rowOff>144780</xdr:rowOff>
    </xdr:to>
    <xdr:sp macro="" textlink="">
      <xdr:nvSpPr>
        <xdr:cNvPr id="14" name="Right Bracket 13"/>
        <xdr:cNvSpPr/>
      </xdr:nvSpPr>
      <xdr:spPr>
        <a:xfrm>
          <a:off x="51206400" y="609600"/>
          <a:ext cx="45719" cy="99060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0</xdr:colOff>
      <xdr:row>2</xdr:row>
      <xdr:rowOff>129540</xdr:rowOff>
    </xdr:from>
    <xdr:to>
      <xdr:col>71</xdr:col>
      <xdr:colOff>7620</xdr:colOff>
      <xdr:row>6</xdr:row>
      <xdr:rowOff>121920</xdr:rowOff>
    </xdr:to>
    <xdr:cxnSp macro="">
      <xdr:nvCxnSpPr>
        <xdr:cNvPr id="15" name="Straight Connector 14"/>
        <xdr:cNvCxnSpPr/>
      </xdr:nvCxnSpPr>
      <xdr:spPr>
        <a:xfrm>
          <a:off x="50665380" y="670560"/>
          <a:ext cx="7620" cy="9067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</xdr:row>
      <xdr:rowOff>76200</xdr:rowOff>
    </xdr:from>
    <xdr:to>
      <xdr:col>68</xdr:col>
      <xdr:colOff>60960</xdr:colOff>
      <xdr:row>12</xdr:row>
      <xdr:rowOff>121920</xdr:rowOff>
    </xdr:to>
    <xdr:sp macro="" textlink="">
      <xdr:nvSpPr>
        <xdr:cNvPr id="16" name="Left Bracket 15"/>
        <xdr:cNvSpPr/>
      </xdr:nvSpPr>
      <xdr:spPr>
        <a:xfrm>
          <a:off x="5375148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541020</xdr:colOff>
      <xdr:row>8</xdr:row>
      <xdr:rowOff>68580</xdr:rowOff>
    </xdr:from>
    <xdr:to>
      <xdr:col>71</xdr:col>
      <xdr:colOff>586739</xdr:colOff>
      <xdr:row>12</xdr:row>
      <xdr:rowOff>144780</xdr:rowOff>
    </xdr:to>
    <xdr:sp macro="" textlink="">
      <xdr:nvSpPr>
        <xdr:cNvPr id="17" name="Right Bracket 16"/>
        <xdr:cNvSpPr/>
      </xdr:nvSpPr>
      <xdr:spPr>
        <a:xfrm>
          <a:off x="46413420" y="1889760"/>
          <a:ext cx="45719" cy="80772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0</xdr:colOff>
      <xdr:row>8</xdr:row>
      <xdr:rowOff>129540</xdr:rowOff>
    </xdr:from>
    <xdr:to>
      <xdr:col>71</xdr:col>
      <xdr:colOff>7620</xdr:colOff>
      <xdr:row>12</xdr:row>
      <xdr:rowOff>121920</xdr:rowOff>
    </xdr:to>
    <xdr:cxnSp macro="">
      <xdr:nvCxnSpPr>
        <xdr:cNvPr id="18" name="Straight Connector 17"/>
        <xdr:cNvCxnSpPr/>
      </xdr:nvCxnSpPr>
      <xdr:spPr>
        <a:xfrm>
          <a:off x="45872400" y="1950720"/>
          <a:ext cx="7620" cy="723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14</xdr:row>
      <xdr:rowOff>76200</xdr:rowOff>
    </xdr:from>
    <xdr:to>
      <xdr:col>68</xdr:col>
      <xdr:colOff>60960</xdr:colOff>
      <xdr:row>18</xdr:row>
      <xdr:rowOff>121920</xdr:rowOff>
    </xdr:to>
    <xdr:sp macro="" textlink="">
      <xdr:nvSpPr>
        <xdr:cNvPr id="19" name="Left Bracket 18"/>
        <xdr:cNvSpPr/>
      </xdr:nvSpPr>
      <xdr:spPr>
        <a:xfrm>
          <a:off x="5375148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541020</xdr:colOff>
      <xdr:row>14</xdr:row>
      <xdr:rowOff>68580</xdr:rowOff>
    </xdr:from>
    <xdr:to>
      <xdr:col>71</xdr:col>
      <xdr:colOff>586739</xdr:colOff>
      <xdr:row>18</xdr:row>
      <xdr:rowOff>144780</xdr:rowOff>
    </xdr:to>
    <xdr:sp macro="" textlink="">
      <xdr:nvSpPr>
        <xdr:cNvPr id="20" name="Right Bracket 19"/>
        <xdr:cNvSpPr/>
      </xdr:nvSpPr>
      <xdr:spPr>
        <a:xfrm>
          <a:off x="46763940" y="2987040"/>
          <a:ext cx="45719" cy="80772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0</xdr:colOff>
      <xdr:row>14</xdr:row>
      <xdr:rowOff>129540</xdr:rowOff>
    </xdr:from>
    <xdr:to>
      <xdr:col>71</xdr:col>
      <xdr:colOff>7620</xdr:colOff>
      <xdr:row>18</xdr:row>
      <xdr:rowOff>121920</xdr:rowOff>
    </xdr:to>
    <xdr:cxnSp macro="">
      <xdr:nvCxnSpPr>
        <xdr:cNvPr id="21" name="Straight Connector 20"/>
        <xdr:cNvCxnSpPr/>
      </xdr:nvCxnSpPr>
      <xdr:spPr>
        <a:xfrm>
          <a:off x="45872400" y="3048000"/>
          <a:ext cx="7620" cy="723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20</xdr:row>
      <xdr:rowOff>76200</xdr:rowOff>
    </xdr:from>
    <xdr:to>
      <xdr:col>68</xdr:col>
      <xdr:colOff>60960</xdr:colOff>
      <xdr:row>24</xdr:row>
      <xdr:rowOff>121920</xdr:rowOff>
    </xdr:to>
    <xdr:sp macro="" textlink="">
      <xdr:nvSpPr>
        <xdr:cNvPr id="22" name="Left Bracket 21"/>
        <xdr:cNvSpPr/>
      </xdr:nvSpPr>
      <xdr:spPr>
        <a:xfrm>
          <a:off x="5375148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541020</xdr:colOff>
      <xdr:row>20</xdr:row>
      <xdr:rowOff>68580</xdr:rowOff>
    </xdr:from>
    <xdr:to>
      <xdr:col>71</xdr:col>
      <xdr:colOff>586739</xdr:colOff>
      <xdr:row>24</xdr:row>
      <xdr:rowOff>144780</xdr:rowOff>
    </xdr:to>
    <xdr:sp macro="" textlink="">
      <xdr:nvSpPr>
        <xdr:cNvPr id="23" name="Right Bracket 22"/>
        <xdr:cNvSpPr/>
      </xdr:nvSpPr>
      <xdr:spPr>
        <a:xfrm>
          <a:off x="46763940" y="4084320"/>
          <a:ext cx="45719" cy="80772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71</xdr:col>
      <xdr:colOff>0</xdr:colOff>
      <xdr:row>20</xdr:row>
      <xdr:rowOff>129540</xdr:rowOff>
    </xdr:from>
    <xdr:to>
      <xdr:col>71</xdr:col>
      <xdr:colOff>7620</xdr:colOff>
      <xdr:row>24</xdr:row>
      <xdr:rowOff>121920</xdr:rowOff>
    </xdr:to>
    <xdr:cxnSp macro="">
      <xdr:nvCxnSpPr>
        <xdr:cNvPr id="24" name="Straight Connector 23"/>
        <xdr:cNvCxnSpPr/>
      </xdr:nvCxnSpPr>
      <xdr:spPr>
        <a:xfrm>
          <a:off x="45872400" y="4145280"/>
          <a:ext cx="7620" cy="723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</xdr:row>
      <xdr:rowOff>76200</xdr:rowOff>
    </xdr:from>
    <xdr:to>
      <xdr:col>83</xdr:col>
      <xdr:colOff>60960</xdr:colOff>
      <xdr:row>6</xdr:row>
      <xdr:rowOff>121920</xdr:rowOff>
    </xdr:to>
    <xdr:sp macro="" textlink="">
      <xdr:nvSpPr>
        <xdr:cNvPr id="28" name="Left Bracket 27"/>
        <xdr:cNvSpPr/>
      </xdr:nvSpPr>
      <xdr:spPr>
        <a:xfrm>
          <a:off x="48341280" y="617220"/>
          <a:ext cx="60960" cy="96012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86</xdr:col>
      <xdr:colOff>541020</xdr:colOff>
      <xdr:row>2</xdr:row>
      <xdr:rowOff>68580</xdr:rowOff>
    </xdr:from>
    <xdr:to>
      <xdr:col>86</xdr:col>
      <xdr:colOff>586739</xdr:colOff>
      <xdr:row>6</xdr:row>
      <xdr:rowOff>144780</xdr:rowOff>
    </xdr:to>
    <xdr:sp macro="" textlink="">
      <xdr:nvSpPr>
        <xdr:cNvPr id="29" name="Right Bracket 28"/>
        <xdr:cNvSpPr/>
      </xdr:nvSpPr>
      <xdr:spPr>
        <a:xfrm>
          <a:off x="50733960" y="609600"/>
          <a:ext cx="45719" cy="99060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86</xdr:col>
      <xdr:colOff>0</xdr:colOff>
      <xdr:row>2</xdr:row>
      <xdr:rowOff>129540</xdr:rowOff>
    </xdr:from>
    <xdr:to>
      <xdr:col>86</xdr:col>
      <xdr:colOff>7620</xdr:colOff>
      <xdr:row>6</xdr:row>
      <xdr:rowOff>121920</xdr:rowOff>
    </xdr:to>
    <xdr:cxnSp macro="">
      <xdr:nvCxnSpPr>
        <xdr:cNvPr id="30" name="Straight Connector 29"/>
        <xdr:cNvCxnSpPr/>
      </xdr:nvCxnSpPr>
      <xdr:spPr>
        <a:xfrm>
          <a:off x="50192940" y="670560"/>
          <a:ext cx="7620" cy="9067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7"/>
  <sheetViews>
    <sheetView tabSelected="1" topLeftCell="AY1" zoomScaleNormal="100" workbookViewId="0">
      <selection activeCell="BE4" sqref="BE4"/>
    </sheetView>
  </sheetViews>
  <sheetFormatPr defaultColWidth="9" defaultRowHeight="14.4"/>
  <cols>
    <col min="13" max="13" width="9" customWidth="1"/>
    <col min="14" max="14" width="22.88671875" customWidth="1"/>
    <col min="31" max="31" width="9" customWidth="1"/>
    <col min="34" max="34" width="9.88671875" customWidth="1"/>
    <col min="35" max="35" width="11" customWidth="1"/>
    <col min="36" max="36" width="10.21875" customWidth="1"/>
    <col min="37" max="37" width="11" customWidth="1"/>
    <col min="47" max="53" width="10.21875" customWidth="1"/>
    <col min="57" max="58" width="11.88671875" customWidth="1"/>
    <col min="70" max="70" width="9.6640625"/>
  </cols>
  <sheetData>
    <row r="1" spans="1:89" s="1" customFormat="1" ht="28.2">
      <c r="A1" s="2" t="s">
        <v>0</v>
      </c>
      <c r="B1" s="3"/>
      <c r="C1" s="3"/>
      <c r="D1" s="3"/>
      <c r="E1" s="3"/>
      <c r="F1" s="3"/>
      <c r="I1" s="13" t="s">
        <v>1</v>
      </c>
      <c r="J1" s="14"/>
      <c r="K1" s="14"/>
      <c r="L1" s="14"/>
      <c r="M1" s="14"/>
      <c r="N1" s="14"/>
      <c r="Q1" s="26" t="s">
        <v>2</v>
      </c>
      <c r="R1" s="26"/>
      <c r="S1" s="26"/>
      <c r="T1" s="26"/>
      <c r="U1" s="26"/>
      <c r="V1" s="26"/>
      <c r="W1" s="26"/>
      <c r="Z1" s="36" t="s">
        <v>3</v>
      </c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N1" s="70" t="s">
        <v>51</v>
      </c>
      <c r="AO1" s="70"/>
      <c r="AP1" s="70"/>
      <c r="AQ1" s="70"/>
      <c r="AR1" s="70"/>
      <c r="AU1" s="77" t="s">
        <v>57</v>
      </c>
      <c r="AV1" s="78"/>
      <c r="AW1" s="78"/>
      <c r="AX1" s="78"/>
      <c r="AY1" s="78"/>
      <c r="AZ1" s="78"/>
      <c r="BA1" s="78"/>
      <c r="BD1" s="47" t="s">
        <v>4</v>
      </c>
      <c r="BE1" s="51"/>
      <c r="BF1" s="52"/>
      <c r="BG1" s="52"/>
      <c r="BJ1" s="53" t="s">
        <v>5</v>
      </c>
      <c r="BK1" s="53"/>
      <c r="BL1" s="53"/>
      <c r="BM1" s="53"/>
      <c r="BN1" s="53"/>
      <c r="BQ1" s="103" t="s">
        <v>64</v>
      </c>
      <c r="BR1" s="104"/>
      <c r="BS1" s="104"/>
      <c r="BT1" s="104"/>
      <c r="BU1" s="104"/>
      <c r="BX1" s="62" t="s">
        <v>67</v>
      </c>
      <c r="BY1" s="62"/>
      <c r="BZ1" s="62"/>
      <c r="CA1" s="62"/>
      <c r="CB1" s="62"/>
      <c r="CC1" s="62"/>
      <c r="CF1" s="91" t="s">
        <v>6</v>
      </c>
      <c r="CG1" s="91"/>
      <c r="CH1" s="91"/>
      <c r="CI1" s="91"/>
      <c r="CJ1" s="91"/>
      <c r="CK1" s="91"/>
    </row>
    <row r="2" spans="1:89">
      <c r="A2" s="4" t="s">
        <v>7</v>
      </c>
      <c r="B2" s="3"/>
      <c r="C2" s="3"/>
      <c r="D2" s="3"/>
      <c r="E2" s="3"/>
      <c r="F2" s="3"/>
      <c r="I2" s="15" t="s">
        <v>8</v>
      </c>
      <c r="J2" s="16"/>
      <c r="K2" s="16"/>
      <c r="L2" s="16"/>
      <c r="M2" s="16"/>
      <c r="N2" s="14"/>
      <c r="Q2" s="27" t="s">
        <v>9</v>
      </c>
      <c r="R2" s="28"/>
      <c r="S2" s="28"/>
      <c r="T2" s="28"/>
      <c r="U2" s="28"/>
      <c r="V2" s="28"/>
      <c r="W2" s="28"/>
      <c r="Z2" s="38" t="s">
        <v>10</v>
      </c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N2" s="71" t="s">
        <v>56</v>
      </c>
      <c r="AO2" s="72"/>
      <c r="AP2" s="72"/>
      <c r="AQ2" s="72"/>
      <c r="AR2" s="72"/>
      <c r="AU2" s="79" t="s">
        <v>60</v>
      </c>
      <c r="AV2" s="80"/>
      <c r="AW2" s="80"/>
      <c r="AX2" s="80"/>
      <c r="AY2" s="80"/>
      <c r="AZ2" s="80"/>
      <c r="BA2" s="80"/>
      <c r="BD2" s="86" t="s">
        <v>61</v>
      </c>
      <c r="BE2" s="85"/>
      <c r="BF2" s="85"/>
      <c r="BG2" s="85"/>
      <c r="BJ2" s="88" t="s">
        <v>62</v>
      </c>
      <c r="BK2" s="87"/>
      <c r="BL2" s="87"/>
      <c r="BM2" s="87"/>
      <c r="BN2" s="87"/>
      <c r="BQ2" s="128" t="s">
        <v>68</v>
      </c>
      <c r="BR2" s="105"/>
      <c r="BS2" s="105"/>
      <c r="BT2" s="126" t="s">
        <v>66</v>
      </c>
      <c r="BU2" s="127">
        <v>2</v>
      </c>
      <c r="BX2" s="90" t="s">
        <v>63</v>
      </c>
      <c r="BY2" s="89"/>
      <c r="BZ2" s="89"/>
      <c r="CA2" s="89"/>
      <c r="CB2" s="89"/>
      <c r="CC2" s="63"/>
      <c r="CF2" s="92" t="s">
        <v>63</v>
      </c>
      <c r="CG2" s="93"/>
      <c r="CH2" s="93"/>
      <c r="CI2" s="93"/>
      <c r="CJ2" s="93"/>
      <c r="CK2" s="93"/>
    </row>
    <row r="3" spans="1:89" ht="18">
      <c r="A3" s="5" t="s">
        <v>13</v>
      </c>
      <c r="B3" s="6">
        <v>0</v>
      </c>
      <c r="C3" s="110" t="s">
        <v>65</v>
      </c>
      <c r="D3" s="111">
        <v>4</v>
      </c>
      <c r="E3" s="3"/>
      <c r="F3" s="3"/>
      <c r="I3" s="17" t="s">
        <v>13</v>
      </c>
      <c r="J3" s="18">
        <v>1</v>
      </c>
      <c r="K3" s="14"/>
      <c r="L3" s="14"/>
      <c r="M3" s="112" t="s">
        <v>65</v>
      </c>
      <c r="N3" s="113">
        <v>4</v>
      </c>
      <c r="Q3" s="29" t="s">
        <v>13</v>
      </c>
      <c r="R3" s="30">
        <v>0</v>
      </c>
      <c r="S3" s="28"/>
      <c r="T3" s="28"/>
      <c r="U3" s="122" t="s">
        <v>65</v>
      </c>
      <c r="V3" s="123">
        <v>4</v>
      </c>
      <c r="W3" s="28"/>
      <c r="Z3" s="40" t="s">
        <v>13</v>
      </c>
      <c r="AA3" s="41">
        <v>0</v>
      </c>
      <c r="AB3" s="124" t="s">
        <v>65</v>
      </c>
      <c r="AC3" s="125">
        <v>4</v>
      </c>
      <c r="AD3" s="42" t="s">
        <v>14</v>
      </c>
      <c r="AE3" s="42"/>
      <c r="AF3" s="42" t="s">
        <v>15</v>
      </c>
      <c r="AG3" s="42"/>
      <c r="AH3" s="39"/>
      <c r="AI3" s="39"/>
      <c r="AJ3" s="39"/>
      <c r="AK3" s="39"/>
      <c r="AN3" s="73" t="s">
        <v>52</v>
      </c>
      <c r="AO3" s="74">
        <v>0</v>
      </c>
      <c r="AP3" s="73" t="s">
        <v>65</v>
      </c>
      <c r="AQ3" s="74">
        <v>4</v>
      </c>
      <c r="AR3" s="72"/>
      <c r="AU3" s="81" t="s">
        <v>52</v>
      </c>
      <c r="AV3" s="82">
        <v>0.1</v>
      </c>
      <c r="AW3" s="81" t="s">
        <v>65</v>
      </c>
      <c r="AX3" s="82">
        <v>5</v>
      </c>
      <c r="AY3" s="80"/>
      <c r="AZ3" s="80"/>
      <c r="BA3" s="80"/>
      <c r="BD3" s="48" t="s">
        <v>11</v>
      </c>
      <c r="BE3" s="54">
        <v>0.1</v>
      </c>
      <c r="BF3" s="116" t="s">
        <v>65</v>
      </c>
      <c r="BG3" s="117">
        <v>4</v>
      </c>
      <c r="BJ3" s="56" t="s">
        <v>12</v>
      </c>
      <c r="BK3" s="57">
        <v>11</v>
      </c>
      <c r="BL3" s="114" t="s">
        <v>65</v>
      </c>
      <c r="BM3" s="115">
        <v>4</v>
      </c>
      <c r="BN3" s="58"/>
      <c r="BQ3" s="105"/>
      <c r="BR3" s="105"/>
      <c r="BS3" s="105"/>
      <c r="BT3" s="105"/>
      <c r="BU3" s="105"/>
      <c r="BX3" s="63"/>
      <c r="BY3" s="63"/>
      <c r="BZ3" s="63"/>
      <c r="CA3" s="63"/>
      <c r="CB3" s="63"/>
      <c r="CC3" s="63"/>
      <c r="CF3" s="93"/>
      <c r="CG3" s="93"/>
      <c r="CH3" s="93"/>
      <c r="CI3" s="93"/>
      <c r="CJ3" s="93"/>
      <c r="CK3" s="93"/>
    </row>
    <row r="4" spans="1:89" ht="18">
      <c r="A4" s="5" t="s">
        <v>21</v>
      </c>
      <c r="B4" s="6">
        <v>1</v>
      </c>
      <c r="C4" s="3"/>
      <c r="D4" s="3"/>
      <c r="E4" s="3"/>
      <c r="F4" s="3"/>
      <c r="I4" s="17" t="s">
        <v>21</v>
      </c>
      <c r="J4" s="18">
        <v>0</v>
      </c>
      <c r="K4" s="14"/>
      <c r="L4" s="14"/>
      <c r="M4" s="14"/>
      <c r="N4" s="14"/>
      <c r="Q4" s="29" t="s">
        <v>21</v>
      </c>
      <c r="R4" s="30">
        <v>1</v>
      </c>
      <c r="S4" s="28"/>
      <c r="T4" s="28"/>
      <c r="U4" s="28"/>
      <c r="V4" s="28"/>
      <c r="W4" s="28"/>
      <c r="Z4" s="40" t="s">
        <v>21</v>
      </c>
      <c r="AA4" s="41">
        <v>1</v>
      </c>
      <c r="AB4" s="39"/>
      <c r="AC4" s="39"/>
      <c r="AD4" s="42" t="s">
        <v>22</v>
      </c>
      <c r="AE4" s="42"/>
      <c r="AF4" s="42" t="s">
        <v>23</v>
      </c>
      <c r="AG4" s="42"/>
      <c r="AH4" s="39"/>
      <c r="AI4" s="39"/>
      <c r="AJ4" s="39"/>
      <c r="AK4" s="39"/>
      <c r="AN4" s="73" t="s">
        <v>53</v>
      </c>
      <c r="AO4" s="74">
        <v>-1</v>
      </c>
      <c r="AP4" s="72"/>
      <c r="AQ4" s="72"/>
      <c r="AR4" s="72"/>
      <c r="AU4" s="81" t="s">
        <v>53</v>
      </c>
      <c r="AV4" s="82">
        <v>0.11</v>
      </c>
      <c r="AW4" s="80"/>
      <c r="AX4" s="80"/>
      <c r="AY4" s="80"/>
      <c r="AZ4" s="80"/>
      <c r="BA4" s="80"/>
      <c r="BD4" s="48" t="s">
        <v>16</v>
      </c>
      <c r="BE4" s="54">
        <v>0.2</v>
      </c>
      <c r="BF4" s="55"/>
      <c r="BG4" s="55"/>
      <c r="BJ4" s="59" t="s">
        <v>17</v>
      </c>
      <c r="BK4" s="59" t="s">
        <v>18</v>
      </c>
      <c r="BL4" s="59" t="s">
        <v>19</v>
      </c>
      <c r="BM4" s="59" t="s">
        <v>20</v>
      </c>
      <c r="BN4" s="58"/>
      <c r="BQ4" s="106">
        <v>1</v>
      </c>
      <c r="BR4" s="107">
        <v>1</v>
      </c>
      <c r="BS4" s="107">
        <v>2</v>
      </c>
      <c r="BT4" s="106">
        <v>8</v>
      </c>
      <c r="BU4" s="105"/>
      <c r="BX4" s="64">
        <v>9.8000000000000007</v>
      </c>
      <c r="BY4" s="65">
        <v>3.5</v>
      </c>
      <c r="BZ4" s="65">
        <v>2.6</v>
      </c>
      <c r="CA4" s="64">
        <v>30</v>
      </c>
      <c r="CB4" s="63"/>
      <c r="CC4" s="63"/>
      <c r="CF4" s="94">
        <v>4</v>
      </c>
      <c r="CG4" s="95">
        <v>-1</v>
      </c>
      <c r="CH4" s="95">
        <v>-1</v>
      </c>
      <c r="CI4" s="94">
        <v>3</v>
      </c>
      <c r="CJ4" s="93"/>
      <c r="CK4" s="93"/>
    </row>
    <row r="5" spans="1:89" ht="18">
      <c r="A5" s="7" t="s">
        <v>24</v>
      </c>
      <c r="B5" s="6">
        <v>0.2</v>
      </c>
      <c r="C5" s="3"/>
      <c r="D5" s="3"/>
      <c r="E5" s="3"/>
      <c r="F5" s="3"/>
      <c r="I5" s="19" t="s">
        <v>24</v>
      </c>
      <c r="J5" s="18">
        <v>0.2</v>
      </c>
      <c r="K5" s="19" t="s">
        <v>25</v>
      </c>
      <c r="L5" s="18">
        <f>J$5/2</f>
        <v>0.1</v>
      </c>
      <c r="M5" s="14"/>
      <c r="N5" s="14"/>
      <c r="Q5" s="31" t="s">
        <v>24</v>
      </c>
      <c r="R5" s="30">
        <v>0.1</v>
      </c>
      <c r="S5" s="32" t="s">
        <v>26</v>
      </c>
      <c r="T5" s="30">
        <f>(R$5^2)/2</f>
        <v>5.000000000000001E-3</v>
      </c>
      <c r="U5" s="28"/>
      <c r="V5" s="28"/>
      <c r="W5" s="28"/>
      <c r="Z5" s="43" t="s">
        <v>24</v>
      </c>
      <c r="AA5" s="41">
        <v>0.1</v>
      </c>
      <c r="AB5" s="43" t="s">
        <v>25</v>
      </c>
      <c r="AC5" s="41">
        <f>AA5/2</f>
        <v>0.05</v>
      </c>
      <c r="AD5" s="39"/>
      <c r="AE5" s="39"/>
      <c r="AF5" s="41"/>
      <c r="AG5" s="39"/>
      <c r="AH5" s="39"/>
      <c r="AI5" s="39"/>
      <c r="AJ5" s="39"/>
      <c r="AK5" s="39"/>
      <c r="AN5" s="75" t="s">
        <v>17</v>
      </c>
      <c r="AO5" s="75" t="s">
        <v>54</v>
      </c>
      <c r="AP5" s="75" t="s">
        <v>55</v>
      </c>
      <c r="AQ5" s="75" t="s">
        <v>18</v>
      </c>
      <c r="AR5" s="75" t="s">
        <v>19</v>
      </c>
      <c r="AU5" s="83" t="s">
        <v>17</v>
      </c>
      <c r="AV5" s="83" t="s">
        <v>54</v>
      </c>
      <c r="AW5" s="83" t="s">
        <v>55</v>
      </c>
      <c r="AX5" s="83" t="s">
        <v>58</v>
      </c>
      <c r="AY5" s="83" t="s">
        <v>59</v>
      </c>
      <c r="AZ5" s="83" t="s">
        <v>18</v>
      </c>
      <c r="BA5" s="83" t="s">
        <v>19</v>
      </c>
      <c r="BD5" s="49" t="s">
        <v>17</v>
      </c>
      <c r="BE5" s="49" t="s">
        <v>18</v>
      </c>
      <c r="BF5" s="49" t="s">
        <v>19</v>
      </c>
      <c r="BG5" s="55"/>
      <c r="BH5" s="61"/>
      <c r="BJ5" s="60">
        <v>0</v>
      </c>
      <c r="BK5" s="60">
        <f>BK3</f>
        <v>11</v>
      </c>
      <c r="BL5" s="60">
        <f>ROUND(EXP(POWER(BK5+5,0.5))-5*BK5,$BM$3)</f>
        <v>-0.40179999999999999</v>
      </c>
      <c r="BM5" s="60">
        <f>ROUND((EXP(POWER(BK5+5,0.5))/(2*SQRT(BK5+5)))-5,$BM$3)</f>
        <v>1.8248</v>
      </c>
      <c r="BN5" s="58"/>
      <c r="BQ5" s="106">
        <v>-1</v>
      </c>
      <c r="BR5" s="107">
        <v>-2</v>
      </c>
      <c r="BS5" s="107">
        <v>3</v>
      </c>
      <c r="BT5" s="106">
        <v>1</v>
      </c>
      <c r="BU5" s="105"/>
      <c r="BX5" s="64">
        <v>2.2999999999999998</v>
      </c>
      <c r="BY5" s="65">
        <v>13.4</v>
      </c>
      <c r="BZ5" s="65">
        <v>3.1</v>
      </c>
      <c r="CA5" s="64">
        <v>40</v>
      </c>
      <c r="CB5" s="63"/>
      <c r="CC5" s="63"/>
      <c r="CF5" s="94">
        <v>-2</v>
      </c>
      <c r="CG5" s="95">
        <v>6</v>
      </c>
      <c r="CH5" s="95">
        <v>1</v>
      </c>
      <c r="CI5" s="94">
        <v>9</v>
      </c>
      <c r="CJ5" s="93"/>
      <c r="CK5" s="93"/>
    </row>
    <row r="6" spans="1:89" ht="18">
      <c r="A6" s="8" t="s">
        <v>17</v>
      </c>
      <c r="B6" s="9" t="s">
        <v>27</v>
      </c>
      <c r="C6" s="10" t="s">
        <v>28</v>
      </c>
      <c r="D6" s="10" t="s">
        <v>29</v>
      </c>
      <c r="E6" s="3"/>
      <c r="F6" s="3"/>
      <c r="I6" s="20" t="s">
        <v>17</v>
      </c>
      <c r="J6" s="21" t="s">
        <v>27</v>
      </c>
      <c r="K6" s="22" t="s">
        <v>28</v>
      </c>
      <c r="L6" s="22" t="s">
        <v>30</v>
      </c>
      <c r="M6" s="22" t="s">
        <v>31</v>
      </c>
      <c r="N6" s="22" t="s">
        <v>32</v>
      </c>
      <c r="Q6" s="33" t="s">
        <v>17</v>
      </c>
      <c r="R6" s="34" t="s">
        <v>33</v>
      </c>
      <c r="S6" s="34" t="s">
        <v>28</v>
      </c>
      <c r="T6" s="34" t="s">
        <v>34</v>
      </c>
      <c r="U6" s="34" t="s">
        <v>35</v>
      </c>
      <c r="V6" s="28"/>
      <c r="W6" s="28"/>
      <c r="Z6" s="44" t="s">
        <v>17</v>
      </c>
      <c r="AA6" s="45" t="s">
        <v>33</v>
      </c>
      <c r="AB6" s="45" t="s">
        <v>28</v>
      </c>
      <c r="AC6" s="45" t="s">
        <v>36</v>
      </c>
      <c r="AD6" s="45" t="s">
        <v>37</v>
      </c>
      <c r="AE6" s="45" t="s">
        <v>38</v>
      </c>
      <c r="AF6" s="45" t="s">
        <v>39</v>
      </c>
      <c r="AG6" s="45" t="s">
        <v>40</v>
      </c>
      <c r="AH6" s="45" t="s">
        <v>41</v>
      </c>
      <c r="AI6" s="45" t="s">
        <v>42</v>
      </c>
      <c r="AJ6" s="45" t="s">
        <v>43</v>
      </c>
      <c r="AK6" s="45" t="s">
        <v>44</v>
      </c>
      <c r="AN6" s="76">
        <v>0</v>
      </c>
      <c r="AO6" s="76">
        <f>AO3</f>
        <v>0</v>
      </c>
      <c r="AP6" s="76">
        <f>AO4</f>
        <v>-1</v>
      </c>
      <c r="AQ6" s="76">
        <f>ROUND((AO6+AP6)/2,AQ$3)</f>
        <v>-0.5</v>
      </c>
      <c r="AR6" s="76">
        <f>ROUND(((1+AQ6)^-19) + (14552*AQ6)/(200*(1.05^20)) - AQ6 -1,AQ$3)</f>
        <v>524273.78879999998</v>
      </c>
      <c r="AU6" s="84">
        <v>0</v>
      </c>
      <c r="AV6" s="84">
        <f>AV3</f>
        <v>0.1</v>
      </c>
      <c r="AW6" s="84">
        <f>AV4</f>
        <v>0.11</v>
      </c>
      <c r="AX6" s="84">
        <f>ROUND(((1-(1+AV6)^-10)/AV6)-6,$AX$3)</f>
        <v>0.14457</v>
      </c>
      <c r="AY6" s="84">
        <f>ROUND(((1-(1+AW6)^-10)/AW6)-6,$AX$3)</f>
        <v>-0.11076999999999999</v>
      </c>
      <c r="AZ6" s="84">
        <f>ROUND(((AV6*AY6)-(AW6*AX6))/(AY6-AX6),AX$3)</f>
        <v>0.10566</v>
      </c>
      <c r="BA6" s="84">
        <f>ROUND(((1-(1+AZ6)^-10)/AZ6)-6,$AX$3)</f>
        <v>-2.0400000000000001E-3</v>
      </c>
      <c r="BD6" s="50">
        <v>0</v>
      </c>
      <c r="BE6" s="50">
        <f>BE3</f>
        <v>0.1</v>
      </c>
      <c r="BF6" s="50">
        <f>ROUND(((1+((0.05-BE6)/(1+BE6)))^-19) + (14552*((0.05-BE6)/(1+BE6)))/(200*(1.05^20)) - ((0.05-BE6)/(1+BE6)) -1,BG$3)</f>
        <v>0.21929999999999999</v>
      </c>
      <c r="BG6" s="55"/>
      <c r="BJ6" s="60">
        <v>1</v>
      </c>
      <c r="BK6" s="60">
        <f>ROUND(BK5-(BL5/BM5),$BM$3)</f>
        <v>11.2202</v>
      </c>
      <c r="BL6" s="60">
        <f t="shared" ref="BL6:BL19" si="0">ROUND(EXP(POWER(BK6+5,0.5))-5*BK6,$BM$3)</f>
        <v>1.5599999999999999E-2</v>
      </c>
      <c r="BM6" s="60">
        <f t="shared" ref="BM6:BM19" si="1">ROUND((EXP(POWER(BK6+5,0.5))/(2*SQRT(BK6+5)))-5,$BM$3)</f>
        <v>1.9668000000000001</v>
      </c>
      <c r="BN6" s="58"/>
      <c r="BQ6" s="106">
        <v>3</v>
      </c>
      <c r="BR6" s="107">
        <v>-7</v>
      </c>
      <c r="BS6" s="107">
        <v>4</v>
      </c>
      <c r="BT6" s="106">
        <v>10</v>
      </c>
      <c r="BU6" s="105"/>
      <c r="BX6" s="64">
        <v>1.9</v>
      </c>
      <c r="BY6" s="65">
        <v>2.7</v>
      </c>
      <c r="BZ6" s="65">
        <v>15.2</v>
      </c>
      <c r="CA6" s="64">
        <v>50</v>
      </c>
      <c r="CB6" s="63"/>
      <c r="CC6" s="63"/>
      <c r="CF6" s="94">
        <v>-1</v>
      </c>
      <c r="CG6" s="95">
        <v>1</v>
      </c>
      <c r="CH6" s="95">
        <v>7</v>
      </c>
      <c r="CI6" s="94">
        <v>-6</v>
      </c>
      <c r="CJ6" s="93"/>
      <c r="CK6" s="93"/>
    </row>
    <row r="7" spans="1:89">
      <c r="A7" s="11">
        <v>0</v>
      </c>
      <c r="B7" s="11">
        <f>B3</f>
        <v>0</v>
      </c>
      <c r="C7" s="11">
        <f>B4</f>
        <v>1</v>
      </c>
      <c r="D7" s="11">
        <f>ROUND(B$5*((C7^2-2*B7)/C7),$D$3)</f>
        <v>0.2</v>
      </c>
      <c r="E7" s="12"/>
      <c r="F7" s="3"/>
      <c r="I7" s="23">
        <v>0</v>
      </c>
      <c r="J7" s="23">
        <f>J3</f>
        <v>1</v>
      </c>
      <c r="K7" s="23">
        <f>J4</f>
        <v>0</v>
      </c>
      <c r="L7" s="24" t="s">
        <v>45</v>
      </c>
      <c r="M7" s="23">
        <f>ROUND(1/(2*J7+K7),$N$3)</f>
        <v>0.5</v>
      </c>
      <c r="N7" s="23">
        <f>ROUND(L$5*(M7+(1/(2*J8+L8))),$N$3)</f>
        <v>0.09</v>
      </c>
      <c r="Q7" s="35">
        <v>0</v>
      </c>
      <c r="R7" s="35">
        <f>R3</f>
        <v>0</v>
      </c>
      <c r="S7" s="35">
        <f>R4</f>
        <v>1</v>
      </c>
      <c r="T7" s="35">
        <f>ROUND(1-(R7^3)*(S7^0.5),V$3)</f>
        <v>1</v>
      </c>
      <c r="U7" s="35">
        <f>ROUND(-(((R7^3)*T7)/(2*S7^0.5))-(3*(R7^2)*(S7^0.5)),V$3)</f>
        <v>0</v>
      </c>
      <c r="V7" s="28"/>
      <c r="W7" s="28"/>
      <c r="Z7" s="46">
        <v>0</v>
      </c>
      <c r="AA7" s="46">
        <f>AA3</f>
        <v>0</v>
      </c>
      <c r="AB7" s="46">
        <f>AA4</f>
        <v>1</v>
      </c>
      <c r="AC7" s="46">
        <f>AA7+AA$5</f>
        <v>0.1</v>
      </c>
      <c r="AD7" s="46">
        <f>AA7+AC$5</f>
        <v>0.05</v>
      </c>
      <c r="AE7" s="46">
        <f>ROUND(AA$5*(1-((AA7^3)*(AB7^0.5))),AC$3)</f>
        <v>0.1</v>
      </c>
      <c r="AF7" s="46">
        <f>AB7+AE7/2</f>
        <v>1.05</v>
      </c>
      <c r="AG7" s="46">
        <f>ROUND(AA$5*(1-((AD7^3)*(AF7^0.5))),AC$3)</f>
        <v>0.1</v>
      </c>
      <c r="AH7" s="46">
        <f>AB7+AG7/2</f>
        <v>1.05</v>
      </c>
      <c r="AI7" s="46">
        <f>ROUND(AA$5*(1-((AD7^3)*(AH7^0.5))),AC$3)</f>
        <v>0.1</v>
      </c>
      <c r="AJ7" s="46">
        <f>AB7+AI7</f>
        <v>1.1000000000000001</v>
      </c>
      <c r="AK7" s="46">
        <f>ROUND(AA$5*(1-((AC7^3)*(AJ7^0.5))),AC$3)</f>
        <v>9.9900000000000003E-2</v>
      </c>
      <c r="AN7" s="76">
        <v>1</v>
      </c>
      <c r="AO7" s="76">
        <f>IF(AR6&gt;0,AQ6,AO6)</f>
        <v>-0.5</v>
      </c>
      <c r="AP7" s="76">
        <f>IF(AR6&lt;0,AQ6,AP6)</f>
        <v>-1</v>
      </c>
      <c r="AQ7" s="76">
        <f t="shared" ref="AQ7:AQ21" si="2">ROUND((AO7+AP7)/2,AQ$3)</f>
        <v>-0.75</v>
      </c>
      <c r="AR7" s="76">
        <f t="shared" ref="AR7:AR21" si="3">ROUND(((1+AQ7)^-19) + (14552*AQ7)/(200*(1.05^20)) - AQ7 -1,AQ$3)</f>
        <v>274877906923.18301</v>
      </c>
      <c r="AU7" s="84">
        <v>1</v>
      </c>
      <c r="AV7" s="84">
        <f>IF(BA6&gt;0,AZ6,AV6)</f>
        <v>0.1</v>
      </c>
      <c r="AW7" s="84">
        <f>IF(BA6&lt;0,AZ6,AW6)</f>
        <v>0.10566</v>
      </c>
      <c r="AX7" s="84">
        <f t="shared" ref="AX7:AX21" si="4">ROUND(((1-(1+AV7)^-10)/AV7)-6,$AX$3)</f>
        <v>0.14457</v>
      </c>
      <c r="AY7" s="84">
        <f t="shared" ref="AY7:AY21" si="5">ROUND(((1-(1+AW7)^-10)/AW7)-6,$AX$3)</f>
        <v>-2.0400000000000001E-3</v>
      </c>
      <c r="AZ7" s="84">
        <f t="shared" ref="AZ7:AZ21" si="6">ROUND(((AV7*AY7)-(AW7*AX7))/(AY7-AX7),AX$3)</f>
        <v>0.10557999999999999</v>
      </c>
      <c r="BA7" s="84">
        <f t="shared" ref="BA7:BA21" si="7">ROUND(((1-(1+AZ7)^-10)/AZ7)-6,$AX$3)</f>
        <v>0</v>
      </c>
      <c r="BD7" s="50">
        <v>1</v>
      </c>
      <c r="BE7" s="50">
        <f>BE4</f>
        <v>0.2</v>
      </c>
      <c r="BF7" s="50">
        <f>ROUND(((1+((0.05-BE7)/(1+BE7)))^-19) + (14552*((0.05-BE7)/(1+BE7)))/(200*(1.05^20)) - ((0.05-BE7)/(1+BE7)) -1,BG$3)</f>
        <v>8.3400999999999996</v>
      </c>
      <c r="BG7" s="55"/>
      <c r="BJ7" s="60">
        <v>2</v>
      </c>
      <c r="BK7" s="60">
        <f t="shared" ref="BK7:BK19" si="8">ROUND(BK6-(BL6/BM6),$BM$3)</f>
        <v>11.212300000000001</v>
      </c>
      <c r="BL7" s="60">
        <f t="shared" si="0"/>
        <v>0</v>
      </c>
      <c r="BM7" s="60">
        <f t="shared" si="1"/>
        <v>1.9617</v>
      </c>
      <c r="BN7" s="58"/>
      <c r="BQ7" s="108"/>
      <c r="BR7" s="105"/>
      <c r="BS7" s="105"/>
      <c r="BT7" s="108"/>
      <c r="BU7" s="105"/>
      <c r="BX7" s="66"/>
      <c r="BY7" s="63"/>
      <c r="BZ7" s="63"/>
      <c r="CA7" s="66"/>
      <c r="CB7" s="63"/>
      <c r="CC7" s="63"/>
      <c r="CF7" s="96"/>
      <c r="CG7" s="93"/>
      <c r="CH7" s="93"/>
      <c r="CI7" s="96"/>
      <c r="CJ7" s="93"/>
      <c r="CK7" s="93"/>
    </row>
    <row r="8" spans="1:89">
      <c r="A8" s="11">
        <v>1</v>
      </c>
      <c r="B8" s="11">
        <f>B7+B$5</f>
        <v>0.2</v>
      </c>
      <c r="C8" s="11">
        <f>C7+D7</f>
        <v>1.2</v>
      </c>
      <c r="D8" s="11">
        <f>ROUND(B$5*((C8^2-2*B8)/C8),$D$3)</f>
        <v>0.17330000000000001</v>
      </c>
      <c r="E8" s="3"/>
      <c r="F8" s="3"/>
      <c r="I8" s="23">
        <v>1</v>
      </c>
      <c r="J8" s="23">
        <f>J7+J$5</f>
        <v>1.2</v>
      </c>
      <c r="K8" s="23">
        <f>K7+N7</f>
        <v>0.09</v>
      </c>
      <c r="L8" s="25">
        <f>ROUND(K7+(J$5*M7),$N$3)</f>
        <v>0.1</v>
      </c>
      <c r="M8" s="23">
        <f t="shared" ref="M8:M21" si="9">ROUND(1/(2*J8+K8),$N$3)</f>
        <v>0.40160000000000001</v>
      </c>
      <c r="N8" s="23">
        <f t="shared" ref="N8:N21" si="10">ROUND(L$5*(M8+(1/(2*J9+L9))),$N$3)</f>
        <v>7.3800000000000004E-2</v>
      </c>
      <c r="Q8" s="35">
        <v>1</v>
      </c>
      <c r="R8" s="35">
        <f>R7+R$5</f>
        <v>0.1</v>
      </c>
      <c r="S8" s="35">
        <f>ROUND(S7+R$5*T7+T$5*U7,V$3)</f>
        <v>1.1000000000000001</v>
      </c>
      <c r="T8" s="35">
        <f>ROUND(1-(R8^3)*(S8^0.5),V$3)</f>
        <v>0.999</v>
      </c>
      <c r="U8" s="35">
        <f>ROUND(-(((R8^3)*T8)/(2*S8^0.5))-(3*(R8^2)*(S8^0.5)),V$3)</f>
        <v>-3.1899999999999998E-2</v>
      </c>
      <c r="V8" s="28"/>
      <c r="W8" s="28"/>
      <c r="Z8" s="46">
        <v>1</v>
      </c>
      <c r="AA8" s="46">
        <f>AA7+AA$5</f>
        <v>0.1</v>
      </c>
      <c r="AB8" s="46">
        <f>ROUND(AB7+(1/6)*(AE7+2*AG7+2*AI7+AK7),AC$3)</f>
        <v>1.1000000000000001</v>
      </c>
      <c r="AC8" s="46">
        <f>AA8+AA$5</f>
        <v>0.2</v>
      </c>
      <c r="AD8" s="46">
        <f>AA8+AC$5</f>
        <v>0.15000000000000002</v>
      </c>
      <c r="AE8" s="46">
        <f>ROUND(AA$5*(1-((AA8^3)*(AB8^0.5))),AC$3)</f>
        <v>9.9900000000000003E-2</v>
      </c>
      <c r="AF8" s="46">
        <f>AB8+AE8/2</f>
        <v>1.14995</v>
      </c>
      <c r="AG8" s="46">
        <f>ROUND(AA$5*(1-((AD8^3)*(AF8^0.5))),AC$3)</f>
        <v>9.9599999999999994E-2</v>
      </c>
      <c r="AH8" s="46">
        <f>AB8+AG8/2</f>
        <v>1.1498000000000002</v>
      </c>
      <c r="AI8" s="46">
        <f>ROUND(AA$5*(1-((AD8^3)*(AH8^0.5))),AC$3)</f>
        <v>9.9599999999999994E-2</v>
      </c>
      <c r="AJ8" s="46">
        <f t="shared" ref="AJ8" si="11">AB8+AI8</f>
        <v>1.1996</v>
      </c>
      <c r="AK8" s="46">
        <f>ROUND(AA$5*(1-((AC8^3)*(AJ8^0.5))),AC$3)</f>
        <v>9.9099999999999994E-2</v>
      </c>
      <c r="AN8" s="76">
        <v>2</v>
      </c>
      <c r="AO8" s="76">
        <f t="shared" ref="AO8:AO21" si="12">IF(AR7&gt;0,AQ7,AO7)</f>
        <v>-0.75</v>
      </c>
      <c r="AP8" s="76">
        <f t="shared" ref="AP8:AP21" si="13">IF(AR7&lt;0,AQ7,AP7)</f>
        <v>-1</v>
      </c>
      <c r="AQ8" s="76">
        <f t="shared" si="2"/>
        <v>-0.875</v>
      </c>
      <c r="AR8" s="76">
        <f t="shared" si="3"/>
        <v>1.44115188075856E+17</v>
      </c>
      <c r="AU8" s="84">
        <v>2</v>
      </c>
      <c r="AV8" s="84">
        <f t="shared" ref="AV8:AV21" si="14">IF(BA7&gt;0,AZ7,AV7)</f>
        <v>0.1</v>
      </c>
      <c r="AW8" s="84">
        <f t="shared" ref="AW8:AW21" si="15">IF(BA7&lt;0,AZ7,AW7)</f>
        <v>0.10566</v>
      </c>
      <c r="AX8" s="84">
        <f t="shared" si="4"/>
        <v>0.14457</v>
      </c>
      <c r="AY8" s="84">
        <f t="shared" si="5"/>
        <v>-2.0400000000000001E-3</v>
      </c>
      <c r="AZ8" s="84">
        <f t="shared" si="6"/>
        <v>0.10557999999999999</v>
      </c>
      <c r="BA8" s="84">
        <f t="shared" si="7"/>
        <v>0</v>
      </c>
      <c r="BD8" s="50">
        <v>2</v>
      </c>
      <c r="BE8" s="50">
        <f>ROUND(((BE6*BF7)-(BE7*BF6))/(BF7-BF6),BG$3)</f>
        <v>9.7299999999999998E-2</v>
      </c>
      <c r="BF8" s="50">
        <f>ROUND(((1+((0.05-BE8)/(1+BE8)))^-19) + (14552*((0.05-BE8)/(1+BE8)))/(200*(1.05^20)) - ((0.05-BE8)/(1+BE8)) -1,BG$3)</f>
        <v>0.1709</v>
      </c>
      <c r="BG8" s="55"/>
      <c r="BJ8" s="60">
        <v>3</v>
      </c>
      <c r="BK8" s="60">
        <f t="shared" si="8"/>
        <v>11.212300000000001</v>
      </c>
      <c r="BL8" s="60">
        <f t="shared" si="0"/>
        <v>0</v>
      </c>
      <c r="BM8" s="60">
        <f t="shared" si="1"/>
        <v>1.9617</v>
      </c>
      <c r="BN8" s="58"/>
      <c r="BQ8" s="105"/>
      <c r="BR8" s="105"/>
      <c r="BS8" s="105"/>
      <c r="BT8" s="105"/>
      <c r="BU8" s="105"/>
      <c r="BX8" s="99" t="s">
        <v>16</v>
      </c>
      <c r="BY8" s="100">
        <v>0</v>
      </c>
      <c r="BZ8" s="118" t="s">
        <v>65</v>
      </c>
      <c r="CA8" s="119">
        <v>3</v>
      </c>
      <c r="CB8" s="63"/>
      <c r="CC8" s="63"/>
      <c r="CF8" s="101" t="s">
        <v>16</v>
      </c>
      <c r="CG8" s="102">
        <v>0</v>
      </c>
      <c r="CH8" s="120" t="s">
        <v>65</v>
      </c>
      <c r="CI8" s="121">
        <v>3</v>
      </c>
      <c r="CJ8" s="93"/>
      <c r="CK8" s="93"/>
    </row>
    <row r="9" spans="1:89">
      <c r="A9" s="11">
        <v>2</v>
      </c>
      <c r="B9" s="11">
        <f>B8+B$5</f>
        <v>0.4</v>
      </c>
      <c r="C9" s="11">
        <f t="shared" ref="C9" si="16">C8+D8</f>
        <v>1.3733</v>
      </c>
      <c r="D9" s="11"/>
      <c r="E9" s="3"/>
      <c r="F9" s="3"/>
      <c r="I9" s="23">
        <v>2</v>
      </c>
      <c r="J9" s="23">
        <f t="shared" ref="J9:J20" si="17">J8+J$5</f>
        <v>1.4</v>
      </c>
      <c r="K9" s="23">
        <f t="shared" ref="K9:K20" si="18">K8+N8</f>
        <v>0.1638</v>
      </c>
      <c r="L9" s="25">
        <f>ROUND(K8+(J$5*M8),$N$3)</f>
        <v>0.17030000000000001</v>
      </c>
      <c r="M9" s="23">
        <f t="shared" si="9"/>
        <v>0.33739999999999998</v>
      </c>
      <c r="N9" s="23">
        <f t="shared" si="10"/>
        <v>6.2899999999999998E-2</v>
      </c>
      <c r="Q9" s="35">
        <v>2</v>
      </c>
      <c r="R9" s="35">
        <f>R8+R$5</f>
        <v>0.2</v>
      </c>
      <c r="S9" s="35">
        <f>ROUND(S8+R$5*T8+T$5*U8,V$3)</f>
        <v>1.1997</v>
      </c>
      <c r="T9" s="35"/>
      <c r="U9" s="35"/>
      <c r="V9" s="28"/>
      <c r="W9" s="28"/>
      <c r="Z9" s="46">
        <v>2</v>
      </c>
      <c r="AA9" s="46">
        <f>AA8+AA$5</f>
        <v>0.2</v>
      </c>
      <c r="AB9" s="46">
        <f>ROUND(AB8+(1/6)*(AE8+2*AG8+2*AI8+AK8),AC$3)</f>
        <v>1.1996</v>
      </c>
      <c r="AC9" s="46"/>
      <c r="AD9" s="46"/>
      <c r="AE9" s="46"/>
      <c r="AF9" s="46"/>
      <c r="AG9" s="46"/>
      <c r="AH9" s="46"/>
      <c r="AI9" s="46"/>
      <c r="AJ9" s="46"/>
      <c r="AK9" s="46"/>
      <c r="AN9" s="76">
        <v>3</v>
      </c>
      <c r="AO9" s="76">
        <f t="shared" si="12"/>
        <v>-0.875</v>
      </c>
      <c r="AP9" s="76">
        <f t="shared" si="13"/>
        <v>-1</v>
      </c>
      <c r="AQ9" s="76">
        <f t="shared" si="2"/>
        <v>-0.9375</v>
      </c>
      <c r="AR9" s="76">
        <f t="shared" si="3"/>
        <v>7.5557863725914298E+22</v>
      </c>
      <c r="AU9" s="84">
        <v>3</v>
      </c>
      <c r="AV9" s="84">
        <f t="shared" si="14"/>
        <v>0.1</v>
      </c>
      <c r="AW9" s="84">
        <f t="shared" si="15"/>
        <v>0.10566</v>
      </c>
      <c r="AX9" s="84">
        <f t="shared" si="4"/>
        <v>0.14457</v>
      </c>
      <c r="AY9" s="84">
        <f t="shared" si="5"/>
        <v>-2.0400000000000001E-3</v>
      </c>
      <c r="AZ9" s="84">
        <f t="shared" si="6"/>
        <v>0.10557999999999999</v>
      </c>
      <c r="BA9" s="84">
        <f t="shared" si="7"/>
        <v>0</v>
      </c>
      <c r="BD9" s="50">
        <v>3</v>
      </c>
      <c r="BE9" s="50">
        <f>ROUND(((BE7*BF8)-(BE8*BF7))/(BF8-BF7),BG$3)</f>
        <v>9.5200000000000007E-2</v>
      </c>
      <c r="BF9" s="50">
        <f t="shared" ref="BF7:BF19" si="19">ROUND(((1+((0.05-BE9)/(1+BE9)))^-19) + (14552*((0.05-BE9)/(1+BE9)))/(200*(1.05^20)) - ((0.05-BE9)/(1+BE9)) -1,BG$3)</f>
        <v>0.1368</v>
      </c>
      <c r="BG9" s="55"/>
      <c r="BJ9" s="60">
        <v>4</v>
      </c>
      <c r="BK9" s="60">
        <f t="shared" si="8"/>
        <v>11.212300000000001</v>
      </c>
      <c r="BL9" s="60">
        <f t="shared" si="0"/>
        <v>0</v>
      </c>
      <c r="BM9" s="60">
        <f t="shared" si="1"/>
        <v>1.9617</v>
      </c>
      <c r="BN9" s="58"/>
      <c r="BQ9" s="105"/>
      <c r="BR9" s="105"/>
      <c r="BS9" s="105"/>
      <c r="BT9" s="105"/>
      <c r="BU9" s="105"/>
      <c r="BX9" s="99" t="s">
        <v>46</v>
      </c>
      <c r="BY9" s="100">
        <v>0</v>
      </c>
      <c r="BZ9" s="89"/>
      <c r="CA9" s="63"/>
      <c r="CB9" s="63"/>
      <c r="CC9" s="63"/>
      <c r="CF9" s="101" t="s">
        <v>46</v>
      </c>
      <c r="CG9" s="102">
        <v>0</v>
      </c>
      <c r="CH9" s="93"/>
      <c r="CI9" s="93"/>
      <c r="CJ9" s="93"/>
      <c r="CK9" s="93"/>
    </row>
    <row r="10" spans="1:89">
      <c r="A10" s="11">
        <v>3</v>
      </c>
      <c r="B10" s="11"/>
      <c r="C10" s="11"/>
      <c r="D10" s="11"/>
      <c r="E10" s="3"/>
      <c r="F10" s="3"/>
      <c r="I10" s="23">
        <v>3</v>
      </c>
      <c r="J10" s="23">
        <f t="shared" si="17"/>
        <v>1.5999999999999999</v>
      </c>
      <c r="K10" s="23">
        <f t="shared" si="18"/>
        <v>0.22670000000000001</v>
      </c>
      <c r="L10" s="25">
        <f t="shared" ref="L10:L21" si="20">ROUND(K9+(J$5*M9),$N$3)</f>
        <v>0.23130000000000001</v>
      </c>
      <c r="M10" s="23">
        <f t="shared" si="9"/>
        <v>0.2918</v>
      </c>
      <c r="N10" s="23">
        <f t="shared" si="10"/>
        <v>5.4899999999999997E-2</v>
      </c>
      <c r="Q10" s="35">
        <v>3</v>
      </c>
      <c r="R10" s="35"/>
      <c r="S10" s="35"/>
      <c r="T10" s="35"/>
      <c r="U10" s="35"/>
      <c r="V10" s="28"/>
      <c r="W10" s="28"/>
      <c r="Z10" s="46">
        <v>3</v>
      </c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N10" s="76">
        <v>4</v>
      </c>
      <c r="AO10" s="76">
        <f t="shared" si="12"/>
        <v>-0.9375</v>
      </c>
      <c r="AP10" s="76">
        <f t="shared" si="13"/>
        <v>-1</v>
      </c>
      <c r="AQ10" s="76">
        <f t="shared" si="2"/>
        <v>-0.96879999999999999</v>
      </c>
      <c r="AR10" s="76">
        <f t="shared" si="3"/>
        <v>4.0837835334460298E+28</v>
      </c>
      <c r="AU10" s="84">
        <v>4</v>
      </c>
      <c r="AV10" s="84">
        <f t="shared" si="14"/>
        <v>0.1</v>
      </c>
      <c r="AW10" s="84">
        <f t="shared" si="15"/>
        <v>0.10566</v>
      </c>
      <c r="AX10" s="84">
        <f t="shared" si="4"/>
        <v>0.14457</v>
      </c>
      <c r="AY10" s="84">
        <f t="shared" si="5"/>
        <v>-2.0400000000000001E-3</v>
      </c>
      <c r="AZ10" s="84">
        <f t="shared" si="6"/>
        <v>0.10557999999999999</v>
      </c>
      <c r="BA10" s="84">
        <f t="shared" si="7"/>
        <v>0</v>
      </c>
      <c r="BD10" s="50">
        <v>4</v>
      </c>
      <c r="BE10" s="50">
        <f>ROUND(((BE8*BF9)-(BE9*BF8))/(BF9-BF8),BG$3)</f>
        <v>8.6800000000000002E-2</v>
      </c>
      <c r="BF10" s="50">
        <f t="shared" si="19"/>
        <v>2.9499999999999998E-2</v>
      </c>
      <c r="BG10" s="55"/>
      <c r="BJ10" s="60">
        <v>5</v>
      </c>
      <c r="BK10" s="60">
        <f t="shared" si="8"/>
        <v>11.212300000000001</v>
      </c>
      <c r="BL10" s="60">
        <f t="shared" si="0"/>
        <v>0</v>
      </c>
      <c r="BM10" s="60">
        <f t="shared" si="1"/>
        <v>1.9617</v>
      </c>
      <c r="BN10" s="58"/>
      <c r="BQ10" s="106">
        <f>ROUND(BQ4/$BQ$4,$BU$2)</f>
        <v>1</v>
      </c>
      <c r="BR10" s="106">
        <f t="shared" ref="BR10:BT10" si="21">ROUND(BR4/$BQ$4,$BU$2)</f>
        <v>1</v>
      </c>
      <c r="BS10" s="106">
        <f t="shared" si="21"/>
        <v>2</v>
      </c>
      <c r="BT10" s="106">
        <f t="shared" si="21"/>
        <v>8</v>
      </c>
      <c r="BU10" s="105"/>
      <c r="BX10" s="99" t="s">
        <v>47</v>
      </c>
      <c r="BY10" s="100">
        <v>0</v>
      </c>
      <c r="BZ10" s="89"/>
      <c r="CA10" s="63"/>
      <c r="CB10" s="63"/>
      <c r="CC10" s="63"/>
      <c r="CF10" s="101" t="s">
        <v>47</v>
      </c>
      <c r="CG10" s="102">
        <v>0</v>
      </c>
      <c r="CH10" s="93"/>
      <c r="CI10" s="93"/>
      <c r="CJ10" s="93"/>
      <c r="CK10" s="93"/>
    </row>
    <row r="11" spans="1:89">
      <c r="A11" s="11">
        <v>4</v>
      </c>
      <c r="B11" s="11"/>
      <c r="C11" s="11"/>
      <c r="D11" s="11"/>
      <c r="E11" s="3"/>
      <c r="F11" s="3"/>
      <c r="I11" s="23">
        <v>4</v>
      </c>
      <c r="J11" s="23">
        <f t="shared" si="17"/>
        <v>1.7999999999999998</v>
      </c>
      <c r="K11" s="23">
        <f t="shared" si="18"/>
        <v>0.28160000000000002</v>
      </c>
      <c r="L11" s="25">
        <f t="shared" si="20"/>
        <v>0.28510000000000002</v>
      </c>
      <c r="M11" s="23">
        <f t="shared" si="9"/>
        <v>0.2576</v>
      </c>
      <c r="N11" s="23">
        <f t="shared" si="10"/>
        <v>4.8800000000000003E-2</v>
      </c>
      <c r="Q11" s="35">
        <v>4</v>
      </c>
      <c r="R11" s="35"/>
      <c r="S11" s="35"/>
      <c r="T11" s="35"/>
      <c r="U11" s="35"/>
      <c r="V11" s="28"/>
      <c r="W11" s="28"/>
      <c r="Z11" s="46">
        <v>4</v>
      </c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N11" s="76">
        <v>5</v>
      </c>
      <c r="AO11" s="76">
        <f t="shared" si="12"/>
        <v>-0.96879999999999999</v>
      </c>
      <c r="AP11" s="76">
        <f t="shared" si="13"/>
        <v>-1</v>
      </c>
      <c r="AQ11" s="76">
        <f t="shared" si="2"/>
        <v>-0.98440000000000005</v>
      </c>
      <c r="AR11" s="76">
        <f t="shared" si="3"/>
        <v>2.1410787011835001E+34</v>
      </c>
      <c r="AU11" s="84">
        <v>5</v>
      </c>
      <c r="AV11" s="84">
        <f t="shared" si="14"/>
        <v>0.1</v>
      </c>
      <c r="AW11" s="84">
        <f t="shared" si="15"/>
        <v>0.10566</v>
      </c>
      <c r="AX11" s="84">
        <f t="shared" si="4"/>
        <v>0.14457</v>
      </c>
      <c r="AY11" s="84">
        <f t="shared" si="5"/>
        <v>-2.0400000000000001E-3</v>
      </c>
      <c r="AZ11" s="84">
        <f t="shared" si="6"/>
        <v>0.10557999999999999</v>
      </c>
      <c r="BA11" s="84">
        <f t="shared" si="7"/>
        <v>0</v>
      </c>
      <c r="BD11" s="50">
        <v>5</v>
      </c>
      <c r="BE11" s="50">
        <f t="shared" ref="BE10:BE19" si="22">ROUND(((BE9*BF10)-(BE10*BF9))/(BF10-BF9),BG$3)</f>
        <v>8.4500000000000006E-2</v>
      </c>
      <c r="BF11" s="50">
        <f t="shared" si="19"/>
        <v>7.7000000000000002E-3</v>
      </c>
      <c r="BG11" s="55"/>
      <c r="BJ11" s="60">
        <v>6</v>
      </c>
      <c r="BK11" s="60">
        <f t="shared" si="8"/>
        <v>11.212300000000001</v>
      </c>
      <c r="BL11" s="60">
        <f t="shared" si="0"/>
        <v>0</v>
      </c>
      <c r="BM11" s="60">
        <f t="shared" si="1"/>
        <v>1.9617</v>
      </c>
      <c r="BN11" s="58"/>
      <c r="BQ11" s="106">
        <f>ROUND(BQ5-$BQ$5*BQ10,$BU$2)</f>
        <v>0</v>
      </c>
      <c r="BR11" s="106">
        <f t="shared" ref="BR11:BT11" si="23">ROUND(BR5-$BQ$5*BR10,$BU$2)</f>
        <v>-1</v>
      </c>
      <c r="BS11" s="106">
        <f t="shared" si="23"/>
        <v>5</v>
      </c>
      <c r="BT11" s="106">
        <f t="shared" si="23"/>
        <v>9</v>
      </c>
      <c r="BU11" s="105"/>
      <c r="BX11" s="63"/>
      <c r="BY11" s="63"/>
      <c r="BZ11" s="63"/>
      <c r="CA11" s="63"/>
      <c r="CB11" s="63"/>
      <c r="CC11" s="63"/>
      <c r="CF11" s="93"/>
      <c r="CG11" s="93"/>
      <c r="CH11" s="93"/>
      <c r="CI11" s="93"/>
      <c r="CJ11" s="93"/>
      <c r="CK11" s="93"/>
    </row>
    <row r="12" spans="1:89">
      <c r="A12" s="11">
        <v>5</v>
      </c>
      <c r="B12" s="11"/>
      <c r="C12" s="11"/>
      <c r="D12" s="11"/>
      <c r="E12" s="3"/>
      <c r="F12" s="3"/>
      <c r="I12" s="23">
        <v>5</v>
      </c>
      <c r="J12" s="23">
        <f t="shared" si="17"/>
        <v>1.9999999999999998</v>
      </c>
      <c r="K12" s="23">
        <f t="shared" si="18"/>
        <v>0.33040000000000003</v>
      </c>
      <c r="L12" s="25">
        <f t="shared" si="20"/>
        <v>0.33310000000000001</v>
      </c>
      <c r="M12" s="23">
        <f t="shared" si="9"/>
        <v>0.23089999999999999</v>
      </c>
      <c r="N12" s="23">
        <f t="shared" si="10"/>
        <v>4.3999999999999997E-2</v>
      </c>
      <c r="Q12" s="35">
        <v>5</v>
      </c>
      <c r="R12" s="35"/>
      <c r="S12" s="35"/>
      <c r="T12" s="35"/>
      <c r="U12" s="35"/>
      <c r="V12" s="28"/>
      <c r="W12" s="28"/>
      <c r="Z12" s="46">
        <v>5</v>
      </c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N12" s="76">
        <v>6</v>
      </c>
      <c r="AO12" s="76">
        <f t="shared" si="12"/>
        <v>-0.98440000000000005</v>
      </c>
      <c r="AP12" s="76">
        <f t="shared" si="13"/>
        <v>-1</v>
      </c>
      <c r="AQ12" s="76">
        <f t="shared" si="2"/>
        <v>-0.99219999999999997</v>
      </c>
      <c r="AR12" s="76">
        <f t="shared" si="3"/>
        <v>1.1225418700859399E+40</v>
      </c>
      <c r="AU12" s="84">
        <v>6</v>
      </c>
      <c r="AV12" s="84">
        <f t="shared" si="14"/>
        <v>0.1</v>
      </c>
      <c r="AW12" s="84">
        <f t="shared" si="15"/>
        <v>0.10566</v>
      </c>
      <c r="AX12" s="84">
        <f t="shared" si="4"/>
        <v>0.14457</v>
      </c>
      <c r="AY12" s="84">
        <f t="shared" si="5"/>
        <v>-2.0400000000000001E-3</v>
      </c>
      <c r="AZ12" s="84">
        <f t="shared" si="6"/>
        <v>0.10557999999999999</v>
      </c>
      <c r="BA12" s="84">
        <f t="shared" si="7"/>
        <v>0</v>
      </c>
      <c r="BD12" s="50">
        <v>6</v>
      </c>
      <c r="BE12" s="50">
        <f t="shared" si="22"/>
        <v>8.3699999999999997E-2</v>
      </c>
      <c r="BF12" s="50">
        <f t="shared" si="19"/>
        <v>8.9999999999999998E-4</v>
      </c>
      <c r="BG12" s="55"/>
      <c r="BJ12" s="60">
        <v>7</v>
      </c>
      <c r="BK12" s="60">
        <f t="shared" si="8"/>
        <v>11.212300000000001</v>
      </c>
      <c r="BL12" s="60">
        <f t="shared" si="0"/>
        <v>0</v>
      </c>
      <c r="BM12" s="60">
        <f t="shared" si="1"/>
        <v>1.9617</v>
      </c>
      <c r="BN12" s="58"/>
      <c r="BQ12" s="106">
        <f>ROUND(BQ6-$BQ$6*BQ10,$BU$2)</f>
        <v>0</v>
      </c>
      <c r="BR12" s="106">
        <f t="shared" ref="BR12:BT12" si="24">ROUND(BR6-$BQ$6*BR10,$BU$2)</f>
        <v>-10</v>
      </c>
      <c r="BS12" s="106">
        <f t="shared" si="24"/>
        <v>-2</v>
      </c>
      <c r="BT12" s="106">
        <f t="shared" si="24"/>
        <v>-14</v>
      </c>
      <c r="BU12" s="105"/>
      <c r="BX12" s="67" t="s">
        <v>17</v>
      </c>
      <c r="BY12" s="67" t="s">
        <v>48</v>
      </c>
      <c r="BZ12" s="67" t="s">
        <v>49</v>
      </c>
      <c r="CA12" s="67" t="s">
        <v>50</v>
      </c>
      <c r="CB12" s="63"/>
      <c r="CC12" s="63"/>
      <c r="CF12" s="97" t="s">
        <v>17</v>
      </c>
      <c r="CG12" s="97" t="s">
        <v>48</v>
      </c>
      <c r="CH12" s="97" t="s">
        <v>49</v>
      </c>
      <c r="CI12" s="97" t="s">
        <v>50</v>
      </c>
      <c r="CJ12" s="93"/>
      <c r="CK12" s="93"/>
    </row>
    <row r="13" spans="1:89">
      <c r="A13" s="11">
        <v>6</v>
      </c>
      <c r="B13" s="11"/>
      <c r="C13" s="11"/>
      <c r="D13" s="11"/>
      <c r="E13" s="3"/>
      <c r="F13" s="3"/>
      <c r="I13" s="23">
        <v>6</v>
      </c>
      <c r="J13" s="23">
        <f t="shared" si="17"/>
        <v>2.1999999999999997</v>
      </c>
      <c r="K13" s="23">
        <f t="shared" si="18"/>
        <v>0.37440000000000001</v>
      </c>
      <c r="L13" s="25">
        <f t="shared" si="20"/>
        <v>0.37659999999999999</v>
      </c>
      <c r="M13" s="23">
        <f t="shared" si="9"/>
        <v>0.20949999999999999</v>
      </c>
      <c r="N13" s="23">
        <f t="shared" si="10"/>
        <v>4.0099999999999997E-2</v>
      </c>
      <c r="Q13" s="35">
        <v>6</v>
      </c>
      <c r="R13" s="35"/>
      <c r="S13" s="35"/>
      <c r="T13" s="35"/>
      <c r="U13" s="35"/>
      <c r="V13" s="28"/>
      <c r="W13" s="28"/>
      <c r="Z13" s="46">
        <v>6</v>
      </c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N13" s="76">
        <v>7</v>
      </c>
      <c r="AO13" s="76">
        <f t="shared" si="12"/>
        <v>-0.99219999999999997</v>
      </c>
      <c r="AP13" s="76">
        <f t="shared" si="13"/>
        <v>-1</v>
      </c>
      <c r="AQ13" s="76">
        <f t="shared" si="2"/>
        <v>-0.99609999999999999</v>
      </c>
      <c r="AR13" s="76">
        <f t="shared" si="3"/>
        <v>5.8853523198361803E+45</v>
      </c>
      <c r="AU13" s="84">
        <v>7</v>
      </c>
      <c r="AV13" s="84">
        <f t="shared" si="14"/>
        <v>0.1</v>
      </c>
      <c r="AW13" s="84">
        <f t="shared" si="15"/>
        <v>0.10566</v>
      </c>
      <c r="AX13" s="84">
        <f t="shared" si="4"/>
        <v>0.14457</v>
      </c>
      <c r="AY13" s="84">
        <f t="shared" si="5"/>
        <v>-2.0400000000000001E-3</v>
      </c>
      <c r="AZ13" s="84">
        <f t="shared" si="6"/>
        <v>0.10557999999999999</v>
      </c>
      <c r="BA13" s="84">
        <f t="shared" si="7"/>
        <v>0</v>
      </c>
      <c r="BD13" s="50">
        <v>7</v>
      </c>
      <c r="BE13" s="50">
        <f>ROUND(((BE11*BF12)-(BE12*BF11))/(BF12-BF11),BG$3)</f>
        <v>8.3599999999999994E-2</v>
      </c>
      <c r="BF13" s="50">
        <f t="shared" si="19"/>
        <v>0</v>
      </c>
      <c r="BG13" s="55"/>
      <c r="BJ13" s="60">
        <v>8</v>
      </c>
      <c r="BK13" s="60">
        <f t="shared" si="8"/>
        <v>11.212300000000001</v>
      </c>
      <c r="BL13" s="60">
        <f t="shared" si="0"/>
        <v>0</v>
      </c>
      <c r="BM13" s="60">
        <f t="shared" si="1"/>
        <v>1.9617</v>
      </c>
      <c r="BN13" s="58"/>
      <c r="BQ13" s="108"/>
      <c r="BR13" s="105"/>
      <c r="BS13" s="105"/>
      <c r="BT13" s="108"/>
      <c r="BU13" s="105"/>
      <c r="BX13" s="68">
        <v>0</v>
      </c>
      <c r="BY13" s="68">
        <f>BY8</f>
        <v>0</v>
      </c>
      <c r="BZ13" s="68">
        <f>BY9</f>
        <v>0</v>
      </c>
      <c r="CA13" s="68">
        <f>BY10</f>
        <v>0</v>
      </c>
      <c r="CB13" s="63"/>
      <c r="CC13" s="63"/>
      <c r="CF13" s="98">
        <v>0</v>
      </c>
      <c r="CG13" s="98">
        <f>CG8</f>
        <v>0</v>
      </c>
      <c r="CH13" s="98">
        <f>CG9</f>
        <v>0</v>
      </c>
      <c r="CI13" s="98">
        <f>CG10</f>
        <v>0</v>
      </c>
      <c r="CJ13" s="93"/>
      <c r="CK13" s="93"/>
    </row>
    <row r="14" spans="1:89">
      <c r="A14" s="11">
        <v>7</v>
      </c>
      <c r="B14" s="11"/>
      <c r="C14" s="11"/>
      <c r="D14" s="11"/>
      <c r="E14" s="3"/>
      <c r="F14" s="3"/>
      <c r="I14" s="23">
        <v>7</v>
      </c>
      <c r="J14" s="23">
        <f t="shared" si="17"/>
        <v>2.4</v>
      </c>
      <c r="K14" s="23">
        <f t="shared" si="18"/>
        <v>0.41449999999999998</v>
      </c>
      <c r="L14" s="25">
        <f t="shared" si="20"/>
        <v>0.4163</v>
      </c>
      <c r="M14" s="23">
        <f t="shared" si="9"/>
        <v>0.1918</v>
      </c>
      <c r="N14" s="23">
        <f t="shared" si="10"/>
        <v>3.6900000000000002E-2</v>
      </c>
      <c r="Q14" s="35">
        <v>7</v>
      </c>
      <c r="R14" s="35"/>
      <c r="S14" s="35"/>
      <c r="T14" s="35"/>
      <c r="U14" s="35"/>
      <c r="V14" s="28"/>
      <c r="W14" s="28"/>
      <c r="Z14" s="46">
        <v>7</v>
      </c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N14" s="76">
        <v>8</v>
      </c>
      <c r="AO14" s="76">
        <f t="shared" si="12"/>
        <v>-0.99609999999999999</v>
      </c>
      <c r="AP14" s="76">
        <f t="shared" si="13"/>
        <v>-1</v>
      </c>
      <c r="AQ14" s="76">
        <f t="shared" si="2"/>
        <v>-0.99809999999999999</v>
      </c>
      <c r="AR14" s="76">
        <f t="shared" si="3"/>
        <v>5.0545393498232E+51</v>
      </c>
      <c r="AU14" s="84">
        <v>8</v>
      </c>
      <c r="AV14" s="84">
        <f t="shared" si="14"/>
        <v>0.1</v>
      </c>
      <c r="AW14" s="84">
        <f t="shared" si="15"/>
        <v>0.10566</v>
      </c>
      <c r="AX14" s="84">
        <f t="shared" si="4"/>
        <v>0.14457</v>
      </c>
      <c r="AY14" s="84">
        <f t="shared" si="5"/>
        <v>-2.0400000000000001E-3</v>
      </c>
      <c r="AZ14" s="84">
        <f t="shared" si="6"/>
        <v>0.10557999999999999</v>
      </c>
      <c r="BA14" s="84">
        <f t="shared" si="7"/>
        <v>0</v>
      </c>
      <c r="BD14" s="50">
        <v>8</v>
      </c>
      <c r="BE14" s="50">
        <f t="shared" si="22"/>
        <v>8.3599999999999994E-2</v>
      </c>
      <c r="BF14" s="50">
        <f t="shared" si="19"/>
        <v>0</v>
      </c>
      <c r="BG14" s="55"/>
      <c r="BJ14" s="60">
        <v>9</v>
      </c>
      <c r="BK14" s="60">
        <f t="shared" si="8"/>
        <v>11.212300000000001</v>
      </c>
      <c r="BL14" s="60">
        <f t="shared" si="0"/>
        <v>0</v>
      </c>
      <c r="BM14" s="60">
        <f t="shared" si="1"/>
        <v>1.9617</v>
      </c>
      <c r="BN14" s="58"/>
      <c r="BQ14" s="105"/>
      <c r="BR14" s="105"/>
      <c r="BS14" s="105"/>
      <c r="BT14" s="105"/>
      <c r="BU14" s="105"/>
      <c r="BX14" s="68">
        <v>1</v>
      </c>
      <c r="BY14" s="68">
        <f>ROUND(($CA$4-($BY$4*BZ13)-($BZ$4*CA13))/$BX$4,CA$8)</f>
        <v>3.0609999999999999</v>
      </c>
      <c r="BZ14" s="68">
        <f>ROUND(($CA$5-($BX$5*BY13)-($BZ$5*CA13))/$BY$5,CA$8)</f>
        <v>2.9849999999999999</v>
      </c>
      <c r="CA14" s="68">
        <f>ROUND(($CA$6-($BX$6*BY13)-($BY$6*BZ13))/$BZ$6,CA$8)</f>
        <v>3.2890000000000001</v>
      </c>
      <c r="CB14" s="63"/>
      <c r="CC14" s="63"/>
      <c r="CF14" s="98">
        <v>1</v>
      </c>
      <c r="CG14" s="98">
        <f>ROUND(($CI$4-($CG$4*CH13)-($CH$4*CI13))/$CF$4,CI$8)</f>
        <v>0.75</v>
      </c>
      <c r="CH14" s="98">
        <f>ROUND(($CI$5-($CF$5*CG14)-($CH$5*CI13))/$CG$5,CI$8)</f>
        <v>1.75</v>
      </c>
      <c r="CI14" s="98">
        <f>ROUND(($CI$6-($CF$6*CG14)-($CG$6*CH14))/$CH$6,CI$8)</f>
        <v>-1</v>
      </c>
      <c r="CJ14" s="93"/>
      <c r="CK14" s="93"/>
    </row>
    <row r="15" spans="1:89">
      <c r="A15" s="11">
        <v>8</v>
      </c>
      <c r="B15" s="11"/>
      <c r="C15" s="11"/>
      <c r="D15" s="11"/>
      <c r="E15" s="3"/>
      <c r="F15" s="3"/>
      <c r="I15" s="23">
        <v>8</v>
      </c>
      <c r="J15" s="23">
        <f t="shared" si="17"/>
        <v>2.6</v>
      </c>
      <c r="K15" s="23">
        <f t="shared" si="18"/>
        <v>0.45139999999999997</v>
      </c>
      <c r="L15" s="25">
        <f t="shared" si="20"/>
        <v>0.45290000000000002</v>
      </c>
      <c r="M15" s="23">
        <f t="shared" si="9"/>
        <v>0.1769</v>
      </c>
      <c r="N15" s="23">
        <f t="shared" si="10"/>
        <v>3.4099999999999998E-2</v>
      </c>
      <c r="Q15" s="35">
        <v>8</v>
      </c>
      <c r="R15" s="35"/>
      <c r="S15" s="35"/>
      <c r="T15" s="35"/>
      <c r="U15" s="35"/>
      <c r="V15" s="28"/>
      <c r="W15" s="28"/>
      <c r="Z15" s="46">
        <v>8</v>
      </c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N15" s="76">
        <v>9</v>
      </c>
      <c r="AO15" s="76">
        <f t="shared" si="12"/>
        <v>-0.99809999999999999</v>
      </c>
      <c r="AP15" s="76">
        <f t="shared" si="13"/>
        <v>-1</v>
      </c>
      <c r="AQ15" s="76">
        <f t="shared" si="2"/>
        <v>-0.99909999999999999</v>
      </c>
      <c r="AR15" s="76">
        <f t="shared" si="3"/>
        <v>7.4027370059711002E+57</v>
      </c>
      <c r="AU15" s="84">
        <v>9</v>
      </c>
      <c r="AV15" s="84">
        <f t="shared" si="14"/>
        <v>0.1</v>
      </c>
      <c r="AW15" s="84">
        <f t="shared" si="15"/>
        <v>0.10566</v>
      </c>
      <c r="AX15" s="84">
        <f t="shared" si="4"/>
        <v>0.14457</v>
      </c>
      <c r="AY15" s="84">
        <f t="shared" si="5"/>
        <v>-2.0400000000000001E-3</v>
      </c>
      <c r="AZ15" s="84">
        <f t="shared" si="6"/>
        <v>0.10557999999999999</v>
      </c>
      <c r="BA15" s="84">
        <f t="shared" si="7"/>
        <v>0</v>
      </c>
      <c r="BD15" s="50">
        <v>9</v>
      </c>
      <c r="BE15" s="50" t="e">
        <f t="shared" si="22"/>
        <v>#DIV/0!</v>
      </c>
      <c r="BF15" s="50" t="e">
        <f t="shared" si="19"/>
        <v>#DIV/0!</v>
      </c>
      <c r="BG15" s="55"/>
      <c r="BJ15" s="60">
        <v>10</v>
      </c>
      <c r="BK15" s="60">
        <f t="shared" si="8"/>
        <v>11.212300000000001</v>
      </c>
      <c r="BL15" s="60">
        <f t="shared" si="0"/>
        <v>0</v>
      </c>
      <c r="BM15" s="60">
        <f t="shared" si="1"/>
        <v>1.9617</v>
      </c>
      <c r="BN15" s="58"/>
      <c r="BQ15" s="105"/>
      <c r="BR15" s="105"/>
      <c r="BS15" s="105"/>
      <c r="BT15" s="105"/>
      <c r="BU15" s="105"/>
      <c r="BX15" s="68">
        <v>2</v>
      </c>
      <c r="BY15" s="68">
        <f t="shared" ref="BY15:BY21" si="25">ROUND(($CA$4-($BY$4*BZ14)-($BZ$4*CA14))/$BX$4,CA$8)</f>
        <v>1.123</v>
      </c>
      <c r="BZ15" s="68">
        <f t="shared" ref="BZ15:BZ27" si="26">ROUND(($CA$5-($BX$5*BY14)-($BZ$5*CA14))/$BY$5,CA$8)</f>
        <v>1.6990000000000001</v>
      </c>
      <c r="CA15" s="68">
        <f t="shared" ref="CA15:CA21" si="27">ROUND(($CA$6-($BX$6*BY14)-($BY$6*BZ14))/$BZ$6,CA$8)</f>
        <v>2.3769999999999998</v>
      </c>
      <c r="CB15" s="63"/>
      <c r="CC15" s="63"/>
      <c r="CF15" s="98">
        <v>2</v>
      </c>
      <c r="CG15" s="98">
        <f t="shared" ref="CG15:CG21" si="28">ROUND(($CI$4-($CG$4*CH14)-($CH$4*CI14))/$CF$4,CI$8)</f>
        <v>0.93799999999999994</v>
      </c>
      <c r="CH15" s="98">
        <f t="shared" ref="CH15:CH21" si="29">ROUND(($CI$5-($CF$5*CG15)-($CH$5*CI14))/$CG$5,CI$8)</f>
        <v>1.9790000000000001</v>
      </c>
      <c r="CI15" s="98">
        <f t="shared" ref="CI15:CI21" si="30">ROUND(($CI$6-($CF$6*CG15)-($CG$6*CH15))/$CH$6,CI$8)</f>
        <v>-1.006</v>
      </c>
      <c r="CJ15" s="93"/>
      <c r="CK15" s="93"/>
    </row>
    <row r="16" spans="1:89">
      <c r="A16" s="11">
        <v>9</v>
      </c>
      <c r="B16" s="11"/>
      <c r="C16" s="11"/>
      <c r="D16" s="11"/>
      <c r="E16" s="3"/>
      <c r="F16" s="3"/>
      <c r="I16" s="23">
        <v>9</v>
      </c>
      <c r="J16" s="23">
        <f t="shared" si="17"/>
        <v>2.8000000000000003</v>
      </c>
      <c r="K16" s="23">
        <f t="shared" si="18"/>
        <v>0.48549999999999999</v>
      </c>
      <c r="L16" s="25">
        <f t="shared" si="20"/>
        <v>0.48680000000000001</v>
      </c>
      <c r="M16" s="23">
        <f t="shared" si="9"/>
        <v>0.1643</v>
      </c>
      <c r="N16" s="23">
        <f t="shared" si="10"/>
        <v>3.1800000000000002E-2</v>
      </c>
      <c r="Q16" s="35">
        <v>9</v>
      </c>
      <c r="R16" s="35"/>
      <c r="S16" s="35"/>
      <c r="T16" s="35"/>
      <c r="U16" s="35"/>
      <c r="V16" s="28"/>
      <c r="W16" s="28"/>
      <c r="Z16" s="46">
        <v>9</v>
      </c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N16" s="76">
        <v>10</v>
      </c>
      <c r="AO16" s="76">
        <f t="shared" si="12"/>
        <v>-0.99909999999999999</v>
      </c>
      <c r="AP16" s="76">
        <f t="shared" si="13"/>
        <v>-1</v>
      </c>
      <c r="AQ16" s="76">
        <f t="shared" si="2"/>
        <v>-0.99960000000000004</v>
      </c>
      <c r="AR16" s="76">
        <f t="shared" si="3"/>
        <v>3.6379788070993299E+64</v>
      </c>
      <c r="AU16" s="84">
        <v>10</v>
      </c>
      <c r="AV16" s="84">
        <f t="shared" si="14"/>
        <v>0.1</v>
      </c>
      <c r="AW16" s="84">
        <f t="shared" si="15"/>
        <v>0.10566</v>
      </c>
      <c r="AX16" s="84">
        <f t="shared" si="4"/>
        <v>0.14457</v>
      </c>
      <c r="AY16" s="84">
        <f t="shared" si="5"/>
        <v>-2.0400000000000001E-3</v>
      </c>
      <c r="AZ16" s="84">
        <f t="shared" si="6"/>
        <v>0.10557999999999999</v>
      </c>
      <c r="BA16" s="84">
        <f t="shared" si="7"/>
        <v>0</v>
      </c>
      <c r="BD16" s="50">
        <v>10</v>
      </c>
      <c r="BE16" s="50" t="e">
        <f t="shared" si="22"/>
        <v>#DIV/0!</v>
      </c>
      <c r="BF16" s="50" t="e">
        <f t="shared" si="19"/>
        <v>#DIV/0!</v>
      </c>
      <c r="BG16" s="55"/>
      <c r="BJ16" s="60">
        <v>11</v>
      </c>
      <c r="BK16" s="60">
        <f t="shared" si="8"/>
        <v>11.212300000000001</v>
      </c>
      <c r="BL16" s="60">
        <f t="shared" si="0"/>
        <v>0</v>
      </c>
      <c r="BM16" s="60">
        <f t="shared" si="1"/>
        <v>1.9617</v>
      </c>
      <c r="BN16" s="58"/>
      <c r="BQ16" s="107">
        <f>ROUND(BQ10-$BR$10*BQ17,$BU$2)</f>
        <v>1</v>
      </c>
      <c r="BR16" s="107">
        <f t="shared" ref="BR16:BT16" si="31">ROUND(BR10-$BR$10*BR17,$BU$2)</f>
        <v>0</v>
      </c>
      <c r="BS16" s="107">
        <f t="shared" si="31"/>
        <v>7</v>
      </c>
      <c r="BT16" s="107">
        <f t="shared" si="31"/>
        <v>17</v>
      </c>
      <c r="BU16" s="105"/>
      <c r="BX16" s="68">
        <v>3</v>
      </c>
      <c r="BY16" s="68">
        <f t="shared" si="25"/>
        <v>1.8240000000000001</v>
      </c>
      <c r="BZ16" s="68">
        <f t="shared" si="26"/>
        <v>2.242</v>
      </c>
      <c r="CA16" s="68">
        <f t="shared" si="27"/>
        <v>2.847</v>
      </c>
      <c r="CB16" s="63"/>
      <c r="CC16" s="63"/>
      <c r="CF16" s="98">
        <v>3</v>
      </c>
      <c r="CG16" s="98">
        <f t="shared" si="28"/>
        <v>0.99299999999999999</v>
      </c>
      <c r="CH16" s="98">
        <f t="shared" si="29"/>
        <v>1.9990000000000001</v>
      </c>
      <c r="CI16" s="98">
        <f t="shared" si="30"/>
        <v>-1.0009999999999999</v>
      </c>
      <c r="CJ16" s="93"/>
      <c r="CK16" s="93"/>
    </row>
    <row r="17" spans="1:89">
      <c r="A17" s="11">
        <v>10</v>
      </c>
      <c r="B17" s="11"/>
      <c r="C17" s="11"/>
      <c r="D17" s="11"/>
      <c r="E17" s="3"/>
      <c r="F17" s="3"/>
      <c r="I17" s="23">
        <v>10</v>
      </c>
      <c r="J17" s="23">
        <f t="shared" si="17"/>
        <v>3.0000000000000004</v>
      </c>
      <c r="K17" s="23">
        <f t="shared" si="18"/>
        <v>0.51729999999999998</v>
      </c>
      <c r="L17" s="25">
        <f t="shared" si="20"/>
        <v>0.51839999999999997</v>
      </c>
      <c r="M17" s="23">
        <f t="shared" si="9"/>
        <v>0.15340000000000001</v>
      </c>
      <c r="N17" s="23">
        <f t="shared" si="10"/>
        <v>2.9700000000000001E-2</v>
      </c>
      <c r="Q17" s="35">
        <v>10</v>
      </c>
      <c r="R17" s="35"/>
      <c r="S17" s="35"/>
      <c r="T17" s="35"/>
      <c r="U17" s="35"/>
      <c r="V17" s="28"/>
      <c r="W17" s="28"/>
      <c r="Z17" s="46">
        <v>10</v>
      </c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N17" s="76">
        <v>11</v>
      </c>
      <c r="AO17" s="76">
        <f t="shared" si="12"/>
        <v>-0.99960000000000004</v>
      </c>
      <c r="AP17" s="76">
        <f t="shared" si="13"/>
        <v>-1</v>
      </c>
      <c r="AQ17" s="76">
        <f t="shared" si="2"/>
        <v>-0.99980000000000002</v>
      </c>
      <c r="AR17" s="76">
        <f t="shared" si="3"/>
        <v>1.9073486328164901E+70</v>
      </c>
      <c r="AU17" s="84">
        <v>11</v>
      </c>
      <c r="AV17" s="84">
        <f t="shared" si="14"/>
        <v>0.1</v>
      </c>
      <c r="AW17" s="84">
        <f t="shared" si="15"/>
        <v>0.10566</v>
      </c>
      <c r="AX17" s="84">
        <f t="shared" si="4"/>
        <v>0.14457</v>
      </c>
      <c r="AY17" s="84">
        <f t="shared" si="5"/>
        <v>-2.0400000000000001E-3</v>
      </c>
      <c r="AZ17" s="84">
        <f t="shared" si="6"/>
        <v>0.10557999999999999</v>
      </c>
      <c r="BA17" s="84">
        <f t="shared" si="7"/>
        <v>0</v>
      </c>
      <c r="BD17" s="50">
        <v>11</v>
      </c>
      <c r="BE17" s="50" t="e">
        <f t="shared" si="22"/>
        <v>#DIV/0!</v>
      </c>
      <c r="BF17" s="50" t="e">
        <f t="shared" si="19"/>
        <v>#DIV/0!</v>
      </c>
      <c r="BG17" s="55"/>
      <c r="BJ17" s="60">
        <v>12</v>
      </c>
      <c r="BK17" s="60">
        <f t="shared" si="8"/>
        <v>11.212300000000001</v>
      </c>
      <c r="BL17" s="60">
        <f t="shared" si="0"/>
        <v>0</v>
      </c>
      <c r="BM17" s="60">
        <f t="shared" si="1"/>
        <v>1.9617</v>
      </c>
      <c r="BN17" s="58"/>
      <c r="BQ17" s="106">
        <f>ROUND(BQ11/$BR$11,$BU$2)</f>
        <v>0</v>
      </c>
      <c r="BR17" s="106">
        <f t="shared" ref="BR17:BT17" si="32">ROUND(BR11/$BR$11,$BU$2)</f>
        <v>1</v>
      </c>
      <c r="BS17" s="106">
        <f t="shared" si="32"/>
        <v>-5</v>
      </c>
      <c r="BT17" s="106">
        <f t="shared" si="32"/>
        <v>-9</v>
      </c>
      <c r="BU17" s="105"/>
      <c r="BX17" s="68">
        <v>4</v>
      </c>
      <c r="BY17" s="68">
        <f t="shared" si="25"/>
        <v>1.5049999999999999</v>
      </c>
      <c r="BZ17" s="68">
        <f t="shared" si="26"/>
        <v>2.0129999999999999</v>
      </c>
      <c r="CA17" s="68">
        <f t="shared" si="27"/>
        <v>2.6629999999999998</v>
      </c>
      <c r="CB17" s="63"/>
      <c r="CC17" s="63"/>
      <c r="CF17" s="98">
        <v>4</v>
      </c>
      <c r="CG17" s="98">
        <f t="shared" si="28"/>
        <v>1</v>
      </c>
      <c r="CH17" s="98">
        <f t="shared" si="29"/>
        <v>2</v>
      </c>
      <c r="CI17" s="98">
        <f t="shared" si="30"/>
        <v>-1</v>
      </c>
      <c r="CJ17" s="93"/>
      <c r="CK17" s="93"/>
    </row>
    <row r="18" spans="1:89">
      <c r="A18" s="11">
        <v>11</v>
      </c>
      <c r="B18" s="11"/>
      <c r="C18" s="11"/>
      <c r="D18" s="11"/>
      <c r="E18" s="3"/>
      <c r="F18" s="3"/>
      <c r="I18" s="23">
        <v>11</v>
      </c>
      <c r="J18" s="23">
        <f t="shared" si="17"/>
        <v>3.2000000000000006</v>
      </c>
      <c r="K18" s="23">
        <f t="shared" si="18"/>
        <v>0.54699999999999993</v>
      </c>
      <c r="L18" s="25">
        <f t="shared" si="20"/>
        <v>0.54800000000000004</v>
      </c>
      <c r="M18" s="23">
        <f t="shared" si="9"/>
        <v>0.1439</v>
      </c>
      <c r="N18" s="23">
        <f t="shared" si="10"/>
        <v>2.7900000000000001E-2</v>
      </c>
      <c r="Q18" s="35">
        <v>11</v>
      </c>
      <c r="R18" s="35"/>
      <c r="S18" s="35"/>
      <c r="T18" s="35"/>
      <c r="U18" s="35"/>
      <c r="V18" s="28"/>
      <c r="W18" s="28"/>
      <c r="Z18" s="46">
        <v>11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N18" s="76">
        <v>12</v>
      </c>
      <c r="AO18" s="76">
        <f t="shared" si="12"/>
        <v>-0.99980000000000002</v>
      </c>
      <c r="AP18" s="76">
        <f t="shared" si="13"/>
        <v>-1</v>
      </c>
      <c r="AQ18" s="76">
        <f t="shared" si="2"/>
        <v>-0.99990000000000001</v>
      </c>
      <c r="AR18" s="76">
        <f t="shared" si="3"/>
        <v>1.00000000000209E+76</v>
      </c>
      <c r="AU18" s="84">
        <v>12</v>
      </c>
      <c r="AV18" s="84">
        <f t="shared" si="14"/>
        <v>0.1</v>
      </c>
      <c r="AW18" s="84">
        <f t="shared" si="15"/>
        <v>0.10566</v>
      </c>
      <c r="AX18" s="84">
        <f t="shared" si="4"/>
        <v>0.14457</v>
      </c>
      <c r="AY18" s="84">
        <f t="shared" si="5"/>
        <v>-2.0400000000000001E-3</v>
      </c>
      <c r="AZ18" s="84">
        <f t="shared" si="6"/>
        <v>0.10557999999999999</v>
      </c>
      <c r="BA18" s="84">
        <f t="shared" si="7"/>
        <v>0</v>
      </c>
      <c r="BD18" s="50">
        <v>12</v>
      </c>
      <c r="BE18" s="50" t="e">
        <f t="shared" si="22"/>
        <v>#DIV/0!</v>
      </c>
      <c r="BF18" s="50" t="e">
        <f t="shared" si="19"/>
        <v>#DIV/0!</v>
      </c>
      <c r="BG18" s="55"/>
      <c r="BJ18" s="60">
        <v>13</v>
      </c>
      <c r="BK18" s="60">
        <f t="shared" si="8"/>
        <v>11.212300000000001</v>
      </c>
      <c r="BL18" s="60">
        <f t="shared" si="0"/>
        <v>0</v>
      </c>
      <c r="BM18" s="60">
        <f t="shared" si="1"/>
        <v>1.9617</v>
      </c>
      <c r="BN18" s="58"/>
      <c r="BQ18" s="107">
        <f>ROUND(BQ12-$BR$12*BQ17,$BU$2)</f>
        <v>0</v>
      </c>
      <c r="BR18" s="107">
        <f t="shared" ref="BR18:BT18" si="33">ROUND(BR12-$BR$12*BR17,$BU$2)</f>
        <v>0</v>
      </c>
      <c r="BS18" s="107">
        <f t="shared" si="33"/>
        <v>-52</v>
      </c>
      <c r="BT18" s="107">
        <f t="shared" si="33"/>
        <v>-104</v>
      </c>
      <c r="BU18" s="105"/>
      <c r="BX18" s="68">
        <v>5</v>
      </c>
      <c r="BY18" s="68">
        <f t="shared" si="25"/>
        <v>1.6359999999999999</v>
      </c>
      <c r="BZ18" s="68">
        <f t="shared" si="26"/>
        <v>2.1110000000000002</v>
      </c>
      <c r="CA18" s="68">
        <f t="shared" si="27"/>
        <v>2.7440000000000002</v>
      </c>
      <c r="CB18" s="63"/>
      <c r="CC18" s="63"/>
      <c r="CF18" s="98">
        <v>5</v>
      </c>
      <c r="CG18" s="98">
        <f t="shared" si="28"/>
        <v>1</v>
      </c>
      <c r="CH18" s="98">
        <f t="shared" si="29"/>
        <v>2</v>
      </c>
      <c r="CI18" s="98">
        <f t="shared" si="30"/>
        <v>-1</v>
      </c>
      <c r="CJ18" s="93"/>
      <c r="CK18" s="93"/>
    </row>
    <row r="19" spans="1:89">
      <c r="A19" s="11">
        <v>12</v>
      </c>
      <c r="B19" s="11"/>
      <c r="C19" s="11"/>
      <c r="D19" s="11"/>
      <c r="E19" s="3"/>
      <c r="F19" s="3"/>
      <c r="I19" s="23">
        <v>12</v>
      </c>
      <c r="J19" s="23">
        <f t="shared" si="17"/>
        <v>3.4000000000000008</v>
      </c>
      <c r="K19" s="23">
        <f t="shared" si="18"/>
        <v>0.57489999999999997</v>
      </c>
      <c r="L19" s="25">
        <f t="shared" si="20"/>
        <v>0.57579999999999998</v>
      </c>
      <c r="M19" s="23">
        <f t="shared" si="9"/>
        <v>0.1356</v>
      </c>
      <c r="N19" s="23">
        <f t="shared" si="10"/>
        <v>2.64E-2</v>
      </c>
      <c r="Q19" s="35">
        <v>12</v>
      </c>
      <c r="R19" s="35"/>
      <c r="S19" s="35"/>
      <c r="T19" s="35"/>
      <c r="U19" s="35"/>
      <c r="V19" s="28"/>
      <c r="W19" s="28"/>
      <c r="Z19" s="46">
        <v>12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N19" s="76">
        <v>13</v>
      </c>
      <c r="AO19" s="76">
        <f t="shared" si="12"/>
        <v>-0.99990000000000001</v>
      </c>
      <c r="AP19" s="76">
        <f t="shared" si="13"/>
        <v>-1</v>
      </c>
      <c r="AQ19" s="76">
        <f t="shared" si="2"/>
        <v>-1</v>
      </c>
      <c r="AR19" s="76" t="e">
        <f t="shared" si="3"/>
        <v>#DIV/0!</v>
      </c>
      <c r="AU19" s="84">
        <v>13</v>
      </c>
      <c r="AV19" s="84">
        <f t="shared" si="14"/>
        <v>0.1</v>
      </c>
      <c r="AW19" s="84">
        <f t="shared" si="15"/>
        <v>0.10566</v>
      </c>
      <c r="AX19" s="84">
        <f t="shared" si="4"/>
        <v>0.14457</v>
      </c>
      <c r="AY19" s="84">
        <f t="shared" si="5"/>
        <v>-2.0400000000000001E-3</v>
      </c>
      <c r="AZ19" s="84">
        <f t="shared" si="6"/>
        <v>0.10557999999999999</v>
      </c>
      <c r="BA19" s="84">
        <f t="shared" si="7"/>
        <v>0</v>
      </c>
      <c r="BD19" s="50">
        <v>13</v>
      </c>
      <c r="BE19" s="50" t="e">
        <f t="shared" si="22"/>
        <v>#DIV/0!</v>
      </c>
      <c r="BF19" s="50" t="e">
        <f t="shared" si="19"/>
        <v>#DIV/0!</v>
      </c>
      <c r="BG19" s="55"/>
      <c r="BJ19" s="60">
        <v>14</v>
      </c>
      <c r="BK19" s="60">
        <f t="shared" si="8"/>
        <v>11.212300000000001</v>
      </c>
      <c r="BL19" s="60">
        <f t="shared" si="0"/>
        <v>0</v>
      </c>
      <c r="BM19" s="60">
        <f t="shared" si="1"/>
        <v>1.9617</v>
      </c>
      <c r="BN19" s="58"/>
      <c r="BQ19" s="108"/>
      <c r="BR19" s="105"/>
      <c r="BS19" s="105"/>
      <c r="BT19" s="108"/>
      <c r="BU19" s="105"/>
      <c r="BX19" s="68">
        <v>6</v>
      </c>
      <c r="BY19" s="68">
        <f t="shared" si="25"/>
        <v>1.579</v>
      </c>
      <c r="BZ19" s="68">
        <f t="shared" si="26"/>
        <v>2.069</v>
      </c>
      <c r="CA19" s="68">
        <f t="shared" si="27"/>
        <v>2.71</v>
      </c>
      <c r="CB19" s="63"/>
      <c r="CC19" s="63"/>
      <c r="CF19" s="98">
        <v>6</v>
      </c>
      <c r="CG19" s="98">
        <f t="shared" si="28"/>
        <v>1</v>
      </c>
      <c r="CH19" s="98">
        <f t="shared" si="29"/>
        <v>2</v>
      </c>
      <c r="CI19" s="98">
        <f t="shared" si="30"/>
        <v>-1</v>
      </c>
      <c r="CJ19" s="93"/>
      <c r="CK19" s="93"/>
    </row>
    <row r="20" spans="1:89">
      <c r="A20" s="11">
        <v>13</v>
      </c>
      <c r="B20" s="11"/>
      <c r="C20" s="11"/>
      <c r="D20" s="11"/>
      <c r="E20" s="3"/>
      <c r="F20" s="3"/>
      <c r="I20" s="23">
        <v>13</v>
      </c>
      <c r="J20" s="23">
        <f t="shared" si="17"/>
        <v>3.600000000000001</v>
      </c>
      <c r="K20" s="23">
        <f t="shared" si="18"/>
        <v>0.60129999999999995</v>
      </c>
      <c r="L20" s="25">
        <f t="shared" si="20"/>
        <v>0.60199999999999998</v>
      </c>
      <c r="M20" s="23">
        <f t="shared" si="9"/>
        <v>0.12820000000000001</v>
      </c>
      <c r="N20" s="23">
        <f t="shared" si="10"/>
        <v>2.5000000000000001E-2</v>
      </c>
      <c r="Q20" s="35">
        <v>13</v>
      </c>
      <c r="R20" s="35"/>
      <c r="S20" s="35"/>
      <c r="T20" s="35"/>
      <c r="U20" s="35"/>
      <c r="V20" s="28"/>
      <c r="W20" s="28"/>
      <c r="Z20" s="46">
        <v>13</v>
      </c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N20" s="76">
        <v>14</v>
      </c>
      <c r="AO20" s="76" t="e">
        <f t="shared" si="12"/>
        <v>#DIV/0!</v>
      </c>
      <c r="AP20" s="76" t="e">
        <f t="shared" si="13"/>
        <v>#DIV/0!</v>
      </c>
      <c r="AQ20" s="76" t="e">
        <f t="shared" si="2"/>
        <v>#DIV/0!</v>
      </c>
      <c r="AR20" s="76" t="e">
        <f t="shared" si="3"/>
        <v>#DIV/0!</v>
      </c>
      <c r="AU20" s="84">
        <v>14</v>
      </c>
      <c r="AV20" s="84">
        <f t="shared" si="14"/>
        <v>0.1</v>
      </c>
      <c r="AW20" s="84">
        <f t="shared" si="15"/>
        <v>0.10566</v>
      </c>
      <c r="AX20" s="84">
        <f t="shared" si="4"/>
        <v>0.14457</v>
      </c>
      <c r="AY20" s="84">
        <f t="shared" si="5"/>
        <v>-2.0400000000000001E-3</v>
      </c>
      <c r="AZ20" s="84">
        <f t="shared" si="6"/>
        <v>0.10557999999999999</v>
      </c>
      <c r="BA20" s="84">
        <f t="shared" si="7"/>
        <v>0</v>
      </c>
      <c r="BQ20" s="105"/>
      <c r="BR20" s="105"/>
      <c r="BS20" s="105"/>
      <c r="BT20" s="105"/>
      <c r="BU20" s="105"/>
      <c r="BX20" s="68">
        <v>7</v>
      </c>
      <c r="BY20" s="68">
        <f t="shared" si="25"/>
        <v>1.603</v>
      </c>
      <c r="BZ20" s="68">
        <f t="shared" si="26"/>
        <v>2.0870000000000002</v>
      </c>
      <c r="CA20" s="68">
        <f t="shared" si="27"/>
        <v>2.7250000000000001</v>
      </c>
      <c r="CB20" s="63"/>
      <c r="CC20" s="63"/>
      <c r="CF20" s="98">
        <v>7</v>
      </c>
      <c r="CG20" s="98">
        <f t="shared" si="28"/>
        <v>1</v>
      </c>
      <c r="CH20" s="98">
        <f t="shared" si="29"/>
        <v>2</v>
      </c>
      <c r="CI20" s="98">
        <f t="shared" si="30"/>
        <v>-1</v>
      </c>
      <c r="CJ20" s="93"/>
      <c r="CK20" s="93"/>
    </row>
    <row r="21" spans="1:89">
      <c r="A21" s="11">
        <v>14</v>
      </c>
      <c r="B21" s="11"/>
      <c r="C21" s="11"/>
      <c r="D21" s="11"/>
      <c r="E21" s="3"/>
      <c r="F21" s="3"/>
      <c r="I21" s="23">
        <v>14</v>
      </c>
      <c r="J21" s="23">
        <f>J20+J$5</f>
        <v>3.8000000000000012</v>
      </c>
      <c r="K21" s="23">
        <f>K20+N20</f>
        <v>0.62629999999999997</v>
      </c>
      <c r="L21" s="25">
        <f t="shared" si="20"/>
        <v>0.62690000000000001</v>
      </c>
      <c r="M21" s="23">
        <f t="shared" si="9"/>
        <v>0.1216</v>
      </c>
      <c r="N21" s="23" t="e">
        <f t="shared" si="10"/>
        <v>#DIV/0!</v>
      </c>
      <c r="Q21" s="35">
        <v>14</v>
      </c>
      <c r="R21" s="35"/>
      <c r="S21" s="35"/>
      <c r="T21" s="35"/>
      <c r="U21" s="35"/>
      <c r="V21" s="28"/>
      <c r="W21" s="28"/>
      <c r="Z21" s="46">
        <v>14</v>
      </c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N21" s="76">
        <v>15</v>
      </c>
      <c r="AO21" s="76" t="e">
        <f t="shared" si="12"/>
        <v>#DIV/0!</v>
      </c>
      <c r="AP21" s="76" t="e">
        <f t="shared" si="13"/>
        <v>#DIV/0!</v>
      </c>
      <c r="AQ21" s="76" t="e">
        <f t="shared" si="2"/>
        <v>#DIV/0!</v>
      </c>
      <c r="AR21" s="76" t="e">
        <f t="shared" si="3"/>
        <v>#DIV/0!</v>
      </c>
      <c r="AU21" s="84">
        <v>15</v>
      </c>
      <c r="AV21" s="84">
        <f t="shared" si="14"/>
        <v>0.1</v>
      </c>
      <c r="AW21" s="84">
        <f t="shared" si="15"/>
        <v>0.10566</v>
      </c>
      <c r="AX21" s="84">
        <f t="shared" si="4"/>
        <v>0.14457</v>
      </c>
      <c r="AY21" s="84">
        <f t="shared" si="5"/>
        <v>-2.0400000000000001E-3</v>
      </c>
      <c r="AZ21" s="84">
        <f t="shared" si="6"/>
        <v>0.10557999999999999</v>
      </c>
      <c r="BA21" s="84">
        <f t="shared" si="7"/>
        <v>0</v>
      </c>
      <c r="BQ21" s="105"/>
      <c r="BR21" s="105"/>
      <c r="BS21" s="105"/>
      <c r="BT21" s="105"/>
      <c r="BU21" s="105"/>
      <c r="BX21" s="68">
        <v>8</v>
      </c>
      <c r="BY21" s="68">
        <f t="shared" si="25"/>
        <v>1.593</v>
      </c>
      <c r="BZ21" s="68">
        <f t="shared" si="26"/>
        <v>2.08</v>
      </c>
      <c r="CA21" s="68">
        <f t="shared" si="27"/>
        <v>2.718</v>
      </c>
      <c r="CB21" s="63"/>
      <c r="CC21" s="63"/>
      <c r="CF21" s="98">
        <v>8</v>
      </c>
      <c r="CG21" s="98">
        <f t="shared" si="28"/>
        <v>1</v>
      </c>
      <c r="CH21" s="98">
        <f t="shared" si="29"/>
        <v>2</v>
      </c>
      <c r="CI21" s="98">
        <f t="shared" si="30"/>
        <v>-1</v>
      </c>
      <c r="CJ21" s="93"/>
      <c r="CK21" s="93"/>
    </row>
    <row r="22" spans="1:89">
      <c r="BP22" s="69"/>
      <c r="BQ22" s="107">
        <f>ROUND(BQ16-$BS$16*BQ24,$BU$2)</f>
        <v>1</v>
      </c>
      <c r="BR22" s="107">
        <f t="shared" ref="BR22:BT22" si="34">ROUND(BR16-$BS$16*BR24,$BU$2)</f>
        <v>0</v>
      </c>
      <c r="BS22" s="107">
        <f t="shared" si="34"/>
        <v>0</v>
      </c>
      <c r="BT22" s="107">
        <f t="shared" si="34"/>
        <v>3</v>
      </c>
      <c r="BU22" s="109"/>
      <c r="BX22" s="68">
        <v>9</v>
      </c>
      <c r="BY22" s="68">
        <f t="shared" ref="BY22:BY24" si="35">ROUND(($CA$4-($BY$4*BZ21)-($BZ$4*CA21))/$BX$4,CA$8)</f>
        <v>1.597</v>
      </c>
      <c r="BZ22" s="68">
        <f t="shared" si="26"/>
        <v>2.0830000000000002</v>
      </c>
      <c r="CA22" s="68">
        <f t="shared" ref="CA22:CA24" si="36">ROUND(($CA$6-($BX$6*BY21)-($BY$6*BZ21))/$BZ$6,CA$8)</f>
        <v>2.7210000000000001</v>
      </c>
      <c r="CB22" s="63"/>
      <c r="CC22" s="63"/>
    </row>
    <row r="23" spans="1:89">
      <c r="BQ23" s="107">
        <f>ROUND(BQ17-$BS$17*BQ24,$BU$2)</f>
        <v>0</v>
      </c>
      <c r="BR23" s="107">
        <f t="shared" ref="BR23:BT23" si="37">ROUND(BR17-$BS$17*BR24,$BU$2)</f>
        <v>1</v>
      </c>
      <c r="BS23" s="107">
        <f t="shared" si="37"/>
        <v>0</v>
      </c>
      <c r="BT23" s="107">
        <f t="shared" si="37"/>
        <v>1</v>
      </c>
      <c r="BU23" s="105"/>
      <c r="BX23" s="68">
        <v>10</v>
      </c>
      <c r="BY23" s="68">
        <f t="shared" si="35"/>
        <v>1.595</v>
      </c>
      <c r="BZ23" s="68">
        <f t="shared" si="26"/>
        <v>2.081</v>
      </c>
      <c r="CA23" s="68">
        <f t="shared" si="36"/>
        <v>2.72</v>
      </c>
      <c r="CB23" s="63"/>
      <c r="CC23" s="63"/>
    </row>
    <row r="24" spans="1:89">
      <c r="BQ24" s="107">
        <f>ROUND(BQ18/$BS$18,$BU$2)</f>
        <v>0</v>
      </c>
      <c r="BR24" s="107">
        <f t="shared" ref="BR24:BT24" si="38">ROUND(BR18/$BS$18,$BU$2)</f>
        <v>0</v>
      </c>
      <c r="BS24" s="107">
        <f t="shared" si="38"/>
        <v>1</v>
      </c>
      <c r="BT24" s="107">
        <f t="shared" si="38"/>
        <v>2</v>
      </c>
      <c r="BU24" s="105"/>
      <c r="BX24" s="68">
        <v>11</v>
      </c>
      <c r="BY24" s="68">
        <f t="shared" si="35"/>
        <v>1.5960000000000001</v>
      </c>
      <c r="BZ24" s="68">
        <f t="shared" si="26"/>
        <v>2.0819999999999999</v>
      </c>
      <c r="CA24" s="68">
        <f t="shared" si="36"/>
        <v>2.72</v>
      </c>
      <c r="CB24" s="63"/>
      <c r="CC24" s="63"/>
    </row>
    <row r="25" spans="1:89">
      <c r="BQ25" s="108"/>
      <c r="BR25" s="105"/>
      <c r="BS25" s="105"/>
      <c r="BT25" s="108"/>
      <c r="BU25" s="105"/>
      <c r="BX25" s="68">
        <v>12</v>
      </c>
      <c r="BY25" s="68">
        <f t="shared" ref="BY25:BY27" si="39">ROUND(($CA$4-($BY$4*BZ24)-($BZ$4*CA24))/$BX$4,CA$8)</f>
        <v>1.5960000000000001</v>
      </c>
      <c r="BZ25" s="68">
        <f t="shared" si="26"/>
        <v>2.0819999999999999</v>
      </c>
      <c r="CA25" s="68">
        <f t="shared" ref="CA25:CA27" si="40">ROUND(($CA$6-($BX$6*BY24)-($BY$6*BZ24))/$BZ$6,CA$8)</f>
        <v>2.72</v>
      </c>
      <c r="CB25" s="63"/>
      <c r="CC25" s="63"/>
    </row>
    <row r="26" spans="1:89">
      <c r="BX26" s="68">
        <v>13</v>
      </c>
      <c r="BY26" s="68">
        <f t="shared" si="39"/>
        <v>1.5960000000000001</v>
      </c>
      <c r="BZ26" s="68">
        <f t="shared" si="26"/>
        <v>2.0819999999999999</v>
      </c>
      <c r="CA26" s="68">
        <f t="shared" si="40"/>
        <v>2.72</v>
      </c>
      <c r="CB26" s="63"/>
      <c r="CC26" s="63"/>
    </row>
    <row r="27" spans="1:89">
      <c r="BX27" s="68">
        <v>14</v>
      </c>
      <c r="BY27" s="68">
        <f t="shared" si="39"/>
        <v>1.5960000000000001</v>
      </c>
      <c r="BZ27" s="68">
        <f t="shared" si="26"/>
        <v>2.0819999999999999</v>
      </c>
      <c r="CA27" s="68">
        <f t="shared" si="40"/>
        <v>2.72</v>
      </c>
      <c r="CB27" s="63"/>
      <c r="CC27" s="63"/>
    </row>
  </sheetData>
  <pageMargins left="0.69930555555555596" right="0.69930555555555596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yiliang ong</dc:creator>
  <cp:lastModifiedBy>yiliang ong</cp:lastModifiedBy>
  <dcterms:created xsi:type="dcterms:W3CDTF">2020-08-02T12:14:00Z</dcterms:created>
  <dcterms:modified xsi:type="dcterms:W3CDTF">2021-09-10T18:58:12Z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