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Rule" sheetId="5" r:id="rId1"/>
    <sheet name="cab" sheetId="1" r:id="rId2"/>
    <sheet name="other" sheetId="3" r:id="rId3"/>
    <sheet name="layOther" sheetId="4" r:id="rId4"/>
    <sheet name="waterLeak" sheetId="6" r:id="rId5"/>
    <sheet name="modelAndLayout" sheetId="7" r:id="rId6"/>
  </sheets>
  <calcPr calcId="145621"/>
</workbook>
</file>

<file path=xl/calcChain.xml><?xml version="1.0" encoding="utf-8"?>
<calcChain xmlns="http://schemas.openxmlformats.org/spreadsheetml/2006/main">
  <c r="B2" i="6" l="1"/>
  <c r="D2" i="6"/>
  <c r="C2" i="6"/>
  <c r="A2" i="6"/>
  <c r="C5" i="4"/>
  <c r="K5" i="1" l="1"/>
  <c r="K6" i="1"/>
  <c r="K7" i="1"/>
  <c r="K8" i="1"/>
  <c r="K9" i="1"/>
  <c r="K10" i="1"/>
  <c r="K26" i="1"/>
  <c r="K27" i="1"/>
  <c r="K28" i="1"/>
  <c r="K29" i="1"/>
  <c r="K30" i="1"/>
  <c r="K31" i="1"/>
  <c r="K32" i="1"/>
  <c r="K33" i="1"/>
  <c r="K34" i="1"/>
  <c r="K35" i="1"/>
  <c r="K36" i="1"/>
  <c r="K3" i="1"/>
  <c r="K4" i="1"/>
  <c r="K2" i="1"/>
  <c r="J28" i="1"/>
  <c r="J27" i="1"/>
  <c r="J3" i="1"/>
  <c r="J4" i="1"/>
  <c r="J5" i="1"/>
  <c r="J6" i="1"/>
  <c r="J7" i="1"/>
  <c r="J8" i="1"/>
  <c r="J9" i="1"/>
  <c r="J10" i="1"/>
  <c r="J2" i="1"/>
  <c r="H2" i="5"/>
  <c r="B5" i="5"/>
  <c r="G2" i="5" s="1"/>
  <c r="I2" i="1" l="1"/>
  <c r="I3" i="1" s="1"/>
  <c r="I4" i="1" s="1"/>
  <c r="I5" i="1" s="1"/>
  <c r="I6" i="1" s="1"/>
  <c r="I7" i="1" s="1"/>
  <c r="I8" i="1" s="1"/>
  <c r="I9" i="1" s="1"/>
  <c r="I10" i="1" s="1"/>
  <c r="I26" i="1"/>
  <c r="I27" i="1" s="1"/>
  <c r="I28" i="1" s="1"/>
  <c r="I29" i="1" s="1"/>
  <c r="I30" i="1" s="1"/>
  <c r="I31" i="1" s="1"/>
  <c r="I32" i="1" s="1"/>
  <c r="I33" i="1" s="1"/>
  <c r="E2" i="5"/>
  <c r="C3" i="4"/>
  <c r="C4" i="4" s="1"/>
  <c r="C2" i="4"/>
  <c r="B4" i="4"/>
  <c r="L5" i="1"/>
  <c r="L3" i="1"/>
  <c r="L4" i="1"/>
  <c r="L2" i="1"/>
  <c r="I36" i="1" l="1"/>
  <c r="I34" i="1"/>
  <c r="I35" i="1"/>
  <c r="B2" i="4"/>
  <c r="B8" i="4" s="1"/>
  <c r="B3" i="4"/>
  <c r="D2" i="4"/>
  <c r="B5" i="4" l="1"/>
  <c r="D35" i="1"/>
  <c r="A34" i="1"/>
  <c r="C9" i="4"/>
  <c r="C8" i="4"/>
  <c r="C7" i="4"/>
  <c r="D5" i="4"/>
  <c r="B6" i="4"/>
  <c r="F4" i="4"/>
  <c r="F5" i="4" s="1"/>
  <c r="F6" i="4" s="1"/>
  <c r="F7" i="4" s="1"/>
  <c r="F3" i="4"/>
  <c r="D7" i="4"/>
  <c r="D6" i="4"/>
  <c r="D4" i="4"/>
  <c r="E5" i="4"/>
  <c r="E7" i="4"/>
  <c r="E6" i="4"/>
  <c r="E4" i="4"/>
  <c r="E3" i="4"/>
  <c r="L6" i="1" l="1"/>
  <c r="L7" i="1" s="1"/>
  <c r="L8" i="1" s="1"/>
  <c r="L9" i="1" s="1"/>
  <c r="L26" i="1" s="1"/>
  <c r="J26" i="1" s="1"/>
  <c r="L29" i="1" l="1"/>
  <c r="A26" i="1"/>
  <c r="A28" i="1"/>
  <c r="A27" i="1"/>
  <c r="A29" i="1"/>
  <c r="A30" i="1"/>
  <c r="A31" i="1"/>
  <c r="A32" i="1"/>
  <c r="A33" i="1"/>
  <c r="L30" i="1" l="1"/>
  <c r="J29" i="1"/>
  <c r="L32" i="1" l="1"/>
  <c r="J30" i="1"/>
  <c r="B7" i="4"/>
  <c r="B9" i="4" s="1"/>
  <c r="L31" i="1" l="1"/>
  <c r="J32" i="1"/>
  <c r="L33" i="1" l="1"/>
  <c r="J33" i="1" s="1"/>
  <c r="J34" i="1" s="1"/>
  <c r="J31" i="1"/>
</calcChain>
</file>

<file path=xl/sharedStrings.xml><?xml version="1.0" encoding="utf-8"?>
<sst xmlns="http://schemas.openxmlformats.org/spreadsheetml/2006/main" count="175" uniqueCount="113">
  <si>
    <t>pos-x</t>
    <phoneticPr fontId="1" type="noConversion"/>
  </si>
  <si>
    <t>mtl</t>
    <phoneticPr fontId="1" type="noConversion"/>
  </si>
  <si>
    <t>pos-y</t>
    <phoneticPr fontId="1" type="noConversion"/>
  </si>
  <si>
    <t>pos-z</t>
    <phoneticPr fontId="1" type="noConversion"/>
  </si>
  <si>
    <t>mtl</t>
    <phoneticPr fontId="1" type="noConversion"/>
  </si>
  <si>
    <t>oppo_R20_ltd_60</t>
  </si>
  <si>
    <t>1机柜6</t>
    <phoneticPr fontId="1" type="noConversion"/>
  </si>
  <si>
    <t>1空调柜2</t>
    <phoneticPr fontId="1" type="noConversion"/>
  </si>
  <si>
    <t>1机柜5</t>
    <phoneticPr fontId="1" type="noConversion"/>
  </si>
  <si>
    <t>1机柜4</t>
    <phoneticPr fontId="1" type="noConversion"/>
  </si>
  <si>
    <t>1机柜3</t>
    <phoneticPr fontId="1" type="noConversion"/>
  </si>
  <si>
    <t>1机柜2</t>
    <phoneticPr fontId="1" type="noConversion"/>
  </si>
  <si>
    <t>1空调柜1</t>
    <phoneticPr fontId="1" type="noConversion"/>
  </si>
  <si>
    <t>1机柜1</t>
    <phoneticPr fontId="1" type="noConversion"/>
  </si>
  <si>
    <t>jg_60</t>
    <phoneticPr fontId="1" type="noConversion"/>
  </si>
  <si>
    <t>cabname</t>
    <phoneticPr fontId="1" type="noConversion"/>
  </si>
  <si>
    <t>rotation-x</t>
    <phoneticPr fontId="1" type="noConversion"/>
  </si>
  <si>
    <t>rotation-y</t>
    <phoneticPr fontId="1" type="noConversion"/>
  </si>
  <si>
    <t>rotation-z</t>
    <phoneticPr fontId="1" type="noConversion"/>
  </si>
  <si>
    <t>style-top</t>
    <phoneticPr fontId="1" type="noConversion"/>
  </si>
  <si>
    <t>style-left</t>
    <phoneticPr fontId="1" type="noConversion"/>
  </si>
  <si>
    <t>style-width</t>
    <phoneticPr fontId="1" type="noConversion"/>
  </si>
  <si>
    <t>style-height</t>
    <phoneticPr fontId="1" type="noConversion"/>
  </si>
  <si>
    <t>style-backgroundColor</t>
  </si>
  <si>
    <t>style-zIndex</t>
  </si>
  <si>
    <t>style-backgroundImage</t>
  </si>
  <si>
    <t>style-transform</t>
  </si>
  <si>
    <t>class</t>
    <phoneticPr fontId="1" type="noConversion"/>
  </si>
  <si>
    <t>layGap</t>
    <phoneticPr fontId="1" type="noConversion"/>
  </si>
  <si>
    <t>layCabWidth</t>
    <phoneticPr fontId="1" type="noConversion"/>
  </si>
  <si>
    <t>layCabHeight</t>
    <phoneticPr fontId="1" type="noConversion"/>
  </si>
  <si>
    <t>modelW</t>
    <phoneticPr fontId="1" type="noConversion"/>
  </si>
  <si>
    <t>key</t>
    <phoneticPr fontId="1" type="noConversion"/>
  </si>
  <si>
    <t>drawcab-9</t>
  </si>
  <si>
    <t>drawcab-10</t>
  </si>
  <si>
    <t>drawcab-11</t>
  </si>
  <si>
    <t>drawcab-12</t>
  </si>
  <si>
    <t>drawcab-13</t>
  </si>
  <si>
    <t>drawcab-14</t>
  </si>
  <si>
    <t>drawcab-15</t>
  </si>
  <si>
    <t>drawcab-16</t>
  </si>
  <si>
    <t>drawcab-24</t>
  </si>
  <si>
    <t>drawcab-25</t>
  </si>
  <si>
    <t>drawcab-26</t>
  </si>
  <si>
    <t>drawcab-27</t>
  </si>
  <si>
    <t>drawcab-28</t>
  </si>
  <si>
    <t>drawcab-29</t>
  </si>
  <si>
    <t>drawcab-30</t>
  </si>
  <si>
    <t>drawcab-31</t>
  </si>
  <si>
    <t>drawcab-32</t>
  </si>
  <si>
    <t>cab_type</t>
    <phoneticPr fontId="1" type="noConversion"/>
  </si>
  <si>
    <t>key</t>
    <phoneticPr fontId="1" type="noConversion"/>
  </si>
  <si>
    <t>drawother-1</t>
    <phoneticPr fontId="1" type="noConversion"/>
  </si>
  <si>
    <t>drawother-2</t>
  </si>
  <si>
    <t>drawother-3</t>
  </si>
  <si>
    <t>drawother-4</t>
  </si>
  <si>
    <t>drawother-5</t>
  </si>
  <si>
    <t>drawother-6</t>
  </si>
  <si>
    <t>#5c6f8f</t>
    <phoneticPr fontId="1" type="noConversion"/>
  </si>
  <si>
    <t>drawdoor-1</t>
    <phoneticPr fontId="1" type="noConversion"/>
  </si>
  <si>
    <r>
      <t>url(</t>
    </r>
    <r>
      <rPr>
        <u/>
        <sz val="9"/>
        <color theme="1"/>
        <rFont val="Consolas"/>
        <family val="3"/>
      </rPr>
      <t>/config2/img/laydoor.png</t>
    </r>
    <r>
      <rPr>
        <sz val="9"/>
        <color rgb="FF222222"/>
        <rFont val="Consolas"/>
        <family val="3"/>
      </rPr>
      <t>)</t>
    </r>
  </si>
  <si>
    <t>laycof-img</t>
  </si>
  <si>
    <t>drawdoor-2</t>
  </si>
  <si>
    <t>rotate(180deg)</t>
    <phoneticPr fontId="1" type="noConversion"/>
  </si>
  <si>
    <t>cab_id</t>
    <phoneticPr fontId="1" type="noConversion"/>
  </si>
  <si>
    <t>cab_index</t>
    <phoneticPr fontId="1" type="noConversion"/>
  </si>
  <si>
    <t>children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</si>
  <si>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</si>
  <si>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</si>
  <si>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</si>
  <si>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</si>
  <si>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jg_full</t>
    <phoneticPr fontId="1" type="noConversion"/>
  </si>
  <si>
    <t>texture</t>
    <phoneticPr fontId="1" type="noConversion"/>
  </si>
  <si>
    <t>1配电柜2</t>
    <phoneticPr fontId="1" type="noConversion"/>
  </si>
  <si>
    <t>1配电柜1</t>
    <phoneticPr fontId="1" type="noConversion"/>
  </si>
  <si>
    <t>2配电柜1</t>
    <phoneticPr fontId="1" type="noConversion"/>
  </si>
  <si>
    <t>drawcab-33</t>
  </si>
  <si>
    <t>drawcab-34</t>
  </si>
  <si>
    <t>oppo_jg_pd_a</t>
    <phoneticPr fontId="1" type="noConversion"/>
  </si>
  <si>
    <t>oppo_jg_pd_b</t>
    <phoneticPr fontId="1" type="noConversion"/>
  </si>
  <si>
    <t>oppo_jg_pd_c</t>
    <phoneticPr fontId="1" type="noConversion"/>
  </si>
  <si>
    <t>no_chg</t>
    <phoneticPr fontId="1" type="noConversion"/>
  </si>
  <si>
    <t>class</t>
    <phoneticPr fontId="1" type="noConversion"/>
  </si>
  <si>
    <t>span-inline</t>
    <phoneticPr fontId="1" type="noConversion"/>
  </si>
  <si>
    <t>jg_full</t>
    <phoneticPr fontId="1" type="noConversion"/>
  </si>
  <si>
    <t>left-top-x</t>
    <phoneticPr fontId="1" type="noConversion"/>
  </si>
  <si>
    <t>left-top-y</t>
    <phoneticPr fontId="1" type="noConversion"/>
  </si>
  <si>
    <t>right-bottom-x</t>
    <phoneticPr fontId="1" type="noConversion"/>
  </si>
  <si>
    <t>right-bottom-y</t>
    <phoneticPr fontId="1" type="noConversion"/>
  </si>
  <si>
    <t>drawcab-8</t>
    <phoneticPr fontId="1" type="noConversion"/>
  </si>
  <si>
    <t>laycof-rect</t>
    <phoneticPr fontId="1" type="noConversion"/>
  </si>
  <si>
    <t>ltd</t>
    <phoneticPr fontId="1" type="noConversion"/>
  </si>
  <si>
    <t>每排机柜个数</t>
    <phoneticPr fontId="1" type="noConversion"/>
  </si>
  <si>
    <t>机柜左边起始点</t>
    <phoneticPr fontId="1" type="noConversion"/>
  </si>
  <si>
    <t>自动计算</t>
    <phoneticPr fontId="1" type="noConversion"/>
  </si>
  <si>
    <t>手动填写</t>
    <phoneticPr fontId="1" type="noConversion"/>
  </si>
  <si>
    <t>id</t>
    <phoneticPr fontId="1" type="noConversion"/>
  </si>
  <si>
    <t>pos-x</t>
    <phoneticPr fontId="1" type="noConversion"/>
  </si>
  <si>
    <t>pos-y</t>
    <phoneticPr fontId="1" type="noConversion"/>
  </si>
  <si>
    <t>pos-z</t>
    <phoneticPr fontId="1" type="noConversion"/>
  </si>
  <si>
    <t>formula</t>
    <phoneticPr fontId="1" type="noConversion"/>
  </si>
  <si>
    <t>mtl</t>
    <phoneticPr fontId="1" type="noConversion"/>
  </si>
  <si>
    <t>key</t>
    <phoneticPr fontId="1" type="noConversion"/>
  </si>
  <si>
    <t>class</t>
    <phoneticPr fontId="1" type="noConversion"/>
  </si>
  <si>
    <t>style-border</t>
    <phoneticPr fontId="1" type="noConversion"/>
  </si>
  <si>
    <t>style-top</t>
    <phoneticPr fontId="1" type="noConversion"/>
  </si>
  <si>
    <t>style-left</t>
    <phoneticPr fontId="1" type="noConversion"/>
  </si>
  <si>
    <t>expr</t>
    <phoneticPr fontId="1" type="noConversion"/>
  </si>
  <si>
    <t>laycof-exprMtl</t>
    <phoneticPr fontId="1" type="noConversion"/>
  </si>
  <si>
    <t>oppo_R20_men_01</t>
    <phoneticPr fontId="1" type="noConversion"/>
  </si>
  <si>
    <t>oppo_R20_men_02</t>
    <phoneticPr fontId="1" type="noConversion"/>
  </si>
  <si>
    <t>draw2-444230852</t>
    <phoneticPr fontId="1" type="noConversion"/>
  </si>
  <si>
    <t>draw2-444230853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</si>
</sst>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222222"/>
      <name val="Consolas"/>
      <family val="3"/>
    </font>
    <font>
      <u/>
      <sz val="9"/>
      <color theme="1"/>
      <name val="Consolas"/>
      <family val="3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2" sqref="H2"/>
    </sheetView>
  </sheetViews>
  <sheetFormatPr defaultRowHeight="13.5"/>
  <cols>
    <col min="1" max="1" width="14.375" customWidth="1"/>
    <col min="2" max="2" width="13.875" customWidth="1"/>
    <col min="5" max="5" width="10.625" customWidth="1"/>
    <col min="6" max="6" width="10.5" customWidth="1"/>
    <col min="7" max="7" width="14.75" customWidth="1"/>
    <col min="8" max="8" width="14.5" customWidth="1"/>
  </cols>
  <sheetData>
    <row r="1" spans="1:11">
      <c r="A1" t="s">
        <v>29</v>
      </c>
      <c r="B1" t="s">
        <v>30</v>
      </c>
      <c r="C1" t="s">
        <v>28</v>
      </c>
      <c r="D1" t="s">
        <v>31</v>
      </c>
      <c r="E1" t="s">
        <v>85</v>
      </c>
      <c r="F1" t="s">
        <v>86</v>
      </c>
      <c r="G1" t="s">
        <v>87</v>
      </c>
      <c r="H1" t="s">
        <v>88</v>
      </c>
      <c r="K1" s="3" t="s">
        <v>94</v>
      </c>
    </row>
    <row r="2" spans="1:11">
      <c r="A2">
        <v>3.6</v>
      </c>
      <c r="B2">
        <v>28</v>
      </c>
      <c r="C2">
        <v>0.6</v>
      </c>
      <c r="D2">
        <v>64</v>
      </c>
      <c r="E2" s="5">
        <f>B5</f>
        <v>31.400000000000002</v>
      </c>
      <c r="F2">
        <v>15</v>
      </c>
      <c r="G2" s="3">
        <f>B5+A2*A5+C2*(A5-1)</f>
        <v>68.599999999999994</v>
      </c>
      <c r="H2" s="3">
        <f>100-F2</f>
        <v>85</v>
      </c>
      <c r="K2" s="4" t="s">
        <v>95</v>
      </c>
    </row>
    <row r="4" spans="1:11">
      <c r="A4" t="s">
        <v>92</v>
      </c>
      <c r="B4" t="s">
        <v>93</v>
      </c>
    </row>
    <row r="5" spans="1:11">
      <c r="A5" s="4">
        <v>9</v>
      </c>
      <c r="B5" s="3">
        <f>(100-(A2*A5+C2*(A5-1)))/2</f>
        <v>31.400000000000002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J32" sqref="J32"/>
    </sheetView>
  </sheetViews>
  <sheetFormatPr defaultRowHeight="13.5"/>
  <cols>
    <col min="5" max="5" width="7.375" customWidth="1"/>
    <col min="6" max="7" width="3.125" customWidth="1"/>
    <col min="8" max="8" width="13.75" customWidth="1"/>
    <col min="9" max="11" width="11.125" customWidth="1"/>
    <col min="12" max="12" width="14.75" customWidth="1"/>
    <col min="13" max="13" width="11.75" customWidth="1"/>
    <col min="16" max="16" width="10.25" customWidth="1"/>
    <col min="19" max="19" width="12.125" customWidth="1"/>
    <col min="20" max="20" width="18.125" customWidth="1"/>
  </cols>
  <sheetData>
    <row r="1" spans="1:54">
      <c r="A1" t="s">
        <v>15</v>
      </c>
      <c r="B1" t="s">
        <v>0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</v>
      </c>
      <c r="I1" t="s">
        <v>20</v>
      </c>
      <c r="J1" t="s">
        <v>19</v>
      </c>
      <c r="K1" t="s">
        <v>21</v>
      </c>
      <c r="L1" t="s">
        <v>22</v>
      </c>
      <c r="M1" t="s">
        <v>32</v>
      </c>
      <c r="N1" t="s">
        <v>50</v>
      </c>
      <c r="O1" t="s">
        <v>64</v>
      </c>
      <c r="P1" t="s">
        <v>65</v>
      </c>
      <c r="Q1" t="s">
        <v>66</v>
      </c>
      <c r="R1" t="s">
        <v>72</v>
      </c>
      <c r="S1" t="s">
        <v>82</v>
      </c>
      <c r="T1" t="s">
        <v>91</v>
      </c>
    </row>
    <row r="2" spans="1:54" s="5" customFormat="1">
      <c r="A2" t="s">
        <v>6</v>
      </c>
      <c r="B2">
        <v>32</v>
      </c>
      <c r="C2">
        <v>0</v>
      </c>
      <c r="D2">
        <v>-120</v>
      </c>
      <c r="E2"/>
      <c r="F2"/>
      <c r="G2"/>
      <c r="H2" t="s">
        <v>14</v>
      </c>
      <c r="I2">
        <f>Rule!B$5</f>
        <v>31.400000000000002</v>
      </c>
      <c r="J2">
        <f>Rule!$F$2</f>
        <v>15</v>
      </c>
      <c r="K2">
        <f>Rule!A$2</f>
        <v>3.6</v>
      </c>
      <c r="L2">
        <f>Rule!B2</f>
        <v>28</v>
      </c>
      <c r="M2" t="s">
        <v>89</v>
      </c>
      <c r="N2">
        <v>106</v>
      </c>
      <c r="O2">
        <v>6</v>
      </c>
      <c r="P2">
        <v>1</v>
      </c>
      <c r="Q2"/>
      <c r="R2" t="s">
        <v>71</v>
      </c>
      <c r="S2"/>
      <c r="T2"/>
      <c r="U2"/>
      <c r="V2"/>
      <c r="W2"/>
      <c r="X2"/>
    </row>
    <row r="3" spans="1:54">
      <c r="A3" t="s">
        <v>8</v>
      </c>
      <c r="B3">
        <v>96</v>
      </c>
      <c r="C3">
        <v>0</v>
      </c>
      <c r="D3">
        <v>-120</v>
      </c>
      <c r="H3" t="s">
        <v>14</v>
      </c>
      <c r="I3">
        <f>I2+Rule!$A$2+Rule!$C$2</f>
        <v>35.6</v>
      </c>
      <c r="J3">
        <f>Rule!$F$2</f>
        <v>15</v>
      </c>
      <c r="K3">
        <f>Rule!A$2</f>
        <v>3.6</v>
      </c>
      <c r="L3">
        <f>Rule!B2</f>
        <v>28</v>
      </c>
      <c r="M3" t="s">
        <v>34</v>
      </c>
      <c r="N3">
        <v>106</v>
      </c>
      <c r="O3">
        <v>5</v>
      </c>
      <c r="P3">
        <v>2</v>
      </c>
      <c r="R3" t="s">
        <v>71</v>
      </c>
    </row>
    <row r="4" spans="1:54" s="5" customFormat="1">
      <c r="A4" t="s">
        <v>7</v>
      </c>
      <c r="B4">
        <v>160</v>
      </c>
      <c r="C4">
        <v>0</v>
      </c>
      <c r="D4">
        <v>-120</v>
      </c>
      <c r="E4"/>
      <c r="F4"/>
      <c r="G4"/>
      <c r="H4" t="s">
        <v>14</v>
      </c>
      <c r="I4">
        <f>I3+Rule!$A$2+Rule!$C$2</f>
        <v>39.800000000000004</v>
      </c>
      <c r="J4">
        <f>Rule!$F$2</f>
        <v>15</v>
      </c>
      <c r="K4">
        <f>Rule!A$2</f>
        <v>3.6</v>
      </c>
      <c r="L4">
        <f>Rule!B2</f>
        <v>28</v>
      </c>
      <c r="M4" t="s">
        <v>33</v>
      </c>
      <c r="N4">
        <v>105</v>
      </c>
      <c r="O4">
        <v>2</v>
      </c>
      <c r="P4">
        <v>3</v>
      </c>
      <c r="Q4"/>
      <c r="R4" t="s">
        <v>71</v>
      </c>
      <c r="S4"/>
      <c r="T4"/>
      <c r="U4"/>
      <c r="V4"/>
      <c r="W4"/>
      <c r="X4"/>
    </row>
    <row r="5" spans="1:54">
      <c r="A5" t="s">
        <v>9</v>
      </c>
      <c r="B5">
        <v>224</v>
      </c>
      <c r="C5">
        <v>0</v>
      </c>
      <c r="D5">
        <v>-120</v>
      </c>
      <c r="H5" t="s">
        <v>14</v>
      </c>
      <c r="I5">
        <f>I4+Rule!$A$2+Rule!$C$2</f>
        <v>44.000000000000007</v>
      </c>
      <c r="J5">
        <f>Rule!$F$2</f>
        <v>15</v>
      </c>
      <c r="K5">
        <f>Rule!A$2</f>
        <v>3.6</v>
      </c>
      <c r="L5">
        <f>Rule!B2</f>
        <v>28</v>
      </c>
      <c r="M5" t="s">
        <v>35</v>
      </c>
      <c r="N5">
        <v>106</v>
      </c>
      <c r="O5">
        <v>4</v>
      </c>
      <c r="P5">
        <v>4</v>
      </c>
      <c r="R5" t="s">
        <v>71</v>
      </c>
    </row>
    <row r="6" spans="1:54">
      <c r="A6" t="s">
        <v>10</v>
      </c>
      <c r="B6">
        <v>288</v>
      </c>
      <c r="C6">
        <v>0</v>
      </c>
      <c r="D6">
        <v>-120</v>
      </c>
      <c r="H6" t="s">
        <v>14</v>
      </c>
      <c r="I6">
        <f>I5+Rule!$A$2+Rule!$C$2</f>
        <v>48.20000000000001</v>
      </c>
      <c r="J6">
        <f>Rule!$F$2</f>
        <v>15</v>
      </c>
      <c r="K6">
        <f>Rule!A$2</f>
        <v>3.6</v>
      </c>
      <c r="L6">
        <f t="shared" ref="L6:L9" si="0">L5</f>
        <v>28</v>
      </c>
      <c r="M6" t="s">
        <v>36</v>
      </c>
      <c r="N6">
        <v>106</v>
      </c>
      <c r="O6">
        <v>3</v>
      </c>
      <c r="P6">
        <v>5</v>
      </c>
      <c r="R6" t="s">
        <v>71</v>
      </c>
    </row>
    <row r="7" spans="1:54">
      <c r="A7" t="s">
        <v>11</v>
      </c>
      <c r="B7">
        <v>352</v>
      </c>
      <c r="C7">
        <v>0</v>
      </c>
      <c r="D7">
        <v>-120</v>
      </c>
      <c r="H7" t="s">
        <v>14</v>
      </c>
      <c r="I7">
        <f>I6+Rule!$A$2+Rule!$C$2</f>
        <v>52.400000000000013</v>
      </c>
      <c r="J7">
        <f>Rule!$F$2</f>
        <v>15</v>
      </c>
      <c r="K7">
        <f>Rule!A$2</f>
        <v>3.6</v>
      </c>
      <c r="L7">
        <f t="shared" si="0"/>
        <v>28</v>
      </c>
      <c r="M7" t="s">
        <v>37</v>
      </c>
      <c r="N7">
        <v>106</v>
      </c>
      <c r="O7">
        <v>2</v>
      </c>
      <c r="P7">
        <v>6</v>
      </c>
      <c r="R7" t="s">
        <v>84</v>
      </c>
    </row>
    <row r="8" spans="1:54" s="5" customFormat="1">
      <c r="A8" t="s">
        <v>12</v>
      </c>
      <c r="B8">
        <v>416</v>
      </c>
      <c r="C8">
        <v>0</v>
      </c>
      <c r="D8">
        <v>-120</v>
      </c>
      <c r="E8"/>
      <c r="F8"/>
      <c r="G8"/>
      <c r="H8" t="s">
        <v>14</v>
      </c>
      <c r="I8">
        <f>I7+Rule!$A$2+Rule!$C$2</f>
        <v>56.600000000000016</v>
      </c>
      <c r="J8">
        <f>Rule!$F$2</f>
        <v>15</v>
      </c>
      <c r="K8">
        <f>Rule!A$2</f>
        <v>3.6</v>
      </c>
      <c r="L8">
        <f t="shared" si="0"/>
        <v>28</v>
      </c>
      <c r="M8" t="s">
        <v>38</v>
      </c>
      <c r="N8">
        <v>105</v>
      </c>
      <c r="O8">
        <v>1</v>
      </c>
      <c r="P8">
        <v>7</v>
      </c>
      <c r="Q8"/>
      <c r="R8" t="s">
        <v>71</v>
      </c>
      <c r="S8"/>
      <c r="T8"/>
      <c r="U8"/>
      <c r="V8"/>
      <c r="W8"/>
      <c r="X8"/>
    </row>
    <row r="9" spans="1:54">
      <c r="A9" t="s">
        <v>13</v>
      </c>
      <c r="B9">
        <v>480</v>
      </c>
      <c r="C9">
        <v>0</v>
      </c>
      <c r="D9">
        <v>-120</v>
      </c>
      <c r="H9" t="s">
        <v>14</v>
      </c>
      <c r="I9">
        <f>I8+Rule!$A$2+Rule!$C$2</f>
        <v>60.800000000000018</v>
      </c>
      <c r="J9">
        <f>Rule!$F$2</f>
        <v>15</v>
      </c>
      <c r="K9">
        <f>Rule!A$2</f>
        <v>3.6</v>
      </c>
      <c r="L9">
        <f t="shared" si="0"/>
        <v>28</v>
      </c>
      <c r="M9" t="s">
        <v>39</v>
      </c>
      <c r="N9">
        <v>106</v>
      </c>
      <c r="O9">
        <v>1</v>
      </c>
      <c r="P9">
        <v>8</v>
      </c>
      <c r="R9" t="s">
        <v>71</v>
      </c>
    </row>
    <row r="10" spans="1:54" s="3" customFormat="1">
      <c r="A10" s="3" t="s">
        <v>74</v>
      </c>
      <c r="B10" s="3">
        <v>544</v>
      </c>
      <c r="C10" s="3">
        <v>0</v>
      </c>
      <c r="D10" s="3">
        <v>-150</v>
      </c>
      <c r="F10" s="3">
        <v>1</v>
      </c>
      <c r="H10" s="3" t="s">
        <v>78</v>
      </c>
      <c r="I10" s="3">
        <f>I9+Rule!$A$2+Rule!$C$2</f>
        <v>65.000000000000014</v>
      </c>
      <c r="J10" s="3">
        <f>Rule!$F$2</f>
        <v>15</v>
      </c>
      <c r="K10" s="3">
        <f>Rule!A$2</f>
        <v>3.6</v>
      </c>
      <c r="L10" s="3">
        <v>13.7</v>
      </c>
      <c r="M10" s="3" t="s">
        <v>40</v>
      </c>
      <c r="N10" s="3">
        <v>102</v>
      </c>
      <c r="O10" s="3">
        <v>1</v>
      </c>
      <c r="P10" s="3">
        <v>9</v>
      </c>
      <c r="R10" s="3" t="s">
        <v>81</v>
      </c>
      <c r="S10" s="3" t="s">
        <v>83</v>
      </c>
    </row>
    <row r="13" spans="1:54" s="1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7" spans="1:54" s="1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9" spans="1:54" s="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</row>
    <row r="26" spans="1:54" s="5" customFormat="1">
      <c r="A26" t="str">
        <f>REPLACE(A2,1,1,2)</f>
        <v>2机柜6</v>
      </c>
      <c r="B26">
        <v>32</v>
      </c>
      <c r="C26">
        <v>0</v>
      </c>
      <c r="D26">
        <v>120</v>
      </c>
      <c r="E26"/>
      <c r="F26">
        <v>1</v>
      </c>
      <c r="G26"/>
      <c r="H26" t="s">
        <v>14</v>
      </c>
      <c r="I26">
        <f>Rule!B$5</f>
        <v>31.400000000000002</v>
      </c>
      <c r="J26">
        <f>100-Rule!F$2-L26</f>
        <v>57</v>
      </c>
      <c r="K26">
        <f>Rule!A$2</f>
        <v>3.6</v>
      </c>
      <c r="L26">
        <f>L28</f>
        <v>28</v>
      </c>
      <c r="M26" t="s">
        <v>42</v>
      </c>
      <c r="N26">
        <v>106</v>
      </c>
      <c r="O26">
        <v>12</v>
      </c>
      <c r="P26">
        <v>10</v>
      </c>
      <c r="Q26"/>
      <c r="R26" t="s">
        <v>71</v>
      </c>
      <c r="S26"/>
      <c r="T26" t="s">
        <v>5</v>
      </c>
    </row>
    <row r="27" spans="1:54">
      <c r="A27" t="str">
        <f>REPLACE(A3,1,1,2)</f>
        <v>2机柜5</v>
      </c>
      <c r="B27">
        <v>96</v>
      </c>
      <c r="C27">
        <v>0</v>
      </c>
      <c r="D27">
        <v>120</v>
      </c>
      <c r="F27">
        <v>1</v>
      </c>
      <c r="H27" t="s">
        <v>14</v>
      </c>
      <c r="I27">
        <f>I26+Rule!$A$2+Rule!$C$2</f>
        <v>35.6</v>
      </c>
      <c r="J27">
        <f>100-Rule!F$2-L27</f>
        <v>57</v>
      </c>
      <c r="K27">
        <f>Rule!A$2</f>
        <v>3.6</v>
      </c>
      <c r="L27">
        <v>28</v>
      </c>
      <c r="M27" t="s">
        <v>43</v>
      </c>
      <c r="N27">
        <v>106</v>
      </c>
      <c r="O27">
        <v>11</v>
      </c>
      <c r="P27">
        <v>11</v>
      </c>
      <c r="R27" t="s">
        <v>71</v>
      </c>
      <c r="T27" t="s">
        <v>5</v>
      </c>
    </row>
    <row r="28" spans="1:54" s="5" customFormat="1">
      <c r="A28" t="str">
        <f>REPLACE(A4,1,1,2)</f>
        <v>2空调柜2</v>
      </c>
      <c r="B28">
        <v>160</v>
      </c>
      <c r="C28">
        <v>0</v>
      </c>
      <c r="D28">
        <v>120</v>
      </c>
      <c r="E28"/>
      <c r="F28">
        <v>1</v>
      </c>
      <c r="G28"/>
      <c r="H28" t="s">
        <v>14</v>
      </c>
      <c r="I28">
        <f>I27+Rule!$A$2+Rule!$C$2</f>
        <v>39.800000000000004</v>
      </c>
      <c r="J28">
        <f>100-Rule!F$2-L28</f>
        <v>57</v>
      </c>
      <c r="K28">
        <f>Rule!A$2</f>
        <v>3.6</v>
      </c>
      <c r="L28">
        <v>28</v>
      </c>
      <c r="M28" t="s">
        <v>41</v>
      </c>
      <c r="N28">
        <v>105</v>
      </c>
      <c r="O28">
        <v>7</v>
      </c>
      <c r="P28">
        <v>12</v>
      </c>
      <c r="Q28"/>
      <c r="R28" t="s">
        <v>71</v>
      </c>
      <c r="S28"/>
      <c r="T28" t="s">
        <v>5</v>
      </c>
    </row>
    <row r="29" spans="1:54">
      <c r="A29" t="str">
        <f>REPLACE(A5,1,1,2)</f>
        <v>2机柜4</v>
      </c>
      <c r="B29">
        <v>224</v>
      </c>
      <c r="C29">
        <v>0</v>
      </c>
      <c r="D29">
        <v>120</v>
      </c>
      <c r="F29">
        <v>1</v>
      </c>
      <c r="H29" t="s">
        <v>14</v>
      </c>
      <c r="I29">
        <f>I28+Rule!$A$2+Rule!$C$2</f>
        <v>44.000000000000007</v>
      </c>
      <c r="J29">
        <f>100-Rule!F$2-L29</f>
        <v>57</v>
      </c>
      <c r="K29">
        <f>Rule!A$2</f>
        <v>3.6</v>
      </c>
      <c r="L29">
        <f>L27</f>
        <v>28</v>
      </c>
      <c r="M29" t="s">
        <v>44</v>
      </c>
      <c r="N29">
        <v>106</v>
      </c>
      <c r="O29">
        <v>10</v>
      </c>
      <c r="P29">
        <v>13</v>
      </c>
      <c r="R29" t="s">
        <v>71</v>
      </c>
      <c r="T29" t="s">
        <v>5</v>
      </c>
    </row>
    <row r="30" spans="1:54">
      <c r="A30" t="str">
        <f>REPLACE(A6,1,1,2)</f>
        <v>2机柜3</v>
      </c>
      <c r="B30">
        <v>288</v>
      </c>
      <c r="C30">
        <v>0</v>
      </c>
      <c r="D30">
        <v>120</v>
      </c>
      <c r="F30">
        <v>1</v>
      </c>
      <c r="H30" t="s">
        <v>14</v>
      </c>
      <c r="I30">
        <f>I29+Rule!$A$2+Rule!$C$2</f>
        <v>48.20000000000001</v>
      </c>
      <c r="J30">
        <f>100-Rule!F$2-L30</f>
        <v>57</v>
      </c>
      <c r="K30">
        <f>Rule!A$2</f>
        <v>3.6</v>
      </c>
      <c r="L30">
        <f>L29</f>
        <v>28</v>
      </c>
      <c r="M30" t="s">
        <v>45</v>
      </c>
      <c r="N30">
        <v>106</v>
      </c>
      <c r="O30">
        <v>9</v>
      </c>
      <c r="P30">
        <v>14</v>
      </c>
      <c r="R30" t="s">
        <v>71</v>
      </c>
      <c r="T30" t="s">
        <v>5</v>
      </c>
    </row>
    <row r="31" spans="1:54">
      <c r="A31" t="str">
        <f>REPLACE(A7,1,1,2)</f>
        <v>2机柜2</v>
      </c>
      <c r="B31">
        <v>352</v>
      </c>
      <c r="C31">
        <v>0</v>
      </c>
      <c r="D31">
        <v>120</v>
      </c>
      <c r="F31">
        <v>1</v>
      </c>
      <c r="H31" t="s">
        <v>14</v>
      </c>
      <c r="I31">
        <f>I30+Rule!$A$2+Rule!$C$2</f>
        <v>52.400000000000013</v>
      </c>
      <c r="J31">
        <f>100-Rule!F$2-L31</f>
        <v>57</v>
      </c>
      <c r="K31">
        <f>Rule!A$2</f>
        <v>3.6</v>
      </c>
      <c r="L31">
        <f>L32</f>
        <v>28</v>
      </c>
      <c r="M31" t="s">
        <v>47</v>
      </c>
      <c r="N31">
        <v>106</v>
      </c>
      <c r="O31">
        <v>8</v>
      </c>
      <c r="P31">
        <v>15</v>
      </c>
      <c r="R31" t="s">
        <v>71</v>
      </c>
      <c r="T31" t="s">
        <v>5</v>
      </c>
    </row>
    <row r="32" spans="1:54" s="5" customFormat="1">
      <c r="A32" t="str">
        <f>REPLACE(A8,1,1,2)</f>
        <v>2空调柜1</v>
      </c>
      <c r="B32">
        <v>416</v>
      </c>
      <c r="C32">
        <v>0</v>
      </c>
      <c r="D32">
        <v>120</v>
      </c>
      <c r="E32"/>
      <c r="F32">
        <v>1</v>
      </c>
      <c r="G32"/>
      <c r="H32" t="s">
        <v>14</v>
      </c>
      <c r="I32">
        <f>I31+Rule!$A$2+Rule!$C$2</f>
        <v>56.600000000000016</v>
      </c>
      <c r="J32">
        <f>100-Rule!F$2-L32</f>
        <v>57</v>
      </c>
      <c r="K32">
        <f>Rule!A$2</f>
        <v>3.6</v>
      </c>
      <c r="L32">
        <f>L30</f>
        <v>28</v>
      </c>
      <c r="M32" t="s">
        <v>46</v>
      </c>
      <c r="N32">
        <v>105</v>
      </c>
      <c r="O32">
        <v>6</v>
      </c>
      <c r="P32">
        <v>16</v>
      </c>
      <c r="Q32"/>
      <c r="R32" t="s">
        <v>71</v>
      </c>
      <c r="S32"/>
      <c r="T32" t="s">
        <v>5</v>
      </c>
    </row>
    <row r="33" spans="1:20">
      <c r="A33" t="str">
        <f>REPLACE(A9,1,1,2)</f>
        <v>2机柜1</v>
      </c>
      <c r="B33">
        <v>480</v>
      </c>
      <c r="C33">
        <v>0</v>
      </c>
      <c r="D33">
        <v>120</v>
      </c>
      <c r="F33">
        <v>1</v>
      </c>
      <c r="H33" t="s">
        <v>14</v>
      </c>
      <c r="I33">
        <f>I32+Rule!$A$2+Rule!$C$2</f>
        <v>60.800000000000018</v>
      </c>
      <c r="J33">
        <f>100-Rule!F$2-L33</f>
        <v>57</v>
      </c>
      <c r="K33">
        <f>Rule!A$2</f>
        <v>3.6</v>
      </c>
      <c r="L33">
        <f>L31</f>
        <v>28</v>
      </c>
      <c r="M33" t="s">
        <v>48</v>
      </c>
      <c r="N33">
        <v>106</v>
      </c>
      <c r="O33">
        <v>7</v>
      </c>
      <c r="P33">
        <v>17</v>
      </c>
      <c r="R33" t="s">
        <v>71</v>
      </c>
      <c r="T33" t="s">
        <v>5</v>
      </c>
    </row>
    <row r="34" spans="1:20" s="3" customFormat="1">
      <c r="A34" s="3" t="str">
        <f>REPLACE(A10,1,1,2)</f>
        <v>2配电柜1</v>
      </c>
      <c r="B34" s="3">
        <v>544</v>
      </c>
      <c r="C34" s="3">
        <v>0</v>
      </c>
      <c r="D34" s="3">
        <v>150</v>
      </c>
      <c r="F34" s="3">
        <v>1</v>
      </c>
      <c r="H34" s="3" t="s">
        <v>78</v>
      </c>
      <c r="I34" s="3">
        <f>I33+Rule!$A$2+Rule!$C$2</f>
        <v>65.000000000000014</v>
      </c>
      <c r="J34" s="3">
        <f t="shared" ref="J34" si="1">J33</f>
        <v>57</v>
      </c>
      <c r="K34" s="3">
        <f>Rule!A$2</f>
        <v>3.6</v>
      </c>
      <c r="L34" s="3">
        <v>13.7</v>
      </c>
      <c r="M34" s="3" t="s">
        <v>49</v>
      </c>
      <c r="N34" s="3">
        <v>102</v>
      </c>
      <c r="O34" s="3">
        <v>4</v>
      </c>
      <c r="P34" s="3">
        <v>18</v>
      </c>
      <c r="R34" s="3" t="s">
        <v>81</v>
      </c>
      <c r="S34" s="3" t="s">
        <v>83</v>
      </c>
      <c r="T34" s="3" t="s">
        <v>5</v>
      </c>
    </row>
    <row r="35" spans="1:20">
      <c r="A35" t="s">
        <v>73</v>
      </c>
      <c r="B35">
        <v>544</v>
      </c>
      <c r="C35">
        <v>0</v>
      </c>
      <c r="D35">
        <f>-D36</f>
        <v>-93</v>
      </c>
      <c r="F35">
        <v>1</v>
      </c>
      <c r="H35" t="s">
        <v>79</v>
      </c>
      <c r="I35" s="1">
        <f>I33+Rule!$A$2+Rule!$C$2</f>
        <v>65.000000000000014</v>
      </c>
      <c r="J35">
        <v>29.3</v>
      </c>
      <c r="K35">
        <f>Rule!A$2</f>
        <v>3.6</v>
      </c>
      <c r="L35">
        <v>13.7</v>
      </c>
      <c r="M35" t="s">
        <v>76</v>
      </c>
      <c r="N35">
        <v>102</v>
      </c>
      <c r="O35">
        <v>2</v>
      </c>
      <c r="P35">
        <v>19</v>
      </c>
      <c r="R35" t="s">
        <v>81</v>
      </c>
      <c r="S35" t="s">
        <v>83</v>
      </c>
    </row>
    <row r="36" spans="1:20">
      <c r="A36" t="s">
        <v>75</v>
      </c>
      <c r="B36">
        <v>544</v>
      </c>
      <c r="C36">
        <v>0</v>
      </c>
      <c r="D36">
        <v>93</v>
      </c>
      <c r="F36">
        <v>1</v>
      </c>
      <c r="H36" t="s">
        <v>80</v>
      </c>
      <c r="I36" s="1">
        <f>I33+Rule!$A$2+Rule!$C$2</f>
        <v>65.000000000000014</v>
      </c>
      <c r="J36">
        <v>71.3</v>
      </c>
      <c r="K36">
        <f>Rule!A$2</f>
        <v>3.6</v>
      </c>
      <c r="L36">
        <v>13.7</v>
      </c>
      <c r="M36" t="s">
        <v>77</v>
      </c>
      <c r="N36">
        <v>102</v>
      </c>
      <c r="O36">
        <v>3</v>
      </c>
      <c r="P36">
        <v>20</v>
      </c>
      <c r="R36" t="s">
        <v>81</v>
      </c>
      <c r="S36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8" sqref="D8"/>
    </sheetView>
  </sheetViews>
  <sheetFormatPr defaultRowHeight="13.5"/>
  <cols>
    <col min="1" max="1" width="17.875" customWidth="1"/>
  </cols>
  <sheetData>
    <row r="1" spans="1:7">
      <c r="A1" t="s">
        <v>4</v>
      </c>
      <c r="B1" t="s">
        <v>0</v>
      </c>
      <c r="C1" t="s">
        <v>2</v>
      </c>
      <c r="D1" t="s">
        <v>3</v>
      </c>
      <c r="E1" t="s">
        <v>16</v>
      </c>
      <c r="F1" t="s">
        <v>17</v>
      </c>
      <c r="G1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6" sqref="C6"/>
    </sheetView>
  </sheetViews>
  <sheetFormatPr defaultRowHeight="13.5"/>
  <cols>
    <col min="1" max="1" width="12.125" customWidth="1"/>
    <col min="2" max="2" width="12.75" customWidth="1"/>
    <col min="3" max="3" width="14.125" customWidth="1"/>
    <col min="4" max="4" width="12.625" customWidth="1"/>
    <col min="5" max="5" width="14.125" customWidth="1"/>
    <col min="6" max="6" width="22.875" customWidth="1"/>
    <col min="7" max="7" width="14.125" customWidth="1"/>
    <col min="8" max="8" width="28" customWidth="1"/>
    <col min="9" max="9" width="16.125" customWidth="1"/>
    <col min="10" max="10" width="11.875" customWidth="1"/>
  </cols>
  <sheetData>
    <row r="1" spans="1:10">
      <c r="A1" t="s">
        <v>51</v>
      </c>
      <c r="B1" t="s">
        <v>20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52</v>
      </c>
      <c r="B2">
        <f>Rule!E2-D3</f>
        <v>30.900000000000002</v>
      </c>
      <c r="C2">
        <f>Rule!F2-E2</f>
        <v>14</v>
      </c>
      <c r="D2">
        <f>cab!I10-cab!I2+Rule!A2+D3*2</f>
        <v>38.20000000000001</v>
      </c>
      <c r="E2">
        <v>1</v>
      </c>
      <c r="F2" t="s">
        <v>58</v>
      </c>
      <c r="J2" t="s">
        <v>90</v>
      </c>
    </row>
    <row r="3" spans="1:10">
      <c r="A3" t="s">
        <v>53</v>
      </c>
      <c r="B3">
        <f>cab!I2-D3</f>
        <v>30.900000000000002</v>
      </c>
      <c r="C3">
        <f>Rule!F2</f>
        <v>15</v>
      </c>
      <c r="D3">
        <v>0.5</v>
      </c>
      <c r="E3">
        <f>Rule!B2</f>
        <v>28</v>
      </c>
      <c r="F3" t="str">
        <f>F2</f>
        <v>#5c6f8f</v>
      </c>
      <c r="J3" t="s">
        <v>90</v>
      </c>
    </row>
    <row r="4" spans="1:10">
      <c r="A4" t="s">
        <v>54</v>
      </c>
      <c r="B4">
        <f>Rule!G2</f>
        <v>68.599999999999994</v>
      </c>
      <c r="C4">
        <f>C3</f>
        <v>15</v>
      </c>
      <c r="D4">
        <f>D3</f>
        <v>0.5</v>
      </c>
      <c r="E4">
        <f>Rule!B2</f>
        <v>28</v>
      </c>
      <c r="F4" t="str">
        <f t="shared" ref="F4:F7" si="0">F3</f>
        <v>#5c6f8f</v>
      </c>
      <c r="J4" t="s">
        <v>90</v>
      </c>
    </row>
    <row r="5" spans="1:10">
      <c r="A5" t="s">
        <v>55</v>
      </c>
      <c r="B5">
        <f>B2</f>
        <v>30.900000000000002</v>
      </c>
      <c r="C5">
        <f>Rule!H2</f>
        <v>85</v>
      </c>
      <c r="D5">
        <f>D2</f>
        <v>38.20000000000001</v>
      </c>
      <c r="E5">
        <f>E2</f>
        <v>1</v>
      </c>
      <c r="F5" t="str">
        <f t="shared" si="0"/>
        <v>#5c6f8f</v>
      </c>
      <c r="J5" t="s">
        <v>90</v>
      </c>
    </row>
    <row r="6" spans="1:10">
      <c r="A6" t="s">
        <v>56</v>
      </c>
      <c r="B6">
        <f>B3</f>
        <v>30.900000000000002</v>
      </c>
      <c r="C6">
        <v>57</v>
      </c>
      <c r="D6">
        <f>D3</f>
        <v>0.5</v>
      </c>
      <c r="E6">
        <f>Rule!B2</f>
        <v>28</v>
      </c>
      <c r="F6" t="str">
        <f t="shared" si="0"/>
        <v>#5c6f8f</v>
      </c>
      <c r="J6" t="s">
        <v>90</v>
      </c>
    </row>
    <row r="7" spans="1:10">
      <c r="A7" t="s">
        <v>57</v>
      </c>
      <c r="B7">
        <f>B4</f>
        <v>68.599999999999994</v>
      </c>
      <c r="C7">
        <f>C6</f>
        <v>57</v>
      </c>
      <c r="D7">
        <f>D3</f>
        <v>0.5</v>
      </c>
      <c r="E7">
        <f>Rule!B2</f>
        <v>28</v>
      </c>
      <c r="F7" t="str">
        <f t="shared" si="0"/>
        <v>#5c6f8f</v>
      </c>
      <c r="J7" t="s">
        <v>90</v>
      </c>
    </row>
    <row r="8" spans="1:10" ht="14.25">
      <c r="A8" t="s">
        <v>59</v>
      </c>
      <c r="B8">
        <f>B2-4.6</f>
        <v>26.300000000000004</v>
      </c>
      <c r="C8">
        <f>50-E8/2</f>
        <v>42.5</v>
      </c>
      <c r="D8">
        <v>5</v>
      </c>
      <c r="E8">
        <v>15</v>
      </c>
      <c r="H8" s="2" t="s">
        <v>60</v>
      </c>
      <c r="J8" t="s">
        <v>61</v>
      </c>
    </row>
    <row r="9" spans="1:10" ht="14.25">
      <c r="A9" t="s">
        <v>62</v>
      </c>
      <c r="B9">
        <f>B7</f>
        <v>68.599999999999994</v>
      </c>
      <c r="C9">
        <f>50-E9/2</f>
        <v>42.5</v>
      </c>
      <c r="D9">
        <v>5</v>
      </c>
      <c r="E9">
        <v>15</v>
      </c>
      <c r="H9" s="2" t="s">
        <v>60</v>
      </c>
      <c r="I9" t="s">
        <v>63</v>
      </c>
      <c r="J9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3.5"/>
  <sheetData>
    <row r="1" spans="1:4">
      <c r="A1" t="s">
        <v>67</v>
      </c>
      <c r="B1" t="s">
        <v>68</v>
      </c>
      <c r="C1" t="s">
        <v>69</v>
      </c>
      <c r="D1" t="s">
        <v>70</v>
      </c>
    </row>
    <row r="2" spans="1:4">
      <c r="A2">
        <f>Rule!E2+0.5</f>
        <v>31.900000000000002</v>
      </c>
      <c r="B2">
        <f>Rule!F2+1</f>
        <v>16</v>
      </c>
      <c r="C2">
        <f>Rule!G2-0.5</f>
        <v>68.099999999999994</v>
      </c>
      <c r="D2">
        <f>Rule!H2-1</f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4" sqref="C4"/>
    </sheetView>
  </sheetViews>
  <sheetFormatPr defaultRowHeight="13.5"/>
  <cols>
    <col min="6" max="6" width="19.75" customWidth="1"/>
    <col min="7" max="7" width="13.5" customWidth="1"/>
    <col min="8" max="8" width="14.375" customWidth="1"/>
    <col min="9" max="9" width="14.125" customWidth="1"/>
    <col min="10" max="10" width="10.125" customWidth="1"/>
    <col min="11" max="11" width="10.375" customWidth="1"/>
  </cols>
  <sheetData>
    <row r="1" spans="1:12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  <c r="L1" s="6" t="s">
        <v>107</v>
      </c>
    </row>
    <row r="2" spans="1:12">
      <c r="A2" s="6"/>
      <c r="B2" s="6">
        <v>-8</v>
      </c>
      <c r="C2" s="6">
        <v>0</v>
      </c>
      <c r="D2" s="6">
        <v>0</v>
      </c>
      <c r="E2" s="6"/>
      <c r="F2" s="6" t="s">
        <v>109</v>
      </c>
      <c r="G2" s="6" t="s">
        <v>111</v>
      </c>
      <c r="H2" s="6" t="s">
        <v>108</v>
      </c>
      <c r="I2" s="6"/>
      <c r="J2" s="6">
        <v>49</v>
      </c>
      <c r="K2" s="6">
        <v>26.5</v>
      </c>
      <c r="L2" s="6"/>
    </row>
    <row r="3" spans="1:12">
      <c r="B3">
        <v>594</v>
      </c>
      <c r="F3" s="6" t="s">
        <v>110</v>
      </c>
      <c r="G3" s="6" t="s">
        <v>112</v>
      </c>
      <c r="H3" s="6" t="s">
        <v>108</v>
      </c>
      <c r="J3">
        <v>49</v>
      </c>
      <c r="K3">
        <v>72.5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Rule</vt:lpstr>
      <vt:lpstr>cab</vt:lpstr>
      <vt:lpstr>other</vt:lpstr>
      <vt:lpstr>layOther</vt:lpstr>
      <vt:lpstr>waterLeak</vt:lpstr>
      <vt:lpstr>modelAndLayout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2021-08-19T08:08:44Z</dcterms:modified>
</cp:coreProperties>
</file>