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tk/Desktop/Portfolio/"/>
    </mc:Choice>
  </mc:AlternateContent>
  <xr:revisionPtr revIDLastSave="0" documentId="13_ncr:1_{3C642F96-8BC5-0D4D-B47E-7BF18804A324}" xr6:coauthVersionLast="47" xr6:coauthVersionMax="47" xr10:uidLastSave="{00000000-0000-0000-0000-000000000000}"/>
  <bookViews>
    <workbookView xWindow="29700" yWindow="-1020" windowWidth="36000" windowHeight="20200" xr2:uid="{525D8330-A475-3643-8AC6-9A8D3E6320EF}"/>
  </bookViews>
  <sheets>
    <sheet name="General" sheetId="2" r:id="rId1"/>
    <sheet name="Example 1st order 2nd order" sheetId="3" r:id="rId2"/>
  </sheets>
  <definedNames>
    <definedName name="_xlchart.v1.0" hidden="1">'Example 1st order 2nd order'!$A$2</definedName>
    <definedName name="_xlchart.v1.1" hidden="1">'Example 1st order 2nd order'!$A$3:$A$23</definedName>
    <definedName name="_xlchart.v1.2" hidden="1">'Example 1st order 2nd order'!$B$2</definedName>
    <definedName name="_xlchart.v1.3" hidden="1">'Example 1st order 2nd order'!$B$3:$B$23</definedName>
    <definedName name="_xlchart.v1.4" hidden="1">'Example 1st order 2nd order'!$C$2</definedName>
    <definedName name="_xlchart.v1.5" hidden="1">'Example 1st order 2nd order'!$C$3:$C$23</definedName>
    <definedName name="_xlchart.v1.6" hidden="1">'Example 1st order 2nd order'!$D$2</definedName>
    <definedName name="_xlchart.v1.7" hidden="1">'Example 1st order 2nd order'!$D$3:$D$23</definedName>
    <definedName name="Coupon">General!$B$4</definedName>
    <definedName name="Decay">General!$B$6</definedName>
    <definedName name="Mat">General!$B$3</definedName>
    <definedName name="Not">General!$B$2</definedName>
    <definedName name="T">#REF!</definedName>
    <definedName name="Y">General!$B$5</definedName>
    <definedName name="Yield">General!$B$5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3" l="1"/>
  <c r="D22" i="3"/>
  <c r="D21" i="3"/>
  <c r="D20" i="3"/>
  <c r="D19" i="3"/>
  <c r="D18" i="3"/>
  <c r="D17" i="3"/>
  <c r="D16" i="3"/>
  <c r="D15" i="3"/>
  <c r="D14" i="3"/>
  <c r="D12" i="3"/>
  <c r="D11" i="3"/>
  <c r="D10" i="3"/>
  <c r="D9" i="3"/>
  <c r="D8" i="3"/>
  <c r="D7" i="3"/>
  <c r="D6" i="3"/>
  <c r="D5" i="3"/>
  <c r="D4" i="3"/>
  <c r="D3" i="3"/>
  <c r="D13" i="3"/>
  <c r="C23" i="3"/>
  <c r="C22" i="3"/>
  <c r="C21" i="3"/>
  <c r="C20" i="3"/>
  <c r="C19" i="3"/>
  <c r="C18" i="3"/>
  <c r="C17" i="3"/>
  <c r="C16" i="3"/>
  <c r="C15" i="3"/>
  <c r="C14" i="3"/>
  <c r="C12" i="3"/>
  <c r="C11" i="3"/>
  <c r="C10" i="3"/>
  <c r="C9" i="3"/>
  <c r="C8" i="3"/>
  <c r="C7" i="3"/>
  <c r="C6" i="3"/>
  <c r="C5" i="3"/>
  <c r="C4" i="3"/>
  <c r="C3" i="3"/>
  <c r="C1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3" i="3"/>
  <c r="A3" i="3" a="1"/>
  <c r="A3" i="3" s="1"/>
  <c r="F30" i="2" l="1"/>
  <c r="E30" i="2"/>
  <c r="I30" i="2" s="1"/>
  <c r="F29" i="2"/>
  <c r="E29" i="2"/>
  <c r="I29" i="2" s="1"/>
  <c r="F28" i="2"/>
  <c r="E28" i="2"/>
  <c r="I28" i="2" s="1"/>
  <c r="F27" i="2"/>
  <c r="E27" i="2"/>
  <c r="I27" i="2" s="1"/>
  <c r="F26" i="2"/>
  <c r="E26" i="2"/>
  <c r="I26" i="2" s="1"/>
  <c r="F25" i="2"/>
  <c r="E25" i="2"/>
  <c r="I25" i="2" s="1"/>
  <c r="F24" i="2"/>
  <c r="E24" i="2"/>
  <c r="I24" i="2" s="1"/>
  <c r="F23" i="2"/>
  <c r="E23" i="2"/>
  <c r="I23" i="2" s="1"/>
  <c r="F22" i="2"/>
  <c r="E22" i="2"/>
  <c r="I22" i="2" s="1"/>
  <c r="F21" i="2"/>
  <c r="E21" i="2"/>
  <c r="I21" i="2" s="1"/>
  <c r="B18" i="2" a="1"/>
  <c r="B18" i="2" s="1"/>
  <c r="B16" i="2"/>
  <c r="B15" i="2"/>
  <c r="B9" i="2"/>
  <c r="B8" i="2" a="1"/>
  <c r="B8" i="2" s="1"/>
  <c r="D3" i="2" a="1"/>
  <c r="G25" i="2" l="1"/>
  <c r="G22" i="2"/>
  <c r="G24" i="2"/>
  <c r="E20" i="2"/>
  <c r="I20" i="2" s="1"/>
  <c r="E4" i="2"/>
  <c r="I4" i="2" s="1"/>
  <c r="E15" i="2"/>
  <c r="I15" i="2" s="1"/>
  <c r="F7" i="2"/>
  <c r="G28" i="2"/>
  <c r="G29" i="2"/>
  <c r="G26" i="2"/>
  <c r="F16" i="2"/>
  <c r="F8" i="2"/>
  <c r="E19" i="2"/>
  <c r="I19" i="2" s="1"/>
  <c r="G23" i="2"/>
  <c r="E11" i="2"/>
  <c r="I11" i="2" s="1"/>
  <c r="F20" i="2"/>
  <c r="G20" i="2" s="1"/>
  <c r="F12" i="2"/>
  <c r="E7" i="2"/>
  <c r="I7" i="2" s="1"/>
  <c r="G21" i="2"/>
  <c r="G27" i="2"/>
  <c r="G30" i="2"/>
  <c r="B10" i="2"/>
  <c r="F4" i="2"/>
  <c r="F11" i="2"/>
  <c r="F15" i="2"/>
  <c r="F19" i="2"/>
  <c r="E6" i="2"/>
  <c r="I6" i="2" s="1"/>
  <c r="E9" i="2"/>
  <c r="I9" i="2" s="1"/>
  <c r="E13" i="2"/>
  <c r="I13" i="2" s="1"/>
  <c r="F17" i="2"/>
  <c r="F18" i="2"/>
  <c r="E5" i="2"/>
  <c r="I5" i="2" s="1"/>
  <c r="F9" i="2"/>
  <c r="D3" i="2"/>
  <c r="E10" i="2"/>
  <c r="I10" i="2" s="1"/>
  <c r="E14" i="2"/>
  <c r="I14" i="2" s="1"/>
  <c r="E18" i="2"/>
  <c r="I18" i="2" s="1"/>
  <c r="F6" i="2"/>
  <c r="G6" i="2" s="1"/>
  <c r="F10" i="2"/>
  <c r="G10" i="2" s="1"/>
  <c r="F14" i="2"/>
  <c r="E17" i="2"/>
  <c r="I17" i="2" s="1"/>
  <c r="F13" i="2"/>
  <c r="F5" i="2"/>
  <c r="E8" i="2"/>
  <c r="I8" i="2" s="1"/>
  <c r="E12" i="2"/>
  <c r="I12" i="2" s="1"/>
  <c r="E16" i="2"/>
  <c r="I16" i="2" s="1"/>
  <c r="G8" i="2" l="1"/>
  <c r="G4" i="2"/>
  <c r="G18" i="2"/>
  <c r="G19" i="2"/>
  <c r="G16" i="2"/>
  <c r="G14" i="2"/>
  <c r="G11" i="2"/>
  <c r="G12" i="2"/>
  <c r="G7" i="2"/>
  <c r="G13" i="2"/>
  <c r="G9" i="2"/>
  <c r="G15" i="2"/>
  <c r="G17" i="2"/>
  <c r="F3" i="2"/>
  <c r="B25" i="2" s="1"/>
  <c r="E3" i="2"/>
  <c r="I3" i="2" s="1"/>
  <c r="B14" i="2" s="1"/>
  <c r="G5" i="2"/>
  <c r="G3" i="2" l="1"/>
  <c r="H5" i="2" s="1"/>
  <c r="H3" i="2" l="1"/>
  <c r="B11" i="2"/>
  <c r="H29" i="2"/>
  <c r="H28" i="2"/>
  <c r="H22" i="2"/>
  <c r="H30" i="2"/>
  <c r="H27" i="2"/>
  <c r="H7" i="2"/>
  <c r="H23" i="2"/>
  <c r="H25" i="2"/>
  <c r="H21" i="2"/>
  <c r="H20" i="2"/>
  <c r="H26" i="2"/>
  <c r="H24" i="2"/>
  <c r="H19" i="2"/>
  <c r="H12" i="2"/>
  <c r="H13" i="2"/>
  <c r="H16" i="2"/>
  <c r="H14" i="2"/>
  <c r="H15" i="2"/>
  <c r="H11" i="2"/>
  <c r="H8" i="2"/>
  <c r="H10" i="2"/>
  <c r="H9" i="2"/>
  <c r="H4" i="2"/>
  <c r="H18" i="2"/>
  <c r="H6" i="2"/>
  <c r="H17" i="2"/>
  <c r="B12" i="2" l="1"/>
  <c r="B13" i="2" l="1"/>
  <c r="B22" i="2" s="1"/>
  <c r="B23" i="2" s="1"/>
  <c r="B19" i="2" l="1"/>
  <c r="B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<sst xmlns="http://schemas.openxmlformats.org/spreadsheetml/2006/main" count="44" uniqueCount="39">
  <si>
    <t>Notional</t>
  </si>
  <si>
    <t>Time</t>
  </si>
  <si>
    <t>CF</t>
  </si>
  <si>
    <t>Discount factor</t>
  </si>
  <si>
    <t>PV</t>
  </si>
  <si>
    <t>Duration</t>
  </si>
  <si>
    <t>ZC Rate</t>
  </si>
  <si>
    <t>Maturity</t>
  </si>
  <si>
    <t>Coupon</t>
  </si>
  <si>
    <t>Yield</t>
  </si>
  <si>
    <t>Decay</t>
  </si>
  <si>
    <t>Price (dirty)</t>
  </si>
  <si>
    <t>Accrued interest</t>
  </si>
  <si>
    <t>Price (clean)</t>
  </si>
  <si>
    <t>Price (dirty, DCF)</t>
  </si>
  <si>
    <t>Mod duration</t>
  </si>
  <si>
    <t>Convexity</t>
  </si>
  <si>
    <t>Duration (ZC)</t>
  </si>
  <si>
    <t>Convexity (ZC)</t>
  </si>
  <si>
    <t>1st order</t>
  </si>
  <si>
    <t>2nd order</t>
  </si>
  <si>
    <t>Modified $ dur</t>
  </si>
  <si>
    <t>DV01</t>
  </si>
  <si>
    <t>Swap rate</t>
  </si>
  <si>
    <t>Parameters</t>
  </si>
  <si>
    <t>x</t>
  </si>
  <si>
    <t>y</t>
  </si>
  <si>
    <t>4x^2-3x</t>
  </si>
  <si>
    <t>f(x)=</t>
  </si>
  <si>
    <t xml:space="preserve">f'(x) = </t>
  </si>
  <si>
    <t>8x-3</t>
  </si>
  <si>
    <t>f'(x) =</t>
  </si>
  <si>
    <t>8 '</t>
  </si>
  <si>
    <t>en 0</t>
  </si>
  <si>
    <t>donc c1=-3</t>
  </si>
  <si>
    <t>avec</t>
  </si>
  <si>
    <t>dP/dx = 2c2</t>
  </si>
  <si>
    <t>dP/dx = c1</t>
  </si>
  <si>
    <t>donc c2=8/2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</si>
</sst>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* #,##0.00_)\ &quot;$&quot;_ ;_ * \(#,##0.00\)\ &quot;$&quot;_ ;_ * &quot;-&quot;??_)\ &quot;$&quot;_ ;_ @_ "/>
    <numFmt numFmtId="43" formatCode="_ * #,##0.00_)_ ;_ * \(#,##0.00\)_ ;_ * &quot;-&quot;??_)_ ;_ @_ "/>
    <numFmt numFmtId="164" formatCode="0.0"/>
    <numFmt numFmtId="165" formatCode="0.000"/>
    <numFmt numFmtId="166" formatCode="_ * #,##0.00_)\ _$_ ;_ * \(#,##0.00\)\ _$_ ;_ * &quot;-&quot;??_)\ _$_ ;_ @_ "/>
    <numFmt numFmtId="167" formatCode="0.0000%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8B8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0CB5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0" fontId="2" fillId="4" borderId="4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65" fontId="0" fillId="7" borderId="4" xfId="0" applyNumberFormat="1" applyFill="1" applyBorder="1" applyAlignment="1">
      <alignment horizontal="center" vertical="center"/>
    </xf>
    <xf numFmtId="165" fontId="4" fillId="7" borderId="4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65" fontId="0" fillId="7" borderId="6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3" fontId="0" fillId="2" borderId="0" xfId="1" applyFont="1" applyFill="1" applyAlignment="1">
      <alignment horizontal="center" vertical="center"/>
    </xf>
    <xf numFmtId="10" fontId="0" fillId="2" borderId="0" xfId="3" applyNumberFormat="1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167" fontId="0" fillId="2" borderId="0" xfId="3" applyNumberFormat="1" applyFont="1" applyFill="1" applyAlignment="1">
      <alignment horizontal="center" vertical="center"/>
    </xf>
    <xf numFmtId="0" fontId="2" fillId="4" borderId="2" xfId="2" applyNumberFormat="1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0" fontId="0" fillId="7" borderId="9" xfId="3" applyNumberFormat="1" applyFont="1" applyFill="1" applyBorder="1" applyAlignment="1">
      <alignment horizontal="center" vertical="center"/>
    </xf>
    <xf numFmtId="10" fontId="2" fillId="4" borderId="7" xfId="0" applyNumberFormat="1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4">
    <cellStyle name="Milliers" xfId="1" builtinId="3"/>
    <cellStyle name="Monétaire" xfId="2" builtinId="4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D0CB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'Example 1st order 2nd order'!$B$2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'Example 1st order 2nd order'!$A$3:$A$23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'Example 1st order 2nd order'!$B$3:$B$23</c:f>
              <c:numCache>
                <c:formatCode>General</c:formatCode>
                <c:ptCount val="21"/>
                <c:pt idx="0">
                  <c:v>430</c:v>
                </c:pt>
                <c:pt idx="1">
                  <c:v>351</c:v>
                </c:pt>
                <c:pt idx="2">
                  <c:v>280</c:v>
                </c:pt>
                <c:pt idx="3">
                  <c:v>217</c:v>
                </c:pt>
                <c:pt idx="4">
                  <c:v>162</c:v>
                </c:pt>
                <c:pt idx="5">
                  <c:v>115</c:v>
                </c:pt>
                <c:pt idx="6">
                  <c:v>76</c:v>
                </c:pt>
                <c:pt idx="7">
                  <c:v>45</c:v>
                </c:pt>
                <c:pt idx="8">
                  <c:v>22</c:v>
                </c:pt>
                <c:pt idx="9">
                  <c:v>7</c:v>
                </c:pt>
                <c:pt idx="10">
                  <c:v>0</c:v>
                </c:pt>
                <c:pt idx="11">
                  <c:v>1</c:v>
                </c:pt>
                <c:pt idx="12">
                  <c:v>10</c:v>
                </c:pt>
                <c:pt idx="13">
                  <c:v>27</c:v>
                </c:pt>
                <c:pt idx="14">
                  <c:v>52</c:v>
                </c:pt>
                <c:pt idx="15">
                  <c:v>85</c:v>
                </c:pt>
                <c:pt idx="16">
                  <c:v>126</c:v>
                </c:pt>
                <c:pt idx="17">
                  <c:v>175</c:v>
                </c:pt>
                <c:pt idx="18">
                  <c:v>232</c:v>
                </c:pt>
                <c:pt idx="19">
                  <c:v>297</c:v>
                </c:pt>
                <c:pt idx="20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4-A145-A774-6D8552FA00E7}"/>
            </c:ext>
          </c:extLst>
        </c:ser>
        <c:ser>
          <c:idx val="1"/>
          <c:order val="1"/>
          <c:tx>
            <c:strRef>
              <c:f>'Example 1st order 2nd order'!$C$2</c:f>
              <c:strCache>
                <c:ptCount val="1"/>
                <c:pt idx="0">
                  <c:v>1st order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'Example 1st order 2nd order'!$A$3:$A$23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'Example 1st order 2nd order'!$C$3:$C$23</c:f>
              <c:numCache>
                <c:formatCode>General</c:formatCode>
                <c:ptCount val="21"/>
                <c:pt idx="0">
                  <c:v>30</c:v>
                </c:pt>
                <c:pt idx="1">
                  <c:v>27</c:v>
                </c:pt>
                <c:pt idx="2">
                  <c:v>24</c:v>
                </c:pt>
                <c:pt idx="3">
                  <c:v>21</c:v>
                </c:pt>
                <c:pt idx="4">
                  <c:v>18</c:v>
                </c:pt>
                <c:pt idx="5">
                  <c:v>15</c:v>
                </c:pt>
                <c:pt idx="6">
                  <c:v>12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0</c:v>
                </c:pt>
                <c:pt idx="11">
                  <c:v>-3</c:v>
                </c:pt>
                <c:pt idx="12">
                  <c:v>-6</c:v>
                </c:pt>
                <c:pt idx="13">
                  <c:v>-9</c:v>
                </c:pt>
                <c:pt idx="14">
                  <c:v>-12</c:v>
                </c:pt>
                <c:pt idx="15">
                  <c:v>-15</c:v>
                </c:pt>
                <c:pt idx="16">
                  <c:v>-18</c:v>
                </c:pt>
                <c:pt idx="17">
                  <c:v>-21</c:v>
                </c:pt>
                <c:pt idx="18">
                  <c:v>-24</c:v>
                </c:pt>
                <c:pt idx="19">
                  <c:v>-27</c:v>
                </c:pt>
                <c:pt idx="20">
                  <c:v>-30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4-A145-A774-6D8552FA00E7}"/>
            </c:ext>
          </c:extLst>
        </c:ser>
        <c:ser>
          <c:idx val="2"/>
          <c:order val="2"/>
          <c:tx>
            <c:strRef>
              <c:f>'Example 1st order 2nd order'!$D$2</c:f>
              <c:strCache>
                <c:ptCount val="1"/>
                <c:pt idx="0">
                  <c:v>2nd order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'Example 1st order 2nd order'!$A$3:$A$23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'Example 1st order 2nd order'!$D$3:$D$23</c:f>
              <c:numCache>
                <c:formatCode>General</c:formatCode>
                <c:ptCount val="21"/>
                <c:pt idx="0">
                  <c:v>430</c:v>
                </c:pt>
                <c:pt idx="1">
                  <c:v>351</c:v>
                </c:pt>
                <c:pt idx="2">
                  <c:v>280</c:v>
                </c:pt>
                <c:pt idx="3">
                  <c:v>217</c:v>
                </c:pt>
                <c:pt idx="4">
                  <c:v>162</c:v>
                </c:pt>
                <c:pt idx="5">
                  <c:v>115</c:v>
                </c:pt>
                <c:pt idx="6">
                  <c:v>76</c:v>
                </c:pt>
                <c:pt idx="7">
                  <c:v>45</c:v>
                </c:pt>
                <c:pt idx="8">
                  <c:v>22</c:v>
                </c:pt>
                <c:pt idx="9">
                  <c:v>7</c:v>
                </c:pt>
                <c:pt idx="10">
                  <c:v>0</c:v>
                </c:pt>
                <c:pt idx="11">
                  <c:v>1</c:v>
                </c:pt>
                <c:pt idx="12">
                  <c:v>10</c:v>
                </c:pt>
                <c:pt idx="13">
                  <c:v>27</c:v>
                </c:pt>
                <c:pt idx="14">
                  <c:v>52</c:v>
                </c:pt>
                <c:pt idx="15">
                  <c:v>85</c:v>
                </c:pt>
                <c:pt idx="16">
                  <c:v>126</c:v>
                </c:pt>
                <c:pt idx="17">
                  <c:v>175</c:v>
                </c:pt>
                <c:pt idx="18">
                  <c:v>232</c:v>
                </c:pt>
                <c:pt idx="19">
                  <c:v>297</c:v>
                </c:pt>
                <c:pt idx="20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4-A145-A774-6D8552FA0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370112"/>
        <c:axId val="2085337168"/>
      </c:scatterChart>
      <c:valAx>
        <c:axId val="208537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US"/>
          </a:p>
        </c:txPr>
        <c:crossAx val="2085337168"/>
        <c:crosses val="autoZero"/>
        <c:crossBetween val="midCat"/>
      </c:valAx>
      <c:valAx>
        <c:axId val="208533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US"/>
          </a:p>
        </c:txPr>
        <c:crossAx val="208537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425450</xdr:colOff>
      <xdr:row>1</xdr:row>
      <xdr:rowOff>63500</xdr:rowOff>
    </xdr:from>
    <xdr:to>
      <xdr:col>12</xdr:col>
      <xdr:colOff>609600</xdr:colOff>
      <xdr:row>21</xdr:row>
      <xdr:rowOff>88900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51354D7E-A2F1-1875-F509-65E7A345D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9E070-758E-484C-A480-EEDA25BFF7DC}">
  <dimension ref="A1:K36"/>
  <sheetViews>
    <sheetView tabSelected="1" zoomScale="110" workbookViewId="0">
      <selection activeCell="D12" sqref="D12"/>
    </sheetView>
  </sheetViews>
  <sheetFormatPr baseColWidth="10" defaultRowHeight="16" x14ac:dyDescent="0.2"/>
  <cols>
    <col min="1" max="1" width="15.1640625" style="1" bestFit="1" customWidth="1"/>
    <col min="2" max="2" width="16.6640625" style="1" bestFit="1" customWidth="1"/>
    <col min="3" max="3" width="14.1640625" style="1" bestFit="1" customWidth="1"/>
    <col min="4" max="4" width="10.83203125" style="1"/>
    <col min="5" max="5" width="11.6640625" style="1" bestFit="1" customWidth="1"/>
    <col min="6" max="6" width="13.6640625" style="1" bestFit="1" customWidth="1"/>
    <col min="7" max="8" width="10.83203125" style="1"/>
    <col min="9" max="9" width="9.1640625" style="1" bestFit="1" customWidth="1"/>
    <col min="10" max="10" width="4" style="1" customWidth="1"/>
    <col min="11" max="11" width="10.83203125" style="8"/>
    <col min="12" max="13" width="10.83203125" style="1"/>
    <col min="14" max="14" width="15" style="1" bestFit="1" customWidth="1"/>
    <col min="15" max="16384" width="10.83203125" style="1"/>
  </cols>
  <sheetData>
    <row r="1" spans="1:11" ht="17" thickBot="1" x14ac:dyDescent="0.25">
      <c r="A1" s="29" t="s">
        <v>24</v>
      </c>
      <c r="B1" s="29"/>
      <c r="K1" s="1"/>
    </row>
    <row r="2" spans="1:11" x14ac:dyDescent="0.2">
      <c r="A2" s="2" t="s">
        <v>0</v>
      </c>
      <c r="B2" s="25">
        <v>100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16</v>
      </c>
      <c r="K2" s="3" t="s">
        <v>6</v>
      </c>
    </row>
    <row r="3" spans="1:11" x14ac:dyDescent="0.2">
      <c r="A3" s="4" t="s">
        <v>7</v>
      </c>
      <c r="B3" s="5">
        <v>3</v>
      </c>
      <c r="D3" s="6" cm="1">
        <f t="array" ref="D3:D5">_xlfn.SEQUENCE(Mat)-Decay</f>
        <v>1</v>
      </c>
      <c r="E3" s="7">
        <f t="shared" ref="E3:E7" si="0">IF(D3=Mat-Decay,Not*(1+Coupon),IF(_xlfn.NUMBERVALUE(D3)=0,"",Not*Coupon))</f>
        <v>7.0000000000000009</v>
      </c>
      <c r="F3" s="7">
        <f t="shared" ref="F3:F7" si="1">IF(_xlfn.NUMBERVALUE(D3)=0,"",IF(_xlfn.NUMBERVALUE(K3)=0,1/(1+Yield)^D3,1/(1+K3)^D3))</f>
        <v>0.98309083759339355</v>
      </c>
      <c r="G3" s="7">
        <f>IFERROR(F3*E3,"")</f>
        <v>6.8816358631537557</v>
      </c>
      <c r="H3" s="7">
        <f t="shared" ref="H3" si="2">IFERROR(G3*D3/SUM(G:G),"")</f>
        <v>5.9679265625277304E-2</v>
      </c>
      <c r="I3" s="7">
        <f t="shared" ref="I3:I7" si="3">IFERROR((E3*(D3*(1+D3))/(1+IF(_xlfn.NUMBERVALUE(K3)=0,(Yield),K3))^D3),"")</f>
        <v>13.763271726307511</v>
      </c>
    </row>
    <row r="4" spans="1:11" x14ac:dyDescent="0.2">
      <c r="A4" s="4" t="s">
        <v>8</v>
      </c>
      <c r="B4" s="9">
        <v>7.0000000000000007E-2</v>
      </c>
      <c r="D4" s="6">
        <v>2</v>
      </c>
      <c r="E4" s="7">
        <f t="shared" si="0"/>
        <v>7.0000000000000009</v>
      </c>
      <c r="F4" s="7">
        <f t="shared" si="1"/>
        <v>0.96646759496008017</v>
      </c>
      <c r="G4" s="7">
        <f t="shared" ref="G4:G30" si="4">IFERROR(F4*E4,"")</f>
        <v>6.7652731647205622</v>
      </c>
      <c r="H4" s="7">
        <f t="shared" ref="H4:H8" si="5">IFERROR(G4*D4/SUM(G:G),"")</f>
        <v>0.11734027846102497</v>
      </c>
      <c r="I4" s="7">
        <f t="shared" si="3"/>
        <v>40.591638988323375</v>
      </c>
    </row>
    <row r="5" spans="1:11" x14ac:dyDescent="0.2">
      <c r="A5" s="4" t="s">
        <v>9</v>
      </c>
      <c r="B5" s="9">
        <v>1.72E-2</v>
      </c>
      <c r="D5" s="6">
        <v>3</v>
      </c>
      <c r="E5" s="7">
        <f t="shared" si="0"/>
        <v>107</v>
      </c>
      <c r="F5" s="7">
        <f t="shared" si="1"/>
        <v>0.95012543743617783</v>
      </c>
      <c r="G5" s="7">
        <f t="shared" si="4"/>
        <v>101.66342180567102</v>
      </c>
      <c r="H5" s="7">
        <f t="shared" si="5"/>
        <v>2.6449517854326308</v>
      </c>
      <c r="I5" s="7">
        <f t="shared" si="3"/>
        <v>1219.9610616680523</v>
      </c>
    </row>
    <row r="6" spans="1:11" ht="17" thickBot="1" x14ac:dyDescent="0.25">
      <c r="A6" s="10" t="s">
        <v>10</v>
      </c>
      <c r="B6" s="11">
        <v>0</v>
      </c>
      <c r="D6" s="6"/>
      <c r="E6" s="7" t="str">
        <f t="shared" si="0"/>
        <v/>
      </c>
      <c r="F6" s="7" t="str">
        <f t="shared" si="1"/>
        <v/>
      </c>
      <c r="G6" s="7" t="str">
        <f t="shared" si="4"/>
        <v/>
      </c>
      <c r="H6" s="7" t="str">
        <f t="shared" si="5"/>
        <v/>
      </c>
      <c r="I6" s="7" t="str">
        <f t="shared" si="3"/>
        <v/>
      </c>
    </row>
    <row r="7" spans="1:11" ht="17" thickBot="1" x14ac:dyDescent="0.25">
      <c r="D7" s="6"/>
      <c r="E7" s="7" t="str">
        <f t="shared" si="0"/>
        <v/>
      </c>
      <c r="F7" s="7" t="str">
        <f t="shared" si="1"/>
        <v/>
      </c>
      <c r="G7" s="7" t="str">
        <f t="shared" si="4"/>
        <v/>
      </c>
      <c r="H7" s="7" t="str">
        <f t="shared" si="5"/>
        <v/>
      </c>
      <c r="I7" s="7" t="str">
        <f t="shared" si="3"/>
        <v/>
      </c>
    </row>
    <row r="8" spans="1:11" x14ac:dyDescent="0.2">
      <c r="A8" s="12" t="s">
        <v>11</v>
      </c>
      <c r="B8" s="13" cm="1">
        <f t="array" ref="B8">SUM(Not*Coupon/(1+Yield)^(_xlfn.SEQUENCE(Mat-1)-Decay))+((Not)*(1+Coupon))/(1+Yield)^(Mat-Decay)</f>
        <v>115.31033083354534</v>
      </c>
      <c r="C8" s="14"/>
      <c r="D8" s="6"/>
      <c r="E8" s="7" t="str">
        <f t="shared" ref="E8:E17" si="6">IF(D8=Mat-Decay,Not*(1+Coupon),IF(_xlfn.NUMBERVALUE(D8)=0,"",Not*Coupon))</f>
        <v/>
      </c>
      <c r="F8" s="7" t="str">
        <f t="shared" ref="F8:F17" si="7">IF(_xlfn.NUMBERVALUE(D8)=0,"",IF(_xlfn.NUMBERVALUE(K8)=0,1/(1+Yield)^D8,1/(1+K8)^D8))</f>
        <v/>
      </c>
      <c r="G8" s="7" t="str">
        <f t="shared" si="4"/>
        <v/>
      </c>
      <c r="H8" s="7" t="str">
        <f t="shared" si="5"/>
        <v/>
      </c>
      <c r="I8" s="7" t="str">
        <f t="shared" ref="I8:I17" si="8">IFERROR((E8*(D8*(1+D8))/(1+IF(_xlfn.NUMBERVALUE(K8)=0,(Yield),K8))^D8),"")</f>
        <v/>
      </c>
    </row>
    <row r="9" spans="1:11" x14ac:dyDescent="0.2">
      <c r="A9" s="15" t="s">
        <v>12</v>
      </c>
      <c r="B9" s="16">
        <f>Decay*Coupon*Not</f>
        <v>0</v>
      </c>
      <c r="C9" s="14"/>
      <c r="D9" s="6"/>
      <c r="E9" s="7" t="str">
        <f t="shared" si="6"/>
        <v/>
      </c>
      <c r="F9" s="7" t="str">
        <f t="shared" si="7"/>
        <v/>
      </c>
      <c r="G9" s="7" t="str">
        <f t="shared" si="4"/>
        <v/>
      </c>
      <c r="H9" s="7" t="str">
        <f t="shared" ref="H9:H19" si="9">IFERROR(G9*D9/SUM(G:G),"")</f>
        <v/>
      </c>
      <c r="I9" s="7" t="str">
        <f t="shared" si="8"/>
        <v/>
      </c>
    </row>
    <row r="10" spans="1:11" x14ac:dyDescent="0.2">
      <c r="A10" s="15" t="s">
        <v>13</v>
      </c>
      <c r="B10" s="16">
        <f>B8-MOD(Decay,1)*Not*Coupon</f>
        <v>115.31033083354534</v>
      </c>
      <c r="D10" s="6"/>
      <c r="E10" s="7" t="str">
        <f t="shared" si="6"/>
        <v/>
      </c>
      <c r="F10" s="7" t="str">
        <f t="shared" si="7"/>
        <v/>
      </c>
      <c r="G10" s="7" t="str">
        <f t="shared" si="4"/>
        <v/>
      </c>
      <c r="H10" s="7" t="str">
        <f t="shared" si="9"/>
        <v/>
      </c>
      <c r="I10" s="7" t="str">
        <f t="shared" si="8"/>
        <v/>
      </c>
    </row>
    <row r="11" spans="1:11" x14ac:dyDescent="0.2">
      <c r="A11" s="15" t="s">
        <v>14</v>
      </c>
      <c r="B11" s="16">
        <f>SUM(G:G)</f>
        <v>115.31033083354534</v>
      </c>
      <c r="D11" s="6"/>
      <c r="E11" s="7" t="str">
        <f t="shared" si="6"/>
        <v/>
      </c>
      <c r="F11" s="7" t="str">
        <f t="shared" si="7"/>
        <v/>
      </c>
      <c r="G11" s="7" t="str">
        <f t="shared" si="4"/>
        <v/>
      </c>
      <c r="H11" s="7" t="str">
        <f t="shared" si="9"/>
        <v/>
      </c>
      <c r="I11" s="7" t="str">
        <f t="shared" si="8"/>
        <v/>
      </c>
    </row>
    <row r="12" spans="1:11" x14ac:dyDescent="0.2">
      <c r="A12" s="15" t="s">
        <v>5</v>
      </c>
      <c r="B12" s="17">
        <f>SUM(H:H)</f>
        <v>2.821971329518933</v>
      </c>
      <c r="D12" s="6"/>
      <c r="E12" s="7" t="str">
        <f t="shared" si="6"/>
        <v/>
      </c>
      <c r="F12" s="7" t="str">
        <f t="shared" si="7"/>
        <v/>
      </c>
      <c r="G12" s="7" t="str">
        <f t="shared" si="4"/>
        <v/>
      </c>
      <c r="H12" s="7" t="str">
        <f t="shared" si="9"/>
        <v/>
      </c>
      <c r="I12" s="7" t="str">
        <f t="shared" si="8"/>
        <v/>
      </c>
    </row>
    <row r="13" spans="1:11" x14ac:dyDescent="0.2">
      <c r="A13" s="15" t="s">
        <v>15</v>
      </c>
      <c r="B13" s="16">
        <f>B12/(1+Y)</f>
        <v>2.7742541580013103</v>
      </c>
      <c r="E13" s="7" t="str">
        <f t="shared" si="6"/>
        <v/>
      </c>
      <c r="F13" s="7" t="str">
        <f t="shared" si="7"/>
        <v/>
      </c>
      <c r="G13" s="7" t="str">
        <f t="shared" si="4"/>
        <v/>
      </c>
      <c r="H13" s="7" t="str">
        <f t="shared" si="9"/>
        <v/>
      </c>
      <c r="I13" s="7" t="str">
        <f t="shared" si="8"/>
        <v/>
      </c>
    </row>
    <row r="14" spans="1:11" x14ac:dyDescent="0.2">
      <c r="A14" s="15" t="s">
        <v>16</v>
      </c>
      <c r="B14" s="16">
        <f>SUM(I:I)/(B8*(1+Y)^2)</f>
        <v>10.680613646193988</v>
      </c>
      <c r="E14" s="7" t="str">
        <f t="shared" si="6"/>
        <v/>
      </c>
      <c r="F14" s="7" t="str">
        <f t="shared" si="7"/>
        <v/>
      </c>
      <c r="G14" s="7" t="str">
        <f t="shared" si="4"/>
        <v/>
      </c>
      <c r="H14" s="7" t="str">
        <f t="shared" si="9"/>
        <v/>
      </c>
      <c r="I14" s="7" t="str">
        <f t="shared" si="8"/>
        <v/>
      </c>
    </row>
    <row r="15" spans="1:11" x14ac:dyDescent="0.2">
      <c r="A15" s="15" t="s">
        <v>17</v>
      </c>
      <c r="B15" s="16">
        <f>Mat/(1+Y)</f>
        <v>2.9492725127801807</v>
      </c>
      <c r="E15" s="7" t="str">
        <f t="shared" si="6"/>
        <v/>
      </c>
      <c r="F15" s="7" t="str">
        <f t="shared" si="7"/>
        <v/>
      </c>
      <c r="G15" s="7" t="str">
        <f t="shared" si="4"/>
        <v/>
      </c>
      <c r="H15" s="7" t="str">
        <f t="shared" si="9"/>
        <v/>
      </c>
      <c r="I15" s="7" t="str">
        <f t="shared" si="8"/>
        <v/>
      </c>
    </row>
    <row r="16" spans="1:11" ht="17" thickBot="1" x14ac:dyDescent="0.25">
      <c r="A16" s="18" t="s">
        <v>18</v>
      </c>
      <c r="B16" s="19">
        <f>Mat*(Mat+1)/(1+Yield)^2</f>
        <v>11.597611139520961</v>
      </c>
      <c r="E16" s="7" t="str">
        <f t="shared" si="6"/>
        <v/>
      </c>
      <c r="F16" s="7" t="str">
        <f t="shared" si="7"/>
        <v/>
      </c>
      <c r="G16" s="7" t="str">
        <f t="shared" si="4"/>
        <v/>
      </c>
      <c r="H16" s="7" t="str">
        <f t="shared" si="9"/>
        <v/>
      </c>
      <c r="I16" s="7" t="str">
        <f t="shared" si="8"/>
        <v/>
      </c>
    </row>
    <row r="17" spans="1:9" ht="17" thickBot="1" x14ac:dyDescent="0.25">
      <c r="B17" s="14"/>
      <c r="E17" s="7" t="str">
        <f t="shared" si="6"/>
        <v/>
      </c>
      <c r="F17" s="7" t="str">
        <f t="shared" si="7"/>
        <v/>
      </c>
      <c r="G17" s="7" t="str">
        <f t="shared" si="4"/>
        <v/>
      </c>
      <c r="H17" s="7" t="str">
        <f t="shared" si="9"/>
        <v/>
      </c>
      <c r="I17" s="7" t="str">
        <f t="shared" si="8"/>
        <v/>
      </c>
    </row>
    <row r="18" spans="1:9" ht="17" thickBot="1" x14ac:dyDescent="0.25">
      <c r="A18" s="12" t="s">
        <v>11</v>
      </c>
      <c r="B18" s="13" cm="1">
        <f t="array" ref="B18">SUM(Not*Coupon/(1+Yield+C18)^(_xlfn.SEQUENCE(Mat-1)-Decay))+((Not)*(1+Coupon))/(1+Yield+C18)^(Mat-Decay)</f>
        <v>114.83186275814299</v>
      </c>
      <c r="C18" s="28">
        <v>1.5E-3</v>
      </c>
      <c r="E18" s="7" t="str">
        <f t="shared" ref="E18:E30" si="10">IF(D18=Mat-Decay,Not*(1+Coupon),IF(_xlfn.NUMBERVALUE(D18)=0,"",Not*Coupon))</f>
        <v/>
      </c>
      <c r="F18" s="7" t="str">
        <f t="shared" ref="F18:F30" si="11">IF(_xlfn.NUMBERVALUE(D18)=0,"",IF(_xlfn.NUMBERVALUE(K18)=0,1/(1+Yield)^D18,1/(1+K18)^D18))</f>
        <v/>
      </c>
      <c r="G18" s="7" t="str">
        <f t="shared" si="4"/>
        <v/>
      </c>
      <c r="H18" s="7" t="str">
        <f t="shared" si="9"/>
        <v/>
      </c>
      <c r="I18" s="7" t="str">
        <f t="shared" ref="I18:I30" si="12">IFERROR((E18*(D18*(1+D18))/(1+IF(_xlfn.NUMBERVALUE(K18)=0,(Yield),K18))^D18),"")</f>
        <v/>
      </c>
    </row>
    <row r="19" spans="1:9" x14ac:dyDescent="0.2">
      <c r="A19" s="15" t="s">
        <v>19</v>
      </c>
      <c r="B19" s="16">
        <f>(-B13*C18+1)*B8</f>
        <v>114.83048058638214</v>
      </c>
      <c r="E19" s="7" t="str">
        <f t="shared" si="10"/>
        <v/>
      </c>
      <c r="F19" s="7" t="str">
        <f t="shared" si="11"/>
        <v/>
      </c>
      <c r="G19" s="7" t="str">
        <f t="shared" si="4"/>
        <v/>
      </c>
      <c r="H19" s="7" t="str">
        <f t="shared" si="9"/>
        <v/>
      </c>
      <c r="I19" s="7" t="str">
        <f t="shared" si="12"/>
        <v/>
      </c>
    </row>
    <row r="20" spans="1:9" ht="17" thickBot="1" x14ac:dyDescent="0.25">
      <c r="A20" s="18" t="s">
        <v>20</v>
      </c>
      <c r="B20" s="19">
        <f>(-B13*C18+0.5*B14*C18^2+1)*B8</f>
        <v>114.8318661196118</v>
      </c>
      <c r="C20" s="20"/>
      <c r="E20" s="7" t="str">
        <f t="shared" si="10"/>
        <v/>
      </c>
      <c r="F20" s="7" t="str">
        <f t="shared" si="11"/>
        <v/>
      </c>
      <c r="G20" s="7" t="str">
        <f t="shared" si="4"/>
        <v/>
      </c>
      <c r="H20" s="7" t="str">
        <f t="shared" ref="H20:H30" si="13">IFERROR(G20*D20/SUM(G:G),"")</f>
        <v/>
      </c>
      <c r="I20" s="7" t="str">
        <f t="shared" si="12"/>
        <v/>
      </c>
    </row>
    <row r="21" spans="1:9" ht="17" thickBot="1" x14ac:dyDescent="0.25">
      <c r="E21" s="7" t="str">
        <f t="shared" si="10"/>
        <v/>
      </c>
      <c r="F21" s="7" t="str">
        <f t="shared" si="11"/>
        <v/>
      </c>
      <c r="G21" s="7" t="str">
        <f t="shared" si="4"/>
        <v/>
      </c>
      <c r="H21" s="7" t="str">
        <f t="shared" si="13"/>
        <v/>
      </c>
      <c r="I21" s="7" t="str">
        <f t="shared" si="12"/>
        <v/>
      </c>
    </row>
    <row r="22" spans="1:9" x14ac:dyDescent="0.2">
      <c r="A22" s="12" t="s">
        <v>21</v>
      </c>
      <c r="B22" s="13">
        <f>B8*B13</f>
        <v>319.90016477546982</v>
      </c>
      <c r="E22" s="7" t="str">
        <f t="shared" si="10"/>
        <v/>
      </c>
      <c r="F22" s="7" t="str">
        <f t="shared" si="11"/>
        <v/>
      </c>
      <c r="G22" s="7" t="str">
        <f t="shared" si="4"/>
        <v/>
      </c>
      <c r="H22" s="7" t="str">
        <f t="shared" si="13"/>
        <v/>
      </c>
      <c r="I22" s="7" t="str">
        <f t="shared" si="12"/>
        <v/>
      </c>
    </row>
    <row r="23" spans="1:9" ht="17" thickBot="1" x14ac:dyDescent="0.25">
      <c r="A23" s="18" t="s">
        <v>22</v>
      </c>
      <c r="B23" s="19">
        <f>B22*0.0001</f>
        <v>3.1990016477546984E-2</v>
      </c>
      <c r="E23" s="7" t="str">
        <f t="shared" si="10"/>
        <v/>
      </c>
      <c r="F23" s="7" t="str">
        <f t="shared" si="11"/>
        <v/>
      </c>
      <c r="G23" s="7" t="str">
        <f t="shared" si="4"/>
        <v/>
      </c>
      <c r="H23" s="7" t="str">
        <f t="shared" si="13"/>
        <v/>
      </c>
      <c r="I23" s="7" t="str">
        <f t="shared" si="12"/>
        <v/>
      </c>
    </row>
    <row r="24" spans="1:9" ht="17" thickBot="1" x14ac:dyDescent="0.25">
      <c r="E24" s="7" t="str">
        <f t="shared" si="10"/>
        <v/>
      </c>
      <c r="F24" s="7" t="str">
        <f t="shared" si="11"/>
        <v/>
      </c>
      <c r="G24" s="7" t="str">
        <f t="shared" si="4"/>
        <v/>
      </c>
      <c r="H24" s="7" t="str">
        <f t="shared" si="13"/>
        <v/>
      </c>
      <c r="I24" s="7" t="str">
        <f t="shared" si="12"/>
        <v/>
      </c>
    </row>
    <row r="25" spans="1:9" ht="17" thickBot="1" x14ac:dyDescent="0.25">
      <c r="A25" s="26" t="s">
        <v>23</v>
      </c>
      <c r="B25" s="27">
        <f>(1-LOOKUP(9^9,F:F))/SUM(F:F)</f>
        <v>1.7200000000000056E-2</v>
      </c>
      <c r="C25" s="22"/>
      <c r="E25" s="7" t="str">
        <f t="shared" si="10"/>
        <v/>
      </c>
      <c r="F25" s="7" t="str">
        <f t="shared" si="11"/>
        <v/>
      </c>
      <c r="G25" s="7" t="str">
        <f t="shared" si="4"/>
        <v/>
      </c>
      <c r="H25" s="7" t="str">
        <f t="shared" si="13"/>
        <v/>
      </c>
      <c r="I25" s="7" t="str">
        <f t="shared" si="12"/>
        <v/>
      </c>
    </row>
    <row r="26" spans="1:9" x14ac:dyDescent="0.2">
      <c r="E26" s="7" t="str">
        <f t="shared" si="10"/>
        <v/>
      </c>
      <c r="F26" s="7" t="str">
        <f t="shared" si="11"/>
        <v/>
      </c>
      <c r="G26" s="7" t="str">
        <f t="shared" si="4"/>
        <v/>
      </c>
      <c r="H26" s="7" t="str">
        <f t="shared" si="13"/>
        <v/>
      </c>
      <c r="I26" s="7" t="str">
        <f t="shared" si="12"/>
        <v/>
      </c>
    </row>
    <row r="27" spans="1:9" x14ac:dyDescent="0.2">
      <c r="C27" s="22"/>
      <c r="E27" s="7" t="str">
        <f t="shared" si="10"/>
        <v/>
      </c>
      <c r="F27" s="7" t="str">
        <f t="shared" si="11"/>
        <v/>
      </c>
      <c r="G27" s="7" t="str">
        <f t="shared" si="4"/>
        <v/>
      </c>
      <c r="H27" s="7" t="str">
        <f t="shared" si="13"/>
        <v/>
      </c>
      <c r="I27" s="7" t="str">
        <f t="shared" si="12"/>
        <v/>
      </c>
    </row>
    <row r="28" spans="1:9" x14ac:dyDescent="0.2">
      <c r="E28" s="7" t="str">
        <f t="shared" si="10"/>
        <v/>
      </c>
      <c r="F28" s="7" t="str">
        <f t="shared" si="11"/>
        <v/>
      </c>
      <c r="G28" s="7" t="str">
        <f t="shared" si="4"/>
        <v/>
      </c>
      <c r="H28" s="7" t="str">
        <f t="shared" si="13"/>
        <v/>
      </c>
      <c r="I28" s="7" t="str">
        <f t="shared" si="12"/>
        <v/>
      </c>
    </row>
    <row r="29" spans="1:9" x14ac:dyDescent="0.2">
      <c r="E29" s="7" t="str">
        <f t="shared" si="10"/>
        <v/>
      </c>
      <c r="F29" s="7" t="str">
        <f t="shared" si="11"/>
        <v/>
      </c>
      <c r="G29" s="7" t="str">
        <f t="shared" si="4"/>
        <v/>
      </c>
      <c r="H29" s="7" t="str">
        <f t="shared" si="13"/>
        <v/>
      </c>
      <c r="I29" s="7" t="str">
        <f t="shared" si="12"/>
        <v/>
      </c>
    </row>
    <row r="30" spans="1:9" x14ac:dyDescent="0.2">
      <c r="E30" s="7" t="str">
        <f t="shared" si="10"/>
        <v/>
      </c>
      <c r="F30" s="7" t="str">
        <f t="shared" si="11"/>
        <v/>
      </c>
      <c r="G30" s="7" t="str">
        <f t="shared" si="4"/>
        <v/>
      </c>
      <c r="H30" s="7" t="str">
        <f t="shared" si="13"/>
        <v/>
      </c>
      <c r="I30" s="7" t="str">
        <f t="shared" si="12"/>
        <v/>
      </c>
    </row>
    <row r="31" spans="1:9" x14ac:dyDescent="0.2">
      <c r="B31" s="21"/>
      <c r="I31" s="7"/>
    </row>
    <row r="33" spans="2:3" x14ac:dyDescent="0.2">
      <c r="B33" s="23"/>
    </row>
    <row r="34" spans="2:3" x14ac:dyDescent="0.2">
      <c r="B34" s="23"/>
    </row>
    <row r="35" spans="2:3" x14ac:dyDescent="0.2">
      <c r="B35" s="24"/>
    </row>
    <row r="36" spans="2:3" x14ac:dyDescent="0.2">
      <c r="C36" s="21"/>
    </row>
  </sheetData>
  <mergeCells count="1">
    <mergeCell ref="A1:B1"/>
  </mergeCells>
  <dataValidations count="1">
    <dataValidation type="whole" operator="lessThan" allowBlank="1" showInputMessage="1" showErrorMessage="1" sqref="B3" xr:uid="{43CB1BF9-D238-4B4B-A899-714FCF1064A2}">
      <formula1>31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182C-D039-CB4C-86B2-F7AD61C76D91}">
  <dimension ref="A2:S23"/>
  <sheetViews>
    <sheetView workbookViewId="0">
      <selection activeCell="P12" sqref="P12"/>
    </sheetView>
  </sheetViews>
  <sheetFormatPr baseColWidth="10" defaultRowHeight="16" x14ac:dyDescent="0.2"/>
  <sheetData>
    <row r="2" spans="1:19" x14ac:dyDescent="0.2">
      <c r="A2" t="s">
        <v>25</v>
      </c>
      <c r="B2" t="s">
        <v>26</v>
      </c>
      <c r="C2" t="s">
        <v>19</v>
      </c>
      <c r="D2" t="s">
        <v>20</v>
      </c>
    </row>
    <row r="3" spans="1:19" x14ac:dyDescent="0.2">
      <c r="A3" cm="1">
        <f t="array" ref="A3:A23">_xlfn.SEQUENCE(21,,-10)</f>
        <v>-10</v>
      </c>
      <c r="B3">
        <f>4*A3^2-3*A3</f>
        <v>430</v>
      </c>
      <c r="C3">
        <f t="shared" ref="C3:C23" si="0">-3*A3</f>
        <v>30</v>
      </c>
      <c r="D3">
        <f t="shared" ref="D3:D23" si="1">-3*A3+4*A3^2</f>
        <v>430</v>
      </c>
      <c r="P3" t="s">
        <v>33</v>
      </c>
    </row>
    <row r="4" spans="1:19" x14ac:dyDescent="0.2">
      <c r="A4">
        <v>-9</v>
      </c>
      <c r="B4">
        <f t="shared" ref="B4:B23" si="2">4*A4^2-3*A4</f>
        <v>351</v>
      </c>
      <c r="C4">
        <f t="shared" si="0"/>
        <v>27</v>
      </c>
      <c r="D4">
        <f t="shared" si="1"/>
        <v>351</v>
      </c>
      <c r="N4" t="s">
        <v>28</v>
      </c>
      <c r="O4" t="s">
        <v>27</v>
      </c>
      <c r="P4">
        <v>0</v>
      </c>
    </row>
    <row r="5" spans="1:19" x14ac:dyDescent="0.2">
      <c r="A5">
        <v>-8</v>
      </c>
      <c r="B5">
        <f t="shared" si="2"/>
        <v>280</v>
      </c>
      <c r="C5">
        <f t="shared" si="0"/>
        <v>24</v>
      </c>
      <c r="D5">
        <f t="shared" si="1"/>
        <v>280</v>
      </c>
      <c r="N5" t="s">
        <v>29</v>
      </c>
      <c r="O5" t="s">
        <v>30</v>
      </c>
      <c r="P5">
        <v>-3</v>
      </c>
      <c r="Q5" t="s">
        <v>35</v>
      </c>
      <c r="R5" t="s">
        <v>37</v>
      </c>
      <c r="S5" t="s">
        <v>34</v>
      </c>
    </row>
    <row r="6" spans="1:19" x14ac:dyDescent="0.2">
      <c r="A6">
        <v>-7</v>
      </c>
      <c r="B6">
        <f t="shared" si="2"/>
        <v>217</v>
      </c>
      <c r="C6">
        <f t="shared" si="0"/>
        <v>21</v>
      </c>
      <c r="D6">
        <f t="shared" si="1"/>
        <v>217</v>
      </c>
      <c r="N6" t="s">
        <v>31</v>
      </c>
      <c r="O6" t="s">
        <v>32</v>
      </c>
      <c r="P6">
        <v>8</v>
      </c>
      <c r="R6" t="s">
        <v>36</v>
      </c>
      <c r="S6" t="s">
        <v>38</v>
      </c>
    </row>
    <row r="7" spans="1:19" x14ac:dyDescent="0.2">
      <c r="A7">
        <v>-6</v>
      </c>
      <c r="B7">
        <f t="shared" si="2"/>
        <v>162</v>
      </c>
      <c r="C7">
        <f t="shared" si="0"/>
        <v>18</v>
      </c>
      <c r="D7">
        <f t="shared" si="1"/>
        <v>162</v>
      </c>
    </row>
    <row r="8" spans="1:19" x14ac:dyDescent="0.2">
      <c r="A8">
        <v>-5</v>
      </c>
      <c r="B8">
        <f t="shared" si="2"/>
        <v>115</v>
      </c>
      <c r="C8">
        <f t="shared" si="0"/>
        <v>15</v>
      </c>
      <c r="D8">
        <f t="shared" si="1"/>
        <v>115</v>
      </c>
    </row>
    <row r="9" spans="1:19" x14ac:dyDescent="0.2">
      <c r="A9">
        <v>-4</v>
      </c>
      <c r="B9">
        <f t="shared" si="2"/>
        <v>76</v>
      </c>
      <c r="C9">
        <f t="shared" si="0"/>
        <v>12</v>
      </c>
      <c r="D9">
        <f t="shared" si="1"/>
        <v>76</v>
      </c>
    </row>
    <row r="10" spans="1:19" x14ac:dyDescent="0.2">
      <c r="A10">
        <v>-3</v>
      </c>
      <c r="B10">
        <f t="shared" si="2"/>
        <v>45</v>
      </c>
      <c r="C10">
        <f t="shared" si="0"/>
        <v>9</v>
      </c>
      <c r="D10">
        <f t="shared" si="1"/>
        <v>45</v>
      </c>
    </row>
    <row r="11" spans="1:19" x14ac:dyDescent="0.2">
      <c r="A11">
        <v>-2</v>
      </c>
      <c r="B11">
        <f t="shared" si="2"/>
        <v>22</v>
      </c>
      <c r="C11">
        <f t="shared" si="0"/>
        <v>6</v>
      </c>
      <c r="D11">
        <f t="shared" si="1"/>
        <v>22</v>
      </c>
    </row>
    <row r="12" spans="1:19" x14ac:dyDescent="0.2">
      <c r="A12">
        <v>-1</v>
      </c>
      <c r="B12">
        <f t="shared" si="2"/>
        <v>7</v>
      </c>
      <c r="C12">
        <f t="shared" si="0"/>
        <v>3</v>
      </c>
      <c r="D12">
        <f t="shared" si="1"/>
        <v>7</v>
      </c>
    </row>
    <row r="13" spans="1:19" x14ac:dyDescent="0.2">
      <c r="A13">
        <v>0</v>
      </c>
      <c r="B13">
        <f t="shared" si="2"/>
        <v>0</v>
      </c>
      <c r="C13">
        <f>-3*A13</f>
        <v>0</v>
      </c>
      <c r="D13">
        <f>-3*A13+4*A13^2</f>
        <v>0</v>
      </c>
    </row>
    <row r="14" spans="1:19" x14ac:dyDescent="0.2">
      <c r="A14">
        <v>1</v>
      </c>
      <c r="B14">
        <f t="shared" si="2"/>
        <v>1</v>
      </c>
      <c r="C14">
        <f t="shared" ref="C14:C23" si="3">-3*A14</f>
        <v>-3</v>
      </c>
      <c r="D14">
        <f t="shared" ref="D14:D23" si="4">-3*A14+4*A14^2</f>
        <v>1</v>
      </c>
    </row>
    <row r="15" spans="1:19" x14ac:dyDescent="0.2">
      <c r="A15">
        <v>2</v>
      </c>
      <c r="B15">
        <f t="shared" si="2"/>
        <v>10</v>
      </c>
      <c r="C15">
        <f t="shared" si="3"/>
        <v>-6</v>
      </c>
      <c r="D15">
        <f t="shared" si="4"/>
        <v>10</v>
      </c>
    </row>
    <row r="16" spans="1:19" x14ac:dyDescent="0.2">
      <c r="A16">
        <v>3</v>
      </c>
      <c r="B16">
        <f t="shared" si="2"/>
        <v>27</v>
      </c>
      <c r="C16">
        <f t="shared" si="3"/>
        <v>-9</v>
      </c>
      <c r="D16">
        <f t="shared" si="4"/>
        <v>27</v>
      </c>
    </row>
    <row r="17" spans="1:4" x14ac:dyDescent="0.2">
      <c r="A17">
        <v>4</v>
      </c>
      <c r="B17">
        <f t="shared" si="2"/>
        <v>52</v>
      </c>
      <c r="C17">
        <f t="shared" si="3"/>
        <v>-12</v>
      </c>
      <c r="D17">
        <f t="shared" si="4"/>
        <v>52</v>
      </c>
    </row>
    <row r="18" spans="1:4" x14ac:dyDescent="0.2">
      <c r="A18">
        <v>5</v>
      </c>
      <c r="B18">
        <f t="shared" si="2"/>
        <v>85</v>
      </c>
      <c r="C18">
        <f t="shared" si="3"/>
        <v>-15</v>
      </c>
      <c r="D18">
        <f t="shared" si="4"/>
        <v>85</v>
      </c>
    </row>
    <row r="19" spans="1:4" x14ac:dyDescent="0.2">
      <c r="A19">
        <v>6</v>
      </c>
      <c r="B19">
        <f t="shared" si="2"/>
        <v>126</v>
      </c>
      <c r="C19">
        <f t="shared" si="3"/>
        <v>-18</v>
      </c>
      <c r="D19">
        <f t="shared" si="4"/>
        <v>126</v>
      </c>
    </row>
    <row r="20" spans="1:4" x14ac:dyDescent="0.2">
      <c r="A20">
        <v>7</v>
      </c>
      <c r="B20">
        <f t="shared" si="2"/>
        <v>175</v>
      </c>
      <c r="C20">
        <f t="shared" si="3"/>
        <v>-21</v>
      </c>
      <c r="D20">
        <f t="shared" si="4"/>
        <v>175</v>
      </c>
    </row>
    <row r="21" spans="1:4" x14ac:dyDescent="0.2">
      <c r="A21">
        <v>8</v>
      </c>
      <c r="B21">
        <f t="shared" si="2"/>
        <v>232</v>
      </c>
      <c r="C21">
        <f t="shared" si="3"/>
        <v>-24</v>
      </c>
      <c r="D21">
        <f t="shared" si="4"/>
        <v>232</v>
      </c>
    </row>
    <row r="22" spans="1:4" x14ac:dyDescent="0.2">
      <c r="A22">
        <v>9</v>
      </c>
      <c r="B22">
        <f t="shared" si="2"/>
        <v>297</v>
      </c>
      <c r="C22">
        <f t="shared" si="3"/>
        <v>-27</v>
      </c>
      <c r="D22">
        <f t="shared" si="4"/>
        <v>297</v>
      </c>
    </row>
    <row r="23" spans="1:4" x14ac:dyDescent="0.2">
      <c r="A23">
        <v>10</v>
      </c>
      <c r="B23">
        <f t="shared" si="2"/>
        <v>370</v>
      </c>
      <c r="C23">
        <f t="shared" si="3"/>
        <v>-30</v>
      </c>
      <c r="D23">
        <f t="shared" si="4"/>
        <v>370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6</vt:i4>
      </vt:variant>
    </vt:vector>
  </HeadingPairs>
  <TitlesOfParts>
    <vt:vector size="8" baseType="lpstr">
      <vt:lpstr>General</vt:lpstr>
      <vt:lpstr>Example 1st order 2nd order</vt:lpstr>
      <vt:lpstr>Coupon</vt:lpstr>
      <vt:lpstr>Decay</vt:lpstr>
      <vt:lpstr>Mat</vt:lpstr>
      <vt:lpstr>Not</vt:lpstr>
      <vt:lpstr>Y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RATOUCHNIAK</dc:creator>
  <cp:lastModifiedBy>Guillaume RATOUCHNIAK</cp:lastModifiedBy>
  <dcterms:created xsi:type="dcterms:W3CDTF">2024-04-19T18:49:55Z</dcterms:created>
  <dcterms:modified xsi:type="dcterms:W3CDTF">2024-05-28T00:00:58Z</dcterms:modified>
</cp:coreProperties>
</file>