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13_ncr:1_{F02249E0-6292-4200-B997-F17F3C3B992D}" xr6:coauthVersionLast="45" xr6:coauthVersionMax="45" xr10:uidLastSave="{00000000-0000-0000-0000-000000000000}"/>
  <bookViews>
    <workbookView xWindow="-120" yWindow="-120" windowWidth="18240" windowHeight="28440" tabRatio="524" xr2:uid="{00000000-000D-0000-FFFF-FFFF00000000}"/>
  </bookViews>
  <sheets>
    <sheet name="params_sim" sheetId="22" r:id="rId1"/>
    <sheet name="params_val" sheetId="21" r:id="rId2"/>
    <sheet name="GlobalParams" sheetId="3" r:id="rId3"/>
    <sheet name="params_byTier" sheetId="19" r:id="rId4"/>
    <sheet name="returns" sheetId="2" r:id="rId5"/>
    <sheet name="targeVals_raw" sheetId="23" r:id="rId6"/>
    <sheet name="groupWgts" sheetId="24" r:id="rId7"/>
    <sheet name="Sheet1" sheetId="25" r:id="rId8"/>
    <sheet name="Sheet2" sheetId="2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5" i="23" l="1"/>
  <c r="I36" i="23"/>
  <c r="I37" i="23"/>
  <c r="I38" i="23"/>
  <c r="I39" i="23"/>
  <c r="I32" i="23"/>
  <c r="I29" i="23"/>
  <c r="I30" i="23"/>
  <c r="I31" i="23"/>
  <c r="I28" i="23"/>
  <c r="I19" i="23"/>
  <c r="I8" i="23"/>
  <c r="I9" i="23"/>
  <c r="I11" i="23"/>
  <c r="I12" i="23"/>
  <c r="I15" i="23"/>
  <c r="I16" i="23"/>
  <c r="I17" i="23"/>
  <c r="I18" i="23"/>
  <c r="I22" i="23"/>
  <c r="I23" i="23"/>
  <c r="I24" i="23"/>
  <c r="I25" i="23"/>
  <c r="I7" i="23"/>
  <c r="H35" i="23"/>
  <c r="H36" i="23"/>
  <c r="H37" i="23"/>
  <c r="H38" i="23"/>
  <c r="H39" i="23"/>
  <c r="H19" i="23"/>
  <c r="G35" i="23"/>
  <c r="G36" i="23"/>
  <c r="G37" i="23"/>
  <c r="G38" i="23"/>
  <c r="G39" i="23"/>
  <c r="G19" i="23"/>
  <c r="F39" i="23"/>
  <c r="F38" i="23"/>
  <c r="F37" i="23"/>
  <c r="F36" i="23"/>
  <c r="F35" i="23"/>
  <c r="F19" i="23"/>
  <c r="B22" i="24" l="1"/>
  <c r="B27" i="24"/>
  <c r="B26" i="24"/>
  <c r="B25" i="24"/>
  <c r="B24" i="24"/>
  <c r="B23" i="24"/>
  <c r="D9" i="24"/>
  <c r="E9" i="24"/>
  <c r="F9" i="24"/>
  <c r="E8" i="24"/>
  <c r="F8" i="24"/>
  <c r="D8" i="24"/>
  <c r="B9" i="24"/>
  <c r="C9" i="24"/>
  <c r="C8" i="24"/>
  <c r="B8" i="24"/>
  <c r="N10" i="24"/>
  <c r="N11" i="24"/>
  <c r="M11" i="24"/>
  <c r="M10" i="24"/>
  <c r="L9" i="24"/>
  <c r="K9" i="24"/>
  <c r="J9" i="24"/>
  <c r="I9" i="24"/>
  <c r="F8" i="26" l="1"/>
  <c r="B16" i="25"/>
  <c r="B13" i="25"/>
  <c r="E4" i="26"/>
  <c r="D4" i="26"/>
  <c r="C3" i="26"/>
  <c r="C4" i="26"/>
  <c r="C5" i="26"/>
  <c r="C6" i="26"/>
  <c r="C7" i="26"/>
  <c r="C8" i="26"/>
  <c r="C2" i="26"/>
  <c r="B4" i="26"/>
  <c r="B8" i="26"/>
  <c r="B7" i="26"/>
  <c r="B6" i="26"/>
  <c r="B3" i="26"/>
  <c r="B5" i="26"/>
  <c r="F10" i="2" l="1"/>
  <c r="E10" i="2" s="1"/>
  <c r="F3" i="2"/>
  <c r="E3" i="2" s="1"/>
  <c r="C39" i="23" l="1"/>
  <c r="D39" i="23"/>
  <c r="B39" i="23"/>
  <c r="D35" i="23"/>
  <c r="D36" i="23"/>
  <c r="D37" i="23"/>
  <c r="D38" i="23"/>
  <c r="C35" i="23"/>
  <c r="C36" i="23"/>
  <c r="C37" i="23"/>
  <c r="C38" i="23"/>
  <c r="B36" i="23"/>
  <c r="B37" i="23"/>
  <c r="B38" i="23"/>
  <c r="B35" i="23"/>
  <c r="D32" i="23"/>
  <c r="D29" i="23"/>
  <c r="D30" i="23"/>
  <c r="D31" i="23"/>
  <c r="D28" i="23"/>
  <c r="D19" i="23"/>
  <c r="D6" i="23"/>
  <c r="D7" i="23"/>
  <c r="D8" i="23"/>
  <c r="D9" i="23"/>
  <c r="D11" i="23"/>
  <c r="D12" i="23"/>
  <c r="D15" i="23"/>
  <c r="D16" i="23"/>
  <c r="D17" i="23"/>
  <c r="D18" i="23"/>
  <c r="D22" i="23"/>
  <c r="D23" i="23"/>
  <c r="D24" i="23"/>
  <c r="D25" i="23"/>
  <c r="D5" i="23"/>
  <c r="F2" i="2" l="1"/>
  <c r="E2" i="2" s="1"/>
  <c r="F11" i="2"/>
  <c r="E11" i="2" s="1"/>
  <c r="F9" i="2"/>
  <c r="E9" i="2" s="1"/>
  <c r="F8" i="2"/>
  <c r="E8" i="2" s="1"/>
  <c r="F7" i="2"/>
  <c r="E7" i="2" s="1"/>
  <c r="E6" i="2"/>
  <c r="F5" i="2"/>
  <c r="E5" i="2" s="1"/>
  <c r="F4" i="2"/>
  <c r="E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4" authorId="0" shapeId="0" xr:uid="{CDE40F89-78CF-4C3B-B38C-D04825AF5F6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T4" authorId="0" shapeId="0" xr:uid="{568404F5-400A-46EF-8AA1-93D4C44E46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method2 = No smoothing
</t>
        </r>
      </text>
    </comment>
    <comment ref="AD4" authorId="0" shapeId="0" xr:uid="{148CF5FB-6519-420B-97E2-DCE9E3F8AE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AL_pct; AA0, noSmoothing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tc={193EA9F6-E97A-4C0F-8458-C4A79EA80C2A}</author>
    <author>tc={40CDABE9-5A5B-449C-BBAD-87E2F4D3D2EA}</author>
  </authors>
  <commentList>
    <comment ref="D4" authorId="0" shapeId="0" xr:uid="{03C2B8DE-A041-40C7-A6E1-06D6FD91B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E4" authorId="1" shapeId="0" xr:uid="{193EA9F6-E97A-4C0F-8458-C4A79EA80C2A}">
      <text>
        <t>[Threaded comment]
Your version of Excel allows you to read this threaded comment; however, any edits to it will get removed if the file is opened in a newer version of Excel. Learn more: https://go.microsoft.com/fwlink/?linkid=870924
Comment:
    comma separated tier names</t>
      </text>
    </comment>
    <comment ref="K4" authorId="2" shapeId="0" xr:uid="{40CDABE9-5A5B-449C-BBAD-87E2F4D3D2EA}">
      <text>
        <t>[Threaded comment]
Your version of Excel allows you to read this threaded comment; however, any edits to it will get removed if the file is opened in a newer version of Excel. Learn more: https://go.microsoft.com/fwlink/?linkid=870924
Comment:
    x% reduction of benefit factor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tc={93424A45-F774-4C6F-930A-67B094E0E6D5}</author>
  </authors>
  <commentList>
    <comment ref="A10" authorId="0" shapeId="0" xr:uid="{93424A45-F774-4C6F-930A-67B094E0E6D5}">
      <text>
        <t>[Threaded comment]
Your version of Excel allows you to read this threaded comment; however, any edits to it will get removed if the file is opened in a newer version of Excel. Learn more: https://go.microsoft.com/fwlink/?linkid=870924
Comment:
    CAFR2017-2018 ep46-47</t>
      </text>
    </comment>
  </commentList>
</comments>
</file>

<file path=xl/sharedStrings.xml><?xml version="1.0" encoding="utf-8"?>
<sst xmlns="http://schemas.openxmlformats.org/spreadsheetml/2006/main" count="514" uniqueCount="237">
  <si>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</si>
  <si>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</si>
  <si>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</si>
  <si>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</si>
  <si>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</si>
  <si>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</si>
  <si>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</si>
  <si>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</si>
  <si>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</si>
  <si>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</si>
  <si>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</si>
  <si>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</si>
  <si>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</si>
  <si>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</si>
  <si>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</si>
  <si>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</si>
  <si>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</si>
  <si>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</si>
  <si>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</si>
  <si>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</si>
  <si>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</si>
  <si>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return_type</t>
  </si>
  <si>
    <t>scenario</t>
  </si>
  <si>
    <t>return_scenario</t>
  </si>
  <si>
    <t>r.geoMean</t>
  </si>
  <si>
    <t>wf_growth</t>
  </si>
  <si>
    <t>nyear.override</t>
  </si>
  <si>
    <t>useAVamort</t>
  </si>
  <si>
    <t>useAVunrecReturn</t>
  </si>
  <si>
    <t>MA_0_pct</t>
  </si>
  <si>
    <t>AA_0_pct</t>
  </si>
  <si>
    <t>AL_pct</t>
  </si>
  <si>
    <t>MA_0</t>
  </si>
  <si>
    <t>AA_0</t>
  </si>
  <si>
    <t>amort_type</t>
  </si>
  <si>
    <t>closed</t>
  </si>
  <si>
    <t>cd</t>
  </si>
  <si>
    <t>notes</t>
  </si>
  <si>
    <t>calibration</t>
  </si>
  <si>
    <t>init_year</t>
  </si>
  <si>
    <t>min_age</t>
  </si>
  <si>
    <t>max_age</t>
  </si>
  <si>
    <t>min_ea</t>
  </si>
  <si>
    <t>max_ea</t>
  </si>
  <si>
    <t>max_retAge</t>
  </si>
  <si>
    <t>min_retAge</t>
  </si>
  <si>
    <t>Return Assumptions</t>
  </si>
  <si>
    <t>infl</t>
  </si>
  <si>
    <t>actuarial_method</t>
  </si>
  <si>
    <t>Actuarial Methods and assumptions</t>
  </si>
  <si>
    <t>Amortization</t>
  </si>
  <si>
    <t>Asset Smoothing</t>
  </si>
  <si>
    <t>s.upper</t>
  </si>
  <si>
    <t>s.lower</t>
  </si>
  <si>
    <t>smooth_method</t>
  </si>
  <si>
    <t>method1</t>
  </si>
  <si>
    <t>Initial Funding</t>
  </si>
  <si>
    <t>init_MA_type</t>
  </si>
  <si>
    <t>init_AA_type</t>
  </si>
  <si>
    <t>estInitTerm</t>
  </si>
  <si>
    <t>Model Assumptions</t>
  </si>
  <si>
    <t>startingSalgrowth</t>
  </si>
  <si>
    <t>2018-2019</t>
  </si>
  <si>
    <t>2020-2021</t>
  </si>
  <si>
    <t>2021-2022</t>
  </si>
  <si>
    <t>2022-2023</t>
  </si>
  <si>
    <t>2023-2024</t>
  </si>
  <si>
    <t>corridor</t>
  </si>
  <si>
    <t>EAN.CP</t>
  </si>
  <si>
    <t>Tiers</t>
  </si>
  <si>
    <t>singleTier</t>
  </si>
  <si>
    <t>Total</t>
  </si>
  <si>
    <t>Dev_2tiers</t>
  </si>
  <si>
    <t>new_entrants</t>
  </si>
  <si>
    <t>Demographics</t>
  </si>
  <si>
    <t>tier_mode</t>
  </si>
  <si>
    <t>"miscAll"</t>
  </si>
  <si>
    <t>val_name</t>
  </si>
  <si>
    <t>tier_include</t>
  </si>
  <si>
    <t>Dev</t>
  </si>
  <si>
    <t>valuation</t>
  </si>
  <si>
    <t>run_val</t>
  </si>
  <si>
    <t>sim_name</t>
  </si>
  <si>
    <t>misc</t>
  </si>
  <si>
    <t>inds</t>
  </si>
  <si>
    <t>misc+inds</t>
  </si>
  <si>
    <t>Members</t>
  </si>
  <si>
    <t>Funded status</t>
  </si>
  <si>
    <t>Employer contribution</t>
  </si>
  <si>
    <t>Active Members</t>
  </si>
  <si>
    <t>Transfers from State Miscellaneous</t>
  </si>
  <si>
    <t>Vested Terminations2</t>
  </si>
  <si>
    <t>Receiving Payments</t>
  </si>
  <si>
    <t>Present Value of Benefits</t>
  </si>
  <si>
    <t>Accrued Liability</t>
  </si>
  <si>
    <t>Market Value of Assets</t>
  </si>
  <si>
    <t>Unfunded Liability/(Surplus)</t>
  </si>
  <si>
    <t>Funded Status</t>
  </si>
  <si>
    <t>Covered Payroll in Fiscal Year Ending on Valuation Date</t>
  </si>
  <si>
    <t>Projected Payroll for Contribution Rate</t>
  </si>
  <si>
    <t>Total Normal Cost</t>
  </si>
  <si>
    <t>Employee Contribution</t>
  </si>
  <si>
    <t>Employer Normal Costs</t>
  </si>
  <si>
    <t>Amortization of Unfunded Liability</t>
  </si>
  <si>
    <t>Contribution required (% proj payroll)</t>
  </si>
  <si>
    <t>Contribution required (% current payroll)</t>
  </si>
  <si>
    <t>actives</t>
  </si>
  <si>
    <t>discount rate</t>
  </si>
  <si>
    <t>seed</t>
  </si>
  <si>
    <t>bfactor_reduction</t>
  </si>
  <si>
    <t>Dev_2tiers_bf2</t>
  </si>
  <si>
    <t>Dev_bf2</t>
  </si>
  <si>
    <t>Dev_2tiers_bf1</t>
  </si>
  <si>
    <t>year_reduction</t>
  </si>
  <si>
    <t>Dev_bf1</t>
  </si>
  <si>
    <t>2019-2020</t>
  </si>
  <si>
    <t>2021-2049</t>
  </si>
  <si>
    <t>RS_shock</t>
  </si>
  <si>
    <t>2024-2049</t>
  </si>
  <si>
    <t>internal</t>
  </si>
  <si>
    <t>Dev_cola</t>
  </si>
  <si>
    <t>Contingent COLA</t>
  </si>
  <si>
    <t>cola_max_FR</t>
  </si>
  <si>
    <t>cola_min_FR</t>
  </si>
  <si>
    <t>useContingentCOLA</t>
  </si>
  <si>
    <t>California Rule</t>
  </si>
  <si>
    <t>AL_defrRet_pctALactive</t>
  </si>
  <si>
    <t>B_adjust</t>
  </si>
  <si>
    <t>cali_bfactor</t>
  </si>
  <si>
    <t>calib_qxm.post</t>
  </si>
  <si>
    <t>MA0</t>
  </si>
  <si>
    <t>AA0</t>
  </si>
  <si>
    <t>AL_defrRet_pctALservRet</t>
  </si>
  <si>
    <t>Special settings</t>
  </si>
  <si>
    <t>use_baselineUAAL</t>
  </si>
  <si>
    <t>sim_name_baseline</t>
  </si>
  <si>
    <t>lower cola assumption</t>
  </si>
  <si>
    <t>keep cola assumption</t>
  </si>
  <si>
    <t>PERF A policy</t>
  </si>
  <si>
    <t>immediate cost reduction</t>
  </si>
  <si>
    <t>twoTiers_baseline</t>
  </si>
  <si>
    <t>use_baselineMA</t>
  </si>
  <si>
    <t>cola_assumed_override</t>
  </si>
  <si>
    <t>twoTiers_bf2</t>
  </si>
  <si>
    <t>twoTiers_bf1</t>
  </si>
  <si>
    <t>twoTiers_bf2_cola1</t>
  </si>
  <si>
    <t>twoTiers_bf1_cola1</t>
  </si>
  <si>
    <t>twoTiers_bf2_cola1p5</t>
  </si>
  <si>
    <t>twoTiers_bf1_cola1p5</t>
  </si>
  <si>
    <t>twoTiers_bf1_lowERC</t>
  </si>
  <si>
    <t>twoTiers_bf1_highERC</t>
  </si>
  <si>
    <t>twoTiers_cola_lowERC</t>
  </si>
  <si>
    <t>twoTiers_cola_highERC</t>
  </si>
  <si>
    <t>twoTiers_bf1&amp;cola_lowERC</t>
  </si>
  <si>
    <t>twoTiers_bf1&amp;cola_highERC</t>
  </si>
  <si>
    <t>combine the two "lowERC" runs</t>
  </si>
  <si>
    <t>combine the two "highERC" runs</t>
  </si>
  <si>
    <t>twoTiers_cola_highERC2</t>
  </si>
  <si>
    <t>twoTiers_bf1&amp;cola_highERC2</t>
  </si>
  <si>
    <t>Net position</t>
  </si>
  <si>
    <t>PERF B</t>
  </si>
  <si>
    <t>PERF C</t>
  </si>
  <si>
    <t>LRF</t>
  </si>
  <si>
    <t>JRF</t>
  </si>
  <si>
    <t>JRFII</t>
  </si>
  <si>
    <t>DCF</t>
  </si>
  <si>
    <t>SCPF</t>
  </si>
  <si>
    <t>CalPERS total</t>
  </si>
  <si>
    <t>PERF A</t>
  </si>
  <si>
    <t>2019 June 30</t>
  </si>
  <si>
    <t>2018 June 30</t>
  </si>
  <si>
    <t>Misc</t>
  </si>
  <si>
    <t>industrial</t>
  </si>
  <si>
    <t>safety</t>
  </si>
  <si>
    <t>POFF</t>
  </si>
  <si>
    <t>CHP</t>
  </si>
  <si>
    <t>State Total</t>
  </si>
  <si>
    <t>Assets</t>
  </si>
  <si>
    <t>Misc+inds</t>
  </si>
  <si>
    <t>COLA suspension</t>
  </si>
  <si>
    <t>lower cola assumption, high UAAL</t>
  </si>
  <si>
    <t xml:space="preserve">misc </t>
  </si>
  <si>
    <t>receiving pmt</t>
  </si>
  <si>
    <t>AV2018 np15-19 2018-06-30</t>
  </si>
  <si>
    <t>misc-classic</t>
  </si>
  <si>
    <t>misc-PEPRA</t>
  </si>
  <si>
    <t>CAFR2018-19 ep154 state members column 2018</t>
  </si>
  <si>
    <t>safety-classic</t>
  </si>
  <si>
    <t>safety-PEPRA</t>
  </si>
  <si>
    <t>survivors&amp;beneficiaires</t>
  </si>
  <si>
    <t>retireed</t>
  </si>
  <si>
    <t>Total-classic</t>
  </si>
  <si>
    <t>Total-PEPRA</t>
  </si>
  <si>
    <t>For tier miscAll</t>
  </si>
  <si>
    <t>misc-pepra</t>
  </si>
  <si>
    <t>inds-classic</t>
  </si>
  <si>
    <t>inds-pepra</t>
  </si>
  <si>
    <t>Actives</t>
  </si>
  <si>
    <t>safety-pepra</t>
  </si>
  <si>
    <t>poff-classic</t>
  </si>
  <si>
    <t>poff-pepra</t>
  </si>
  <si>
    <t>chp-classic</t>
  </si>
  <si>
    <t>chp-pepra</t>
  </si>
  <si>
    <t>classic/pepra shares in type</t>
  </si>
  <si>
    <t>share in tier</t>
  </si>
  <si>
    <t>For tier sftyAll</t>
  </si>
  <si>
    <t>miscAll, 1%bfactor(new), 2%cola</t>
  </si>
  <si>
    <t>miscAll, 1%bfactor(new), 1%cola</t>
  </si>
  <si>
    <t>miscAll, 1%bfactor(new), 1.5%cola</t>
  </si>
  <si>
    <t>miscAll, 2%bfactor, 1%cola</t>
  </si>
  <si>
    <t>miscAll, 2%bfactor, 1.5%cola</t>
  </si>
  <si>
    <t>Keep high contributions( high UAAL)</t>
  </si>
  <si>
    <t>"sftyAll"</t>
  </si>
  <si>
    <t>Calibration</t>
  </si>
  <si>
    <t>Initial terminated members</t>
  </si>
  <si>
    <t>sftyAll, 1%bfactor(new), 2%cola</t>
  </si>
  <si>
    <t>sftyAll, 2%bfactor, 1%cola(cola suspension)</t>
  </si>
  <si>
    <t>sftyAll, 1%bfactor(new), 1%cola(cola suspension)</t>
  </si>
  <si>
    <t>miscAll, 2%bfactor, 2%cola, current policy</t>
  </si>
  <si>
    <t>sftyAll, 3%bfactor, 2%cola, current policy</t>
  </si>
  <si>
    <t>sftyAll_baseline</t>
  </si>
  <si>
    <t>Values on June 30, 2018 (ep18-22)</t>
  </si>
  <si>
    <t>poff</t>
  </si>
  <si>
    <t>chp</t>
  </si>
  <si>
    <t>safety+poff+chp</t>
  </si>
  <si>
    <t>sftyAll_bf100_cola2</t>
  </si>
  <si>
    <t>sftyAll_bf75_cola2</t>
  </si>
  <si>
    <t>sftyAll_bf100_cola1</t>
  </si>
  <si>
    <t>sftyAll_bf75_cola1</t>
  </si>
  <si>
    <t>sftyAll_colaCut2_highERC</t>
  </si>
  <si>
    <t>sftyAll_benCut2_lowERC</t>
  </si>
  <si>
    <t>sftyAll_benCut2_highERC</t>
  </si>
  <si>
    <t>sftyAll_colaCut2_lowERC</t>
  </si>
  <si>
    <t>sftyAll_bf100_cola1p5</t>
  </si>
  <si>
    <t>sftyAll_bf75_cola1p5</t>
  </si>
  <si>
    <t>sftyAll_benCut2&amp;colaCut2_lowERC</t>
  </si>
  <si>
    <t>sftyAll_benCut2&amp;colsCut2_highERC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</si>
</sst>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000"/>
    <numFmt numFmtId="166" formatCode="_(* #,##0_);_(* \(#,##0\);_(* &quot;-&quot;??_);_(@_)"/>
    <numFmt numFmtId="167" formatCode="0.0%"/>
    <numFmt numFmtId="168" formatCode="0.000%"/>
    <numFmt numFmtId="169" formatCode="#,##0.00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Lucida Console"/>
      <family val="3"/>
    </font>
    <font>
      <b/>
      <i/>
      <sz val="11"/>
      <color theme="1"/>
      <name val="Calibri"/>
      <family val="2"/>
      <scheme val="minor"/>
    </font>
    <font>
      <sz val="9"/>
      <color rgb="FF000000"/>
      <name val="Liberation San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rgb="FF000000"/>
      </bottom>
      <diagonal/>
    </border>
    <border>
      <left style="thin">
        <color rgb="FFFFFFFF"/>
      </left>
      <right/>
      <top/>
      <bottom/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0" borderId="0"/>
    <xf numFmtId="37" fontId="6" fillId="0" borderId="1">
      <alignment vertical="center"/>
      <protection locked="0"/>
    </xf>
    <xf numFmtId="44" fontId="6" fillId="0" borderId="0" applyFon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1" fillId="2" borderId="0" xfId="0" applyFont="1" applyFill="1"/>
    <xf numFmtId="2" fontId="0" fillId="0" borderId="0" xfId="0" applyNumberFormat="1" applyAlignment="1">
      <alignment horizontal="right"/>
    </xf>
    <xf numFmtId="165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1" applyNumberFormat="1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5" fillId="7" borderId="0" xfId="0" applyFont="1" applyFill="1"/>
    <xf numFmtId="0" fontId="5" fillId="4" borderId="0" xfId="0" applyFont="1" applyFill="1"/>
    <xf numFmtId="0" fontId="5" fillId="6" borderId="0" xfId="0" applyFont="1" applyFill="1"/>
    <xf numFmtId="0" fontId="5" fillId="5" borderId="0" xfId="0" applyFont="1" applyFill="1"/>
    <xf numFmtId="0" fontId="5" fillId="9" borderId="0" xfId="0" applyFont="1" applyFill="1"/>
    <xf numFmtId="0" fontId="5" fillId="3" borderId="0" xfId="0" applyFont="1" applyFill="1"/>
    <xf numFmtId="0" fontId="5" fillId="8" borderId="0" xfId="0" applyFont="1" applyFill="1"/>
    <xf numFmtId="0" fontId="5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3" fontId="0" fillId="0" borderId="0" xfId="0" applyNumberFormat="1"/>
    <xf numFmtId="167" fontId="0" fillId="0" borderId="0" xfId="1" applyNumberFormat="1" applyFont="1"/>
    <xf numFmtId="0" fontId="7" fillId="0" borderId="0" xfId="0" applyFont="1"/>
    <xf numFmtId="166" fontId="7" fillId="0" borderId="0" xfId="2" applyNumberFormat="1" applyFont="1"/>
    <xf numFmtId="166" fontId="8" fillId="0" borderId="0" xfId="2" applyNumberFormat="1" applyFont="1"/>
    <xf numFmtId="0" fontId="8" fillId="0" borderId="0" xfId="0" applyFont="1"/>
    <xf numFmtId="0" fontId="6" fillId="0" borderId="0" xfId="0" applyFont="1" applyAlignment="1">
      <alignment vertical="top" wrapText="1"/>
    </xf>
    <xf numFmtId="166" fontId="9" fillId="0" borderId="0" xfId="2" applyNumberFormat="1" applyFont="1" applyBorder="1" applyAlignment="1">
      <alignment horizontal="left" vertical="top" indent="2" shrinkToFit="1"/>
    </xf>
    <xf numFmtId="167" fontId="7" fillId="0" borderId="0" xfId="1" applyNumberFormat="1" applyFont="1"/>
    <xf numFmtId="0" fontId="10" fillId="0" borderId="0" xfId="0" applyFont="1" applyAlignment="1">
      <alignment vertical="top" wrapText="1"/>
    </xf>
    <xf numFmtId="168" fontId="9" fillId="0" borderId="0" xfId="0" applyNumberFormat="1" applyFont="1" applyAlignment="1">
      <alignment horizontal="right" vertical="top" shrinkToFit="1"/>
    </xf>
    <xf numFmtId="168" fontId="9" fillId="0" borderId="2" xfId="0" applyNumberFormat="1" applyFont="1" applyBorder="1" applyAlignment="1">
      <alignment horizontal="right" vertical="top" shrinkToFit="1"/>
    </xf>
    <xf numFmtId="10" fontId="7" fillId="0" borderId="0" xfId="1" applyNumberFormat="1" applyFont="1"/>
    <xf numFmtId="168" fontId="7" fillId="0" borderId="0" xfId="1" applyNumberFormat="1" applyFont="1"/>
    <xf numFmtId="1" fontId="0" fillId="0" borderId="0" xfId="0" applyNumberFormat="1" applyAlignment="1">
      <alignment horizontal="right"/>
    </xf>
    <xf numFmtId="0" fontId="5" fillId="10" borderId="0" xfId="0" applyFont="1" applyFill="1"/>
    <xf numFmtId="0" fontId="1" fillId="10" borderId="0" xfId="0" applyFont="1" applyFill="1"/>
    <xf numFmtId="0" fontId="5" fillId="11" borderId="0" xfId="0" applyFont="1" applyFill="1"/>
    <xf numFmtId="0" fontId="1" fillId="11" borderId="0" xfId="0" applyFont="1" applyFill="1"/>
    <xf numFmtId="2" fontId="0" fillId="0" borderId="0" xfId="2" applyNumberFormat="1" applyFont="1"/>
    <xf numFmtId="0" fontId="11" fillId="0" borderId="0" xfId="0" applyFont="1" applyAlignment="1">
      <alignment vertical="center"/>
    </xf>
    <xf numFmtId="0" fontId="5" fillId="12" borderId="0" xfId="0" applyFont="1" applyFill="1"/>
    <xf numFmtId="0" fontId="1" fillId="12" borderId="0" xfId="0" applyFont="1" applyFill="1"/>
    <xf numFmtId="1" fontId="0" fillId="0" borderId="0" xfId="0" applyNumberFormat="1"/>
    <xf numFmtId="9" fontId="0" fillId="0" borderId="0" xfId="1" applyFont="1"/>
    <xf numFmtId="0" fontId="12" fillId="0" borderId="0" xfId="0" applyFont="1"/>
    <xf numFmtId="169" fontId="0" fillId="0" borderId="0" xfId="0" applyNumberFormat="1"/>
    <xf numFmtId="3" fontId="7" fillId="0" borderId="0" xfId="0" applyNumberFormat="1" applyFont="1"/>
    <xf numFmtId="166" fontId="13" fillId="0" borderId="3" xfId="2" applyNumberFormat="1" applyFont="1" applyBorder="1" applyAlignment="1">
      <alignment horizontal="right" vertical="top" shrinkToFit="1"/>
    </xf>
    <xf numFmtId="168" fontId="13" fillId="0" borderId="0" xfId="0" applyNumberFormat="1" applyFont="1" applyAlignment="1">
      <alignment horizontal="right" vertical="top" shrinkToFit="1"/>
    </xf>
    <xf numFmtId="10" fontId="7" fillId="0" borderId="0" xfId="0" applyNumberFormat="1" applyFont="1"/>
  </cellXfs>
  <cellStyles count="6">
    <cellStyle name="Comma" xfId="2" builtinId="3"/>
    <cellStyle name="Currency 2" xfId="5" xr:uid="{E1CC2806-A2AF-4747-949B-C94DA1D813F1}"/>
    <cellStyle name="Normal" xfId="0" builtinId="0"/>
    <cellStyle name="Normal 2" xfId="3" xr:uid="{FA7D1D9A-352E-4AEA-A1C2-E11916AE8568}"/>
    <cellStyle name="NumericGeneral" xfId="4" xr:uid="{BFC01E0A-97D3-4746-B68A-574A32152576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4" dT="2020-06-24T14:51:37.17" personId="{00000000-0000-0000-0000-000000000000}" id="{193EA9F6-E97A-4C0F-8458-C4A79EA80C2A}">
    <text>comma separated tier names</text>
  </threadedComment>
  <threadedComment ref="K4" dT="2020-08-13T20:45:58.44" personId="{00000000-0000-0000-0000-000000000000}" id="{40CDABE9-5A5B-449C-BBAD-87E2F4D3D2EA}">
    <text>x% reduction of benefit factor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0" dT="2020-06-27T12:51:24.17" personId="{00000000-0000-0000-0000-000000000000}" id="{93424A45-F774-4C6F-930A-67B094E0E6D5}">
    <text>CAFR2017-2018 ep46-47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4B46A-D012-4D18-AEAB-1D829080B2CE}">
  <dimension ref="A2:AP36"/>
  <sheetViews>
    <sheetView tabSelected="1" zoomScaleNormal="100" workbookViewId="0">
      <pane xSplit="3" ySplit="4" topLeftCell="D5" activePane="bottomRight" state="frozen"/>
      <selection pane="topRight" activeCell="E1" sqref="E1"/>
      <selection pane="bottomLeft" activeCell="A5" sqref="A5"/>
      <selection pane="bottomRight" activeCell="A10" sqref="A10"/>
    </sheetView>
  </sheetViews>
  <sheetFormatPr defaultRowHeight="15"/>
  <cols>
    <col min="1" max="1" width="32.5703125" customWidth="1"/>
    <col min="2" max="2" width="32.85546875" customWidth="1"/>
    <col min="3" max="3" width="8.140625" customWidth="1"/>
    <col min="4" max="4" width="10.42578125" bestFit="1" customWidth="1"/>
    <col min="5" max="5" width="20.85546875" customWidth="1"/>
    <col min="6" max="6" width="12.85546875" customWidth="1"/>
    <col min="7" max="7" width="18.85546875" customWidth="1"/>
    <col min="8" max="8" width="17.42578125" customWidth="1"/>
    <col min="9" max="9" width="16.85546875" customWidth="1"/>
    <col min="10" max="11" width="14.5703125" customWidth="1"/>
    <col min="12" max="12" width="12.140625" bestFit="1" customWidth="1"/>
    <col min="13" max="13" width="14.42578125" bestFit="1" customWidth="1"/>
    <col min="14" max="14" width="11.28515625" bestFit="1" customWidth="1"/>
    <col min="15" max="15" width="7.85546875" customWidth="1"/>
    <col min="16" max="16" width="16.140625" bestFit="1" customWidth="1"/>
    <col min="17" max="17" width="16" bestFit="1" customWidth="1"/>
    <col min="18" max="18" width="7.7109375" bestFit="1" customWidth="1"/>
    <col min="19" max="19" width="7.5703125" bestFit="1" customWidth="1"/>
    <col min="20" max="20" width="15.85546875" bestFit="1" customWidth="1"/>
    <col min="21" max="21" width="8.7109375" customWidth="1"/>
    <col min="22" max="22" width="12.5703125" customWidth="1"/>
    <col min="23" max="23" width="14.85546875" customWidth="1"/>
    <col min="29" max="29" width="17.42578125" customWidth="1"/>
    <col min="30" max="30" width="13.7109375" customWidth="1"/>
    <col min="31" max="31" width="9.85546875" bestFit="1" customWidth="1"/>
    <col min="32" max="32" width="9.28515625" bestFit="1" customWidth="1"/>
    <col min="33" max="34" width="12.42578125" customWidth="1"/>
    <col min="35" max="35" width="23" customWidth="1"/>
    <col min="36" max="36" width="16.5703125" customWidth="1"/>
    <col min="37" max="37" width="12" bestFit="1" customWidth="1"/>
    <col min="38" max="38" width="18" bestFit="1" customWidth="1"/>
    <col min="39" max="39" width="14.28515625" bestFit="1" customWidth="1"/>
    <col min="40" max="40" width="12.28515625" customWidth="1"/>
    <col min="41" max="41" width="11.42578125" customWidth="1"/>
    <col min="42" max="42" width="14.28515625" customWidth="1"/>
  </cols>
  <sheetData>
    <row r="2" spans="1:42">
      <c r="AE2" s="23"/>
      <c r="AF2" s="23"/>
    </row>
    <row r="3" spans="1:42" s="21" customFormat="1" ht="18.75">
      <c r="A3" s="14"/>
      <c r="B3" s="14"/>
      <c r="C3" s="14"/>
      <c r="D3" s="14"/>
      <c r="E3" s="19" t="s">
        <v>80</v>
      </c>
      <c r="F3" s="19"/>
      <c r="G3" s="45" t="s">
        <v>133</v>
      </c>
      <c r="H3" s="45"/>
      <c r="I3" s="45"/>
      <c r="J3" s="39" t="s">
        <v>121</v>
      </c>
      <c r="K3" s="39"/>
      <c r="L3" s="39"/>
      <c r="M3" s="16" t="s">
        <v>50</v>
      </c>
      <c r="N3" s="16"/>
      <c r="O3" s="16"/>
      <c r="P3" s="16"/>
      <c r="Q3" s="17" t="s">
        <v>51</v>
      </c>
      <c r="R3" s="17"/>
      <c r="S3" s="17"/>
      <c r="T3" s="17"/>
      <c r="U3" s="17"/>
      <c r="V3" s="19" t="s">
        <v>46</v>
      </c>
      <c r="W3" s="19"/>
      <c r="X3" s="19"/>
      <c r="Y3" s="19"/>
      <c r="Z3" s="19"/>
      <c r="AA3" s="19"/>
      <c r="AB3" s="19"/>
      <c r="AC3" s="15" t="s">
        <v>56</v>
      </c>
      <c r="AD3" s="15"/>
      <c r="AE3" s="15"/>
      <c r="AF3" s="15"/>
      <c r="AG3" s="15"/>
      <c r="AH3" s="15"/>
      <c r="AI3" s="15"/>
      <c r="AJ3" s="20" t="s">
        <v>60</v>
      </c>
      <c r="AK3" s="20"/>
      <c r="AL3" s="20"/>
      <c r="AM3" s="20"/>
      <c r="AN3" s="20"/>
      <c r="AO3" s="20"/>
      <c r="AP3" s="20"/>
    </row>
    <row r="4" spans="1:42" s="1" customFormat="1">
      <c r="A4" s="11" t="s">
        <v>82</v>
      </c>
      <c r="B4" s="11" t="s">
        <v>37</v>
      </c>
      <c r="C4" s="11" t="s">
        <v>13</v>
      </c>
      <c r="D4" s="11" t="s">
        <v>38</v>
      </c>
      <c r="E4" s="7" t="s">
        <v>77</v>
      </c>
      <c r="F4" s="7" t="s">
        <v>81</v>
      </c>
      <c r="G4" s="46" t="s">
        <v>135</v>
      </c>
      <c r="H4" s="46" t="s">
        <v>134</v>
      </c>
      <c r="I4" s="46" t="s">
        <v>141</v>
      </c>
      <c r="J4" s="40" t="s">
        <v>124</v>
      </c>
      <c r="K4" s="40" t="s">
        <v>122</v>
      </c>
      <c r="L4" s="40" t="s">
        <v>123</v>
      </c>
      <c r="M4" s="10" t="s">
        <v>11</v>
      </c>
      <c r="N4" s="10" t="s">
        <v>34</v>
      </c>
      <c r="O4" s="10" t="s">
        <v>9</v>
      </c>
      <c r="P4" s="10" t="s">
        <v>10</v>
      </c>
      <c r="Q4" s="9" t="s">
        <v>12</v>
      </c>
      <c r="R4" s="9" t="s">
        <v>52</v>
      </c>
      <c r="S4" s="9" t="s">
        <v>53</v>
      </c>
      <c r="T4" s="9" t="s">
        <v>54</v>
      </c>
      <c r="U4" s="9" t="s">
        <v>67</v>
      </c>
      <c r="V4" s="7" t="s">
        <v>21</v>
      </c>
      <c r="W4" s="7" t="s">
        <v>23</v>
      </c>
      <c r="X4" s="7" t="s">
        <v>6</v>
      </c>
      <c r="Y4" s="7" t="s">
        <v>7</v>
      </c>
      <c r="Z4" s="7" t="s">
        <v>8</v>
      </c>
      <c r="AA4" s="7" t="s">
        <v>47</v>
      </c>
      <c r="AB4" s="7" t="s">
        <v>108</v>
      </c>
      <c r="AC4" s="8" t="s">
        <v>57</v>
      </c>
      <c r="AD4" s="8" t="s">
        <v>58</v>
      </c>
      <c r="AE4" s="8" t="s">
        <v>29</v>
      </c>
      <c r="AF4" s="8" t="s">
        <v>30</v>
      </c>
      <c r="AG4" s="8" t="s">
        <v>32</v>
      </c>
      <c r="AH4" s="8" t="s">
        <v>33</v>
      </c>
      <c r="AI4" s="8" t="s">
        <v>126</v>
      </c>
      <c r="AJ4" s="12" t="s">
        <v>59</v>
      </c>
      <c r="AK4" s="12" t="s">
        <v>27</v>
      </c>
      <c r="AL4" s="12" t="s">
        <v>28</v>
      </c>
      <c r="AM4" s="12" t="s">
        <v>26</v>
      </c>
      <c r="AN4" s="12" t="s">
        <v>15</v>
      </c>
      <c r="AO4" s="12" t="s">
        <v>4</v>
      </c>
      <c r="AP4" s="12" t="s">
        <v>5</v>
      </c>
    </row>
    <row r="5" spans="1:42">
      <c r="A5" t="s">
        <v>79</v>
      </c>
      <c r="C5" t="b">
        <v>0</v>
      </c>
      <c r="D5" t="b">
        <v>0</v>
      </c>
      <c r="E5" t="s">
        <v>72</v>
      </c>
      <c r="F5" t="b">
        <v>0</v>
      </c>
      <c r="G5" t="s">
        <v>79</v>
      </c>
      <c r="H5" t="b">
        <v>0</v>
      </c>
      <c r="I5" t="b">
        <v>0</v>
      </c>
      <c r="J5" t="b">
        <v>0</v>
      </c>
      <c r="K5">
        <v>0.02</v>
      </c>
      <c r="L5">
        <v>0</v>
      </c>
      <c r="M5" t="s">
        <v>36</v>
      </c>
      <c r="N5" t="s">
        <v>35</v>
      </c>
      <c r="O5">
        <v>20</v>
      </c>
      <c r="P5">
        <v>2.75E-2</v>
      </c>
      <c r="Q5">
        <v>5</v>
      </c>
      <c r="R5">
        <v>999</v>
      </c>
      <c r="S5">
        <v>0</v>
      </c>
      <c r="T5" t="s">
        <v>55</v>
      </c>
      <c r="U5" t="b">
        <v>0</v>
      </c>
      <c r="V5" t="s">
        <v>119</v>
      </c>
      <c r="W5" t="s">
        <v>20</v>
      </c>
      <c r="X5">
        <v>7.0000000000000007E-2</v>
      </c>
      <c r="Y5">
        <v>7.7200000000000005E-2</v>
      </c>
      <c r="Z5" s="3">
        <v>0.12</v>
      </c>
      <c r="AA5" s="5">
        <v>2.5000000000000001E-2</v>
      </c>
      <c r="AB5" s="38">
        <v>123</v>
      </c>
      <c r="AC5" t="s">
        <v>31</v>
      </c>
      <c r="AD5" t="s">
        <v>31</v>
      </c>
      <c r="AE5" s="23">
        <v>0.6976</v>
      </c>
      <c r="AF5" s="23">
        <v>0.6976</v>
      </c>
      <c r="AI5" s="43">
        <v>0.1</v>
      </c>
      <c r="AJ5" t="b">
        <v>1</v>
      </c>
      <c r="AK5" t="b">
        <v>1</v>
      </c>
      <c r="AL5" t="b">
        <v>0</v>
      </c>
      <c r="AM5">
        <v>0</v>
      </c>
      <c r="AN5" t="s">
        <v>3</v>
      </c>
      <c r="AO5" t="b">
        <v>1</v>
      </c>
      <c r="AP5" s="22" t="b">
        <v>1</v>
      </c>
    </row>
    <row r="6" spans="1:42">
      <c r="A6" t="s">
        <v>111</v>
      </c>
      <c r="C6" t="b">
        <v>0</v>
      </c>
      <c r="D6" t="b">
        <v>0</v>
      </c>
      <c r="E6" t="s">
        <v>110</v>
      </c>
      <c r="F6" t="b">
        <v>0</v>
      </c>
      <c r="G6" t="s">
        <v>111</v>
      </c>
      <c r="H6" t="b">
        <v>0</v>
      </c>
      <c r="I6" t="b">
        <v>0</v>
      </c>
      <c r="J6" t="b">
        <v>0</v>
      </c>
      <c r="K6">
        <v>0.02</v>
      </c>
      <c r="L6">
        <v>0</v>
      </c>
      <c r="M6" t="s">
        <v>36</v>
      </c>
      <c r="N6" t="s">
        <v>35</v>
      </c>
      <c r="O6">
        <v>20</v>
      </c>
      <c r="P6">
        <v>2.75E-2</v>
      </c>
      <c r="Q6">
        <v>5</v>
      </c>
      <c r="R6">
        <v>999</v>
      </c>
      <c r="S6">
        <v>0</v>
      </c>
      <c r="T6" t="s">
        <v>55</v>
      </c>
      <c r="U6" t="b">
        <v>0</v>
      </c>
      <c r="V6" t="s">
        <v>119</v>
      </c>
      <c r="W6" t="s">
        <v>20</v>
      </c>
      <c r="X6">
        <v>7.0000000000000007E-2</v>
      </c>
      <c r="Y6">
        <v>7.7200000000000005E-2</v>
      </c>
      <c r="Z6" s="3">
        <v>0.12</v>
      </c>
      <c r="AA6" s="5">
        <v>2.5000000000000001E-2</v>
      </c>
      <c r="AB6" s="38">
        <v>123</v>
      </c>
      <c r="AC6" t="s">
        <v>31</v>
      </c>
      <c r="AD6" t="s">
        <v>31</v>
      </c>
      <c r="AE6" s="23">
        <v>0.6976</v>
      </c>
      <c r="AF6" s="23">
        <v>0.6976</v>
      </c>
      <c r="AI6" s="43">
        <v>0.1</v>
      </c>
      <c r="AJ6" t="b">
        <v>1</v>
      </c>
      <c r="AK6" t="b">
        <v>1</v>
      </c>
      <c r="AL6" t="b">
        <v>0</v>
      </c>
      <c r="AM6">
        <v>0</v>
      </c>
      <c r="AN6" t="s">
        <v>3</v>
      </c>
      <c r="AO6" t="b">
        <v>1</v>
      </c>
      <c r="AP6" s="22" t="b">
        <v>1</v>
      </c>
    </row>
    <row r="7" spans="1:42">
      <c r="A7" t="s">
        <v>114</v>
      </c>
      <c r="C7" t="b">
        <v>0</v>
      </c>
      <c r="D7" t="b">
        <v>0</v>
      </c>
      <c r="E7" t="s">
        <v>112</v>
      </c>
      <c r="F7" t="b">
        <v>0</v>
      </c>
      <c r="G7" t="s">
        <v>111</v>
      </c>
      <c r="H7" t="b">
        <v>0</v>
      </c>
      <c r="I7" t="b">
        <v>1</v>
      </c>
      <c r="J7" t="b">
        <v>0</v>
      </c>
      <c r="K7">
        <v>0.02</v>
      </c>
      <c r="L7">
        <v>0</v>
      </c>
      <c r="M7" t="s">
        <v>36</v>
      </c>
      <c r="N7" t="s">
        <v>35</v>
      </c>
      <c r="O7">
        <v>20</v>
      </c>
      <c r="P7">
        <v>2.75E-2</v>
      </c>
      <c r="Q7">
        <v>5</v>
      </c>
      <c r="R7">
        <v>999</v>
      </c>
      <c r="S7">
        <v>0</v>
      </c>
      <c r="T7" t="s">
        <v>55</v>
      </c>
      <c r="U7" t="b">
        <v>0</v>
      </c>
      <c r="V7" t="s">
        <v>119</v>
      </c>
      <c r="W7" t="s">
        <v>20</v>
      </c>
      <c r="X7">
        <v>7.0000000000000007E-2</v>
      </c>
      <c r="Y7">
        <v>7.7200000000000005E-2</v>
      </c>
      <c r="Z7" s="3">
        <v>0.12</v>
      </c>
      <c r="AA7" s="5">
        <v>2.5000000000000001E-2</v>
      </c>
      <c r="AB7" s="38">
        <v>123</v>
      </c>
      <c r="AC7" t="s">
        <v>130</v>
      </c>
      <c r="AD7" t="s">
        <v>131</v>
      </c>
      <c r="AE7" s="23"/>
      <c r="AF7" s="23"/>
      <c r="AG7" s="44">
        <v>81825573157</v>
      </c>
      <c r="AH7" s="44">
        <v>81825573157</v>
      </c>
      <c r="AI7" s="43">
        <v>0.1</v>
      </c>
      <c r="AJ7" t="b">
        <v>1</v>
      </c>
      <c r="AK7" t="b">
        <v>1</v>
      </c>
      <c r="AL7" t="b">
        <v>0</v>
      </c>
      <c r="AM7">
        <v>0</v>
      </c>
      <c r="AN7" t="s">
        <v>3</v>
      </c>
      <c r="AO7" t="b">
        <v>1</v>
      </c>
      <c r="AP7" s="22" t="b">
        <v>1</v>
      </c>
    </row>
    <row r="8" spans="1:42">
      <c r="A8" t="s">
        <v>120</v>
      </c>
      <c r="C8" t="b">
        <v>0</v>
      </c>
      <c r="D8" t="b">
        <v>0</v>
      </c>
      <c r="E8" t="s">
        <v>110</v>
      </c>
      <c r="F8" t="b">
        <v>0</v>
      </c>
      <c r="G8" t="s">
        <v>111</v>
      </c>
      <c r="H8" t="b">
        <v>0</v>
      </c>
      <c r="I8" t="b">
        <v>0</v>
      </c>
      <c r="J8" t="b">
        <v>1</v>
      </c>
      <c r="K8">
        <v>0.02</v>
      </c>
      <c r="L8">
        <v>0</v>
      </c>
      <c r="M8" t="s">
        <v>36</v>
      </c>
      <c r="N8" t="s">
        <v>35</v>
      </c>
      <c r="O8">
        <v>20</v>
      </c>
      <c r="P8">
        <v>2.75E-2</v>
      </c>
      <c r="Q8">
        <v>5</v>
      </c>
      <c r="R8">
        <v>999</v>
      </c>
      <c r="S8">
        <v>0</v>
      </c>
      <c r="T8" t="s">
        <v>55</v>
      </c>
      <c r="U8" t="b">
        <v>0</v>
      </c>
      <c r="V8" t="s">
        <v>119</v>
      </c>
      <c r="W8" t="s">
        <v>20</v>
      </c>
      <c r="X8">
        <v>7.0000000000000007E-2</v>
      </c>
      <c r="Y8">
        <v>7.7200000000000005E-2</v>
      </c>
      <c r="Z8" s="3">
        <v>0.12</v>
      </c>
      <c r="AA8" s="5">
        <v>2.5000000000000001E-2</v>
      </c>
      <c r="AB8" s="38">
        <v>123</v>
      </c>
      <c r="AC8" t="s">
        <v>31</v>
      </c>
      <c r="AD8" t="s">
        <v>31</v>
      </c>
      <c r="AE8" s="23">
        <v>0.6976</v>
      </c>
      <c r="AF8" s="23">
        <v>0.6976</v>
      </c>
      <c r="AI8" s="43">
        <v>0.1</v>
      </c>
      <c r="AJ8" t="b">
        <v>1</v>
      </c>
      <c r="AK8" t="b">
        <v>1</v>
      </c>
      <c r="AL8" t="b">
        <v>0</v>
      </c>
      <c r="AM8">
        <v>0</v>
      </c>
      <c r="AN8" t="s">
        <v>3</v>
      </c>
      <c r="AO8" t="b">
        <v>1</v>
      </c>
      <c r="AP8" s="22" t="b">
        <v>1</v>
      </c>
    </row>
    <row r="10" spans="1:42">
      <c r="A10" t="s">
        <v>140</v>
      </c>
      <c r="B10" t="s">
        <v>138</v>
      </c>
      <c r="C10" t="b">
        <v>0</v>
      </c>
      <c r="D10" t="b">
        <v>0</v>
      </c>
      <c r="E10" t="s">
        <v>143</v>
      </c>
      <c r="F10" t="b">
        <v>0</v>
      </c>
      <c r="G10" t="s">
        <v>140</v>
      </c>
      <c r="H10" t="b">
        <v>0</v>
      </c>
      <c r="I10" t="b">
        <v>0</v>
      </c>
      <c r="J10" t="b">
        <v>0</v>
      </c>
      <c r="K10">
        <v>0.02</v>
      </c>
      <c r="L10">
        <v>0</v>
      </c>
      <c r="M10" t="s">
        <v>36</v>
      </c>
      <c r="N10" t="s">
        <v>35</v>
      </c>
      <c r="O10">
        <v>20</v>
      </c>
      <c r="P10">
        <v>2.75E-2</v>
      </c>
      <c r="Q10">
        <v>5</v>
      </c>
      <c r="R10">
        <v>999</v>
      </c>
      <c r="S10">
        <v>0</v>
      </c>
      <c r="T10" t="s">
        <v>55</v>
      </c>
      <c r="U10" t="b">
        <v>0</v>
      </c>
      <c r="V10" t="s">
        <v>119</v>
      </c>
      <c r="W10" t="s">
        <v>20</v>
      </c>
      <c r="X10">
        <v>7.0000000000000007E-2</v>
      </c>
      <c r="Y10">
        <v>7.7200000000000005E-2</v>
      </c>
      <c r="Z10" s="3">
        <v>0.12</v>
      </c>
      <c r="AA10" s="5">
        <v>2.5000000000000001E-2</v>
      </c>
      <c r="AB10" s="38">
        <v>123</v>
      </c>
      <c r="AC10" t="s">
        <v>31</v>
      </c>
      <c r="AD10" t="s">
        <v>31</v>
      </c>
      <c r="AE10" s="23">
        <v>0.6976</v>
      </c>
      <c r="AF10" s="23">
        <v>0.6976</v>
      </c>
      <c r="AI10" s="43">
        <v>0.1</v>
      </c>
      <c r="AJ10" t="b">
        <v>1</v>
      </c>
      <c r="AK10" t="b">
        <v>1</v>
      </c>
      <c r="AL10" t="b">
        <v>0</v>
      </c>
      <c r="AM10">
        <v>0</v>
      </c>
      <c r="AN10" t="s">
        <v>3</v>
      </c>
      <c r="AO10" t="b">
        <v>1</v>
      </c>
      <c r="AP10" s="22" t="b">
        <v>1</v>
      </c>
    </row>
    <row r="11" spans="1:42">
      <c r="Z11" s="3"/>
      <c r="AA11" s="5"/>
      <c r="AB11" s="38"/>
      <c r="AE11" s="23"/>
      <c r="AF11" s="23"/>
      <c r="AI11" s="43"/>
      <c r="AP11" s="22"/>
    </row>
    <row r="12" spans="1:42">
      <c r="A12" t="s">
        <v>149</v>
      </c>
      <c r="B12" t="s">
        <v>139</v>
      </c>
      <c r="C12" t="b">
        <v>0</v>
      </c>
      <c r="D12" t="b">
        <v>0</v>
      </c>
      <c r="E12" t="s">
        <v>144</v>
      </c>
      <c r="F12" t="b">
        <v>0</v>
      </c>
      <c r="G12" t="s">
        <v>140</v>
      </c>
      <c r="H12" t="b">
        <v>0</v>
      </c>
      <c r="I12" t="b">
        <v>1</v>
      </c>
      <c r="J12" t="b">
        <v>0</v>
      </c>
      <c r="K12">
        <v>0.02</v>
      </c>
      <c r="L12">
        <v>0</v>
      </c>
      <c r="M12" t="s">
        <v>36</v>
      </c>
      <c r="N12" t="s">
        <v>35</v>
      </c>
      <c r="O12">
        <v>20</v>
      </c>
      <c r="P12">
        <v>2.75E-2</v>
      </c>
      <c r="Q12">
        <v>5</v>
      </c>
      <c r="R12">
        <v>999</v>
      </c>
      <c r="S12">
        <v>0</v>
      </c>
      <c r="T12" t="s">
        <v>55</v>
      </c>
      <c r="U12" t="b">
        <v>0</v>
      </c>
      <c r="V12" t="s">
        <v>119</v>
      </c>
      <c r="W12" t="s">
        <v>20</v>
      </c>
      <c r="X12">
        <v>7.0000000000000007E-2</v>
      </c>
      <c r="Y12">
        <v>7.7200000000000005E-2</v>
      </c>
      <c r="Z12" s="3">
        <v>0.12</v>
      </c>
      <c r="AA12" s="5">
        <v>2.5000000000000001E-2</v>
      </c>
      <c r="AB12" s="38">
        <v>123</v>
      </c>
      <c r="AC12" t="s">
        <v>130</v>
      </c>
      <c r="AD12" t="s">
        <v>131</v>
      </c>
      <c r="AE12" s="23"/>
      <c r="AF12" s="23"/>
      <c r="AG12" s="44">
        <v>81825573157</v>
      </c>
      <c r="AH12" s="44">
        <v>81825573157</v>
      </c>
      <c r="AI12" s="43">
        <v>0.1</v>
      </c>
      <c r="AJ12" t="b">
        <v>1</v>
      </c>
      <c r="AK12" t="b">
        <v>1</v>
      </c>
      <c r="AL12" t="b">
        <v>0</v>
      </c>
      <c r="AM12">
        <v>0</v>
      </c>
      <c r="AN12" t="s">
        <v>3</v>
      </c>
      <c r="AO12" t="b">
        <v>1</v>
      </c>
      <c r="AP12" s="22" t="b">
        <v>1</v>
      </c>
    </row>
    <row r="13" spans="1:42">
      <c r="A13" t="s">
        <v>150</v>
      </c>
      <c r="B13" t="s">
        <v>211</v>
      </c>
      <c r="C13" t="b">
        <v>0</v>
      </c>
      <c r="D13" t="b">
        <v>0</v>
      </c>
      <c r="E13" t="s">
        <v>144</v>
      </c>
      <c r="F13" t="b">
        <v>0</v>
      </c>
      <c r="G13" t="s">
        <v>140</v>
      </c>
      <c r="H13" t="b">
        <v>1</v>
      </c>
      <c r="I13" t="b">
        <v>1</v>
      </c>
      <c r="J13" t="b">
        <v>0</v>
      </c>
      <c r="K13">
        <v>0.02</v>
      </c>
      <c r="L13">
        <v>0</v>
      </c>
      <c r="M13" t="s">
        <v>36</v>
      </c>
      <c r="N13" t="s">
        <v>35</v>
      </c>
      <c r="O13">
        <v>20</v>
      </c>
      <c r="P13">
        <v>2.75E-2</v>
      </c>
      <c r="Q13">
        <v>5</v>
      </c>
      <c r="R13">
        <v>999</v>
      </c>
      <c r="S13">
        <v>0</v>
      </c>
      <c r="T13" t="s">
        <v>55</v>
      </c>
      <c r="U13" t="b">
        <v>0</v>
      </c>
      <c r="V13" t="s">
        <v>119</v>
      </c>
      <c r="W13" t="s">
        <v>20</v>
      </c>
      <c r="X13">
        <v>7.0000000000000007E-2</v>
      </c>
      <c r="Y13">
        <v>7.7200000000000005E-2</v>
      </c>
      <c r="Z13" s="3">
        <v>0.12</v>
      </c>
      <c r="AA13" s="5">
        <v>2.5000000000000001E-2</v>
      </c>
      <c r="AB13" s="38">
        <v>123</v>
      </c>
      <c r="AC13" t="s">
        <v>130</v>
      </c>
      <c r="AD13" t="s">
        <v>131</v>
      </c>
      <c r="AE13" s="23"/>
      <c r="AF13" s="23"/>
      <c r="AG13" s="44">
        <v>81825573157</v>
      </c>
      <c r="AH13" s="44">
        <v>81825573157</v>
      </c>
      <c r="AI13" s="43">
        <v>0.1</v>
      </c>
      <c r="AJ13" t="b">
        <v>1</v>
      </c>
      <c r="AK13" t="b">
        <v>1</v>
      </c>
      <c r="AL13" t="b">
        <v>0</v>
      </c>
      <c r="AM13">
        <v>0</v>
      </c>
      <c r="AN13" t="s">
        <v>3</v>
      </c>
      <c r="AO13" t="b">
        <v>1</v>
      </c>
      <c r="AP13" s="22" t="b">
        <v>1</v>
      </c>
    </row>
    <row r="15" spans="1:42">
      <c r="A15" t="s">
        <v>151</v>
      </c>
      <c r="B15" t="s">
        <v>136</v>
      </c>
      <c r="C15" t="b">
        <v>0</v>
      </c>
      <c r="D15" t="b">
        <v>0</v>
      </c>
      <c r="E15" t="s">
        <v>145</v>
      </c>
      <c r="F15" t="b">
        <v>0</v>
      </c>
      <c r="G15" t="s">
        <v>140</v>
      </c>
      <c r="H15" t="b">
        <v>0</v>
      </c>
      <c r="I15" t="b">
        <v>1</v>
      </c>
      <c r="J15" t="b">
        <v>1</v>
      </c>
      <c r="K15">
        <v>0.02</v>
      </c>
      <c r="L15">
        <v>0</v>
      </c>
      <c r="M15" t="s">
        <v>36</v>
      </c>
      <c r="N15" t="s">
        <v>35</v>
      </c>
      <c r="O15">
        <v>20</v>
      </c>
      <c r="P15">
        <v>2.75E-2</v>
      </c>
      <c r="Q15">
        <v>5</v>
      </c>
      <c r="R15">
        <v>999</v>
      </c>
      <c r="S15">
        <v>0</v>
      </c>
      <c r="T15" t="s">
        <v>55</v>
      </c>
      <c r="U15" t="b">
        <v>0</v>
      </c>
      <c r="V15" t="s">
        <v>119</v>
      </c>
      <c r="W15" t="s">
        <v>20</v>
      </c>
      <c r="X15">
        <v>7.0000000000000007E-2</v>
      </c>
      <c r="Y15">
        <v>7.7200000000000005E-2</v>
      </c>
      <c r="Z15" s="3">
        <v>0.12</v>
      </c>
      <c r="AA15" s="5">
        <v>2.5000000000000001E-2</v>
      </c>
      <c r="AB15" s="38">
        <v>123</v>
      </c>
      <c r="AC15" t="s">
        <v>31</v>
      </c>
      <c r="AD15" t="s">
        <v>31</v>
      </c>
      <c r="AE15" s="23">
        <v>0.6976</v>
      </c>
      <c r="AF15" s="23">
        <v>0.6976</v>
      </c>
      <c r="AI15" s="43">
        <v>0.1</v>
      </c>
      <c r="AJ15" t="b">
        <v>1</v>
      </c>
      <c r="AK15" t="b">
        <v>1</v>
      </c>
      <c r="AL15" t="b">
        <v>0</v>
      </c>
      <c r="AM15">
        <v>0</v>
      </c>
      <c r="AN15" t="s">
        <v>3</v>
      </c>
      <c r="AO15" t="b">
        <v>1</v>
      </c>
      <c r="AP15" s="22" t="b">
        <v>1</v>
      </c>
    </row>
    <row r="16" spans="1:42">
      <c r="A16" t="s">
        <v>157</v>
      </c>
      <c r="B16" t="s">
        <v>180</v>
      </c>
      <c r="C16" t="b">
        <v>0</v>
      </c>
      <c r="D16" t="b">
        <v>0</v>
      </c>
      <c r="E16" t="s">
        <v>145</v>
      </c>
      <c r="F16" t="b">
        <v>0</v>
      </c>
      <c r="G16" t="s">
        <v>140</v>
      </c>
      <c r="H16" t="b">
        <v>1</v>
      </c>
      <c r="I16" t="b">
        <v>1</v>
      </c>
      <c r="J16" t="b">
        <v>1</v>
      </c>
      <c r="K16">
        <v>0.02</v>
      </c>
      <c r="L16">
        <v>0</v>
      </c>
      <c r="M16" t="s">
        <v>36</v>
      </c>
      <c r="N16" t="s">
        <v>35</v>
      </c>
      <c r="O16">
        <v>20</v>
      </c>
      <c r="P16">
        <v>2.75E-2</v>
      </c>
      <c r="Q16">
        <v>5</v>
      </c>
      <c r="R16">
        <v>999</v>
      </c>
      <c r="S16">
        <v>0</v>
      </c>
      <c r="T16" t="s">
        <v>55</v>
      </c>
      <c r="U16" t="b">
        <v>0</v>
      </c>
      <c r="V16" t="s">
        <v>119</v>
      </c>
      <c r="W16" t="s">
        <v>20</v>
      </c>
      <c r="X16">
        <v>7.0000000000000007E-2</v>
      </c>
      <c r="Y16">
        <v>7.7200000000000005E-2</v>
      </c>
      <c r="Z16" s="3">
        <v>0.12</v>
      </c>
      <c r="AA16" s="5">
        <v>2.5000000000000001E-2</v>
      </c>
      <c r="AB16" s="38">
        <v>123</v>
      </c>
      <c r="AC16" t="s">
        <v>31</v>
      </c>
      <c r="AD16" t="s">
        <v>31</v>
      </c>
      <c r="AE16" s="23">
        <v>0.6976</v>
      </c>
      <c r="AF16" s="23">
        <v>0.6976</v>
      </c>
      <c r="AI16" s="43">
        <v>0.1</v>
      </c>
      <c r="AJ16" t="b">
        <v>1</v>
      </c>
      <c r="AK16" t="b">
        <v>1</v>
      </c>
      <c r="AL16" t="b">
        <v>0</v>
      </c>
      <c r="AM16">
        <v>0</v>
      </c>
      <c r="AN16" t="s">
        <v>3</v>
      </c>
      <c r="AO16" t="b">
        <v>1</v>
      </c>
      <c r="AP16" s="22" t="b">
        <v>1</v>
      </c>
    </row>
    <row r="18" spans="1:42">
      <c r="A18" t="s">
        <v>153</v>
      </c>
      <c r="B18" t="s">
        <v>155</v>
      </c>
      <c r="C18" t="b">
        <v>0</v>
      </c>
      <c r="D18" t="b">
        <v>0</v>
      </c>
      <c r="E18" t="s">
        <v>146</v>
      </c>
      <c r="F18" t="b">
        <v>0</v>
      </c>
      <c r="G18" t="s">
        <v>140</v>
      </c>
      <c r="H18" t="b">
        <v>0</v>
      </c>
      <c r="I18" t="b">
        <v>1</v>
      </c>
      <c r="J18" t="b">
        <v>1</v>
      </c>
      <c r="K18">
        <v>0.02</v>
      </c>
      <c r="L18">
        <v>0</v>
      </c>
      <c r="M18" t="s">
        <v>36</v>
      </c>
      <c r="N18" t="s">
        <v>35</v>
      </c>
      <c r="O18">
        <v>20</v>
      </c>
      <c r="P18">
        <v>2.75E-2</v>
      </c>
      <c r="Q18">
        <v>5</v>
      </c>
      <c r="R18">
        <v>999</v>
      </c>
      <c r="S18">
        <v>0</v>
      </c>
      <c r="T18" t="s">
        <v>55</v>
      </c>
      <c r="U18" t="b">
        <v>0</v>
      </c>
      <c r="V18" t="s">
        <v>119</v>
      </c>
      <c r="W18" t="s">
        <v>20</v>
      </c>
      <c r="X18">
        <v>7.0000000000000007E-2</v>
      </c>
      <c r="Y18">
        <v>7.7200000000000005E-2</v>
      </c>
      <c r="Z18" s="3">
        <v>0.12</v>
      </c>
      <c r="AA18" s="5">
        <v>2.5000000000000001E-2</v>
      </c>
      <c r="AB18" s="38">
        <v>123</v>
      </c>
      <c r="AC18" t="s">
        <v>31</v>
      </c>
      <c r="AD18" t="s">
        <v>31</v>
      </c>
      <c r="AE18" s="23">
        <v>0.6976</v>
      </c>
      <c r="AF18" s="23">
        <v>0.6976</v>
      </c>
      <c r="AI18" s="43">
        <v>0.1</v>
      </c>
      <c r="AJ18" t="b">
        <v>1</v>
      </c>
      <c r="AK18" t="b">
        <v>1</v>
      </c>
      <c r="AL18" t="b">
        <v>0</v>
      </c>
      <c r="AM18">
        <v>0</v>
      </c>
      <c r="AN18" t="s">
        <v>3</v>
      </c>
      <c r="AO18" t="b">
        <v>1</v>
      </c>
      <c r="AP18" s="22" t="b">
        <v>1</v>
      </c>
    </row>
    <row r="19" spans="1:42">
      <c r="A19" t="s">
        <v>158</v>
      </c>
      <c r="B19" t="s">
        <v>156</v>
      </c>
      <c r="C19" t="b">
        <v>0</v>
      </c>
      <c r="D19" t="b">
        <v>0</v>
      </c>
      <c r="E19" t="s">
        <v>146</v>
      </c>
      <c r="F19" t="b">
        <v>0</v>
      </c>
      <c r="G19" t="s">
        <v>140</v>
      </c>
      <c r="H19" t="b">
        <v>1</v>
      </c>
      <c r="I19" t="b">
        <v>1</v>
      </c>
      <c r="J19" t="b">
        <v>1</v>
      </c>
      <c r="K19">
        <v>0.02</v>
      </c>
      <c r="L19">
        <v>0</v>
      </c>
      <c r="M19" t="s">
        <v>36</v>
      </c>
      <c r="N19" t="s">
        <v>35</v>
      </c>
      <c r="O19">
        <v>20</v>
      </c>
      <c r="P19">
        <v>2.75E-2</v>
      </c>
      <c r="Q19">
        <v>5</v>
      </c>
      <c r="R19">
        <v>999</v>
      </c>
      <c r="S19">
        <v>0</v>
      </c>
      <c r="T19" t="s">
        <v>55</v>
      </c>
      <c r="U19" t="b">
        <v>0</v>
      </c>
      <c r="V19" t="s">
        <v>119</v>
      </c>
      <c r="W19" t="s">
        <v>20</v>
      </c>
      <c r="X19">
        <v>7.0000000000000007E-2</v>
      </c>
      <c r="Y19">
        <v>7.7200000000000005E-2</v>
      </c>
      <c r="Z19" s="3">
        <v>0.12</v>
      </c>
      <c r="AA19" s="5">
        <v>2.5000000000000001E-2</v>
      </c>
      <c r="AB19" s="38">
        <v>123</v>
      </c>
      <c r="AC19" t="s">
        <v>31</v>
      </c>
      <c r="AD19" t="s">
        <v>31</v>
      </c>
      <c r="AE19" s="23">
        <v>0.6976</v>
      </c>
      <c r="AF19" s="23">
        <v>0.6976</v>
      </c>
      <c r="AI19" s="43">
        <v>0.1</v>
      </c>
      <c r="AJ19" t="b">
        <v>1</v>
      </c>
      <c r="AK19" t="b">
        <v>1</v>
      </c>
      <c r="AL19" t="b">
        <v>0</v>
      </c>
      <c r="AM19">
        <v>0</v>
      </c>
      <c r="AN19" t="s">
        <v>3</v>
      </c>
      <c r="AO19" t="b">
        <v>1</v>
      </c>
      <c r="AP19" s="22" t="b">
        <v>1</v>
      </c>
    </row>
    <row r="22" spans="1:42">
      <c r="A22" t="s">
        <v>220</v>
      </c>
      <c r="B22" t="s">
        <v>138</v>
      </c>
      <c r="C22" t="b">
        <v>1</v>
      </c>
      <c r="D22" t="b">
        <v>0</v>
      </c>
      <c r="E22" t="s">
        <v>225</v>
      </c>
      <c r="F22" t="b">
        <v>0</v>
      </c>
      <c r="G22" t="s">
        <v>220</v>
      </c>
      <c r="H22" t="b">
        <v>0</v>
      </c>
      <c r="I22" t="b">
        <v>0</v>
      </c>
      <c r="J22" t="b">
        <v>0</v>
      </c>
      <c r="K22">
        <v>0.02</v>
      </c>
      <c r="L22">
        <v>0</v>
      </c>
      <c r="M22" t="s">
        <v>36</v>
      </c>
      <c r="N22" t="s">
        <v>35</v>
      </c>
      <c r="O22">
        <v>20</v>
      </c>
      <c r="P22">
        <v>2.75E-2</v>
      </c>
      <c r="Q22">
        <v>5</v>
      </c>
      <c r="R22">
        <v>999</v>
      </c>
      <c r="S22">
        <v>0</v>
      </c>
      <c r="T22" t="s">
        <v>55</v>
      </c>
      <c r="U22" t="b">
        <v>0</v>
      </c>
      <c r="V22" t="s">
        <v>119</v>
      </c>
      <c r="W22" t="s">
        <v>20</v>
      </c>
      <c r="X22">
        <v>7.0000000000000007E-2</v>
      </c>
      <c r="Y22">
        <v>7.7200000000000005E-2</v>
      </c>
      <c r="Z22" s="3">
        <v>0.12</v>
      </c>
      <c r="AA22" s="5">
        <v>2.5000000000000001E-2</v>
      </c>
      <c r="AB22" s="38">
        <v>123</v>
      </c>
      <c r="AC22" t="s">
        <v>31</v>
      </c>
      <c r="AD22" t="s">
        <v>31</v>
      </c>
      <c r="AE22" s="23">
        <v>0.69179999999999997</v>
      </c>
      <c r="AF22" s="23">
        <v>0.69179999999999997</v>
      </c>
      <c r="AI22" s="43">
        <v>0.1</v>
      </c>
      <c r="AJ22" t="b">
        <v>1</v>
      </c>
      <c r="AK22" t="b">
        <v>1</v>
      </c>
      <c r="AL22" t="b">
        <v>0</v>
      </c>
      <c r="AM22">
        <v>0</v>
      </c>
      <c r="AN22" t="s">
        <v>3</v>
      </c>
      <c r="AO22" t="b">
        <v>1</v>
      </c>
      <c r="AP22" s="22" t="b">
        <v>1</v>
      </c>
    </row>
    <row r="23" spans="1:42">
      <c r="AE23" s="23"/>
      <c r="AF23" s="23"/>
    </row>
    <row r="24" spans="1:42">
      <c r="A24" t="s">
        <v>232</v>
      </c>
      <c r="B24" t="s">
        <v>136</v>
      </c>
      <c r="C24" t="b">
        <v>1</v>
      </c>
      <c r="D24" t="b">
        <v>0</v>
      </c>
      <c r="E24" t="s">
        <v>233</v>
      </c>
      <c r="F24" t="b">
        <v>0</v>
      </c>
      <c r="G24" t="s">
        <v>220</v>
      </c>
      <c r="H24" t="b">
        <v>0</v>
      </c>
      <c r="I24" t="b">
        <v>1</v>
      </c>
      <c r="J24" t="b">
        <v>1</v>
      </c>
      <c r="K24">
        <v>0.02</v>
      </c>
      <c r="L24">
        <v>0.01</v>
      </c>
      <c r="M24" t="s">
        <v>36</v>
      </c>
      <c r="N24" t="s">
        <v>35</v>
      </c>
      <c r="O24">
        <v>20</v>
      </c>
      <c r="P24">
        <v>2.75E-2</v>
      </c>
      <c r="Q24">
        <v>5</v>
      </c>
      <c r="R24">
        <v>999</v>
      </c>
      <c r="S24">
        <v>0</v>
      </c>
      <c r="T24" t="s">
        <v>55</v>
      </c>
      <c r="U24" t="b">
        <v>0</v>
      </c>
      <c r="V24" t="s">
        <v>119</v>
      </c>
      <c r="W24" t="s">
        <v>20</v>
      </c>
      <c r="X24">
        <v>7.0000000000000007E-2</v>
      </c>
      <c r="Y24">
        <v>7.7200000000000005E-2</v>
      </c>
      <c r="Z24" s="3">
        <v>0.12</v>
      </c>
      <c r="AA24" s="5">
        <v>2.5000000000000001E-2</v>
      </c>
      <c r="AB24" s="38">
        <v>123</v>
      </c>
      <c r="AC24" t="s">
        <v>31</v>
      </c>
      <c r="AD24" t="s">
        <v>31</v>
      </c>
      <c r="AE24" s="23">
        <v>0.69179999999999997</v>
      </c>
      <c r="AF24" s="23">
        <v>0.69179999999999997</v>
      </c>
      <c r="AI24" s="43">
        <v>0.1</v>
      </c>
      <c r="AJ24" t="b">
        <v>1</v>
      </c>
      <c r="AK24" t="b">
        <v>1</v>
      </c>
      <c r="AL24" t="b">
        <v>0</v>
      </c>
      <c r="AM24">
        <v>0</v>
      </c>
      <c r="AN24" t="s">
        <v>3</v>
      </c>
      <c r="AO24" t="b">
        <v>1</v>
      </c>
      <c r="AP24" s="22" t="b">
        <v>1</v>
      </c>
    </row>
    <row r="25" spans="1:42">
      <c r="A25" t="s">
        <v>229</v>
      </c>
      <c r="B25" t="s">
        <v>180</v>
      </c>
      <c r="C25" t="b">
        <v>1</v>
      </c>
      <c r="D25" t="b">
        <v>0</v>
      </c>
      <c r="E25" t="s">
        <v>233</v>
      </c>
      <c r="F25" t="b">
        <v>0</v>
      </c>
      <c r="G25" t="s">
        <v>220</v>
      </c>
      <c r="H25" t="b">
        <v>1</v>
      </c>
      <c r="I25" t="b">
        <v>1</v>
      </c>
      <c r="J25" t="b">
        <v>1</v>
      </c>
      <c r="K25">
        <v>0.02</v>
      </c>
      <c r="L25">
        <v>0.01</v>
      </c>
      <c r="M25" t="s">
        <v>36</v>
      </c>
      <c r="N25" t="s">
        <v>35</v>
      </c>
      <c r="O25">
        <v>20</v>
      </c>
      <c r="P25">
        <v>2.75E-2</v>
      </c>
      <c r="Q25">
        <v>5</v>
      </c>
      <c r="R25">
        <v>999</v>
      </c>
      <c r="S25">
        <v>0</v>
      </c>
      <c r="T25" t="s">
        <v>55</v>
      </c>
      <c r="U25" t="b">
        <v>0</v>
      </c>
      <c r="V25" t="s">
        <v>119</v>
      </c>
      <c r="W25" t="s">
        <v>20</v>
      </c>
      <c r="X25">
        <v>7.0000000000000007E-2</v>
      </c>
      <c r="Y25">
        <v>7.7200000000000005E-2</v>
      </c>
      <c r="Z25" s="3">
        <v>0.12</v>
      </c>
      <c r="AA25" s="5">
        <v>2.5000000000000001E-2</v>
      </c>
      <c r="AB25" s="38">
        <v>123</v>
      </c>
      <c r="AC25" t="s">
        <v>31</v>
      </c>
      <c r="AD25" t="s">
        <v>31</v>
      </c>
      <c r="AE25" s="23">
        <v>0.69179999999999997</v>
      </c>
      <c r="AF25" s="23">
        <v>0.69179999999999997</v>
      </c>
      <c r="AI25" s="43">
        <v>0.1</v>
      </c>
      <c r="AJ25" t="b">
        <v>1</v>
      </c>
      <c r="AK25" t="b">
        <v>1</v>
      </c>
      <c r="AL25" t="b">
        <v>0</v>
      </c>
      <c r="AM25">
        <v>0</v>
      </c>
      <c r="AN25" t="s">
        <v>3</v>
      </c>
      <c r="AO25" t="b">
        <v>1</v>
      </c>
      <c r="AP25" s="22" t="b">
        <v>1</v>
      </c>
    </row>
    <row r="27" spans="1:42">
      <c r="A27" t="s">
        <v>230</v>
      </c>
      <c r="B27" t="s">
        <v>139</v>
      </c>
      <c r="C27" t="b">
        <v>1</v>
      </c>
      <c r="D27" t="b">
        <v>0</v>
      </c>
      <c r="E27" t="s">
        <v>226</v>
      </c>
      <c r="F27" t="b">
        <v>0</v>
      </c>
      <c r="G27" t="s">
        <v>220</v>
      </c>
      <c r="H27" t="b">
        <v>0</v>
      </c>
      <c r="I27" t="b">
        <v>1</v>
      </c>
      <c r="J27" t="b">
        <v>0</v>
      </c>
      <c r="K27">
        <v>0.02</v>
      </c>
      <c r="L27">
        <v>0</v>
      </c>
      <c r="M27" t="s">
        <v>36</v>
      </c>
      <c r="N27" t="s">
        <v>35</v>
      </c>
      <c r="O27">
        <v>20</v>
      </c>
      <c r="P27">
        <v>2.75E-2</v>
      </c>
      <c r="Q27">
        <v>5</v>
      </c>
      <c r="R27">
        <v>999</v>
      </c>
      <c r="S27">
        <v>0</v>
      </c>
      <c r="T27" t="s">
        <v>55</v>
      </c>
      <c r="U27" t="b">
        <v>0</v>
      </c>
      <c r="V27" t="s">
        <v>119</v>
      </c>
      <c r="W27" t="s">
        <v>20</v>
      </c>
      <c r="X27">
        <v>7.0000000000000007E-2</v>
      </c>
      <c r="Y27">
        <v>7.7200000000000005E-2</v>
      </c>
      <c r="Z27" s="3">
        <v>0.12</v>
      </c>
      <c r="AA27" s="5">
        <v>2.5000000000000001E-2</v>
      </c>
      <c r="AB27" s="38">
        <v>123</v>
      </c>
      <c r="AC27" t="s">
        <v>130</v>
      </c>
      <c r="AD27" t="s">
        <v>131</v>
      </c>
      <c r="AE27" s="23"/>
      <c r="AF27" s="23"/>
      <c r="AG27" s="44">
        <v>81825573157</v>
      </c>
      <c r="AH27" s="44">
        <v>81825573157</v>
      </c>
      <c r="AI27" s="43">
        <v>0.1</v>
      </c>
      <c r="AJ27" t="b">
        <v>1</v>
      </c>
      <c r="AK27" t="b">
        <v>1</v>
      </c>
      <c r="AL27" t="b">
        <v>0</v>
      </c>
      <c r="AM27">
        <v>0</v>
      </c>
      <c r="AN27" t="s">
        <v>3</v>
      </c>
      <c r="AO27" t="b">
        <v>1</v>
      </c>
      <c r="AP27" s="22" t="b">
        <v>1</v>
      </c>
    </row>
    <row r="28" spans="1:42">
      <c r="A28" t="s">
        <v>231</v>
      </c>
      <c r="B28" t="s">
        <v>211</v>
      </c>
      <c r="C28" t="b">
        <v>1</v>
      </c>
      <c r="D28" t="b">
        <v>0</v>
      </c>
      <c r="E28" t="s">
        <v>226</v>
      </c>
      <c r="F28" t="b">
        <v>0</v>
      </c>
      <c r="G28" t="s">
        <v>220</v>
      </c>
      <c r="H28" t="b">
        <v>1</v>
      </c>
      <c r="I28" t="b">
        <v>1</v>
      </c>
      <c r="J28" t="b">
        <v>0</v>
      </c>
      <c r="K28">
        <v>0.02</v>
      </c>
      <c r="L28">
        <v>0</v>
      </c>
      <c r="M28" t="s">
        <v>36</v>
      </c>
      <c r="N28" t="s">
        <v>35</v>
      </c>
      <c r="O28">
        <v>20</v>
      </c>
      <c r="P28">
        <v>2.75E-2</v>
      </c>
      <c r="Q28">
        <v>5</v>
      </c>
      <c r="R28">
        <v>999</v>
      </c>
      <c r="S28">
        <v>0</v>
      </c>
      <c r="T28" t="s">
        <v>55</v>
      </c>
      <c r="U28" t="b">
        <v>0</v>
      </c>
      <c r="V28" t="s">
        <v>119</v>
      </c>
      <c r="W28" t="s">
        <v>20</v>
      </c>
      <c r="X28">
        <v>7.0000000000000007E-2</v>
      </c>
      <c r="Y28">
        <v>7.7200000000000005E-2</v>
      </c>
      <c r="Z28" s="3">
        <v>0.12</v>
      </c>
      <c r="AA28" s="5">
        <v>2.5000000000000001E-2</v>
      </c>
      <c r="AB28" s="38">
        <v>123</v>
      </c>
      <c r="AC28" t="s">
        <v>130</v>
      </c>
      <c r="AD28" t="s">
        <v>131</v>
      </c>
      <c r="AE28" s="23"/>
      <c r="AF28" s="23"/>
      <c r="AG28" s="44">
        <v>81825573157</v>
      </c>
      <c r="AH28" s="44">
        <v>81825573157</v>
      </c>
      <c r="AI28" s="43">
        <v>0.1</v>
      </c>
      <c r="AJ28" t="b">
        <v>1</v>
      </c>
      <c r="AK28" t="b">
        <v>1</v>
      </c>
      <c r="AL28" t="b">
        <v>0</v>
      </c>
      <c r="AM28">
        <v>0</v>
      </c>
      <c r="AN28" t="s">
        <v>3</v>
      </c>
      <c r="AO28" t="b">
        <v>1</v>
      </c>
      <c r="AP28" s="22" t="b">
        <v>1</v>
      </c>
    </row>
    <row r="30" spans="1:42">
      <c r="A30" t="s">
        <v>235</v>
      </c>
      <c r="B30" t="s">
        <v>155</v>
      </c>
      <c r="C30" t="b">
        <v>1</v>
      </c>
      <c r="D30" t="b">
        <v>0</v>
      </c>
      <c r="E30" t="s">
        <v>234</v>
      </c>
      <c r="F30" t="b">
        <v>0</v>
      </c>
      <c r="G30" t="s">
        <v>220</v>
      </c>
      <c r="H30" t="b">
        <v>0</v>
      </c>
      <c r="I30" t="b">
        <v>1</v>
      </c>
      <c r="J30" t="b">
        <v>1</v>
      </c>
      <c r="K30">
        <v>0.02</v>
      </c>
      <c r="L30">
        <v>0.01</v>
      </c>
      <c r="M30" t="s">
        <v>36</v>
      </c>
      <c r="N30" t="s">
        <v>35</v>
      </c>
      <c r="O30">
        <v>20</v>
      </c>
      <c r="P30">
        <v>2.75E-2</v>
      </c>
      <c r="Q30">
        <v>5</v>
      </c>
      <c r="R30">
        <v>999</v>
      </c>
      <c r="S30">
        <v>0</v>
      </c>
      <c r="T30" t="s">
        <v>55</v>
      </c>
      <c r="U30" t="b">
        <v>0</v>
      </c>
      <c r="V30" t="s">
        <v>119</v>
      </c>
      <c r="W30" t="s">
        <v>20</v>
      </c>
      <c r="X30">
        <v>7.0000000000000007E-2</v>
      </c>
      <c r="Y30">
        <v>7.7200000000000005E-2</v>
      </c>
      <c r="Z30" s="3">
        <v>0.12</v>
      </c>
      <c r="AA30" s="5">
        <v>2.5000000000000001E-2</v>
      </c>
      <c r="AB30" s="38">
        <v>123</v>
      </c>
      <c r="AC30" t="s">
        <v>31</v>
      </c>
      <c r="AD30" t="s">
        <v>31</v>
      </c>
      <c r="AE30" s="23">
        <v>0.69179999999999997</v>
      </c>
      <c r="AF30" s="23">
        <v>0.69179999999999997</v>
      </c>
      <c r="AI30" s="43">
        <v>0.1</v>
      </c>
      <c r="AJ30" t="b">
        <v>1</v>
      </c>
      <c r="AK30" t="b">
        <v>1</v>
      </c>
      <c r="AL30" t="b">
        <v>0</v>
      </c>
      <c r="AM30">
        <v>0</v>
      </c>
      <c r="AN30" t="s">
        <v>3</v>
      </c>
      <c r="AO30" t="b">
        <v>1</v>
      </c>
      <c r="AP30" s="22" t="b">
        <v>1</v>
      </c>
    </row>
    <row r="31" spans="1:42">
      <c r="A31" t="s">
        <v>236</v>
      </c>
      <c r="B31" t="s">
        <v>156</v>
      </c>
      <c r="C31" t="b">
        <v>1</v>
      </c>
      <c r="D31" t="b">
        <v>0</v>
      </c>
      <c r="E31" t="s">
        <v>234</v>
      </c>
      <c r="F31" t="b">
        <v>0</v>
      </c>
      <c r="G31" t="s">
        <v>220</v>
      </c>
      <c r="H31" t="b">
        <v>1</v>
      </c>
      <c r="I31" t="b">
        <v>1</v>
      </c>
      <c r="J31" t="b">
        <v>1</v>
      </c>
      <c r="K31">
        <v>0.02</v>
      </c>
      <c r="L31">
        <v>0.01</v>
      </c>
      <c r="M31" t="s">
        <v>36</v>
      </c>
      <c r="N31" t="s">
        <v>35</v>
      </c>
      <c r="O31">
        <v>20</v>
      </c>
      <c r="P31">
        <v>2.75E-2</v>
      </c>
      <c r="Q31">
        <v>5</v>
      </c>
      <c r="R31">
        <v>999</v>
      </c>
      <c r="S31">
        <v>0</v>
      </c>
      <c r="T31" t="s">
        <v>55</v>
      </c>
      <c r="U31" t="b">
        <v>0</v>
      </c>
      <c r="V31" t="s">
        <v>119</v>
      </c>
      <c r="W31" t="s">
        <v>20</v>
      </c>
      <c r="X31">
        <v>7.0000000000000007E-2</v>
      </c>
      <c r="Y31">
        <v>7.7200000000000005E-2</v>
      </c>
      <c r="Z31" s="3">
        <v>0.12</v>
      </c>
      <c r="AA31" s="5">
        <v>2.5000000000000001E-2</v>
      </c>
      <c r="AB31" s="38">
        <v>123</v>
      </c>
      <c r="AC31" t="s">
        <v>31</v>
      </c>
      <c r="AD31" t="s">
        <v>31</v>
      </c>
      <c r="AE31" s="23">
        <v>0.69179999999999997</v>
      </c>
      <c r="AF31" s="23">
        <v>0.69179999999999997</v>
      </c>
      <c r="AI31" s="43">
        <v>0.1</v>
      </c>
      <c r="AJ31" t="b">
        <v>1</v>
      </c>
      <c r="AK31" t="b">
        <v>1</v>
      </c>
      <c r="AL31" t="b">
        <v>0</v>
      </c>
      <c r="AM31">
        <v>0</v>
      </c>
      <c r="AN31" t="s">
        <v>3</v>
      </c>
      <c r="AO31" t="b">
        <v>1</v>
      </c>
      <c r="AP31" s="22" t="b">
        <v>1</v>
      </c>
    </row>
    <row r="35" spans="1:42">
      <c r="A35" t="s">
        <v>152</v>
      </c>
      <c r="B35" t="s">
        <v>137</v>
      </c>
      <c r="C35" t="b">
        <v>0</v>
      </c>
      <c r="D35" t="b">
        <v>0</v>
      </c>
      <c r="E35" t="s">
        <v>143</v>
      </c>
      <c r="F35" t="b">
        <v>0</v>
      </c>
      <c r="G35" t="s">
        <v>140</v>
      </c>
      <c r="H35" t="b">
        <v>0</v>
      </c>
      <c r="I35" t="b">
        <v>1</v>
      </c>
      <c r="J35" t="b">
        <v>1</v>
      </c>
      <c r="K35">
        <v>0.02</v>
      </c>
      <c r="L35">
        <v>0</v>
      </c>
      <c r="M35" t="s">
        <v>36</v>
      </c>
      <c r="N35" t="s">
        <v>35</v>
      </c>
      <c r="O35">
        <v>20</v>
      </c>
      <c r="P35">
        <v>2.75E-2</v>
      </c>
      <c r="Q35">
        <v>5</v>
      </c>
      <c r="R35">
        <v>999</v>
      </c>
      <c r="S35">
        <v>0</v>
      </c>
      <c r="T35" t="s">
        <v>55</v>
      </c>
      <c r="U35" t="b">
        <v>0</v>
      </c>
      <c r="V35" t="s">
        <v>119</v>
      </c>
      <c r="W35" t="s">
        <v>20</v>
      </c>
      <c r="X35">
        <v>7.0000000000000007E-2</v>
      </c>
      <c r="Y35">
        <v>7.7200000000000005E-2</v>
      </c>
      <c r="Z35" s="3">
        <v>0.12</v>
      </c>
      <c r="AA35" s="5">
        <v>2.5000000000000001E-2</v>
      </c>
      <c r="AB35" s="38">
        <v>123</v>
      </c>
      <c r="AC35" t="s">
        <v>31</v>
      </c>
      <c r="AD35" t="s">
        <v>31</v>
      </c>
      <c r="AE35" s="23">
        <v>0.6976</v>
      </c>
      <c r="AF35" s="23">
        <v>0.6976</v>
      </c>
      <c r="AI35" s="43">
        <v>0.1</v>
      </c>
      <c r="AJ35" t="b">
        <v>1</v>
      </c>
      <c r="AK35" t="b">
        <v>1</v>
      </c>
      <c r="AL35" t="b">
        <v>0</v>
      </c>
      <c r="AM35">
        <v>0</v>
      </c>
      <c r="AN35" t="s">
        <v>3</v>
      </c>
      <c r="AO35" t="b">
        <v>1</v>
      </c>
      <c r="AP35" s="22" t="b">
        <v>1</v>
      </c>
    </row>
    <row r="36" spans="1:42">
      <c r="A36" t="s">
        <v>154</v>
      </c>
      <c r="B36" t="s">
        <v>156</v>
      </c>
      <c r="C36" t="b">
        <v>0</v>
      </c>
      <c r="D36" t="b">
        <v>0</v>
      </c>
      <c r="E36" t="s">
        <v>144</v>
      </c>
      <c r="F36" t="b">
        <v>0</v>
      </c>
      <c r="G36" t="s">
        <v>140</v>
      </c>
      <c r="H36" t="b">
        <v>1</v>
      </c>
      <c r="I36" t="b">
        <v>1</v>
      </c>
      <c r="J36" t="b">
        <v>1</v>
      </c>
      <c r="K36">
        <v>0.02</v>
      </c>
      <c r="L36">
        <v>0</v>
      </c>
      <c r="M36" t="s">
        <v>36</v>
      </c>
      <c r="N36" t="s">
        <v>35</v>
      </c>
      <c r="O36">
        <v>20</v>
      </c>
      <c r="P36">
        <v>2.75E-2</v>
      </c>
      <c r="Q36">
        <v>5</v>
      </c>
      <c r="R36">
        <v>999</v>
      </c>
      <c r="S36">
        <v>0</v>
      </c>
      <c r="T36" t="s">
        <v>55</v>
      </c>
      <c r="U36" t="b">
        <v>0</v>
      </c>
      <c r="V36" t="s">
        <v>119</v>
      </c>
      <c r="W36" t="s">
        <v>20</v>
      </c>
      <c r="X36">
        <v>7.0000000000000007E-2</v>
      </c>
      <c r="Y36">
        <v>7.7200000000000005E-2</v>
      </c>
      <c r="Z36" s="3">
        <v>0.12</v>
      </c>
      <c r="AA36" s="5">
        <v>2.5000000000000001E-2</v>
      </c>
      <c r="AB36" s="38">
        <v>123</v>
      </c>
      <c r="AC36" t="s">
        <v>31</v>
      </c>
      <c r="AD36" t="s">
        <v>31</v>
      </c>
      <c r="AE36" s="23">
        <v>0.6976</v>
      </c>
      <c r="AF36" s="23">
        <v>0.6976</v>
      </c>
      <c r="AI36" s="43">
        <v>0.1</v>
      </c>
      <c r="AJ36" t="b">
        <v>1</v>
      </c>
      <c r="AK36" t="b">
        <v>1</v>
      </c>
      <c r="AL36" t="b">
        <v>0</v>
      </c>
      <c r="AM36">
        <v>0</v>
      </c>
      <c r="AN36" t="s">
        <v>3</v>
      </c>
      <c r="AO36" t="b">
        <v>1</v>
      </c>
      <c r="AP36" s="22" t="b">
        <v>1</v>
      </c>
    </row>
  </sheetData>
  <dataValidations disablePrompts="1" count="3">
    <dataValidation type="list" allowBlank="1" showInputMessage="1" showErrorMessage="1" sqref="AK5:AL8 C5:C8 AK10:AL13 AK22:AL22 C22:C31 AK24:AL25 AK30:AL31 AK27:AL28 AK15:AL16 C10:C19 AK18:AL19 AK35:AL36 C35:C36" xr:uid="{1240F49A-5091-456D-B77A-0673AD56E758}">
      <formula1>"TRUE, FALSE"</formula1>
    </dataValidation>
    <dataValidation type="list" allowBlank="1" showInputMessage="1" showErrorMessage="1" sqref="V5:V8 V10:V13 V22 V24:V25 V27:V28 V30:V31 V15:V16 V18:V19 V35:V36" xr:uid="{8909875A-86FC-4594-BBAF-A364A5851F3C}">
      <formula1>"simple, internal"</formula1>
    </dataValidation>
    <dataValidation type="list" allowBlank="1" showInputMessage="1" showErrorMessage="1" sqref="D5:D8 D10:D13 D22 D24:D25 D27:D28 D30:D31 D15:D16 D18:D19 D35:D36" xr:uid="{EC327A6A-3FD9-4228-86E6-BF4DFCBDFAEB}">
      <formula1>"TRUE,FALSE"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42380-6405-410A-A4D9-17F48F5CE536}">
  <dimension ref="A3:R24"/>
  <sheetViews>
    <sheetView zoomScaleNormal="100" workbookViewId="0">
      <pane xSplit="3" ySplit="4" topLeftCell="D5" activePane="bottomRight" state="frozen"/>
      <selection pane="topRight" activeCell="E1" sqref="E1"/>
      <selection pane="bottomLeft" activeCell="A5" sqref="A5"/>
      <selection pane="bottomRight" activeCell="B38" sqref="B38"/>
    </sheetView>
  </sheetViews>
  <sheetFormatPr defaultRowHeight="15"/>
  <cols>
    <col min="1" max="1" width="25.140625" customWidth="1"/>
    <col min="2" max="2" width="45.7109375" customWidth="1"/>
    <col min="3" max="3" width="13.140625" customWidth="1"/>
    <col min="4" max="4" width="16.5703125" customWidth="1"/>
    <col min="5" max="5" width="17.7109375" customWidth="1"/>
    <col min="6" max="6" width="17.140625" customWidth="1"/>
    <col min="7" max="7" width="21.7109375" customWidth="1"/>
    <col min="8" max="9" width="17.42578125" customWidth="1"/>
    <col min="10" max="10" width="20.28515625" customWidth="1"/>
    <col min="11" max="11" width="19.7109375" customWidth="1"/>
    <col min="12" max="12" width="22" customWidth="1"/>
    <col min="13" max="13" width="23.42578125" customWidth="1"/>
    <col min="14" max="14" width="14.5703125" customWidth="1"/>
    <col min="15" max="15" width="25.7109375" customWidth="1"/>
    <col min="17" max="17" width="13.140625" customWidth="1"/>
    <col min="18" max="18" width="14.28515625" customWidth="1"/>
    <col min="19" max="19" width="25.140625" customWidth="1"/>
  </cols>
  <sheetData>
    <row r="3" spans="1:18" s="21" customFormat="1" ht="18.75">
      <c r="A3" s="14"/>
      <c r="B3" s="14"/>
      <c r="C3" s="14"/>
      <c r="D3" s="19" t="s">
        <v>69</v>
      </c>
      <c r="E3" s="19"/>
      <c r="F3" s="15" t="s">
        <v>49</v>
      </c>
      <c r="G3" s="15"/>
      <c r="H3" s="18" t="s">
        <v>74</v>
      </c>
      <c r="I3" s="18"/>
      <c r="J3" s="41" t="s">
        <v>107</v>
      </c>
      <c r="K3" s="39" t="s">
        <v>125</v>
      </c>
      <c r="L3" s="39"/>
      <c r="M3" s="39" t="s">
        <v>179</v>
      </c>
      <c r="N3" s="19" t="s">
        <v>214</v>
      </c>
      <c r="O3" s="19"/>
      <c r="P3" s="15" t="s">
        <v>213</v>
      </c>
      <c r="Q3" s="15"/>
      <c r="R3" s="15"/>
    </row>
    <row r="4" spans="1:18" s="1" customFormat="1">
      <c r="A4" s="11" t="s">
        <v>77</v>
      </c>
      <c r="B4" s="11" t="s">
        <v>37</v>
      </c>
      <c r="C4" s="11" t="s">
        <v>13</v>
      </c>
      <c r="D4" s="7" t="s">
        <v>75</v>
      </c>
      <c r="E4" s="7" t="s">
        <v>78</v>
      </c>
      <c r="F4" s="8" t="s">
        <v>48</v>
      </c>
      <c r="G4" s="8" t="s">
        <v>61</v>
      </c>
      <c r="H4" s="13" t="s">
        <v>25</v>
      </c>
      <c r="I4" s="13" t="s">
        <v>73</v>
      </c>
      <c r="J4" s="42" t="s">
        <v>6</v>
      </c>
      <c r="K4" s="40" t="s">
        <v>109</v>
      </c>
      <c r="L4" s="40" t="s">
        <v>113</v>
      </c>
      <c r="M4" s="40" t="s">
        <v>142</v>
      </c>
      <c r="N4" s="7" t="s">
        <v>59</v>
      </c>
      <c r="O4" s="7" t="s">
        <v>132</v>
      </c>
      <c r="P4" s="8" t="s">
        <v>127</v>
      </c>
      <c r="Q4" s="8" t="s">
        <v>128</v>
      </c>
      <c r="R4" s="8" t="s">
        <v>129</v>
      </c>
    </row>
    <row r="5" spans="1:18">
      <c r="A5" t="s">
        <v>72</v>
      </c>
      <c r="C5" t="b">
        <v>0</v>
      </c>
      <c r="D5" t="s">
        <v>70</v>
      </c>
      <c r="E5" t="s">
        <v>76</v>
      </c>
      <c r="F5" t="s">
        <v>68</v>
      </c>
      <c r="G5">
        <v>2.75E-2</v>
      </c>
      <c r="H5">
        <v>0</v>
      </c>
      <c r="I5" t="b">
        <v>1</v>
      </c>
      <c r="J5">
        <v>7.0000000000000007E-2</v>
      </c>
      <c r="K5">
        <v>0</v>
      </c>
      <c r="L5">
        <v>2018</v>
      </c>
      <c r="N5" t="b">
        <v>1</v>
      </c>
      <c r="O5" s="43">
        <v>0.11</v>
      </c>
      <c r="P5">
        <v>0.02</v>
      </c>
      <c r="Q5">
        <v>0.05</v>
      </c>
      <c r="R5">
        <v>0</v>
      </c>
    </row>
    <row r="6" spans="1:18">
      <c r="O6" s="43"/>
    </row>
    <row r="7" spans="1:18">
      <c r="A7" t="s">
        <v>143</v>
      </c>
      <c r="B7" t="s">
        <v>218</v>
      </c>
      <c r="C7" t="b">
        <v>0</v>
      </c>
      <c r="D7" t="s">
        <v>70</v>
      </c>
      <c r="E7" t="s">
        <v>76</v>
      </c>
      <c r="F7" t="s">
        <v>68</v>
      </c>
      <c r="G7">
        <v>2.75E-2</v>
      </c>
      <c r="H7">
        <v>0</v>
      </c>
      <c r="I7" t="b">
        <v>1</v>
      </c>
      <c r="J7">
        <v>7.0000000000000007E-2</v>
      </c>
      <c r="K7">
        <v>0</v>
      </c>
      <c r="L7">
        <v>2018</v>
      </c>
      <c r="N7" t="b">
        <v>1</v>
      </c>
      <c r="O7" s="43">
        <v>0.11</v>
      </c>
      <c r="P7">
        <v>0.02</v>
      </c>
      <c r="Q7">
        <v>0.05</v>
      </c>
      <c r="R7">
        <v>0</v>
      </c>
    </row>
    <row r="8" spans="1:18">
      <c r="A8" t="s">
        <v>144</v>
      </c>
      <c r="B8" t="s">
        <v>206</v>
      </c>
      <c r="C8" t="b">
        <v>0</v>
      </c>
      <c r="D8" t="s">
        <v>70</v>
      </c>
      <c r="E8" t="s">
        <v>76</v>
      </c>
      <c r="F8" t="s">
        <v>68</v>
      </c>
      <c r="G8">
        <v>2.75E-2</v>
      </c>
      <c r="H8">
        <v>0</v>
      </c>
      <c r="I8" t="b">
        <v>1</v>
      </c>
      <c r="J8">
        <v>7.0000000000000007E-2</v>
      </c>
      <c r="K8">
        <v>0.5</v>
      </c>
      <c r="L8">
        <v>2018</v>
      </c>
      <c r="N8" t="b">
        <v>1</v>
      </c>
      <c r="O8" s="43">
        <v>0.11</v>
      </c>
      <c r="P8">
        <v>0.02</v>
      </c>
      <c r="Q8">
        <v>0.05</v>
      </c>
      <c r="R8">
        <v>0</v>
      </c>
    </row>
    <row r="9" spans="1:18">
      <c r="O9" s="43"/>
    </row>
    <row r="10" spans="1:18">
      <c r="A10" t="s">
        <v>145</v>
      </c>
      <c r="B10" t="s">
        <v>209</v>
      </c>
      <c r="C10" t="b">
        <v>0</v>
      </c>
      <c r="D10" t="s">
        <v>70</v>
      </c>
      <c r="E10" t="s">
        <v>76</v>
      </c>
      <c r="F10" t="s">
        <v>68</v>
      </c>
      <c r="G10">
        <v>2.75E-2</v>
      </c>
      <c r="H10">
        <v>0</v>
      </c>
      <c r="I10" t="b">
        <v>1</v>
      </c>
      <c r="J10">
        <v>7.0000000000000007E-2</v>
      </c>
      <c r="K10">
        <v>0</v>
      </c>
      <c r="L10">
        <v>2018</v>
      </c>
      <c r="M10">
        <v>0.01</v>
      </c>
      <c r="N10" t="b">
        <v>1</v>
      </c>
      <c r="O10" s="43">
        <v>0.11</v>
      </c>
      <c r="P10">
        <v>0.02</v>
      </c>
      <c r="Q10">
        <v>0.05</v>
      </c>
      <c r="R10">
        <v>0</v>
      </c>
    </row>
    <row r="11" spans="1:18">
      <c r="A11" t="s">
        <v>146</v>
      </c>
      <c r="B11" t="s">
        <v>207</v>
      </c>
      <c r="C11" t="b">
        <v>0</v>
      </c>
      <c r="D11" t="s">
        <v>70</v>
      </c>
      <c r="E11" t="s">
        <v>76</v>
      </c>
      <c r="F11" t="s">
        <v>68</v>
      </c>
      <c r="G11">
        <v>2.75E-2</v>
      </c>
      <c r="H11">
        <v>0</v>
      </c>
      <c r="I11" t="b">
        <v>1</v>
      </c>
      <c r="J11">
        <v>7.0000000000000007E-2</v>
      </c>
      <c r="K11">
        <v>0.5</v>
      </c>
      <c r="L11">
        <v>2018</v>
      </c>
      <c r="M11">
        <v>0.01</v>
      </c>
      <c r="N11" t="b">
        <v>1</v>
      </c>
      <c r="O11" s="43">
        <v>0.11</v>
      </c>
      <c r="P11">
        <v>0.02</v>
      </c>
      <c r="Q11">
        <v>0.05</v>
      </c>
      <c r="R11">
        <v>0</v>
      </c>
    </row>
    <row r="13" spans="1:18">
      <c r="A13" t="s">
        <v>147</v>
      </c>
      <c r="B13" t="s">
        <v>210</v>
      </c>
      <c r="C13" t="b">
        <v>0</v>
      </c>
      <c r="D13" t="s">
        <v>70</v>
      </c>
      <c r="E13" t="s">
        <v>76</v>
      </c>
      <c r="F13" t="s">
        <v>68</v>
      </c>
      <c r="G13">
        <v>2.75E-2</v>
      </c>
      <c r="H13">
        <v>0</v>
      </c>
      <c r="I13" t="b">
        <v>1</v>
      </c>
      <c r="J13">
        <v>7.0000000000000007E-2</v>
      </c>
      <c r="K13">
        <v>0</v>
      </c>
      <c r="L13">
        <v>2018</v>
      </c>
      <c r="M13">
        <v>1.4999999999999999E-2</v>
      </c>
      <c r="N13" t="b">
        <v>1</v>
      </c>
      <c r="O13" s="43">
        <v>0.11</v>
      </c>
      <c r="P13">
        <v>0.02</v>
      </c>
      <c r="Q13">
        <v>0.05</v>
      </c>
      <c r="R13">
        <v>0</v>
      </c>
    </row>
    <row r="14" spans="1:18">
      <c r="A14" t="s">
        <v>148</v>
      </c>
      <c r="B14" t="s">
        <v>208</v>
      </c>
      <c r="C14" t="b">
        <v>0</v>
      </c>
      <c r="D14" t="s">
        <v>70</v>
      </c>
      <c r="E14" t="s">
        <v>76</v>
      </c>
      <c r="F14" t="s">
        <v>68</v>
      </c>
      <c r="G14">
        <v>2.75E-2</v>
      </c>
      <c r="H14">
        <v>0</v>
      </c>
      <c r="I14" t="b">
        <v>1</v>
      </c>
      <c r="J14">
        <v>7.0000000000000007E-2</v>
      </c>
      <c r="K14">
        <v>0.5</v>
      </c>
      <c r="L14">
        <v>2018</v>
      </c>
      <c r="M14">
        <v>1.4999999999999999E-2</v>
      </c>
      <c r="N14" t="b">
        <v>1</v>
      </c>
      <c r="O14" s="43">
        <v>0.11</v>
      </c>
      <c r="P14">
        <v>0.02</v>
      </c>
      <c r="Q14">
        <v>0.05</v>
      </c>
      <c r="R14">
        <v>0</v>
      </c>
    </row>
    <row r="17" spans="1:18">
      <c r="A17" t="s">
        <v>225</v>
      </c>
      <c r="B17" t="s">
        <v>219</v>
      </c>
      <c r="C17" t="b">
        <v>0</v>
      </c>
      <c r="D17" t="s">
        <v>70</v>
      </c>
      <c r="E17" t="s">
        <v>212</v>
      </c>
      <c r="F17" t="s">
        <v>68</v>
      </c>
      <c r="G17">
        <v>2.75E-2</v>
      </c>
      <c r="H17">
        <v>0</v>
      </c>
      <c r="I17" t="b">
        <v>1</v>
      </c>
      <c r="J17">
        <v>7.0000000000000007E-2</v>
      </c>
      <c r="K17">
        <v>0</v>
      </c>
      <c r="L17">
        <v>2018</v>
      </c>
      <c r="N17" t="b">
        <v>1</v>
      </c>
      <c r="O17" s="43">
        <v>0.11</v>
      </c>
      <c r="P17">
        <v>0.03</v>
      </c>
      <c r="Q17">
        <v>0.05</v>
      </c>
      <c r="R17">
        <v>0</v>
      </c>
    </row>
    <row r="18" spans="1:18">
      <c r="A18" t="s">
        <v>226</v>
      </c>
      <c r="B18" t="s">
        <v>215</v>
      </c>
      <c r="C18" t="b">
        <v>0</v>
      </c>
      <c r="D18" t="s">
        <v>70</v>
      </c>
      <c r="E18" t="s">
        <v>212</v>
      </c>
      <c r="F18" t="s">
        <v>68</v>
      </c>
      <c r="G18">
        <v>2.75E-2</v>
      </c>
      <c r="H18">
        <v>0</v>
      </c>
      <c r="I18" t="b">
        <v>1</v>
      </c>
      <c r="J18">
        <v>7.0000000000000007E-2</v>
      </c>
      <c r="K18">
        <v>0.25</v>
      </c>
      <c r="L18">
        <v>2018</v>
      </c>
      <c r="N18" t="b">
        <v>1</v>
      </c>
      <c r="O18" s="43">
        <v>0.11</v>
      </c>
      <c r="P18">
        <v>0.03</v>
      </c>
      <c r="Q18">
        <v>0.05</v>
      </c>
      <c r="R18">
        <v>0</v>
      </c>
    </row>
    <row r="19" spans="1:18">
      <c r="O19" s="43"/>
    </row>
    <row r="20" spans="1:18">
      <c r="A20" t="s">
        <v>227</v>
      </c>
      <c r="B20" t="s">
        <v>216</v>
      </c>
      <c r="C20" t="b">
        <v>0</v>
      </c>
      <c r="D20" t="s">
        <v>70</v>
      </c>
      <c r="E20" t="s">
        <v>212</v>
      </c>
      <c r="F20" t="s">
        <v>68</v>
      </c>
      <c r="G20">
        <v>2.75E-2</v>
      </c>
      <c r="H20">
        <v>0</v>
      </c>
      <c r="I20" t="b">
        <v>1</v>
      </c>
      <c r="J20">
        <v>7.0000000000000007E-2</v>
      </c>
      <c r="K20">
        <v>0</v>
      </c>
      <c r="L20">
        <v>2018</v>
      </c>
      <c r="M20">
        <v>0.01</v>
      </c>
      <c r="N20" t="b">
        <v>1</v>
      </c>
      <c r="O20" s="43">
        <v>0.11</v>
      </c>
      <c r="P20">
        <v>0.03</v>
      </c>
      <c r="Q20">
        <v>0.05</v>
      </c>
      <c r="R20">
        <v>0</v>
      </c>
    </row>
    <row r="21" spans="1:18">
      <c r="A21" t="s">
        <v>228</v>
      </c>
      <c r="B21" t="s">
        <v>217</v>
      </c>
      <c r="C21" t="b">
        <v>0</v>
      </c>
      <c r="D21" t="s">
        <v>70</v>
      </c>
      <c r="E21" t="s">
        <v>212</v>
      </c>
      <c r="F21" t="s">
        <v>68</v>
      </c>
      <c r="G21">
        <v>2.75E-2</v>
      </c>
      <c r="H21">
        <v>0</v>
      </c>
      <c r="I21" t="b">
        <v>1</v>
      </c>
      <c r="J21">
        <v>7.0000000000000007E-2</v>
      </c>
      <c r="K21">
        <v>0.25</v>
      </c>
      <c r="L21">
        <v>2018</v>
      </c>
      <c r="M21">
        <v>0.01</v>
      </c>
      <c r="N21" t="b">
        <v>1</v>
      </c>
      <c r="O21" s="43">
        <v>0.11</v>
      </c>
      <c r="P21">
        <v>0.03</v>
      </c>
      <c r="Q21">
        <v>0.05</v>
      </c>
      <c r="R21">
        <v>0</v>
      </c>
    </row>
    <row r="23" spans="1:18">
      <c r="A23" t="s">
        <v>233</v>
      </c>
      <c r="B23" t="s">
        <v>216</v>
      </c>
      <c r="C23" t="b">
        <v>1</v>
      </c>
      <c r="D23" t="s">
        <v>70</v>
      </c>
      <c r="E23" t="s">
        <v>212</v>
      </c>
      <c r="F23" t="s">
        <v>68</v>
      </c>
      <c r="G23">
        <v>2.75E-2</v>
      </c>
      <c r="H23">
        <v>0</v>
      </c>
      <c r="I23" t="b">
        <v>1</v>
      </c>
      <c r="J23">
        <v>7.0000000000000007E-2</v>
      </c>
      <c r="K23">
        <v>0</v>
      </c>
      <c r="L23">
        <v>2018</v>
      </c>
      <c r="M23">
        <v>1.4999999999999999E-2</v>
      </c>
      <c r="N23" t="b">
        <v>1</v>
      </c>
      <c r="O23" s="43">
        <v>0.11</v>
      </c>
      <c r="P23">
        <v>0.03</v>
      </c>
      <c r="Q23">
        <v>0.05</v>
      </c>
      <c r="R23">
        <v>0</v>
      </c>
    </row>
    <row r="24" spans="1:18">
      <c r="A24" t="s">
        <v>234</v>
      </c>
      <c r="B24" t="s">
        <v>217</v>
      </c>
      <c r="C24" t="b">
        <v>1</v>
      </c>
      <c r="D24" t="s">
        <v>70</v>
      </c>
      <c r="E24" t="s">
        <v>212</v>
      </c>
      <c r="F24" t="s">
        <v>68</v>
      </c>
      <c r="G24">
        <v>2.75E-2</v>
      </c>
      <c r="H24">
        <v>0</v>
      </c>
      <c r="I24" t="b">
        <v>1</v>
      </c>
      <c r="J24">
        <v>7.0000000000000007E-2</v>
      </c>
      <c r="K24">
        <v>0.25</v>
      </c>
      <c r="L24">
        <v>2018</v>
      </c>
      <c r="M24">
        <v>1.4999999999999999E-2</v>
      </c>
      <c r="N24" t="b">
        <v>1</v>
      </c>
      <c r="O24" s="43">
        <v>0.11</v>
      </c>
      <c r="P24">
        <v>0.03</v>
      </c>
      <c r="Q24">
        <v>0.05</v>
      </c>
      <c r="R24">
        <v>0</v>
      </c>
    </row>
  </sheetData>
  <dataValidations disablePrompts="1" count="2">
    <dataValidation type="list" allowBlank="1" showInputMessage="1" showErrorMessage="1" sqref="D5:D8 D10:D11 D13:D14 D17:D18 D20:D21 D23:D24" xr:uid="{73B0AF26-6A4C-427C-B7EA-75439AFB0B6E}">
      <formula1>"singleTier,multiTier"</formula1>
    </dataValidation>
    <dataValidation type="list" allowBlank="1" showInputMessage="1" showErrorMessage="1" sqref="C5:C8 C10:C11 C13:C14 C23:C24 C17:C21" xr:uid="{BD331DEC-2DB8-437E-B2EB-02992BFDA38C}">
      <formula1>"TRUE, FALSE"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4"/>
  <sheetViews>
    <sheetView workbookViewId="0">
      <selection activeCell="F15" sqref="F15"/>
    </sheetView>
  </sheetViews>
  <sheetFormatPr defaultRowHeight="15"/>
  <cols>
    <col min="2" max="2" width="10.85546875" customWidth="1"/>
    <col min="9" max="9" width="12" customWidth="1"/>
    <col min="10" max="10" width="11.7109375" customWidth="1"/>
  </cols>
  <sheetData>
    <row r="3" spans="1:10">
      <c r="A3" t="s">
        <v>39</v>
      </c>
      <c r="B3" s="2" t="s">
        <v>0</v>
      </c>
      <c r="C3" s="2" t="s">
        <v>1</v>
      </c>
      <c r="D3" s="2" t="s">
        <v>2</v>
      </c>
      <c r="E3" s="2" t="s">
        <v>42</v>
      </c>
      <c r="F3" s="2" t="s">
        <v>43</v>
      </c>
      <c r="G3" s="2" t="s">
        <v>40</v>
      </c>
      <c r="H3" s="2" t="s">
        <v>41</v>
      </c>
      <c r="I3" s="2" t="s">
        <v>45</v>
      </c>
      <c r="J3" s="2" t="s">
        <v>44</v>
      </c>
    </row>
    <row r="4" spans="1:10">
      <c r="A4">
        <v>2018</v>
      </c>
      <c r="B4">
        <v>500</v>
      </c>
      <c r="C4">
        <v>32</v>
      </c>
      <c r="D4">
        <v>4</v>
      </c>
      <c r="E4">
        <v>20</v>
      </c>
      <c r="F4">
        <v>74</v>
      </c>
      <c r="G4">
        <v>20</v>
      </c>
      <c r="H4">
        <v>110</v>
      </c>
      <c r="I4">
        <v>50</v>
      </c>
      <c r="J4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8AB1D-5D27-425D-BA62-0973AEFB252B}">
  <dimension ref="A1"/>
  <sheetViews>
    <sheetView workbookViewId="0">
      <selection activeCell="E39" sqref="E39"/>
    </sheetView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workbookViewId="0">
      <selection activeCell="F25" sqref="F25"/>
    </sheetView>
  </sheetViews>
  <sheetFormatPr defaultRowHeight="1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>
      <c r="A1" s="1" t="s">
        <v>22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24</v>
      </c>
      <c r="G1" s="1" t="s">
        <v>14</v>
      </c>
    </row>
    <row r="2" spans="1:7">
      <c r="A2" s="1" t="s">
        <v>20</v>
      </c>
      <c r="B2" s="4">
        <v>7.0000000000000007E-2</v>
      </c>
      <c r="C2" s="3">
        <v>0</v>
      </c>
      <c r="D2">
        <v>1</v>
      </c>
      <c r="E2" s="4">
        <f t="shared" ref="E2:E11" si="0">F2</f>
        <v>7.0000000000000007E-2</v>
      </c>
      <c r="F2" s="6">
        <f t="shared" ref="F2:F3" si="1">B2 - C2^2/2</f>
        <v>7.0000000000000007E-2</v>
      </c>
      <c r="G2" t="s">
        <v>62</v>
      </c>
    </row>
    <row r="3" spans="1:7">
      <c r="A3" s="1" t="s">
        <v>20</v>
      </c>
      <c r="B3" s="4">
        <v>0.03</v>
      </c>
      <c r="C3" s="3">
        <v>0</v>
      </c>
      <c r="D3">
        <v>1</v>
      </c>
      <c r="E3" s="4">
        <f>F3</f>
        <v>0.03</v>
      </c>
      <c r="F3" s="6">
        <f t="shared" si="1"/>
        <v>0.03</v>
      </c>
      <c r="G3" t="s">
        <v>115</v>
      </c>
    </row>
    <row r="4" spans="1:7">
      <c r="A4" s="1" t="s">
        <v>20</v>
      </c>
      <c r="B4" s="4">
        <v>7.7200000000000005E-2</v>
      </c>
      <c r="C4" s="3">
        <v>0.12</v>
      </c>
      <c r="D4">
        <v>30</v>
      </c>
      <c r="E4" s="4">
        <f t="shared" si="0"/>
        <v>7.0000000000000007E-2</v>
      </c>
      <c r="F4" s="6">
        <f t="shared" ref="F4" si="2">B4 - C4^2/2</f>
        <v>7.0000000000000007E-2</v>
      </c>
      <c r="G4" t="s">
        <v>116</v>
      </c>
    </row>
    <row r="5" spans="1:7">
      <c r="A5" s="1" t="s">
        <v>117</v>
      </c>
      <c r="B5" s="4">
        <v>7.0000000000000007E-2</v>
      </c>
      <c r="C5" s="3">
        <v>0</v>
      </c>
      <c r="D5">
        <v>1</v>
      </c>
      <c r="E5" s="4">
        <f t="shared" si="0"/>
        <v>7.0000000000000007E-2</v>
      </c>
      <c r="F5" s="6">
        <f t="shared" ref="F5:F7" si="3">B5 - C5^2/2</f>
        <v>7.0000000000000007E-2</v>
      </c>
      <c r="G5" t="s">
        <v>62</v>
      </c>
    </row>
    <row r="6" spans="1:7">
      <c r="A6" s="1" t="s">
        <v>117</v>
      </c>
      <c r="B6" s="4">
        <v>0.03</v>
      </c>
      <c r="C6" s="3">
        <v>0</v>
      </c>
      <c r="D6">
        <v>1</v>
      </c>
      <c r="E6" s="4">
        <f t="shared" si="0"/>
        <v>0.02</v>
      </c>
      <c r="F6" s="6">
        <v>0.02</v>
      </c>
      <c r="G6" t="s">
        <v>115</v>
      </c>
    </row>
    <row r="7" spans="1:7">
      <c r="A7" s="1" t="s">
        <v>117</v>
      </c>
      <c r="B7" s="4">
        <v>-0.24</v>
      </c>
      <c r="C7" s="3">
        <v>0</v>
      </c>
      <c r="D7">
        <v>1</v>
      </c>
      <c r="E7" s="4">
        <f t="shared" si="0"/>
        <v>-0.24</v>
      </c>
      <c r="F7" s="6">
        <f t="shared" si="3"/>
        <v>-0.24</v>
      </c>
      <c r="G7" t="s">
        <v>63</v>
      </c>
    </row>
    <row r="8" spans="1:7">
      <c r="A8" s="1" t="s">
        <v>117</v>
      </c>
      <c r="B8" s="4">
        <v>0.12</v>
      </c>
      <c r="C8" s="3">
        <v>0</v>
      </c>
      <c r="D8">
        <v>1</v>
      </c>
      <c r="E8" s="4">
        <f t="shared" si="0"/>
        <v>0.12</v>
      </c>
      <c r="F8" s="6">
        <f t="shared" ref="F8:F11" si="4">B8 - C8^2/2</f>
        <v>0.12</v>
      </c>
      <c r="G8" t="s">
        <v>64</v>
      </c>
    </row>
    <row r="9" spans="1:7">
      <c r="A9" s="1" t="s">
        <v>117</v>
      </c>
      <c r="B9" s="4">
        <v>0.12</v>
      </c>
      <c r="C9" s="3">
        <v>0</v>
      </c>
      <c r="D9">
        <v>1</v>
      </c>
      <c r="E9" s="4">
        <f t="shared" si="0"/>
        <v>0.12</v>
      </c>
      <c r="F9" s="6">
        <f t="shared" si="4"/>
        <v>0.12</v>
      </c>
      <c r="G9" t="s">
        <v>65</v>
      </c>
    </row>
    <row r="10" spans="1:7">
      <c r="A10" s="1" t="s">
        <v>117</v>
      </c>
      <c r="B10" s="4">
        <v>0.12</v>
      </c>
      <c r="C10" s="3">
        <v>0</v>
      </c>
      <c r="D10">
        <v>1</v>
      </c>
      <c r="E10" s="4">
        <f t="shared" si="0"/>
        <v>0.12</v>
      </c>
      <c r="F10" s="6">
        <f t="shared" si="4"/>
        <v>0.12</v>
      </c>
      <c r="G10" t="s">
        <v>66</v>
      </c>
    </row>
    <row r="11" spans="1:7">
      <c r="A11" s="1" t="s">
        <v>117</v>
      </c>
      <c r="B11" s="4">
        <v>7.0000000000000007E-2</v>
      </c>
      <c r="C11" s="3">
        <v>0</v>
      </c>
      <c r="D11">
        <v>26</v>
      </c>
      <c r="E11" s="4">
        <f t="shared" si="0"/>
        <v>7.0000000000000007E-2</v>
      </c>
      <c r="F11" s="6">
        <f t="shared" si="4"/>
        <v>7.0000000000000007E-2</v>
      </c>
      <c r="G11" t="s">
        <v>118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C7-C30C-4F41-9ED1-A3A9BFD95FFA}">
  <dimension ref="A1:I39"/>
  <sheetViews>
    <sheetView workbookViewId="0">
      <pane xSplit="1" ySplit="3" topLeftCell="B7" activePane="bottomRight" state="frozen"/>
      <selection pane="topRight" activeCell="B1" sqref="B1"/>
      <selection pane="bottomLeft" activeCell="A4" sqref="A4"/>
      <selection pane="bottomRight" activeCell="A25" sqref="A25:XFD25"/>
    </sheetView>
  </sheetViews>
  <sheetFormatPr defaultRowHeight="12.75"/>
  <cols>
    <col min="1" max="1" width="34.5703125" style="26" customWidth="1"/>
    <col min="2" max="2" width="20" style="27" customWidth="1"/>
    <col min="3" max="3" width="14.28515625" style="27" customWidth="1"/>
    <col min="4" max="4" width="16.5703125" style="27" customWidth="1"/>
    <col min="5" max="5" width="9.140625" style="26"/>
    <col min="6" max="9" width="14.85546875" style="26" customWidth="1"/>
    <col min="10" max="16384" width="9.140625" style="26"/>
  </cols>
  <sheetData>
    <row r="1" spans="1:9">
      <c r="A1" s="26" t="s">
        <v>221</v>
      </c>
    </row>
    <row r="3" spans="1:9">
      <c r="B3" s="28" t="s">
        <v>83</v>
      </c>
      <c r="C3" s="28" t="s">
        <v>84</v>
      </c>
      <c r="D3" s="28" t="s">
        <v>85</v>
      </c>
      <c r="F3" s="29" t="s">
        <v>173</v>
      </c>
      <c r="G3" s="29" t="s">
        <v>222</v>
      </c>
      <c r="H3" s="29" t="s">
        <v>223</v>
      </c>
      <c r="I3" s="29" t="s">
        <v>224</v>
      </c>
    </row>
    <row r="4" spans="1:9">
      <c r="A4" s="29" t="s">
        <v>86</v>
      </c>
    </row>
    <row r="5" spans="1:9">
      <c r="A5" s="26" t="s">
        <v>89</v>
      </c>
      <c r="B5" s="27">
        <v>174402</v>
      </c>
      <c r="C5" s="27">
        <v>11811</v>
      </c>
      <c r="D5" s="27">
        <f>SUM(B5:C5)</f>
        <v>186213</v>
      </c>
      <c r="F5" s="27">
        <v>28335</v>
      </c>
      <c r="G5" s="27">
        <v>41289</v>
      </c>
      <c r="H5" s="26">
        <v>7311</v>
      </c>
    </row>
    <row r="6" spans="1:9">
      <c r="A6" s="26" t="s">
        <v>90</v>
      </c>
      <c r="B6" s="27">
        <v>37586</v>
      </c>
      <c r="C6" s="27">
        <v>8909</v>
      </c>
      <c r="D6" s="27">
        <f t="shared" ref="D6:D25" si="0">SUM(B6:C6)</f>
        <v>46495</v>
      </c>
      <c r="F6" s="27">
        <v>5956</v>
      </c>
      <c r="G6" s="27">
        <v>6173</v>
      </c>
      <c r="H6" s="26">
        <v>265</v>
      </c>
    </row>
    <row r="7" spans="1:9">
      <c r="A7" s="26" t="s">
        <v>91</v>
      </c>
      <c r="B7" s="27">
        <v>61005</v>
      </c>
      <c r="C7" s="27">
        <v>3566</v>
      </c>
      <c r="D7" s="27">
        <f t="shared" si="0"/>
        <v>64571</v>
      </c>
      <c r="F7" s="27">
        <v>7103</v>
      </c>
      <c r="G7" s="27">
        <v>7078</v>
      </c>
      <c r="H7" s="27">
        <v>451</v>
      </c>
      <c r="I7" s="27">
        <f>SUM(F7:H7)</f>
        <v>14632</v>
      </c>
    </row>
    <row r="8" spans="1:9">
      <c r="A8" s="26" t="s">
        <v>92</v>
      </c>
      <c r="B8" s="27">
        <v>195158</v>
      </c>
      <c r="C8" s="27">
        <v>14642</v>
      </c>
      <c r="D8" s="27">
        <f t="shared" si="0"/>
        <v>209800</v>
      </c>
      <c r="F8" s="27">
        <v>25749</v>
      </c>
      <c r="G8" s="27">
        <v>39947</v>
      </c>
      <c r="H8" s="27">
        <v>9158</v>
      </c>
      <c r="I8" s="27">
        <f t="shared" ref="I8:I25" si="1">SUM(F8:H8)</f>
        <v>74854</v>
      </c>
    </row>
    <row r="9" spans="1:9">
      <c r="A9" s="26" t="s">
        <v>71</v>
      </c>
      <c r="B9" s="27">
        <v>468151</v>
      </c>
      <c r="C9" s="27">
        <v>38928</v>
      </c>
      <c r="D9" s="27">
        <f t="shared" si="0"/>
        <v>507079</v>
      </c>
      <c r="F9" s="27">
        <v>67143</v>
      </c>
      <c r="G9" s="27">
        <v>94487</v>
      </c>
      <c r="H9" s="27">
        <v>17185</v>
      </c>
      <c r="I9" s="27">
        <f t="shared" si="1"/>
        <v>178815</v>
      </c>
    </row>
    <row r="10" spans="1:9">
      <c r="G10" s="27"/>
      <c r="H10" s="27"/>
      <c r="I10" s="27"/>
    </row>
    <row r="11" spans="1:9" ht="15" customHeight="1">
      <c r="A11" s="30" t="s">
        <v>98</v>
      </c>
      <c r="B11" s="27">
        <v>12251583453</v>
      </c>
      <c r="C11" s="27">
        <v>699252899</v>
      </c>
      <c r="D11" s="27">
        <f t="shared" si="0"/>
        <v>12950836352</v>
      </c>
      <c r="F11" s="27">
        <v>2316124913</v>
      </c>
      <c r="G11" s="52">
        <v>3522647266</v>
      </c>
      <c r="H11" s="27">
        <v>871895121</v>
      </c>
      <c r="I11" s="27">
        <f t="shared" si="1"/>
        <v>6710667300</v>
      </c>
    </row>
    <row r="12" spans="1:9" ht="15" customHeight="1">
      <c r="A12" s="30" t="s">
        <v>99</v>
      </c>
      <c r="B12" s="27">
        <v>12934685803</v>
      </c>
      <c r="C12" s="27">
        <v>738240618</v>
      </c>
      <c r="D12" s="27">
        <f t="shared" si="0"/>
        <v>13672926421</v>
      </c>
      <c r="F12" s="27">
        <v>2445263353</v>
      </c>
      <c r="G12" s="52">
        <v>3719056868</v>
      </c>
      <c r="H12" s="27">
        <v>920508723</v>
      </c>
      <c r="I12" s="27">
        <f t="shared" si="1"/>
        <v>7084828944</v>
      </c>
    </row>
    <row r="13" spans="1:9" ht="15" customHeight="1">
      <c r="A13" s="30"/>
      <c r="B13" s="31"/>
      <c r="G13" s="27"/>
      <c r="H13" s="27"/>
      <c r="I13" s="27"/>
    </row>
    <row r="14" spans="1:9">
      <c r="A14" s="29" t="s">
        <v>87</v>
      </c>
      <c r="G14" s="27"/>
      <c r="H14" s="27"/>
      <c r="I14" s="27"/>
    </row>
    <row r="15" spans="1:9">
      <c r="A15" s="30" t="s">
        <v>93</v>
      </c>
      <c r="B15" s="27">
        <v>132446673597</v>
      </c>
      <c r="C15" s="27">
        <v>5746905539</v>
      </c>
      <c r="D15" s="27">
        <f t="shared" si="0"/>
        <v>138193579136</v>
      </c>
      <c r="F15" s="51">
        <v>17751712839</v>
      </c>
      <c r="G15" s="27">
        <v>57779361435</v>
      </c>
      <c r="H15" s="27">
        <v>15894543442</v>
      </c>
      <c r="I15" s="27">
        <f t="shared" si="1"/>
        <v>91425617716</v>
      </c>
    </row>
    <row r="16" spans="1:9">
      <c r="A16" s="30" t="s">
        <v>94</v>
      </c>
      <c r="B16" s="27">
        <v>115469058970</v>
      </c>
      <c r="C16" s="27">
        <v>4670036601</v>
      </c>
      <c r="D16" s="27">
        <f t="shared" si="0"/>
        <v>120139095571</v>
      </c>
      <c r="F16" s="51">
        <v>13590778296</v>
      </c>
      <c r="G16" s="27">
        <v>48792433542</v>
      </c>
      <c r="H16" s="27">
        <v>13383782393</v>
      </c>
      <c r="I16" s="27">
        <f t="shared" si="1"/>
        <v>75766994231</v>
      </c>
    </row>
    <row r="17" spans="1:9">
      <c r="A17" s="30" t="s">
        <v>95</v>
      </c>
      <c r="B17" s="27">
        <v>80223069956</v>
      </c>
      <c r="C17" s="27">
        <v>3589902866</v>
      </c>
      <c r="D17" s="27">
        <f t="shared" si="0"/>
        <v>83812972822</v>
      </c>
      <c r="F17" s="51">
        <v>10551342261</v>
      </c>
      <c r="G17" s="27">
        <v>33326594392</v>
      </c>
      <c r="H17" s="27">
        <v>8540511923</v>
      </c>
      <c r="I17" s="27">
        <f t="shared" si="1"/>
        <v>52418448576</v>
      </c>
    </row>
    <row r="18" spans="1:9">
      <c r="A18" s="30" t="s">
        <v>96</v>
      </c>
      <c r="B18" s="27">
        <v>35245989014</v>
      </c>
      <c r="C18" s="27">
        <v>1080133735</v>
      </c>
      <c r="D18" s="27">
        <f t="shared" si="0"/>
        <v>36326122749</v>
      </c>
      <c r="F18" s="51">
        <v>3039436035</v>
      </c>
      <c r="G18" s="27">
        <v>15465839150</v>
      </c>
      <c r="H18" s="27">
        <v>4843270470</v>
      </c>
      <c r="I18" s="27">
        <f t="shared" si="1"/>
        <v>23348545655</v>
      </c>
    </row>
    <row r="19" spans="1:9">
      <c r="A19" s="30" t="s">
        <v>97</v>
      </c>
      <c r="B19" s="32">
        <v>0.69499999999999995</v>
      </c>
      <c r="C19" s="32">
        <v>0.76900000000000002</v>
      </c>
      <c r="D19" s="36">
        <f>D17/D16</f>
        <v>0.69763279325228544</v>
      </c>
      <c r="F19" s="36">
        <f>F17/F16</f>
        <v>0.77636041374506426</v>
      </c>
      <c r="G19" s="36">
        <f>G17/G16</f>
        <v>0.68302791996043455</v>
      </c>
      <c r="H19" s="36">
        <f>H17/H16</f>
        <v>0.63812393777911902</v>
      </c>
      <c r="I19" s="36">
        <f>I17/I16</f>
        <v>0.69183750930102272</v>
      </c>
    </row>
    <row r="20" spans="1:9">
      <c r="A20" s="30"/>
      <c r="G20" s="27"/>
      <c r="H20" s="27"/>
      <c r="I20" s="27"/>
    </row>
    <row r="21" spans="1:9">
      <c r="A21" s="29" t="s">
        <v>88</v>
      </c>
      <c r="G21" s="27"/>
      <c r="H21" s="27"/>
      <c r="I21" s="27"/>
    </row>
    <row r="22" spans="1:9">
      <c r="A22" s="30" t="s">
        <v>100</v>
      </c>
      <c r="B22" s="27">
        <v>2174670866</v>
      </c>
      <c r="C22" s="27">
        <v>134810119</v>
      </c>
      <c r="D22" s="27">
        <f t="shared" si="0"/>
        <v>2309480985</v>
      </c>
      <c r="F22" s="52">
        <v>566958761</v>
      </c>
      <c r="G22" s="27">
        <v>1111774860</v>
      </c>
      <c r="H22" s="52">
        <v>274753444</v>
      </c>
      <c r="I22" s="27">
        <f t="shared" si="1"/>
        <v>1953487065</v>
      </c>
    </row>
    <row r="23" spans="1:9">
      <c r="A23" s="30" t="s">
        <v>101</v>
      </c>
      <c r="B23" s="27">
        <v>893164372</v>
      </c>
      <c r="C23" s="27">
        <v>58830395</v>
      </c>
      <c r="D23" s="27">
        <f t="shared" si="0"/>
        <v>951994767</v>
      </c>
      <c r="F23" s="52">
        <v>256385863</v>
      </c>
      <c r="G23" s="27">
        <v>426055155</v>
      </c>
      <c r="H23" s="52">
        <v>96865133</v>
      </c>
      <c r="I23" s="27">
        <f t="shared" si="1"/>
        <v>779306151</v>
      </c>
    </row>
    <row r="24" spans="1:9">
      <c r="A24" s="30" t="s">
        <v>102</v>
      </c>
      <c r="B24" s="27">
        <v>1281506494</v>
      </c>
      <c r="C24" s="27">
        <v>75979724</v>
      </c>
      <c r="D24" s="27">
        <f t="shared" si="0"/>
        <v>1357486218</v>
      </c>
      <c r="F24" s="52">
        <v>310572898</v>
      </c>
      <c r="G24" s="27">
        <v>685719705</v>
      </c>
      <c r="H24" s="52">
        <v>177888311</v>
      </c>
      <c r="I24" s="27">
        <f t="shared" si="1"/>
        <v>1174180914</v>
      </c>
    </row>
    <row r="25" spans="1:9" ht="15" customHeight="1">
      <c r="A25" s="30" t="s">
        <v>103</v>
      </c>
      <c r="B25" s="27">
        <v>2725165218</v>
      </c>
      <c r="C25" s="27">
        <v>77744321</v>
      </c>
      <c r="D25" s="27">
        <f t="shared" si="0"/>
        <v>2802909539</v>
      </c>
      <c r="F25" s="52">
        <v>215802566</v>
      </c>
      <c r="G25" s="27">
        <v>1069586142</v>
      </c>
      <c r="H25" s="52">
        <v>354215017</v>
      </c>
      <c r="I25" s="27">
        <f t="shared" si="1"/>
        <v>1639603725</v>
      </c>
    </row>
    <row r="27" spans="1:9" ht="25.5">
      <c r="A27" s="33" t="s">
        <v>104</v>
      </c>
    </row>
    <row r="28" spans="1:9">
      <c r="A28" s="30" t="s">
        <v>100</v>
      </c>
      <c r="B28" s="34">
        <v>0.16813</v>
      </c>
      <c r="C28" s="37">
        <v>0.18260999999999999</v>
      </c>
      <c r="D28" s="36">
        <f>D22/$D$12</f>
        <v>0.16890904798938361</v>
      </c>
      <c r="F28" s="53">
        <v>0.23186000000000001</v>
      </c>
      <c r="G28" s="53">
        <v>0.29893999999999998</v>
      </c>
      <c r="H28" s="53">
        <v>0.29848000000000002</v>
      </c>
      <c r="I28" s="36">
        <f>I22/$I$12</f>
        <v>0.27572819053794789</v>
      </c>
    </row>
    <row r="29" spans="1:9">
      <c r="A29" s="30" t="s">
        <v>101</v>
      </c>
      <c r="B29" s="34">
        <v>6.905E-2</v>
      </c>
      <c r="C29" s="37">
        <v>7.9689999999999997E-2</v>
      </c>
      <c r="D29" s="36">
        <f t="shared" ref="D29:D31" si="2">D23/$D$12</f>
        <v>6.9626262709777217E-2</v>
      </c>
      <c r="F29" s="53">
        <v>0.10485</v>
      </c>
      <c r="G29" s="53">
        <v>0.11456</v>
      </c>
      <c r="H29" s="53">
        <v>0.10523</v>
      </c>
      <c r="I29" s="36">
        <f t="shared" ref="I29:I32" si="3">I23/$I$12</f>
        <v>0.10999646669803917</v>
      </c>
    </row>
    <row r="30" spans="1:9">
      <c r="A30" s="30" t="s">
        <v>102</v>
      </c>
      <c r="B30" s="34">
        <v>9.9080000000000001E-2</v>
      </c>
      <c r="C30" s="37">
        <v>0.10292</v>
      </c>
      <c r="D30" s="36">
        <f t="shared" si="2"/>
        <v>9.9282785279606378E-2</v>
      </c>
      <c r="F30" s="53">
        <v>0.12701000000000001</v>
      </c>
      <c r="G30" s="53">
        <v>0.18437999999999999</v>
      </c>
      <c r="H30" s="53">
        <v>0.19325000000000001</v>
      </c>
      <c r="I30" s="36">
        <f t="shared" si="3"/>
        <v>0.1657317238399087</v>
      </c>
    </row>
    <row r="31" spans="1:9" ht="15" customHeight="1">
      <c r="A31" s="30" t="s">
        <v>103</v>
      </c>
      <c r="B31" s="34">
        <v>0.21068999999999999</v>
      </c>
      <c r="C31" s="37">
        <v>0.10531</v>
      </c>
      <c r="D31" s="36">
        <f t="shared" si="2"/>
        <v>0.20499704691565238</v>
      </c>
      <c r="F31" s="53">
        <v>8.8249999999999995E-2</v>
      </c>
      <c r="G31" s="53">
        <v>0.28760000000000002</v>
      </c>
      <c r="H31" s="53">
        <v>0.38479999999999998</v>
      </c>
      <c r="I31" s="36">
        <f t="shared" si="3"/>
        <v>0.23142460290287567</v>
      </c>
    </row>
    <row r="32" spans="1:9">
      <c r="A32" s="30" t="s">
        <v>71</v>
      </c>
      <c r="B32" s="35">
        <v>0.30976999999999999</v>
      </c>
      <c r="C32" s="37">
        <v>0.20823</v>
      </c>
      <c r="D32" s="36">
        <f>SUM(D24:D25)/D12</f>
        <v>0.30427983219525878</v>
      </c>
      <c r="F32" s="54">
        <v>0.21526000000000001</v>
      </c>
      <c r="G32" s="54">
        <v>0.47198000000000001</v>
      </c>
      <c r="H32" s="54">
        <v>0.57811000000000001</v>
      </c>
      <c r="I32" s="36">
        <f>SUM(I24:I25)/$I$12</f>
        <v>0.39715632674278439</v>
      </c>
    </row>
    <row r="34" spans="1:9" ht="25.5">
      <c r="A34" s="33" t="s">
        <v>105</v>
      </c>
    </row>
    <row r="35" spans="1:9">
      <c r="A35" s="30" t="s">
        <v>100</v>
      </c>
      <c r="B35" s="36">
        <f>B22/B$11</f>
        <v>0.17750120825953289</v>
      </c>
      <c r="C35" s="36">
        <f>C22/C$11</f>
        <v>0.19279164833323059</v>
      </c>
      <c r="D35" s="36">
        <f>D22/D$11</f>
        <v>0.1783267830917612</v>
      </c>
      <c r="F35" s="36">
        <f>F22/F$11</f>
        <v>0.24478764414551246</v>
      </c>
      <c r="G35" s="36">
        <f>G22/G$11</f>
        <v>0.31560777337278823</v>
      </c>
      <c r="H35" s="36">
        <f>H22/H$11</f>
        <v>0.31512212579521937</v>
      </c>
      <c r="I35" s="36">
        <f>I22/I$11</f>
        <v>0.29110176047618991</v>
      </c>
    </row>
    <row r="36" spans="1:9">
      <c r="A36" s="30" t="s">
        <v>101</v>
      </c>
      <c r="B36" s="36">
        <f t="shared" ref="B36:C38" si="4">B23/B$11</f>
        <v>7.2901953892441071E-2</v>
      </c>
      <c r="C36" s="36">
        <f t="shared" si="4"/>
        <v>8.4133215728005153E-2</v>
      </c>
      <c r="D36" s="36">
        <f t="shared" ref="D36:F36" si="5">D23/D$11</f>
        <v>7.3508362018101112E-2</v>
      </c>
      <c r="F36" s="36">
        <f t="shared" si="5"/>
        <v>0.110696043016053</v>
      </c>
      <c r="G36" s="36">
        <f t="shared" ref="G36:H36" si="6">G23/G$11</f>
        <v>0.12094743606951874</v>
      </c>
      <c r="H36" s="36">
        <f t="shared" si="6"/>
        <v>0.11109723023670871</v>
      </c>
      <c r="I36" s="36">
        <f t="shared" ref="I36" si="7">I23/I$11</f>
        <v>0.11612945720018038</v>
      </c>
    </row>
    <row r="37" spans="1:9">
      <c r="A37" s="30" t="s">
        <v>102</v>
      </c>
      <c r="B37" s="36">
        <f t="shared" si="4"/>
        <v>0.1045992543670918</v>
      </c>
      <c r="C37" s="36">
        <f t="shared" si="4"/>
        <v>0.10865843260522542</v>
      </c>
      <c r="D37" s="36">
        <f t="shared" ref="D37:F37" si="8">D24/D$11</f>
        <v>0.10481842107366009</v>
      </c>
      <c r="F37" s="36">
        <f t="shared" si="8"/>
        <v>0.13409160112945948</v>
      </c>
      <c r="G37" s="36">
        <f t="shared" ref="G37:H37" si="9">G24/G$11</f>
        <v>0.19466033730326945</v>
      </c>
      <c r="H37" s="36">
        <f t="shared" si="9"/>
        <v>0.20402489555851064</v>
      </c>
      <c r="I37" s="36">
        <f t="shared" ref="I37" si="10">I24/I$11</f>
        <v>0.17497230327600952</v>
      </c>
    </row>
    <row r="38" spans="1:9">
      <c r="A38" s="30" t="s">
        <v>103</v>
      </c>
      <c r="B38" s="36">
        <f t="shared" si="4"/>
        <v>0.222433714666711</v>
      </c>
      <c r="C38" s="36">
        <f t="shared" si="4"/>
        <v>0.11118197881078788</v>
      </c>
      <c r="D38" s="36">
        <f t="shared" ref="D38:F38" si="11">D25/D$11</f>
        <v>0.21642691350718413</v>
      </c>
      <c r="F38" s="36">
        <f t="shared" si="11"/>
        <v>9.3173975543692972E-2</v>
      </c>
      <c r="G38" s="36">
        <f t="shared" ref="G38:H38" si="12">G25/G$11</f>
        <v>0.30363134916273504</v>
      </c>
      <c r="H38" s="36">
        <f t="shared" si="12"/>
        <v>0.40625874427848757</v>
      </c>
      <c r="I38" s="36">
        <f t="shared" ref="I38" si="13">I25/I$11</f>
        <v>0.24432797093070013</v>
      </c>
    </row>
    <row r="39" spans="1:9">
      <c r="A39" s="30" t="s">
        <v>71</v>
      </c>
      <c r="B39" s="36">
        <f>SUM(B24:B25)/B$11</f>
        <v>0.3270329690338028</v>
      </c>
      <c r="C39" s="36">
        <f t="shared" ref="C39:D39" si="14">SUM(C24:C25)/C$11</f>
        <v>0.21984041141601332</v>
      </c>
      <c r="D39" s="36">
        <f t="shared" si="14"/>
        <v>0.3212453345808442</v>
      </c>
      <c r="F39" s="36">
        <f t="shared" ref="F39:G39" si="15">SUM(F24:F25)/F$11</f>
        <v>0.22726557667315242</v>
      </c>
      <c r="G39" s="36">
        <f t="shared" si="15"/>
        <v>0.49829168646600452</v>
      </c>
      <c r="H39" s="36">
        <f t="shared" ref="H39:I39" si="16">SUM(H24:H25)/H$11</f>
        <v>0.61028363983699829</v>
      </c>
      <c r="I39" s="36">
        <f t="shared" si="16"/>
        <v>0.41930027420670968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00125-AE25-4C2C-BBE6-6A6AFF0CBB38}">
  <dimension ref="A2:N27"/>
  <sheetViews>
    <sheetView workbookViewId="0">
      <selection activeCell="K19" sqref="K19"/>
    </sheetView>
  </sheetViews>
  <sheetFormatPr defaultRowHeight="15"/>
  <cols>
    <col min="1" max="1" width="22.85546875" customWidth="1"/>
    <col min="2" max="2" width="8.28515625" customWidth="1"/>
    <col min="8" max="8" width="25.7109375" customWidth="1"/>
    <col min="9" max="10" width="14.5703125" customWidth="1"/>
    <col min="11" max="11" width="13.42578125" customWidth="1"/>
    <col min="12" max="12" width="13.7109375" customWidth="1"/>
    <col min="13" max="13" width="13.42578125" customWidth="1"/>
    <col min="14" max="14" width="14" customWidth="1"/>
  </cols>
  <sheetData>
    <row r="2" spans="1:14">
      <c r="B2" t="s">
        <v>183</v>
      </c>
      <c r="I2" t="s">
        <v>186</v>
      </c>
    </row>
    <row r="3" spans="1:14">
      <c r="A3" s="1"/>
      <c r="B3" s="1" t="s">
        <v>181</v>
      </c>
      <c r="C3" s="1" t="s">
        <v>172</v>
      </c>
      <c r="D3" s="1" t="s">
        <v>173</v>
      </c>
      <c r="E3" s="1" t="s">
        <v>174</v>
      </c>
      <c r="F3" s="1" t="s">
        <v>175</v>
      </c>
      <c r="I3" s="1" t="s">
        <v>184</v>
      </c>
      <c r="J3" s="1" t="s">
        <v>185</v>
      </c>
      <c r="K3" s="1" t="s">
        <v>187</v>
      </c>
      <c r="L3" s="1" t="s">
        <v>188</v>
      </c>
      <c r="M3" s="1" t="s">
        <v>191</v>
      </c>
      <c r="N3" s="1" t="s">
        <v>192</v>
      </c>
    </row>
    <row r="4" spans="1:14">
      <c r="A4" s="1" t="s">
        <v>106</v>
      </c>
      <c r="B4" s="24">
        <v>174402</v>
      </c>
      <c r="C4" s="24">
        <v>11811</v>
      </c>
      <c r="D4" s="24">
        <v>28335</v>
      </c>
      <c r="E4" s="24">
        <v>41289</v>
      </c>
      <c r="F4" s="24">
        <v>7311</v>
      </c>
      <c r="H4" s="1" t="s">
        <v>106</v>
      </c>
      <c r="I4" s="24">
        <v>200645</v>
      </c>
      <c r="J4" s="24">
        <v>76222</v>
      </c>
      <c r="K4" s="24">
        <v>64165</v>
      </c>
      <c r="L4" s="24">
        <v>26540</v>
      </c>
    </row>
    <row r="5" spans="1:14">
      <c r="A5" s="1" t="s">
        <v>182</v>
      </c>
      <c r="B5" s="24">
        <v>195158</v>
      </c>
      <c r="C5" s="24">
        <v>14642</v>
      </c>
      <c r="D5" s="24">
        <v>25749</v>
      </c>
      <c r="E5" s="24">
        <v>39947</v>
      </c>
      <c r="F5" s="24">
        <v>9158</v>
      </c>
      <c r="H5" s="1" t="s">
        <v>190</v>
      </c>
      <c r="I5" s="24"/>
      <c r="M5" s="24">
        <v>595483</v>
      </c>
      <c r="N5" s="24">
        <v>534</v>
      </c>
    </row>
    <row r="6" spans="1:14">
      <c r="B6" s="24"/>
      <c r="C6" s="24"/>
      <c r="D6" s="24"/>
      <c r="E6" s="24"/>
      <c r="F6" s="24"/>
      <c r="H6" s="1" t="s">
        <v>189</v>
      </c>
      <c r="M6" s="24">
        <v>98457</v>
      </c>
      <c r="N6">
        <v>96</v>
      </c>
    </row>
    <row r="7" spans="1:14">
      <c r="A7" s="49" t="s">
        <v>204</v>
      </c>
      <c r="B7" s="24"/>
      <c r="C7" s="24"/>
      <c r="D7" s="24"/>
      <c r="E7" s="24"/>
      <c r="F7" s="24"/>
      <c r="H7" s="1"/>
      <c r="M7" s="24"/>
    </row>
    <row r="8" spans="1:14">
      <c r="A8" s="1" t="s">
        <v>106</v>
      </c>
      <c r="B8" s="50">
        <f>B4/SUM($B4:$C4)</f>
        <v>0.93657263456364481</v>
      </c>
      <c r="C8" s="50">
        <f>C4/SUM($B4:$C4)</f>
        <v>6.3427365436355146E-2</v>
      </c>
      <c r="D8" s="50">
        <f>D4/SUM($D4:$F4)</f>
        <v>0.36829791382335736</v>
      </c>
      <c r="E8" s="50">
        <f t="shared" ref="E8:F9" si="0">E4/SUM($D4:$F4)</f>
        <v>0.5366738155585884</v>
      </c>
      <c r="F8" s="50">
        <f t="shared" si="0"/>
        <v>9.5028270618054203E-2</v>
      </c>
      <c r="H8" s="49" t="s">
        <v>203</v>
      </c>
    </row>
    <row r="9" spans="1:14">
      <c r="A9" s="1" t="s">
        <v>182</v>
      </c>
      <c r="B9" s="50">
        <f>B5/SUM($B5:$C5)</f>
        <v>0.93020972354623455</v>
      </c>
      <c r="C9" s="50">
        <f>C5/SUM($B5:$C5)</f>
        <v>6.9790276453765496E-2</v>
      </c>
      <c r="D9" s="50">
        <f>D5/SUM($D5:$F5)</f>
        <v>0.34398963315253694</v>
      </c>
      <c r="E9" s="50">
        <f t="shared" si="0"/>
        <v>0.53366553557592111</v>
      </c>
      <c r="F9" s="50">
        <f t="shared" si="0"/>
        <v>0.12234483127154193</v>
      </c>
      <c r="H9" s="1" t="s">
        <v>106</v>
      </c>
      <c r="I9" s="23">
        <f>I4/SUM($I4:$J4)</f>
        <v>0.72469814026229196</v>
      </c>
      <c r="J9" s="23">
        <f>J4/SUM($I4:$J4)</f>
        <v>0.27530185973770799</v>
      </c>
      <c r="K9" s="23">
        <f>K4/SUM($K4:$L4)</f>
        <v>0.70740312000440986</v>
      </c>
      <c r="L9" s="23">
        <f>L4/SUM($K4:$L4)</f>
        <v>0.29259687999559009</v>
      </c>
    </row>
    <row r="10" spans="1:14">
      <c r="B10" s="24"/>
      <c r="C10" s="24"/>
      <c r="D10" s="24"/>
      <c r="E10" s="24"/>
      <c r="F10" s="24"/>
      <c r="H10" s="1" t="s">
        <v>190</v>
      </c>
      <c r="M10" s="23">
        <f>M5/SUM($M5:$N5)</f>
        <v>0.99910405240118993</v>
      </c>
      <c r="N10" s="23">
        <f>N5/SUM($M5:$N5)</f>
        <v>8.9594759881010102E-4</v>
      </c>
    </row>
    <row r="11" spans="1:14">
      <c r="H11" s="1" t="s">
        <v>189</v>
      </c>
      <c r="M11" s="23">
        <f>M6/SUM($M6:$N6)</f>
        <v>0.9990259048430794</v>
      </c>
      <c r="N11" s="23">
        <f>N6/SUM($M6:$N6)</f>
        <v>9.7409515692064165E-4</v>
      </c>
    </row>
    <row r="13" spans="1:14">
      <c r="A13" s="1" t="s">
        <v>193</v>
      </c>
    </row>
    <row r="14" spans="1:14">
      <c r="A14" t="s">
        <v>184</v>
      </c>
    </row>
    <row r="15" spans="1:14">
      <c r="A15" t="s">
        <v>194</v>
      </c>
    </row>
    <row r="16" spans="1:14">
      <c r="A16" t="s">
        <v>195</v>
      </c>
    </row>
    <row r="17" spans="1:2">
      <c r="A17" t="s">
        <v>196</v>
      </c>
    </row>
    <row r="20" spans="1:2">
      <c r="A20" s="1" t="s">
        <v>205</v>
      </c>
    </row>
    <row r="21" spans="1:2">
      <c r="A21" s="1" t="s">
        <v>197</v>
      </c>
    </row>
    <row r="22" spans="1:2">
      <c r="A22" t="s">
        <v>187</v>
      </c>
      <c r="B22" s="4">
        <f>D8*K9</f>
        <v>0.26053509332975827</v>
      </c>
    </row>
    <row r="23" spans="1:2">
      <c r="A23" t="s">
        <v>198</v>
      </c>
      <c r="B23" s="4">
        <f>D8*L9</f>
        <v>0.10776282049359907</v>
      </c>
    </row>
    <row r="24" spans="1:2">
      <c r="A24" t="s">
        <v>199</v>
      </c>
      <c r="B24" s="4">
        <f>E8*K9</f>
        <v>0.37964473155081663</v>
      </c>
    </row>
    <row r="25" spans="1:2">
      <c r="A25" t="s">
        <v>200</v>
      </c>
      <c r="B25" s="4">
        <f>E8*L9</f>
        <v>0.15702908400777174</v>
      </c>
    </row>
    <row r="26" spans="1:2">
      <c r="A26" t="s">
        <v>201</v>
      </c>
      <c r="B26" s="4">
        <f>F8*K9</f>
        <v>6.7223295123834931E-2</v>
      </c>
    </row>
    <row r="27" spans="1:2">
      <c r="A27" t="s">
        <v>202</v>
      </c>
      <c r="B27" s="4">
        <f>F8*L9</f>
        <v>2.7804975494219265E-2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9FDD0-43C0-4547-B8AB-B7BD31607ED6}">
  <dimension ref="A1:C16"/>
  <sheetViews>
    <sheetView workbookViewId="0">
      <selection activeCell="D31" sqref="D31"/>
    </sheetView>
  </sheetViews>
  <sheetFormatPr defaultRowHeight="15"/>
  <cols>
    <col min="1" max="2" width="17.140625" customWidth="1"/>
    <col min="3" max="3" width="16.28515625" customWidth="1"/>
    <col min="4" max="4" width="13.140625" customWidth="1"/>
  </cols>
  <sheetData>
    <row r="1" spans="1:3">
      <c r="B1" t="s">
        <v>170</v>
      </c>
      <c r="C1" t="s">
        <v>169</v>
      </c>
    </row>
    <row r="2" spans="1:3">
      <c r="C2" t="s">
        <v>159</v>
      </c>
    </row>
    <row r="3" spans="1:3">
      <c r="A3" t="s">
        <v>168</v>
      </c>
      <c r="B3" s="24">
        <v>259890776</v>
      </c>
      <c r="C3" s="24">
        <v>273275278</v>
      </c>
    </row>
    <row r="4" spans="1:3">
      <c r="A4" t="s">
        <v>160</v>
      </c>
      <c r="B4" s="24">
        <v>64796136</v>
      </c>
      <c r="C4" s="24">
        <v>68156741</v>
      </c>
    </row>
    <row r="5" spans="1:3">
      <c r="A5" t="s">
        <v>161</v>
      </c>
      <c r="B5" s="24">
        <v>29308589</v>
      </c>
      <c r="C5" s="24">
        <v>31179414</v>
      </c>
    </row>
    <row r="6" spans="1:3">
      <c r="A6" t="s">
        <v>162</v>
      </c>
      <c r="B6" s="24">
        <v>113876</v>
      </c>
      <c r="C6" s="24">
        <v>114404</v>
      </c>
    </row>
    <row r="7" spans="1:3">
      <c r="A7" t="s">
        <v>163</v>
      </c>
      <c r="B7" s="24">
        <v>39631</v>
      </c>
      <c r="C7" s="24">
        <v>10169</v>
      </c>
    </row>
    <row r="8" spans="1:3">
      <c r="A8" t="s">
        <v>164</v>
      </c>
      <c r="B8" s="24">
        <v>1525514</v>
      </c>
      <c r="C8" s="24">
        <v>1710089</v>
      </c>
    </row>
    <row r="9" spans="1:3">
      <c r="A9" t="s">
        <v>165</v>
      </c>
      <c r="B9" s="24">
        <v>1495746</v>
      </c>
      <c r="C9" s="24">
        <v>1684986</v>
      </c>
    </row>
    <row r="10" spans="1:3">
      <c r="A10" t="s">
        <v>166</v>
      </c>
      <c r="B10" s="24">
        <v>116135</v>
      </c>
      <c r="C10" s="24">
        <v>114051</v>
      </c>
    </row>
    <row r="11" spans="1:3">
      <c r="A11" t="s">
        <v>167</v>
      </c>
      <c r="B11" s="24">
        <v>365580900</v>
      </c>
      <c r="C11" s="24">
        <v>386062132</v>
      </c>
    </row>
    <row r="13" spans="1:3">
      <c r="B13">
        <f>SUM(B3:B5)/B11</f>
        <v>0.96830961628465817</v>
      </c>
    </row>
    <row r="16" spans="1:3">
      <c r="B16">
        <f>B3/SUM(B3:B5)</f>
        <v>0.73416406498341347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ADC07-2090-47BB-AB7D-BDC407276AE7}">
  <dimension ref="A1:F14"/>
  <sheetViews>
    <sheetView workbookViewId="0">
      <selection activeCell="C4" sqref="C4"/>
    </sheetView>
  </sheetViews>
  <sheetFormatPr defaultRowHeight="15"/>
  <cols>
    <col min="1" max="1" width="12.85546875" customWidth="1"/>
    <col min="2" max="2" width="17.140625" customWidth="1"/>
    <col min="3" max="3" width="12.85546875" customWidth="1"/>
    <col min="4" max="4" width="13.42578125" customWidth="1"/>
  </cols>
  <sheetData>
    <row r="1" spans="1:6">
      <c r="B1" t="s">
        <v>177</v>
      </c>
    </row>
    <row r="2" spans="1:6">
      <c r="A2" t="s">
        <v>171</v>
      </c>
      <c r="B2" s="24">
        <v>80223070</v>
      </c>
      <c r="C2" s="48">
        <f>B2/B$8</f>
        <v>0.58887347116219513</v>
      </c>
    </row>
    <row r="3" spans="1:6">
      <c r="A3" t="s">
        <v>172</v>
      </c>
      <c r="B3" s="24">
        <f>3589902866/1000</f>
        <v>3589902.8659999999</v>
      </c>
      <c r="C3" s="48">
        <f t="shared" ref="C3:C8" si="0">B3/B$8</f>
        <v>2.6351504147579148E-2</v>
      </c>
    </row>
    <row r="4" spans="1:6">
      <c r="A4" t="s">
        <v>178</v>
      </c>
      <c r="B4" s="24">
        <f>SUM(B2:B3)</f>
        <v>83812972.865999997</v>
      </c>
      <c r="C4" s="48">
        <f t="shared" si="0"/>
        <v>0.61522497530977416</v>
      </c>
      <c r="D4" s="25">
        <f>B4/SUM(B10:B12)</f>
        <v>0.23676281938396723</v>
      </c>
      <c r="E4">
        <f>B4/B14</f>
        <v>0.22925971478816315</v>
      </c>
    </row>
    <row r="5" spans="1:6">
      <c r="A5" t="s">
        <v>173</v>
      </c>
      <c r="B5" s="47">
        <f>10551342261/1000</f>
        <v>10551342.261</v>
      </c>
      <c r="C5" s="48">
        <f t="shared" si="0"/>
        <v>7.7451605163644743E-2</v>
      </c>
    </row>
    <row r="6" spans="1:6">
      <c r="A6" t="s">
        <v>174</v>
      </c>
      <c r="B6" s="47">
        <f>33326594392/1000</f>
        <v>33326594.392000001</v>
      </c>
      <c r="C6" s="48">
        <f t="shared" si="0"/>
        <v>0.24463221516742734</v>
      </c>
    </row>
    <row r="7" spans="1:6">
      <c r="A7" t="s">
        <v>175</v>
      </c>
      <c r="B7" s="47">
        <f>8540511923/1000</f>
        <v>8540511.9230000004</v>
      </c>
      <c r="C7" s="48">
        <f t="shared" si="0"/>
        <v>6.2691204682133503E-2</v>
      </c>
    </row>
    <row r="8" spans="1:6">
      <c r="A8" t="s">
        <v>176</v>
      </c>
      <c r="B8" s="24">
        <f>136231421398/1000</f>
        <v>136231421.398</v>
      </c>
      <c r="C8" s="48">
        <f t="shared" si="0"/>
        <v>1</v>
      </c>
      <c r="F8">
        <f>B8/B10</f>
        <v>0.52418721239263988</v>
      </c>
    </row>
    <row r="10" spans="1:6">
      <c r="A10" t="s">
        <v>168</v>
      </c>
      <c r="B10" s="24">
        <v>259890776</v>
      </c>
    </row>
    <row r="11" spans="1:6">
      <c r="A11" t="s">
        <v>160</v>
      </c>
      <c r="B11" s="24">
        <v>64796136</v>
      </c>
    </row>
    <row r="12" spans="1:6">
      <c r="A12" t="s">
        <v>161</v>
      </c>
      <c r="B12" s="24">
        <v>29308589</v>
      </c>
    </row>
    <row r="14" spans="1:6">
      <c r="A14" t="s">
        <v>167</v>
      </c>
      <c r="B14" s="24">
        <v>365580900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params_sim</vt:lpstr>
      <vt:lpstr>params_val</vt:lpstr>
      <vt:lpstr>GlobalParams</vt:lpstr>
      <vt:lpstr>params_byTier</vt:lpstr>
      <vt:lpstr>returns</vt:lpstr>
      <vt:lpstr>targeVals_raw</vt:lpstr>
      <vt:lpstr>groupWgts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2020-08-14T13:24:19Z</dcterms:modified>
</cp:coreProperties>
</file>