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5F3458DD-2322-41BE-845E-049ED6468417}" xr6:coauthVersionLast="45" xr6:coauthVersionMax="45" xr10:uidLastSave="{00000000-0000-0000-0000-000000000000}"/>
  <bookViews>
    <workbookView xWindow="-28920" yWindow="-120" windowWidth="29040" windowHeight="158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tVals_2018" sheetId="20" r:id="rId6"/>
    <sheet name="targeVals_raw" sheetId="23" r:id="rId7"/>
    <sheet name="shares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C35" i="20" l="1"/>
  <c r="C34" i="20"/>
  <c r="C28" i="20"/>
  <c r="C27" i="20"/>
  <c r="C26" i="20"/>
  <c r="F38" i="20"/>
  <c r="F37" i="20"/>
  <c r="C57" i="20"/>
  <c r="C19" i="20"/>
  <c r="C32" i="20"/>
  <c r="C23" i="20"/>
  <c r="C25" i="20" s="1"/>
  <c r="C43" i="20"/>
  <c r="C52" i="20"/>
  <c r="C53" i="20"/>
  <c r="C54" i="20"/>
  <c r="C51" i="20"/>
  <c r="C46" i="20"/>
  <c r="C47" i="20"/>
  <c r="C48" i="20"/>
  <c r="C45" i="20"/>
  <c r="C20" i="20"/>
  <c r="C14" i="20"/>
  <c r="C13" i="20"/>
  <c r="C12" i="20"/>
  <c r="C9" i="20"/>
  <c r="C8" i="20"/>
  <c r="C7" i="20"/>
  <c r="C6" i="20"/>
  <c r="C21" i="20" l="1"/>
  <c r="C15" i="20"/>
  <c r="C49" i="20"/>
  <c r="C10" i="20"/>
  <c r="C55" i="20"/>
  <c r="C17" i="20" l="1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Q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A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</commentList>
</comments>
</file>

<file path=xl/sharedStrings.xml><?xml version="1.0" encoding="utf-8"?>
<sst xmlns="http://schemas.openxmlformats.org/spreadsheetml/2006/main" count="324" uniqueCount="230">
  <si>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</si>
  <si>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</si>
  <si>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</si>
  <si>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</si>
  <si>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</si>
  <si>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</si>
  <si>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</si>
  <si>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</si>
  <si>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</si>
  <si>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</si>
  <si>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</si>
  <si>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</si>
  <si>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</si>
  <si>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</si>
  <si>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</si>
  <si>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</si>
  <si>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</si>
  <si>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</si>
  <si>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</si>
  <si>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</si>
  <si>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</si>
  <si>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</si>
  <si>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</si>
  <si>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</si>
  <si>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</si>
  <si>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</si>
  <si>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</si>
  <si>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</si>
  <si>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</si>
  <si>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</si>
  <si>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</si>
  <si>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</si>
  <si>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</si>
  <si>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</si>
  <si>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</si>
  <si>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</si>
  <si>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</si>
  <si>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</si>
  <si>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</si>
  <si>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</si>
  <si>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</si>
  <si>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</si>
  <si>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</si>
  <si>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</si>
  <si>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</si>
  <si>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</si>
  <si>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</si>
  <si>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</si>
  <si>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</si>
  <si>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</si>
  <si>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</si>
  <si>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</si>
  <si>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</si>
  <si>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</si>
  <si>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</si>
  <si>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</si>
  <si>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</si>
  <si>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</si>
  <si>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</si>
  <si>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</si>
  <si>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</si>
  <si>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</si>
  <si>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</si>
  <si>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</si>
  <si>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</si>
  <si>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</si>
  <si>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</si>
  <si>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</si>
  <si>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</si>
  <si>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</si>
  <si>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PVFB_disbRet</t>
  </si>
  <si>
    <t>Notes</t>
  </si>
  <si>
    <t>PVFB_servRet</t>
  </si>
  <si>
    <t>singleTier</t>
  </si>
  <si>
    <t>Source: NYSERS_targets.xlsx Sheet "Analysis_targets_byTier"</t>
  </si>
  <si>
    <t>target_AV2018</t>
  </si>
  <si>
    <t>PVFB_act_servRet</t>
  </si>
  <si>
    <t>PVFB_act_disbRet</t>
  </si>
  <si>
    <t>PVFB_act_death</t>
  </si>
  <si>
    <t>PVFB_act</t>
  </si>
  <si>
    <t>PVFB_inact</t>
  </si>
  <si>
    <t>PVFB_tot</t>
  </si>
  <si>
    <t>AL_act</t>
  </si>
  <si>
    <t>AL_inact</t>
  </si>
  <si>
    <t>AL_tot</t>
  </si>
  <si>
    <t>PVFB_act_servRet_nt6</t>
  </si>
  <si>
    <t>PVFB_act_disbRet_nt6</t>
  </si>
  <si>
    <t>PVFB_act_death_nt6</t>
  </si>
  <si>
    <t>PVFB_act_nt6</t>
  </si>
  <si>
    <t>non-Tier6</t>
  </si>
  <si>
    <t>Tier 6</t>
  </si>
  <si>
    <t>Total</t>
  </si>
  <si>
    <t>Target PVFBs for Model: Members</t>
  </si>
  <si>
    <t xml:space="preserve">  Active: Service retirement</t>
  </si>
  <si>
    <t>Including COLA, sick leave and pending ret</t>
  </si>
  <si>
    <t xml:space="preserve">  Active: Disability retirement</t>
  </si>
  <si>
    <t xml:space="preserve">  Active :Death benefits</t>
  </si>
  <si>
    <t>To be modeled in a simplified way</t>
  </si>
  <si>
    <t xml:space="preserve">  Service retirement</t>
  </si>
  <si>
    <t>Target PVFBs for retirees (no tier info)</t>
  </si>
  <si>
    <t>Assumed share</t>
  </si>
  <si>
    <t xml:space="preserve">  Disability retirment</t>
  </si>
  <si>
    <t>Target EAN AL (ep25 AV2018, 3/31/2018)</t>
  </si>
  <si>
    <t xml:space="preserve">  AL of pensioner/bene benefits</t>
  </si>
  <si>
    <t xml:space="preserve"> Same as PVFB</t>
  </si>
  <si>
    <t xml:space="preserve">  AL of Active member benefits</t>
  </si>
  <si>
    <t xml:space="preserve">  Total Dedicated liabilities </t>
  </si>
  <si>
    <t>Total AL</t>
  </si>
  <si>
    <t xml:space="preserve">  Inactive: Terminated (Vested and non-vested)</t>
  </si>
  <si>
    <t xml:space="preserve">  Active: deferred retirement</t>
  </si>
  <si>
    <t>PVFB_act_defrRet</t>
  </si>
  <si>
    <t>PVFB_defrRet</t>
  </si>
  <si>
    <t>Source</t>
  </si>
  <si>
    <t>PVFB_act_defrRet_nt6</t>
  </si>
  <si>
    <t>Paid in FYE2018</t>
  </si>
  <si>
    <t>PVFS</t>
  </si>
  <si>
    <t>PVFEEC</t>
  </si>
  <si>
    <t>4/1 service cost</t>
  </si>
  <si>
    <t>FYE2018</t>
  </si>
  <si>
    <t>AV2018 ep25</t>
  </si>
  <si>
    <t>AV2018 ep26</t>
  </si>
  <si>
    <t>ep151:25973m</t>
  </si>
  <si>
    <t>Indexed PV Projected Compensation</t>
  </si>
  <si>
    <t>Sum of APV of future member contributions</t>
  </si>
  <si>
    <t>GASB67; AL(pensioner) + AL(member term)</t>
  </si>
  <si>
    <t>GASB67; AL(member) - AL(member term)</t>
  </si>
  <si>
    <t xml:space="preserve"> To be excluded for modeling</t>
  </si>
  <si>
    <t>AV2018 ep6</t>
  </si>
  <si>
    <t>Benefit paid in FYE2018</t>
  </si>
  <si>
    <t>PR_AV</t>
  </si>
  <si>
    <t>AV2018 ep39</t>
  </si>
  <si>
    <t>PR_AV_nt6</t>
  </si>
  <si>
    <t>PR_AV_t6</t>
  </si>
  <si>
    <t>ERC_receivable</t>
  </si>
  <si>
    <t xml:space="preserve">ERC receivable not included </t>
  </si>
  <si>
    <t>EEC_paid</t>
  </si>
  <si>
    <t>ERC_paid</t>
  </si>
  <si>
    <t>ERCrate_AV</t>
  </si>
  <si>
    <t>ERCrate_target</t>
  </si>
  <si>
    <t>MVA_AV</t>
  </si>
  <si>
    <t>AVA_AV</t>
  </si>
  <si>
    <t>AV2018 ep 26</t>
  </si>
  <si>
    <t>Basic Plan's Normal rate, including 10 mo. interest of 5.8%</t>
  </si>
  <si>
    <t>Model target, assume ERC paid at BOY (no interest)</t>
  </si>
  <si>
    <t>MVA_target</t>
  </si>
  <si>
    <t>AVA_target</t>
  </si>
  <si>
    <t>Calculated</t>
  </si>
  <si>
    <t>AV value + ERC receivable; assumed ADC paid immediately</t>
  </si>
  <si>
    <t>Receivable - FYE 2019 Employer Billing</t>
  </si>
  <si>
    <t>FR_MVA_target</t>
  </si>
  <si>
    <t>FR_AVA_target</t>
  </si>
  <si>
    <t>AV2018 ep20-21</t>
  </si>
  <si>
    <t>TOC</t>
  </si>
  <si>
    <t>AV2018 ep39; CAFR2018 ep186</t>
  </si>
  <si>
    <t>varname</t>
  </si>
  <si>
    <t>B_paid</t>
  </si>
  <si>
    <t>servCost</t>
  </si>
  <si>
    <t>PVFB_act_servRet_t6</t>
  </si>
  <si>
    <t>PVFB_act_defrRet_t6</t>
  </si>
  <si>
    <t>PVFB_act_disbRet_t6</t>
  </si>
  <si>
    <t>PVFB_act_death_t6</t>
  </si>
  <si>
    <t>PVFB_act_t6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</si>
  <si>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</si>
  <si>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</si>
  <si>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</si>
  <si>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</si>
  <si>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</si>
  <si>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</si>
  <si>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</si>
  <si>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</si>
  <si>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</si>
  <si>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</si>
  <si>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</si>
  <si>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Values on June 30, 2018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</si>
  <si>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</si>
  <si>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</si>
  <si>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</si>
  <si>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</si>
  <si>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</si>
  <si>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</si>
  <si>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</si>
  <si>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</si>
  <si>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</si>
  <si>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</si>
  <si>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</si>
  <si>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</si>
  <si>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</si>
  <si>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</si>
  <si>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</si>
  <si>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</si>
  <si>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</si>
  <si>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</si>
  <si>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</si>
  <si>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</si>
  <si>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</si>
  <si>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</si>
  <si>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</si>
  <si>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misc t1</t>
  </si>
  <si>
    <t>misc t2</t>
  </si>
  <si>
    <t>inds t1</t>
  </si>
  <si>
    <t>inds t2</t>
  </si>
  <si>
    <t>actives</t>
  </si>
  <si>
    <t>retirees</t>
  </si>
  <si>
    <t>AL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</si>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</sst>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70" formatCode="_(* #,##0.000_);_(* \(#,##0.000\);_(* &quot;-&quot;??_);_(@_)"/>
    <numFmt numFmtId="172" formatCode="0.00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4" fontId="0" fillId="0" borderId="0" xfId="0" applyNumberFormat="1"/>
    <xf numFmtId="43" fontId="0" fillId="0" borderId="0" xfId="2" applyNumberFormat="1" applyFont="1"/>
    <xf numFmtId="43" fontId="0" fillId="0" borderId="0" xfId="2" applyNumberFormat="1" applyFont="1" applyBorder="1"/>
    <xf numFmtId="43" fontId="0" fillId="0" borderId="8" xfId="2" applyNumberFormat="1" applyFont="1" applyBorder="1"/>
    <xf numFmtId="0" fontId="0" fillId="0" borderId="2" xfId="0" applyBorder="1"/>
    <xf numFmtId="43" fontId="1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0" fillId="0" borderId="0" xfId="2" applyNumberFormat="1" applyFont="1"/>
    <xf numFmtId="166" fontId="1" fillId="0" borderId="0" xfId="2" applyNumberFormat="1" applyFont="1"/>
    <xf numFmtId="3" fontId="0" fillId="0" borderId="0" xfId="0" applyNumberFormat="1"/>
    <xf numFmtId="170" fontId="0" fillId="0" borderId="0" xfId="2" applyNumberFormat="1" applyFont="1"/>
    <xf numFmtId="0" fontId="0" fillId="0" borderId="0" xfId="0" applyBorder="1"/>
    <xf numFmtId="167" fontId="0" fillId="0" borderId="0" xfId="1" applyNumberFormat="1" applyFont="1"/>
    <xf numFmtId="165" fontId="0" fillId="0" borderId="0" xfId="1" applyNumberFormat="1" applyFont="1"/>
    <xf numFmtId="0" fontId="8" fillId="0" borderId="0" xfId="6"/>
    <xf numFmtId="43" fontId="1" fillId="0" borderId="0" xfId="2" applyNumberFormat="1" applyFont="1" applyBorder="1"/>
    <xf numFmtId="0" fontId="9" fillId="0" borderId="0" xfId="0" applyFont="1"/>
    <xf numFmtId="166" fontId="9" fillId="0" borderId="0" xfId="2" applyNumberFormat="1" applyFont="1"/>
    <xf numFmtId="166" fontId="10" fillId="0" borderId="0" xfId="2" applyNumberFormat="1" applyFont="1"/>
    <xf numFmtId="0" fontId="10" fillId="0" borderId="0" xfId="0" applyFont="1"/>
    <xf numFmtId="0" fontId="6" fillId="0" borderId="0" xfId="0" applyFont="1" applyAlignment="1">
      <alignment vertical="top" wrapText="1"/>
    </xf>
    <xf numFmtId="166" fontId="11" fillId="0" borderId="0" xfId="2" applyNumberFormat="1" applyFont="1" applyBorder="1" applyAlignment="1">
      <alignment horizontal="left" vertical="top" indent="2" shrinkToFit="1"/>
    </xf>
    <xf numFmtId="167" fontId="9" fillId="0" borderId="0" xfId="1" applyNumberFormat="1" applyFont="1"/>
    <xf numFmtId="0" fontId="12" fillId="0" borderId="0" xfId="0" applyFont="1" applyAlignment="1">
      <alignment vertical="top" wrapText="1"/>
    </xf>
    <xf numFmtId="172" fontId="11" fillId="0" borderId="0" xfId="0" applyNumberFormat="1" applyFont="1" applyAlignment="1">
      <alignment horizontal="right" vertical="top" shrinkToFit="1"/>
    </xf>
    <xf numFmtId="172" fontId="11" fillId="0" borderId="10" xfId="0" applyNumberFormat="1" applyFont="1" applyBorder="1" applyAlignment="1">
      <alignment horizontal="right" vertical="top" shrinkToFit="1"/>
    </xf>
    <xf numFmtId="10" fontId="9" fillId="0" borderId="0" xfId="1" applyNumberFormat="1" applyFont="1"/>
    <xf numFmtId="172" fontId="9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3" fillId="0" borderId="0" xfId="0" applyFont="1" applyAlignment="1">
      <alignment vertical="center"/>
    </xf>
  </cellXfs>
  <cellStyles count="7">
    <cellStyle name="Comma" xfId="2" builtinId="3"/>
    <cellStyle name="Currency 2" xfId="5" xr:uid="{E1CC2806-A2AF-4747-949B-C94DA1D813F1}"/>
    <cellStyle name="Hyperlink" xfId="6" builtinId="8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44</xdr:row>
      <xdr:rowOff>57150</xdr:rowOff>
    </xdr:from>
    <xdr:to>
      <xdr:col>6</xdr:col>
      <xdr:colOff>381000</xdr:colOff>
      <xdr:row>50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4DD4D-9321-4CF4-9E30-A7CBEF0174E6}"/>
            </a:ext>
          </a:extLst>
        </xdr:cNvPr>
        <xdr:cNvSpPr txBox="1"/>
      </xdr:nvSpPr>
      <xdr:spPr>
        <a:xfrm>
          <a:off x="5067300" y="8439150"/>
          <a:ext cx="37719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  <a:r>
            <a:rPr lang="en-US" sz="1100" baseline="0"/>
            <a:t> see oneNote notebook "NYSERS/Notes on target values AV2018"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M8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C13" sqref="C13"/>
    </sheetView>
  </sheetViews>
  <sheetFormatPr defaultRowHeight="15" x14ac:dyDescent="0.25"/>
  <cols>
    <col min="1" max="1" width="21.7109375" customWidth="1"/>
    <col min="2" max="2" width="10.85546875" customWidth="1"/>
    <col min="3" max="3" width="11.140625" customWidth="1"/>
    <col min="4" max="4" width="11.7109375" customWidth="1"/>
    <col min="5" max="5" width="17.7109375" customWidth="1"/>
    <col min="6" max="6" width="12.85546875" customWidth="1"/>
    <col min="7" max="8" width="14.5703125" customWidth="1"/>
    <col min="9" max="9" width="12.140625" bestFit="1" customWidth="1"/>
    <col min="10" max="10" width="14.42578125" bestFit="1" customWidth="1"/>
    <col min="11" max="11" width="11.28515625" bestFit="1" customWidth="1"/>
    <col min="12" max="12" width="7.85546875" customWidth="1"/>
    <col min="13" max="13" width="16.140625" bestFit="1" customWidth="1"/>
    <col min="14" max="14" width="16" bestFit="1" customWidth="1"/>
    <col min="15" max="15" width="7.7109375" bestFit="1" customWidth="1"/>
    <col min="16" max="16" width="7.5703125" bestFit="1" customWidth="1"/>
    <col min="17" max="17" width="15.85546875" bestFit="1" customWidth="1"/>
    <col min="18" max="18" width="8.7109375" customWidth="1"/>
    <col min="19" max="19" width="12.5703125" customWidth="1"/>
    <col min="20" max="20" width="14.85546875" customWidth="1"/>
    <col min="26" max="26" width="17.42578125" customWidth="1"/>
    <col min="27" max="27" width="13.7109375" customWidth="1"/>
    <col min="28" max="28" width="9.85546875" bestFit="1" customWidth="1"/>
    <col min="29" max="29" width="9.28515625" bestFit="1" customWidth="1"/>
    <col min="30" max="31" width="12.42578125" customWidth="1"/>
    <col min="32" max="32" width="23" customWidth="1"/>
    <col min="33" max="33" width="16.5703125" customWidth="1"/>
    <col min="34" max="34" width="12" bestFit="1" customWidth="1"/>
    <col min="35" max="35" width="18" bestFit="1" customWidth="1"/>
    <col min="36" max="36" width="14.28515625" bestFit="1" customWidth="1"/>
    <col min="37" max="37" width="12.28515625" customWidth="1"/>
    <col min="38" max="38" width="11.42578125" customWidth="1"/>
    <col min="39" max="39" width="14.28515625" customWidth="1"/>
  </cols>
  <sheetData>
    <row r="2" spans="1:39" x14ac:dyDescent="0.25">
      <c r="AB2" s="24"/>
      <c r="AC2" s="24"/>
    </row>
    <row r="3" spans="1:39" s="21" customFormat="1" ht="18.75" x14ac:dyDescent="0.3">
      <c r="A3" s="14"/>
      <c r="B3" s="14"/>
      <c r="C3" s="14"/>
      <c r="D3" s="14"/>
      <c r="E3" s="19" t="s">
        <v>170</v>
      </c>
      <c r="F3" s="19"/>
      <c r="G3" s="57" t="s">
        <v>218</v>
      </c>
      <c r="H3" s="57"/>
      <c r="I3" s="57"/>
      <c r="J3" s="16" t="s">
        <v>50</v>
      </c>
      <c r="K3" s="16"/>
      <c r="L3" s="16"/>
      <c r="M3" s="16"/>
      <c r="N3" s="17" t="s">
        <v>51</v>
      </c>
      <c r="O3" s="17"/>
      <c r="P3" s="17"/>
      <c r="Q3" s="17"/>
      <c r="R3" s="17"/>
      <c r="S3" s="19" t="s">
        <v>46</v>
      </c>
      <c r="T3" s="19"/>
      <c r="U3" s="19"/>
      <c r="V3" s="19"/>
      <c r="W3" s="19"/>
      <c r="X3" s="19"/>
      <c r="Y3" s="19"/>
      <c r="Z3" s="15" t="s">
        <v>56</v>
      </c>
      <c r="AA3" s="15"/>
      <c r="AB3" s="15"/>
      <c r="AC3" s="15"/>
      <c r="AD3" s="15"/>
      <c r="AE3" s="15"/>
      <c r="AF3" s="15"/>
      <c r="AG3" s="20" t="s">
        <v>60</v>
      </c>
      <c r="AH3" s="20"/>
      <c r="AI3" s="20"/>
      <c r="AJ3" s="20"/>
      <c r="AK3" s="20"/>
      <c r="AL3" s="20"/>
      <c r="AM3" s="20"/>
    </row>
    <row r="4" spans="1:39" s="1" customFormat="1" x14ac:dyDescent="0.25">
      <c r="A4" s="11" t="s">
        <v>172</v>
      </c>
      <c r="B4" s="11" t="s">
        <v>37</v>
      </c>
      <c r="C4" s="11" t="s">
        <v>13</v>
      </c>
      <c r="D4" s="11" t="s">
        <v>38</v>
      </c>
      <c r="E4" s="7" t="s">
        <v>167</v>
      </c>
      <c r="F4" s="7" t="s">
        <v>171</v>
      </c>
      <c r="G4" s="58" t="s">
        <v>221</v>
      </c>
      <c r="H4" s="58" t="s">
        <v>219</v>
      </c>
      <c r="I4" s="58" t="s">
        <v>220</v>
      </c>
      <c r="J4" s="10" t="s">
        <v>11</v>
      </c>
      <c r="K4" s="10" t="s">
        <v>34</v>
      </c>
      <c r="L4" s="10" t="s">
        <v>9</v>
      </c>
      <c r="M4" s="10" t="s">
        <v>10</v>
      </c>
      <c r="N4" s="9" t="s">
        <v>12</v>
      </c>
      <c r="O4" s="9" t="s">
        <v>52</v>
      </c>
      <c r="P4" s="9" t="s">
        <v>53</v>
      </c>
      <c r="Q4" s="9" t="s">
        <v>54</v>
      </c>
      <c r="R4" s="9" t="s">
        <v>67</v>
      </c>
      <c r="S4" s="7" t="s">
        <v>21</v>
      </c>
      <c r="T4" s="7" t="s">
        <v>23</v>
      </c>
      <c r="U4" s="7" t="s">
        <v>6</v>
      </c>
      <c r="V4" s="7" t="s">
        <v>7</v>
      </c>
      <c r="W4" s="7" t="s">
        <v>8</v>
      </c>
      <c r="X4" s="7" t="s">
        <v>47</v>
      </c>
      <c r="Y4" s="7" t="s">
        <v>205</v>
      </c>
      <c r="Z4" s="8" t="s">
        <v>57</v>
      </c>
      <c r="AA4" s="8" t="s">
        <v>58</v>
      </c>
      <c r="AB4" s="8" t="s">
        <v>29</v>
      </c>
      <c r="AC4" s="8" t="s">
        <v>30</v>
      </c>
      <c r="AD4" s="8" t="s">
        <v>32</v>
      </c>
      <c r="AE4" s="8" t="s">
        <v>33</v>
      </c>
      <c r="AF4" s="8" t="s">
        <v>223</v>
      </c>
      <c r="AG4" s="12" t="s">
        <v>59</v>
      </c>
      <c r="AH4" s="12" t="s">
        <v>27</v>
      </c>
      <c r="AI4" s="12" t="s">
        <v>28</v>
      </c>
      <c r="AJ4" s="12" t="s">
        <v>26</v>
      </c>
      <c r="AK4" s="12" t="s">
        <v>15</v>
      </c>
      <c r="AL4" s="12" t="s">
        <v>4</v>
      </c>
      <c r="AM4" s="12" t="s">
        <v>5</v>
      </c>
    </row>
    <row r="5" spans="1:39" x14ac:dyDescent="0.25">
      <c r="A5" t="s">
        <v>169</v>
      </c>
      <c r="C5" t="b">
        <v>0</v>
      </c>
      <c r="D5" t="b">
        <v>0</v>
      </c>
      <c r="E5" t="s">
        <v>162</v>
      </c>
      <c r="F5" t="b">
        <v>0</v>
      </c>
      <c r="G5" t="b">
        <v>0</v>
      </c>
      <c r="H5">
        <v>0.02</v>
      </c>
      <c r="I5">
        <v>0.02</v>
      </c>
      <c r="J5" t="s">
        <v>36</v>
      </c>
      <c r="K5" t="s">
        <v>35</v>
      </c>
      <c r="L5">
        <v>20</v>
      </c>
      <c r="M5">
        <v>2.75E-2</v>
      </c>
      <c r="N5">
        <v>5</v>
      </c>
      <c r="O5">
        <v>999</v>
      </c>
      <c r="P5">
        <v>0</v>
      </c>
      <c r="Q5" t="s">
        <v>55</v>
      </c>
      <c r="R5" t="b">
        <v>0</v>
      </c>
      <c r="S5" t="s">
        <v>216</v>
      </c>
      <c r="T5" t="s">
        <v>20</v>
      </c>
      <c r="U5">
        <v>7.0000000000000007E-2</v>
      </c>
      <c r="V5">
        <v>7.7200000000000005E-2</v>
      </c>
      <c r="W5" s="3">
        <v>0.12</v>
      </c>
      <c r="X5" s="5">
        <v>2.5000000000000001E-2</v>
      </c>
      <c r="Y5" s="56">
        <v>123</v>
      </c>
      <c r="Z5" t="s">
        <v>31</v>
      </c>
      <c r="AA5" t="s">
        <v>31</v>
      </c>
      <c r="AB5" s="24">
        <v>0.6976</v>
      </c>
      <c r="AC5" s="24">
        <v>0.6976</v>
      </c>
      <c r="AF5" s="61">
        <v>0.1</v>
      </c>
      <c r="AG5" t="b">
        <v>1</v>
      </c>
      <c r="AH5" t="b">
        <v>1</v>
      </c>
      <c r="AI5" t="b">
        <v>0</v>
      </c>
      <c r="AJ5">
        <v>0</v>
      </c>
      <c r="AK5" t="s">
        <v>3</v>
      </c>
      <c r="AL5" t="b">
        <v>1</v>
      </c>
      <c r="AM5" s="22" t="b">
        <v>1</v>
      </c>
    </row>
    <row r="6" spans="1:39" x14ac:dyDescent="0.25">
      <c r="A6" t="s">
        <v>208</v>
      </c>
      <c r="C6" t="b">
        <v>1</v>
      </c>
      <c r="D6" t="b">
        <v>0</v>
      </c>
      <c r="E6" t="s">
        <v>207</v>
      </c>
      <c r="F6" t="b">
        <v>0</v>
      </c>
      <c r="G6" t="b">
        <v>0</v>
      </c>
      <c r="H6">
        <v>0.02</v>
      </c>
      <c r="I6">
        <v>0.02</v>
      </c>
      <c r="J6" t="s">
        <v>36</v>
      </c>
      <c r="K6" t="s">
        <v>35</v>
      </c>
      <c r="L6">
        <v>20</v>
      </c>
      <c r="M6">
        <v>2.75E-2</v>
      </c>
      <c r="N6">
        <v>5</v>
      </c>
      <c r="O6">
        <v>999</v>
      </c>
      <c r="P6">
        <v>0</v>
      </c>
      <c r="Q6" t="s">
        <v>55</v>
      </c>
      <c r="R6" t="b">
        <v>0</v>
      </c>
      <c r="S6" t="s">
        <v>216</v>
      </c>
      <c r="T6" t="s">
        <v>20</v>
      </c>
      <c r="U6">
        <v>7.0000000000000007E-2</v>
      </c>
      <c r="V6">
        <v>7.7200000000000005E-2</v>
      </c>
      <c r="W6" s="3">
        <v>0.12</v>
      </c>
      <c r="X6" s="5">
        <v>2.5000000000000001E-2</v>
      </c>
      <c r="Y6" s="56">
        <v>123</v>
      </c>
      <c r="Z6" t="s">
        <v>31</v>
      </c>
      <c r="AA6" t="s">
        <v>31</v>
      </c>
      <c r="AB6" s="24">
        <v>0.6976</v>
      </c>
      <c r="AC6" s="24">
        <v>0.6976</v>
      </c>
      <c r="AF6" s="61">
        <v>0.1</v>
      </c>
      <c r="AG6" t="b">
        <v>1</v>
      </c>
      <c r="AH6" t="b">
        <v>1</v>
      </c>
      <c r="AI6" t="b">
        <v>0</v>
      </c>
      <c r="AJ6">
        <v>0</v>
      </c>
      <c r="AK6" t="s">
        <v>3</v>
      </c>
      <c r="AL6" t="b">
        <v>1</v>
      </c>
      <c r="AM6" s="22" t="b">
        <v>1</v>
      </c>
    </row>
    <row r="7" spans="1:39" x14ac:dyDescent="0.25">
      <c r="A7" t="s">
        <v>211</v>
      </c>
      <c r="C7" t="b">
        <v>1</v>
      </c>
      <c r="D7" t="b">
        <v>0</v>
      </c>
      <c r="E7" t="s">
        <v>209</v>
      </c>
      <c r="F7" t="b">
        <v>0</v>
      </c>
      <c r="G7" t="b">
        <v>0</v>
      </c>
      <c r="H7">
        <v>0.02</v>
      </c>
      <c r="I7">
        <v>0.02</v>
      </c>
      <c r="J7" t="s">
        <v>36</v>
      </c>
      <c r="K7" t="s">
        <v>35</v>
      </c>
      <c r="L7">
        <v>20</v>
      </c>
      <c r="M7">
        <v>2.75E-2</v>
      </c>
      <c r="N7">
        <v>5</v>
      </c>
      <c r="O7">
        <v>999</v>
      </c>
      <c r="P7">
        <v>0</v>
      </c>
      <c r="Q7" t="s">
        <v>55</v>
      </c>
      <c r="R7" t="b">
        <v>0</v>
      </c>
      <c r="S7" t="s">
        <v>216</v>
      </c>
      <c r="T7" t="s">
        <v>20</v>
      </c>
      <c r="U7">
        <v>7.0000000000000007E-2</v>
      </c>
      <c r="V7">
        <v>7.7200000000000005E-2</v>
      </c>
      <c r="W7" s="3">
        <v>0.12</v>
      </c>
      <c r="X7" s="5">
        <v>2.5000000000000001E-2</v>
      </c>
      <c r="Y7" s="56">
        <v>123</v>
      </c>
      <c r="Z7" t="s">
        <v>227</v>
      </c>
      <c r="AA7" t="s">
        <v>228</v>
      </c>
      <c r="AB7" s="24"/>
      <c r="AC7" s="24"/>
      <c r="AD7" s="62">
        <v>81825573157</v>
      </c>
      <c r="AE7" s="62">
        <v>81825573157</v>
      </c>
      <c r="AF7" s="61">
        <v>0.1</v>
      </c>
      <c r="AG7" t="b">
        <v>1</v>
      </c>
      <c r="AH7" t="b">
        <v>1</v>
      </c>
      <c r="AI7" t="b">
        <v>0</v>
      </c>
      <c r="AJ7">
        <v>0</v>
      </c>
      <c r="AK7" t="s">
        <v>3</v>
      </c>
      <c r="AL7" t="b">
        <v>1</v>
      </c>
      <c r="AM7" s="22" t="b">
        <v>1</v>
      </c>
    </row>
    <row r="8" spans="1:39" x14ac:dyDescent="0.25">
      <c r="A8" t="s">
        <v>217</v>
      </c>
      <c r="C8" t="b">
        <v>0</v>
      </c>
      <c r="D8" t="b">
        <v>0</v>
      </c>
      <c r="E8" t="s">
        <v>207</v>
      </c>
      <c r="F8" t="b">
        <v>0</v>
      </c>
      <c r="G8" t="b">
        <v>1</v>
      </c>
      <c r="H8">
        <v>0.02</v>
      </c>
      <c r="I8">
        <v>0</v>
      </c>
      <c r="J8" t="s">
        <v>36</v>
      </c>
      <c r="K8" t="s">
        <v>35</v>
      </c>
      <c r="L8">
        <v>20</v>
      </c>
      <c r="M8">
        <v>2.75E-2</v>
      </c>
      <c r="N8">
        <v>5</v>
      </c>
      <c r="O8">
        <v>999</v>
      </c>
      <c r="P8">
        <v>0</v>
      </c>
      <c r="Q8" t="s">
        <v>55</v>
      </c>
      <c r="R8" t="b">
        <v>0</v>
      </c>
      <c r="S8" t="s">
        <v>216</v>
      </c>
      <c r="T8" t="s">
        <v>20</v>
      </c>
      <c r="U8">
        <v>7.0000000000000007E-2</v>
      </c>
      <c r="V8">
        <v>7.7200000000000005E-2</v>
      </c>
      <c r="W8" s="3">
        <v>0.12</v>
      </c>
      <c r="X8" s="5">
        <v>2.5000000000000001E-2</v>
      </c>
      <c r="Y8" s="56">
        <v>123</v>
      </c>
      <c r="Z8" t="s">
        <v>31</v>
      </c>
      <c r="AA8" t="s">
        <v>31</v>
      </c>
      <c r="AB8" s="24">
        <v>0.6976</v>
      </c>
      <c r="AC8" s="24">
        <v>0.6976</v>
      </c>
      <c r="AF8" s="61">
        <v>0.1</v>
      </c>
      <c r="AG8" t="b">
        <v>1</v>
      </c>
      <c r="AH8" t="b">
        <v>1</v>
      </c>
      <c r="AI8" t="b">
        <v>0</v>
      </c>
      <c r="AJ8">
        <v>0</v>
      </c>
      <c r="AK8" t="s">
        <v>3</v>
      </c>
      <c r="AL8" t="b">
        <v>1</v>
      </c>
      <c r="AM8" s="22" t="b">
        <v>1</v>
      </c>
    </row>
  </sheetData>
  <dataValidations count="3">
    <dataValidation type="list" allowBlank="1" showInputMessage="1" showErrorMessage="1" sqref="AH5:AI8 C5:C8" xr:uid="{1240F49A-5091-456D-B77A-0673AD56E758}">
      <formula1>"TRUE, FALSE"</formula1>
    </dataValidation>
    <dataValidation type="list" allowBlank="1" showInputMessage="1" showErrorMessage="1" sqref="S5:S8" xr:uid="{8909875A-86FC-4594-BBAF-A364A5851F3C}">
      <formula1>"simple, internal"</formula1>
    </dataValidation>
    <dataValidation type="list" allowBlank="1" showInputMessage="1" showErrorMessage="1" sqref="D5:D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Q8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D11" sqref="D11"/>
    </sheetView>
  </sheetViews>
  <sheetFormatPr defaultRowHeight="15" x14ac:dyDescent="0.25"/>
  <cols>
    <col min="1" max="1" width="21.7109375" customWidth="1"/>
    <col min="2" max="2" width="10" customWidth="1"/>
    <col min="3" max="3" width="11.140625" customWidth="1"/>
    <col min="4" max="4" width="16.5703125" customWidth="1"/>
    <col min="5" max="5" width="17.7109375" customWidth="1"/>
    <col min="6" max="6" width="17.140625" customWidth="1"/>
    <col min="7" max="7" width="27.140625" customWidth="1"/>
    <col min="8" max="9" width="17.42578125" customWidth="1"/>
    <col min="10" max="10" width="20.28515625" customWidth="1"/>
    <col min="11" max="11" width="19.7109375" customWidth="1"/>
    <col min="12" max="12" width="22" customWidth="1"/>
    <col min="13" max="13" width="14.5703125" customWidth="1"/>
    <col min="14" max="14" width="25.7109375" customWidth="1"/>
    <col min="16" max="16" width="13.140625" customWidth="1"/>
    <col min="17" max="17" width="14.28515625" customWidth="1"/>
  </cols>
  <sheetData>
    <row r="3" spans="1:17" s="21" customFormat="1" ht="18.75" x14ac:dyDescent="0.3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164</v>
      </c>
      <c r="I3" s="18"/>
      <c r="J3" s="59" t="s">
        <v>204</v>
      </c>
      <c r="K3" s="57" t="s">
        <v>222</v>
      </c>
      <c r="L3" s="57"/>
    </row>
    <row r="4" spans="1:17" s="1" customFormat="1" x14ac:dyDescent="0.25">
      <c r="A4" s="11" t="s">
        <v>167</v>
      </c>
      <c r="B4" s="11" t="s">
        <v>37</v>
      </c>
      <c r="C4" s="11" t="s">
        <v>13</v>
      </c>
      <c r="D4" s="7" t="s">
        <v>165</v>
      </c>
      <c r="E4" s="7" t="s">
        <v>168</v>
      </c>
      <c r="F4" s="8" t="s">
        <v>48</v>
      </c>
      <c r="G4" s="8" t="s">
        <v>61</v>
      </c>
      <c r="H4" s="13" t="s">
        <v>25</v>
      </c>
      <c r="I4" s="13" t="s">
        <v>163</v>
      </c>
      <c r="J4" s="60" t="s">
        <v>6</v>
      </c>
      <c r="K4" s="58" t="s">
        <v>206</v>
      </c>
      <c r="L4" s="58" t="s">
        <v>210</v>
      </c>
      <c r="M4" s="12" t="s">
        <v>59</v>
      </c>
      <c r="N4" s="8" t="s">
        <v>229</v>
      </c>
      <c r="O4" s="1" t="s">
        <v>224</v>
      </c>
      <c r="P4" s="1" t="s">
        <v>225</v>
      </c>
      <c r="Q4" s="1" t="s">
        <v>226</v>
      </c>
    </row>
    <row r="5" spans="1:17" x14ac:dyDescent="0.25">
      <c r="A5" t="s">
        <v>162</v>
      </c>
      <c r="C5" t="b">
        <v>0</v>
      </c>
      <c r="D5" t="s">
        <v>73</v>
      </c>
      <c r="E5" t="s">
        <v>166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M5" t="b">
        <v>1</v>
      </c>
      <c r="N5" s="61">
        <v>0.11</v>
      </c>
      <c r="O5">
        <v>0.02</v>
      </c>
      <c r="P5">
        <v>0.05</v>
      </c>
      <c r="Q5">
        <v>0</v>
      </c>
    </row>
    <row r="6" spans="1:17" x14ac:dyDescent="0.25">
      <c r="A6" t="s">
        <v>207</v>
      </c>
      <c r="C6" t="b">
        <v>1</v>
      </c>
      <c r="D6" t="s">
        <v>73</v>
      </c>
      <c r="E6" t="s">
        <v>166</v>
      </c>
      <c r="F6" t="s">
        <v>68</v>
      </c>
      <c r="G6">
        <v>2.75E-2</v>
      </c>
      <c r="H6">
        <v>0</v>
      </c>
      <c r="I6" t="b">
        <v>1</v>
      </c>
      <c r="J6">
        <v>7.0000000000000007E-2</v>
      </c>
      <c r="K6">
        <v>0</v>
      </c>
      <c r="L6">
        <v>2018</v>
      </c>
      <c r="M6" t="b">
        <v>1</v>
      </c>
      <c r="N6" s="61">
        <v>0.11</v>
      </c>
      <c r="O6">
        <v>0.02</v>
      </c>
      <c r="P6">
        <v>0.05</v>
      </c>
      <c r="Q6">
        <v>0</v>
      </c>
    </row>
    <row r="7" spans="1:17" x14ac:dyDescent="0.25">
      <c r="A7" t="s">
        <v>209</v>
      </c>
      <c r="C7" t="b">
        <v>1</v>
      </c>
      <c r="D7" t="s">
        <v>73</v>
      </c>
      <c r="E7" t="s">
        <v>166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0.01</v>
      </c>
      <c r="L7">
        <v>2018</v>
      </c>
      <c r="M7" t="b">
        <v>1</v>
      </c>
      <c r="N7" s="61">
        <v>0.11</v>
      </c>
      <c r="O7">
        <v>0.02</v>
      </c>
      <c r="P7">
        <v>0.05</v>
      </c>
      <c r="Q7">
        <v>0</v>
      </c>
    </row>
    <row r="8" spans="1:17" x14ac:dyDescent="0.25">
      <c r="N8" s="61"/>
    </row>
  </sheetData>
  <dataValidations count="2">
    <dataValidation type="list" allowBlank="1" showInputMessage="1" showErrorMessage="1" sqref="D5:D7" xr:uid="{73B0AF26-6A4C-427C-B7EA-75439AFB0B6E}">
      <formula1>"singleTier,multiTier"</formula1>
    </dataValidation>
    <dataValidation type="list" allowBlank="1" showInputMessage="1" showErrorMessage="1" sqref="C5:C7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31" sqref="G31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 x14ac:dyDescent="0.25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15" sqref="F1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 x14ac:dyDescent="0.25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212</v>
      </c>
    </row>
    <row r="4" spans="1:7" x14ac:dyDescent="0.25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213</v>
      </c>
    </row>
    <row r="5" spans="1:7" x14ac:dyDescent="0.25">
      <c r="A5" s="1" t="s">
        <v>214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 x14ac:dyDescent="0.25">
      <c r="A6" s="1" t="s">
        <v>214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212</v>
      </c>
    </row>
    <row r="7" spans="1:7" x14ac:dyDescent="0.25">
      <c r="A7" s="1" t="s">
        <v>214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 x14ac:dyDescent="0.25">
      <c r="A8" s="1" t="s">
        <v>214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 x14ac:dyDescent="0.25">
      <c r="A9" s="1" t="s">
        <v>214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 x14ac:dyDescent="0.25">
      <c r="A10" s="1" t="s">
        <v>214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 x14ac:dyDescent="0.25">
      <c r="A11" s="1" t="s">
        <v>214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215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02CC-7CA6-4318-9258-0FC7F2A32ECB}">
  <dimension ref="A1:M58"/>
  <sheetViews>
    <sheetView topLeftCell="A13" workbookViewId="0">
      <selection activeCell="E59" sqref="E59"/>
    </sheetView>
  </sheetViews>
  <sheetFormatPr defaultRowHeight="15" x14ac:dyDescent="0.25"/>
  <cols>
    <col min="2" max="2" width="21.7109375" customWidth="1"/>
    <col min="3" max="3" width="21.140625" style="35" customWidth="1"/>
    <col min="4" max="4" width="20.28515625" customWidth="1"/>
    <col min="5" max="5" width="40.28515625" customWidth="1"/>
    <col min="6" max="6" width="14.28515625" customWidth="1"/>
    <col min="7" max="7" width="12.42578125" customWidth="1"/>
    <col min="8" max="8" width="12.85546875" customWidth="1"/>
    <col min="9" max="9" width="44.85546875" customWidth="1"/>
    <col min="10" max="12" width="21.42578125" style="25" customWidth="1"/>
    <col min="13" max="13" width="43.7109375" customWidth="1"/>
  </cols>
  <sheetData>
    <row r="1" spans="1:13" x14ac:dyDescent="0.25">
      <c r="A1" s="42" t="s">
        <v>152</v>
      </c>
    </row>
    <row r="3" spans="1:13" x14ac:dyDescent="0.25">
      <c r="A3" s="1" t="s">
        <v>74</v>
      </c>
      <c r="I3" s="28"/>
      <c r="J3" s="29" t="s">
        <v>89</v>
      </c>
      <c r="K3" s="29" t="s">
        <v>90</v>
      </c>
      <c r="L3" s="29" t="s">
        <v>91</v>
      </c>
      <c r="M3" s="30"/>
    </row>
    <row r="4" spans="1:13" x14ac:dyDescent="0.25">
      <c r="A4" s="1"/>
      <c r="I4" s="31"/>
      <c r="J4" s="43"/>
      <c r="K4" s="43"/>
      <c r="L4" s="43"/>
      <c r="M4" s="32"/>
    </row>
    <row r="5" spans="1:13" x14ac:dyDescent="0.25">
      <c r="B5" t="s">
        <v>154</v>
      </c>
      <c r="C5" s="36" t="s">
        <v>75</v>
      </c>
      <c r="D5" s="1" t="s">
        <v>112</v>
      </c>
      <c r="E5" s="1" t="s">
        <v>71</v>
      </c>
      <c r="I5" s="31" t="s">
        <v>92</v>
      </c>
      <c r="J5" s="26"/>
      <c r="K5" s="26"/>
      <c r="L5" s="26"/>
      <c r="M5" s="32"/>
    </row>
    <row r="6" spans="1:13" x14ac:dyDescent="0.25">
      <c r="B6" t="s">
        <v>76</v>
      </c>
      <c r="C6" s="35">
        <f>L6</f>
        <v>95305185749</v>
      </c>
      <c r="D6" t="s">
        <v>151</v>
      </c>
      <c r="I6" s="31" t="s">
        <v>93</v>
      </c>
      <c r="J6" s="26">
        <v>85983851018</v>
      </c>
      <c r="K6" s="26">
        <v>9321334731</v>
      </c>
      <c r="L6" s="26">
        <v>95305185749</v>
      </c>
      <c r="M6" s="32" t="s">
        <v>94</v>
      </c>
    </row>
    <row r="7" spans="1:13" x14ac:dyDescent="0.25">
      <c r="B7" t="s">
        <v>110</v>
      </c>
      <c r="C7" s="35">
        <f>L7</f>
        <v>2563817075</v>
      </c>
      <c r="D7" t="s">
        <v>151</v>
      </c>
      <c r="I7" s="31" t="s">
        <v>109</v>
      </c>
      <c r="J7" s="26">
        <v>2216327709</v>
      </c>
      <c r="K7" s="26">
        <v>347489366</v>
      </c>
      <c r="L7" s="26">
        <v>2563817075</v>
      </c>
      <c r="M7" s="32"/>
    </row>
    <row r="8" spans="1:13" x14ac:dyDescent="0.25">
      <c r="B8" t="s">
        <v>77</v>
      </c>
      <c r="C8" s="35">
        <f>L8</f>
        <v>1698710276</v>
      </c>
      <c r="D8" t="s">
        <v>151</v>
      </c>
      <c r="I8" s="31" t="s">
        <v>95</v>
      </c>
      <c r="J8" s="26">
        <v>1279308588</v>
      </c>
      <c r="K8" s="26">
        <v>419401688</v>
      </c>
      <c r="L8" s="26">
        <v>1698710276</v>
      </c>
      <c r="M8" s="32"/>
    </row>
    <row r="9" spans="1:13" x14ac:dyDescent="0.25">
      <c r="B9" t="s">
        <v>78</v>
      </c>
      <c r="C9" s="35">
        <f>L9</f>
        <v>1066831555</v>
      </c>
      <c r="D9" t="s">
        <v>151</v>
      </c>
      <c r="I9" s="31" t="s">
        <v>96</v>
      </c>
      <c r="J9" s="26">
        <v>810506954</v>
      </c>
      <c r="K9" s="26">
        <v>256324601</v>
      </c>
      <c r="L9" s="26">
        <v>1066831555</v>
      </c>
      <c r="M9" s="32"/>
    </row>
    <row r="10" spans="1:13" x14ac:dyDescent="0.25">
      <c r="B10" t="s">
        <v>79</v>
      </c>
      <c r="C10" s="35">
        <f>SUM(C6:C9)</f>
        <v>100634544655</v>
      </c>
      <c r="I10" s="31" t="s">
        <v>108</v>
      </c>
      <c r="J10" s="26">
        <v>3466904030</v>
      </c>
      <c r="K10" s="26">
        <v>50943892</v>
      </c>
      <c r="L10" s="26">
        <v>3517847922</v>
      </c>
      <c r="M10" s="32" t="s">
        <v>97</v>
      </c>
    </row>
    <row r="11" spans="1:13" x14ac:dyDescent="0.25">
      <c r="I11" s="31" t="s">
        <v>91</v>
      </c>
      <c r="J11" s="26">
        <v>93756898299</v>
      </c>
      <c r="K11" s="26">
        <v>10395494278</v>
      </c>
      <c r="L11" s="26">
        <v>104152392577</v>
      </c>
      <c r="M11" s="32"/>
    </row>
    <row r="12" spans="1:13" x14ac:dyDescent="0.25">
      <c r="B12" t="s">
        <v>111</v>
      </c>
      <c r="C12" s="35">
        <f>L10</f>
        <v>3517847922</v>
      </c>
      <c r="D12" t="s">
        <v>151</v>
      </c>
      <c r="I12" s="31"/>
      <c r="J12" s="26"/>
      <c r="K12" s="26"/>
      <c r="L12" s="26"/>
      <c r="M12" s="32"/>
    </row>
    <row r="13" spans="1:13" x14ac:dyDescent="0.25">
      <c r="B13" t="s">
        <v>72</v>
      </c>
      <c r="C13" s="35">
        <f>L16</f>
        <v>102667818285.175</v>
      </c>
      <c r="D13" t="s">
        <v>151</v>
      </c>
      <c r="I13" s="31"/>
      <c r="J13" s="26"/>
      <c r="K13" s="26"/>
      <c r="L13" s="26"/>
      <c r="M13" s="32"/>
    </row>
    <row r="14" spans="1:13" x14ac:dyDescent="0.25">
      <c r="B14" t="s">
        <v>70</v>
      </c>
      <c r="C14" s="35">
        <f>L17</f>
        <v>4837750599.8249998</v>
      </c>
      <c r="D14" t="s">
        <v>151</v>
      </c>
      <c r="I14" s="31"/>
      <c r="J14" s="26"/>
      <c r="K14" s="26"/>
      <c r="L14" s="26"/>
      <c r="M14" s="32"/>
    </row>
    <row r="15" spans="1:13" x14ac:dyDescent="0.25">
      <c r="B15" t="s">
        <v>80</v>
      </c>
      <c r="C15" s="35">
        <f>SUM(C12:C14)</f>
        <v>111023416807</v>
      </c>
      <c r="I15" s="31" t="s">
        <v>99</v>
      </c>
      <c r="J15" s="26"/>
      <c r="K15" s="26"/>
      <c r="L15" s="26"/>
      <c r="M15" s="32" t="s">
        <v>100</v>
      </c>
    </row>
    <row r="16" spans="1:13" x14ac:dyDescent="0.25">
      <c r="I16" s="31" t="s">
        <v>98</v>
      </c>
      <c r="J16" s="26"/>
      <c r="K16" s="26"/>
      <c r="L16" s="26">
        <v>102667818285.175</v>
      </c>
      <c r="M16" s="32">
        <v>0.95499999999999996</v>
      </c>
    </row>
    <row r="17" spans="2:13" x14ac:dyDescent="0.25">
      <c r="B17" t="s">
        <v>81</v>
      </c>
      <c r="C17" s="35">
        <f>SUM(C10,C15)</f>
        <v>211657961462</v>
      </c>
      <c r="I17" s="31" t="s">
        <v>101</v>
      </c>
      <c r="J17" s="26"/>
      <c r="K17" s="26"/>
      <c r="L17" s="26">
        <v>4837750599.8249998</v>
      </c>
      <c r="M17" s="32">
        <v>4.4999999999999998E-2</v>
      </c>
    </row>
    <row r="18" spans="2:13" x14ac:dyDescent="0.25">
      <c r="I18" s="31" t="s">
        <v>91</v>
      </c>
      <c r="J18" s="26"/>
      <c r="K18" s="26"/>
      <c r="L18" s="26">
        <v>107505568885</v>
      </c>
      <c r="M18" s="32"/>
    </row>
    <row r="19" spans="2:13" x14ac:dyDescent="0.25">
      <c r="B19" t="s">
        <v>82</v>
      </c>
      <c r="C19" s="35">
        <f>L23-L10</f>
        <v>73480303118</v>
      </c>
      <c r="D19" t="s">
        <v>119</v>
      </c>
      <c r="E19" t="s">
        <v>125</v>
      </c>
      <c r="I19" s="31"/>
      <c r="J19" s="26"/>
      <c r="K19" s="26"/>
      <c r="L19" s="26"/>
      <c r="M19" s="32"/>
    </row>
    <row r="20" spans="2:13" x14ac:dyDescent="0.25">
      <c r="B20" t="s">
        <v>83</v>
      </c>
      <c r="C20" s="35">
        <f>L22+L10</f>
        <v>111023416807</v>
      </c>
      <c r="D20" t="s">
        <v>119</v>
      </c>
      <c r="E20" t="s">
        <v>124</v>
      </c>
      <c r="I20" s="31"/>
      <c r="J20" s="26"/>
      <c r="K20" s="26"/>
      <c r="L20" s="26"/>
      <c r="M20" s="32"/>
    </row>
    <row r="21" spans="2:13" x14ac:dyDescent="0.25">
      <c r="B21" t="s">
        <v>84</v>
      </c>
      <c r="C21" s="35">
        <f>SUM(C19:C20)</f>
        <v>184503719925</v>
      </c>
      <c r="I21" s="31" t="s">
        <v>102</v>
      </c>
      <c r="J21" s="26"/>
      <c r="K21" s="26"/>
      <c r="L21" s="26"/>
      <c r="M21" s="32"/>
    </row>
    <row r="22" spans="2:13" x14ac:dyDescent="0.25">
      <c r="I22" s="31" t="s">
        <v>103</v>
      </c>
      <c r="J22" s="26"/>
      <c r="K22" s="26"/>
      <c r="L22" s="26">
        <v>107505568885</v>
      </c>
      <c r="M22" s="32" t="s">
        <v>104</v>
      </c>
    </row>
    <row r="23" spans="2:13" x14ac:dyDescent="0.25">
      <c r="B23" t="s">
        <v>139</v>
      </c>
      <c r="C23" s="35">
        <f>180173145483 - (175607890480 -175429944726)</f>
        <v>179995199729</v>
      </c>
      <c r="D23" t="s">
        <v>119</v>
      </c>
      <c r="E23" t="s">
        <v>134</v>
      </c>
      <c r="I23" s="31" t="s">
        <v>105</v>
      </c>
      <c r="J23" s="26"/>
      <c r="K23" s="26"/>
      <c r="L23" s="26">
        <v>76998151040</v>
      </c>
      <c r="M23" s="32"/>
    </row>
    <row r="24" spans="2:13" x14ac:dyDescent="0.25">
      <c r="B24" t="s">
        <v>140</v>
      </c>
      <c r="C24" s="35">
        <v>175429944726</v>
      </c>
      <c r="D24" t="s">
        <v>119</v>
      </c>
      <c r="E24" t="s">
        <v>134</v>
      </c>
      <c r="I24" s="31" t="s">
        <v>106</v>
      </c>
      <c r="J24" s="26"/>
      <c r="K24" s="26"/>
      <c r="L24" s="26">
        <v>177945754</v>
      </c>
      <c r="M24" s="32" t="s">
        <v>126</v>
      </c>
    </row>
    <row r="25" spans="2:13" x14ac:dyDescent="0.25">
      <c r="B25" t="s">
        <v>144</v>
      </c>
      <c r="C25" s="35">
        <f>C23+C29</f>
        <v>183511820338</v>
      </c>
      <c r="D25" t="s">
        <v>146</v>
      </c>
      <c r="E25" t="s">
        <v>147</v>
      </c>
      <c r="I25" s="31" t="s">
        <v>107</v>
      </c>
      <c r="J25" s="26"/>
      <c r="K25" s="26"/>
      <c r="L25" s="26">
        <v>184681665679</v>
      </c>
      <c r="M25" s="32"/>
    </row>
    <row r="26" spans="2:13" x14ac:dyDescent="0.25">
      <c r="B26" t="s">
        <v>145</v>
      </c>
      <c r="C26" s="35">
        <f>C24+C29</f>
        <v>178946565335</v>
      </c>
      <c r="D26" t="s">
        <v>146</v>
      </c>
      <c r="E26" t="s">
        <v>147</v>
      </c>
    </row>
    <row r="27" spans="2:13" x14ac:dyDescent="0.25">
      <c r="B27" t="s">
        <v>149</v>
      </c>
      <c r="C27" s="38">
        <f>100*C25/C21</f>
        <v>99.4623958869755</v>
      </c>
      <c r="D27" t="s">
        <v>146</v>
      </c>
    </row>
    <row r="28" spans="2:13" x14ac:dyDescent="0.25">
      <c r="B28" t="s">
        <v>150</v>
      </c>
      <c r="C28" s="38">
        <f>100*C26/C21</f>
        <v>96.988052819607674</v>
      </c>
      <c r="D28" t="s">
        <v>146</v>
      </c>
    </row>
    <row r="29" spans="2:13" x14ac:dyDescent="0.25">
      <c r="B29" t="s">
        <v>133</v>
      </c>
      <c r="C29" s="35">
        <v>3516620609</v>
      </c>
      <c r="D29" t="s">
        <v>119</v>
      </c>
      <c r="E29" t="s">
        <v>148</v>
      </c>
    </row>
    <row r="31" spans="2:13" x14ac:dyDescent="0.25">
      <c r="B31" t="s">
        <v>115</v>
      </c>
      <c r="C31" s="35">
        <v>203234206945</v>
      </c>
      <c r="D31" t="s">
        <v>120</v>
      </c>
      <c r="E31" t="s">
        <v>122</v>
      </c>
    </row>
    <row r="32" spans="2:13" x14ac:dyDescent="0.25">
      <c r="B32" t="s">
        <v>116</v>
      </c>
      <c r="C32" s="35">
        <f>63288468 +507929211+3665994265</f>
        <v>4237211944</v>
      </c>
      <c r="D32" t="s">
        <v>119</v>
      </c>
      <c r="E32" t="s">
        <v>123</v>
      </c>
    </row>
    <row r="34" spans="2:13" x14ac:dyDescent="0.25">
      <c r="B34" t="s">
        <v>138</v>
      </c>
      <c r="C34" s="41">
        <f>100*(C17-C24-C32-C29)/C31</f>
        <v>14.010527366933751</v>
      </c>
      <c r="D34" t="s">
        <v>146</v>
      </c>
      <c r="E34" t="s">
        <v>143</v>
      </c>
    </row>
    <row r="35" spans="2:13" x14ac:dyDescent="0.25">
      <c r="B35" t="s">
        <v>137</v>
      </c>
      <c r="C35" s="41">
        <f>100*(C17-C24-C32-C29)*1.058002/C31</f>
        <v>14.823165975270644</v>
      </c>
      <c r="D35" t="s">
        <v>141</v>
      </c>
      <c r="E35" t="s">
        <v>142</v>
      </c>
      <c r="I35" s="31"/>
      <c r="J35" s="26"/>
      <c r="K35" s="26"/>
      <c r="L35" s="26"/>
      <c r="M35" s="32"/>
    </row>
    <row r="36" spans="2:13" x14ac:dyDescent="0.25">
      <c r="I36" s="33"/>
      <c r="J36" s="27"/>
      <c r="K36" s="27"/>
      <c r="L36" s="27"/>
      <c r="M36" s="34"/>
    </row>
    <row r="37" spans="2:13" x14ac:dyDescent="0.25">
      <c r="B37" t="s">
        <v>136</v>
      </c>
      <c r="C37" s="37">
        <v>3949872663.98</v>
      </c>
      <c r="D37" t="s">
        <v>127</v>
      </c>
      <c r="E37" t="s">
        <v>114</v>
      </c>
      <c r="F37" s="40">
        <f>C37/C41</f>
        <v>0.15207803906004272</v>
      </c>
      <c r="I37" s="39"/>
      <c r="J37" s="26"/>
      <c r="K37" s="26"/>
      <c r="L37" s="26"/>
      <c r="M37" s="39"/>
    </row>
    <row r="38" spans="2:13" x14ac:dyDescent="0.25">
      <c r="B38" t="s">
        <v>135</v>
      </c>
      <c r="C38" s="37">
        <v>318439464.75999999</v>
      </c>
      <c r="D38" t="s">
        <v>127</v>
      </c>
      <c r="E38" t="s">
        <v>114</v>
      </c>
      <c r="F38" s="40">
        <f>C38/C41</f>
        <v>1.2260559638201943E-2</v>
      </c>
    </row>
    <row r="39" spans="2:13" x14ac:dyDescent="0.25">
      <c r="B39" t="s">
        <v>155</v>
      </c>
      <c r="C39" s="35">
        <v>10303277133</v>
      </c>
      <c r="D39" t="s">
        <v>119</v>
      </c>
      <c r="E39" t="s">
        <v>128</v>
      </c>
    </row>
    <row r="41" spans="2:13" x14ac:dyDescent="0.25">
      <c r="B41" t="s">
        <v>129</v>
      </c>
      <c r="C41" s="35">
        <v>25972669613.529999</v>
      </c>
      <c r="D41" t="s">
        <v>153</v>
      </c>
      <c r="E41" t="s">
        <v>118</v>
      </c>
      <c r="F41" t="s">
        <v>121</v>
      </c>
    </row>
    <row r="43" spans="2:13" x14ac:dyDescent="0.25">
      <c r="B43" t="s">
        <v>156</v>
      </c>
      <c r="C43" s="37">
        <f>3007993.383*1000</f>
        <v>3007993383</v>
      </c>
      <c r="D43" t="s">
        <v>119</v>
      </c>
      <c r="E43" t="s">
        <v>117</v>
      </c>
    </row>
    <row r="44" spans="2:13" x14ac:dyDescent="0.25">
      <c r="I44" s="31"/>
      <c r="J44" s="26"/>
      <c r="K44" s="26"/>
      <c r="L44" s="26"/>
      <c r="M44" s="32"/>
    </row>
    <row r="45" spans="2:13" x14ac:dyDescent="0.25">
      <c r="B45" t="s">
        <v>85</v>
      </c>
      <c r="C45" s="35">
        <f>J6</f>
        <v>85983851018</v>
      </c>
      <c r="D45" t="s">
        <v>151</v>
      </c>
    </row>
    <row r="46" spans="2:13" x14ac:dyDescent="0.25">
      <c r="B46" t="s">
        <v>113</v>
      </c>
      <c r="C46" s="35">
        <f>J7</f>
        <v>2216327709</v>
      </c>
      <c r="D46" t="s">
        <v>151</v>
      </c>
      <c r="G46" s="23"/>
    </row>
    <row r="47" spans="2:13" x14ac:dyDescent="0.25">
      <c r="B47" t="s">
        <v>86</v>
      </c>
      <c r="C47" s="35">
        <f>J8</f>
        <v>1279308588</v>
      </c>
      <c r="D47" t="s">
        <v>151</v>
      </c>
    </row>
    <row r="48" spans="2:13" x14ac:dyDescent="0.25">
      <c r="B48" t="s">
        <v>87</v>
      </c>
      <c r="C48" s="35">
        <f>J9</f>
        <v>810506954</v>
      </c>
      <c r="D48" t="s">
        <v>151</v>
      </c>
    </row>
    <row r="49" spans="2:4" x14ac:dyDescent="0.25">
      <c r="B49" t="s">
        <v>88</v>
      </c>
      <c r="C49" s="35">
        <f>SUM(C45:C48)</f>
        <v>90289994269</v>
      </c>
      <c r="D49" t="s">
        <v>151</v>
      </c>
    </row>
    <row r="51" spans="2:4" x14ac:dyDescent="0.25">
      <c r="B51" t="s">
        <v>157</v>
      </c>
      <c r="C51" s="35">
        <f>K6</f>
        <v>9321334731</v>
      </c>
      <c r="D51" t="s">
        <v>151</v>
      </c>
    </row>
    <row r="52" spans="2:4" x14ac:dyDescent="0.25">
      <c r="B52" t="s">
        <v>158</v>
      </c>
      <c r="C52" s="35">
        <f>K7</f>
        <v>347489366</v>
      </c>
      <c r="D52" t="s">
        <v>151</v>
      </c>
    </row>
    <row r="53" spans="2:4" x14ac:dyDescent="0.25">
      <c r="B53" t="s">
        <v>159</v>
      </c>
      <c r="C53" s="35">
        <f>K8</f>
        <v>419401688</v>
      </c>
      <c r="D53" t="s">
        <v>151</v>
      </c>
    </row>
    <row r="54" spans="2:4" x14ac:dyDescent="0.25">
      <c r="B54" t="s">
        <v>160</v>
      </c>
      <c r="C54" s="35">
        <f>K9</f>
        <v>256324601</v>
      </c>
      <c r="D54" t="s">
        <v>151</v>
      </c>
    </row>
    <row r="55" spans="2:4" x14ac:dyDescent="0.25">
      <c r="B55" t="s">
        <v>161</v>
      </c>
      <c r="C55" s="35">
        <f>SUM(C51:C54)</f>
        <v>10344550386</v>
      </c>
      <c r="D55" t="s">
        <v>151</v>
      </c>
    </row>
    <row r="57" spans="2:4" x14ac:dyDescent="0.25">
      <c r="B57" t="s">
        <v>131</v>
      </c>
      <c r="C57" s="35">
        <f>118654145.1+145569699.42+18999932198.97+1476318991.92</f>
        <v>20740475035.410004</v>
      </c>
      <c r="D57" t="s">
        <v>130</v>
      </c>
    </row>
    <row r="58" spans="2:4" x14ac:dyDescent="0.25">
      <c r="B58" t="s">
        <v>132</v>
      </c>
      <c r="C58" s="35">
        <v>5232194578.1199999</v>
      </c>
      <c r="D58" t="s">
        <v>130</v>
      </c>
    </row>
  </sheetData>
  <phoneticPr fontId="7" type="noConversion"/>
  <hyperlinks>
    <hyperlink ref="A1" location="TOC!A1" display="TOC" xr:uid="{176268C8-DFBC-4E7C-9BA0-5D0D0192518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D39"/>
  <sheetViews>
    <sheetView workbookViewId="0">
      <selection activeCell="G38" sqref="G38"/>
    </sheetView>
  </sheetViews>
  <sheetFormatPr defaultRowHeight="12.75" x14ac:dyDescent="0.2"/>
  <cols>
    <col min="1" max="1" width="34.5703125" style="44" customWidth="1"/>
    <col min="2" max="2" width="20" style="45" customWidth="1"/>
    <col min="3" max="3" width="14.28515625" style="45" customWidth="1"/>
    <col min="4" max="4" width="16.5703125" style="45" customWidth="1"/>
    <col min="5" max="16384" width="9.140625" style="44"/>
  </cols>
  <sheetData>
    <row r="1" spans="1:4" x14ac:dyDescent="0.2">
      <c r="A1" s="44" t="s">
        <v>173</v>
      </c>
    </row>
    <row r="3" spans="1:4" x14ac:dyDescent="0.2">
      <c r="B3" s="46" t="s">
        <v>174</v>
      </c>
      <c r="C3" s="46" t="s">
        <v>175</v>
      </c>
      <c r="D3" s="46" t="s">
        <v>176</v>
      </c>
    </row>
    <row r="4" spans="1:4" x14ac:dyDescent="0.2">
      <c r="A4" s="47" t="s">
        <v>177</v>
      </c>
    </row>
    <row r="5" spans="1:4" x14ac:dyDescent="0.2">
      <c r="A5" s="44" t="s">
        <v>180</v>
      </c>
      <c r="B5" s="45">
        <v>174402</v>
      </c>
      <c r="C5" s="45">
        <v>11811</v>
      </c>
      <c r="D5" s="45">
        <f>SUM(B5:C5)</f>
        <v>186213</v>
      </c>
    </row>
    <row r="6" spans="1:4" x14ac:dyDescent="0.2">
      <c r="A6" s="44" t="s">
        <v>181</v>
      </c>
      <c r="B6" s="45">
        <v>37586</v>
      </c>
      <c r="C6" s="45">
        <v>8909</v>
      </c>
      <c r="D6" s="45">
        <f t="shared" ref="D6:D25" si="0">SUM(B6:C6)</f>
        <v>46495</v>
      </c>
    </row>
    <row r="7" spans="1:4" x14ac:dyDescent="0.2">
      <c r="A7" s="44" t="s">
        <v>182</v>
      </c>
      <c r="B7" s="45">
        <v>61005</v>
      </c>
      <c r="C7" s="45">
        <v>3566</v>
      </c>
      <c r="D7" s="45">
        <f t="shared" si="0"/>
        <v>64571</v>
      </c>
    </row>
    <row r="8" spans="1:4" x14ac:dyDescent="0.2">
      <c r="A8" s="44" t="s">
        <v>183</v>
      </c>
      <c r="B8" s="45">
        <v>195158</v>
      </c>
      <c r="C8" s="45">
        <v>14642</v>
      </c>
      <c r="D8" s="45">
        <f t="shared" si="0"/>
        <v>209800</v>
      </c>
    </row>
    <row r="9" spans="1:4" x14ac:dyDescent="0.2">
      <c r="A9" s="44" t="s">
        <v>91</v>
      </c>
      <c r="B9" s="45">
        <v>468151</v>
      </c>
      <c r="C9" s="45">
        <v>38928</v>
      </c>
      <c r="D9" s="45">
        <f t="shared" si="0"/>
        <v>507079</v>
      </c>
    </row>
    <row r="11" spans="1:4" ht="15" customHeight="1" x14ac:dyDescent="0.2">
      <c r="A11" s="48" t="s">
        <v>189</v>
      </c>
      <c r="B11" s="45">
        <v>12251583453</v>
      </c>
      <c r="C11" s="45">
        <v>699252899</v>
      </c>
      <c r="D11" s="45">
        <f t="shared" si="0"/>
        <v>12950836352</v>
      </c>
    </row>
    <row r="12" spans="1:4" ht="15" customHeight="1" x14ac:dyDescent="0.2">
      <c r="A12" s="48" t="s">
        <v>190</v>
      </c>
      <c r="B12" s="45">
        <v>12934685803</v>
      </c>
      <c r="C12" s="45">
        <v>738240618</v>
      </c>
      <c r="D12" s="45">
        <f t="shared" si="0"/>
        <v>13672926421</v>
      </c>
    </row>
    <row r="13" spans="1:4" ht="15" customHeight="1" x14ac:dyDescent="0.2">
      <c r="A13" s="48"/>
      <c r="B13" s="49"/>
    </row>
    <row r="14" spans="1:4" x14ac:dyDescent="0.2">
      <c r="A14" s="47" t="s">
        <v>178</v>
      </c>
    </row>
    <row r="15" spans="1:4" x14ac:dyDescent="0.2">
      <c r="A15" s="48" t="s">
        <v>184</v>
      </c>
      <c r="B15" s="45">
        <v>132446673597</v>
      </c>
      <c r="C15" s="45">
        <v>5746905539</v>
      </c>
      <c r="D15" s="45">
        <f t="shared" si="0"/>
        <v>138193579136</v>
      </c>
    </row>
    <row r="16" spans="1:4" x14ac:dyDescent="0.2">
      <c r="A16" s="48" t="s">
        <v>185</v>
      </c>
      <c r="B16" s="45">
        <v>115469058970</v>
      </c>
      <c r="C16" s="45">
        <v>4670036601</v>
      </c>
      <c r="D16" s="45">
        <f t="shared" si="0"/>
        <v>120139095571</v>
      </c>
    </row>
    <row r="17" spans="1:4" x14ac:dyDescent="0.2">
      <c r="A17" s="48" t="s">
        <v>186</v>
      </c>
      <c r="B17" s="45">
        <v>80223069956</v>
      </c>
      <c r="C17" s="45">
        <v>3589902866</v>
      </c>
      <c r="D17" s="45">
        <f t="shared" si="0"/>
        <v>83812972822</v>
      </c>
    </row>
    <row r="18" spans="1:4" x14ac:dyDescent="0.2">
      <c r="A18" s="48" t="s">
        <v>187</v>
      </c>
      <c r="B18" s="45">
        <v>35245989014</v>
      </c>
      <c r="C18" s="45">
        <v>1080133735</v>
      </c>
      <c r="D18" s="45">
        <f t="shared" si="0"/>
        <v>36326122749</v>
      </c>
    </row>
    <row r="19" spans="1:4" x14ac:dyDescent="0.2">
      <c r="A19" s="48" t="s">
        <v>188</v>
      </c>
      <c r="B19" s="50">
        <v>0.69499999999999995</v>
      </c>
      <c r="C19" s="50">
        <v>0.76900000000000002</v>
      </c>
      <c r="D19" s="54">
        <f>D17/D16</f>
        <v>0.69763279325228544</v>
      </c>
    </row>
    <row r="20" spans="1:4" x14ac:dyDescent="0.2">
      <c r="A20" s="48"/>
    </row>
    <row r="21" spans="1:4" x14ac:dyDescent="0.2">
      <c r="A21" s="47" t="s">
        <v>179</v>
      </c>
    </row>
    <row r="22" spans="1:4" x14ac:dyDescent="0.2">
      <c r="A22" s="48" t="s">
        <v>191</v>
      </c>
      <c r="B22" s="45">
        <v>2174670866</v>
      </c>
      <c r="C22" s="45">
        <v>134810119</v>
      </c>
      <c r="D22" s="45">
        <f t="shared" si="0"/>
        <v>2309480985</v>
      </c>
    </row>
    <row r="23" spans="1:4" x14ac:dyDescent="0.2">
      <c r="A23" s="48" t="s">
        <v>192</v>
      </c>
      <c r="B23" s="45">
        <v>893164372</v>
      </c>
      <c r="C23" s="45">
        <v>58830395</v>
      </c>
      <c r="D23" s="45">
        <f t="shared" si="0"/>
        <v>951994767</v>
      </c>
    </row>
    <row r="24" spans="1:4" x14ac:dyDescent="0.2">
      <c r="A24" s="48" t="s">
        <v>193</v>
      </c>
      <c r="B24" s="45">
        <v>1281506494</v>
      </c>
      <c r="C24" s="45">
        <v>75979724</v>
      </c>
      <c r="D24" s="45">
        <f t="shared" si="0"/>
        <v>1357486218</v>
      </c>
    </row>
    <row r="25" spans="1:4" ht="15" customHeight="1" x14ac:dyDescent="0.2">
      <c r="A25" s="48" t="s">
        <v>194</v>
      </c>
      <c r="B25" s="45">
        <v>2725165218</v>
      </c>
      <c r="C25" s="45">
        <v>77744321</v>
      </c>
      <c r="D25" s="45">
        <f t="shared" si="0"/>
        <v>2802909539</v>
      </c>
    </row>
    <row r="27" spans="1:4" ht="25.5" x14ac:dyDescent="0.2">
      <c r="A27" s="51" t="s">
        <v>195</v>
      </c>
    </row>
    <row r="28" spans="1:4" x14ac:dyDescent="0.2">
      <c r="A28" s="48" t="s">
        <v>191</v>
      </c>
      <c r="B28" s="52">
        <v>0.16813</v>
      </c>
      <c r="C28" s="55">
        <v>0.18260999999999999</v>
      </c>
      <c r="D28" s="54">
        <f>D22/$D$12</f>
        <v>0.16890904798938361</v>
      </c>
    </row>
    <row r="29" spans="1:4" x14ac:dyDescent="0.2">
      <c r="A29" s="48" t="s">
        <v>192</v>
      </c>
      <c r="B29" s="52">
        <v>6.905E-2</v>
      </c>
      <c r="C29" s="55">
        <v>7.9689999999999997E-2</v>
      </c>
      <c r="D29" s="54">
        <f t="shared" ref="D29:D32" si="1">D23/$D$12</f>
        <v>6.9626262709777217E-2</v>
      </c>
    </row>
    <row r="30" spans="1:4" x14ac:dyDescent="0.2">
      <c r="A30" s="48" t="s">
        <v>193</v>
      </c>
      <c r="B30" s="52">
        <v>9.9080000000000001E-2</v>
      </c>
      <c r="C30" s="55">
        <v>0.10292</v>
      </c>
      <c r="D30" s="54">
        <f t="shared" si="1"/>
        <v>9.9282785279606378E-2</v>
      </c>
    </row>
    <row r="31" spans="1:4" ht="15" customHeight="1" x14ac:dyDescent="0.2">
      <c r="A31" s="48" t="s">
        <v>194</v>
      </c>
      <c r="B31" s="52">
        <v>0.21068999999999999</v>
      </c>
      <c r="C31" s="55">
        <v>0.10531</v>
      </c>
      <c r="D31" s="54">
        <f t="shared" si="1"/>
        <v>0.20499704691565238</v>
      </c>
    </row>
    <row r="32" spans="1:4" x14ac:dyDescent="0.2">
      <c r="A32" s="48" t="s">
        <v>91</v>
      </c>
      <c r="B32" s="53">
        <v>0.30976999999999999</v>
      </c>
      <c r="C32" s="55">
        <v>0.20823</v>
      </c>
      <c r="D32" s="54">
        <f>SUM(D24:D25)/D12</f>
        <v>0.30427983219525878</v>
      </c>
    </row>
    <row r="34" spans="1:4" ht="25.5" x14ac:dyDescent="0.2">
      <c r="A34" s="51" t="s">
        <v>196</v>
      </c>
    </row>
    <row r="35" spans="1:4" x14ac:dyDescent="0.2">
      <c r="A35" s="48" t="s">
        <v>191</v>
      </c>
      <c r="B35" s="54">
        <f>B22/B$11</f>
        <v>0.17750120825953289</v>
      </c>
      <c r="C35" s="54">
        <f>C22/C$11</f>
        <v>0.19279164833323059</v>
      </c>
      <c r="D35" s="54">
        <f>D22/D$11</f>
        <v>0.1783267830917612</v>
      </c>
    </row>
    <row r="36" spans="1:4" x14ac:dyDescent="0.2">
      <c r="A36" s="48" t="s">
        <v>192</v>
      </c>
      <c r="B36" s="54">
        <f t="shared" ref="B36:C38" si="2">B23/B$11</f>
        <v>7.2901953892441071E-2</v>
      </c>
      <c r="C36" s="54">
        <f t="shared" si="2"/>
        <v>8.4133215728005153E-2</v>
      </c>
      <c r="D36" s="54">
        <f t="shared" ref="D36" si="3">D23/D$11</f>
        <v>7.3508362018101112E-2</v>
      </c>
    </row>
    <row r="37" spans="1:4" x14ac:dyDescent="0.2">
      <c r="A37" s="48" t="s">
        <v>193</v>
      </c>
      <c r="B37" s="54">
        <f t="shared" si="2"/>
        <v>0.1045992543670918</v>
      </c>
      <c r="C37" s="54">
        <f t="shared" si="2"/>
        <v>0.10865843260522542</v>
      </c>
      <c r="D37" s="54">
        <f t="shared" ref="D37" si="4">D24/D$11</f>
        <v>0.10481842107366009</v>
      </c>
    </row>
    <row r="38" spans="1:4" x14ac:dyDescent="0.2">
      <c r="A38" s="48" t="s">
        <v>194</v>
      </c>
      <c r="B38" s="54">
        <f t="shared" si="2"/>
        <v>0.222433714666711</v>
      </c>
      <c r="C38" s="54">
        <f t="shared" si="2"/>
        <v>0.11118197881078788</v>
      </c>
      <c r="D38" s="54">
        <f t="shared" ref="D38" si="5">D25/D$11</f>
        <v>0.21642691350718413</v>
      </c>
    </row>
    <row r="39" spans="1:4" x14ac:dyDescent="0.2">
      <c r="A39" s="48" t="s">
        <v>91</v>
      </c>
      <c r="B39" s="54">
        <f>SUM(B24:B25)/B$11</f>
        <v>0.3270329690338028</v>
      </c>
      <c r="C39" s="54">
        <f t="shared" ref="C39:D39" si="6">SUM(C24:C25)/C$11</f>
        <v>0.21984041141601332</v>
      </c>
      <c r="D39" s="54">
        <f t="shared" si="6"/>
        <v>0.3212453345808442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3:E7"/>
  <sheetViews>
    <sheetView workbookViewId="0">
      <selection activeCell="P13" sqref="P13"/>
    </sheetView>
  </sheetViews>
  <sheetFormatPr defaultRowHeight="15" x14ac:dyDescent="0.25"/>
  <sheetData>
    <row r="3" spans="1:5" x14ac:dyDescent="0.25">
      <c r="B3" t="s">
        <v>197</v>
      </c>
      <c r="C3" t="s">
        <v>198</v>
      </c>
      <c r="D3" t="s">
        <v>199</v>
      </c>
      <c r="E3" t="s">
        <v>200</v>
      </c>
    </row>
    <row r="4" spans="1:5" x14ac:dyDescent="0.25">
      <c r="A4" t="s">
        <v>201</v>
      </c>
    </row>
    <row r="5" spans="1:5" x14ac:dyDescent="0.25">
      <c r="A5" t="s">
        <v>202</v>
      </c>
    </row>
    <row r="7" spans="1:5" x14ac:dyDescent="0.25">
      <c r="A7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params_sim</vt:lpstr>
      <vt:lpstr>params_val</vt:lpstr>
      <vt:lpstr>GlobalParams</vt:lpstr>
      <vt:lpstr>params_byTier</vt:lpstr>
      <vt:lpstr>returns</vt:lpstr>
      <vt:lpstr>targetVals_2018</vt:lpstr>
      <vt:lpstr>targeVals_raw</vt:lpstr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2020-06-23T20:28:17Z</dcterms:modified>
</cp:coreProperties>
</file>