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4623D4A5-6E14-445E-885C-09EAE3A956A1}" xr6:coauthVersionLast="45" xr6:coauthVersionMax="45" xr10:uidLastSave="{00000000-0000-0000-0000-000000000000}"/>
  <bookViews>
    <workbookView xWindow="-28920" yWindow="-120" windowWidth="29040" windowHeight="15840" tabRatio="524" activeTab="1" xr2:uid="{00000000-000D-0000-FFFF-FFFF00000000}"/>
  </bookViews>
  <sheets>
    <sheet name="params_sim" sheetId="22" r:id="rId1"/>
    <sheet name="params_val" sheetId="21" r:id="rId2"/>
    <sheet name="GlobalParams" sheetId="3" r:id="rId3"/>
    <sheet name="params_byTier" sheetId="19" r:id="rId4"/>
    <sheet name="returns" sheetId="2" r:id="rId5"/>
    <sheet name="targetVals_2018" sheetId="2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2" i="22" l="1"/>
  <c r="AH2" i="22"/>
  <c r="C35" i="20" l="1"/>
  <c r="C34" i="20"/>
  <c r="C28" i="20"/>
  <c r="C27" i="20"/>
  <c r="C26" i="20"/>
  <c r="F38" i="20"/>
  <c r="F37" i="20"/>
  <c r="C57" i="20"/>
  <c r="C19" i="20"/>
  <c r="C32" i="20"/>
  <c r="C23" i="20"/>
  <c r="C25" i="20" s="1"/>
  <c r="C43" i="20"/>
  <c r="C52" i="20"/>
  <c r="C53" i="20"/>
  <c r="C54" i="20"/>
  <c r="C51" i="20"/>
  <c r="C46" i="20"/>
  <c r="C47" i="20"/>
  <c r="C48" i="20"/>
  <c r="C45" i="20"/>
  <c r="C20" i="20"/>
  <c r="C14" i="20"/>
  <c r="C13" i="20"/>
  <c r="C12" i="20"/>
  <c r="C9" i="20"/>
  <c r="C8" i="20"/>
  <c r="C7" i="20"/>
  <c r="C6" i="20"/>
  <c r="C21" i="20" l="1"/>
  <c r="C15" i="20"/>
  <c r="C49" i="20"/>
  <c r="C10" i="20"/>
  <c r="C55" i="20"/>
  <c r="C17" i="20" l="1"/>
  <c r="F2" i="2" l="1"/>
  <c r="E2" i="2" s="1"/>
  <c r="F27" i="2"/>
  <c r="E27" i="2" s="1"/>
  <c r="F26" i="2"/>
  <c r="E26" i="2" s="1"/>
  <c r="F25" i="2"/>
  <c r="E25" i="2"/>
  <c r="F24" i="2"/>
  <c r="E24" i="2"/>
  <c r="F23" i="2"/>
  <c r="E23" i="2"/>
  <c r="E22" i="2"/>
  <c r="F21" i="2"/>
  <c r="E21" i="2" s="1"/>
  <c r="F20" i="2"/>
  <c r="E20" i="2"/>
  <c r="F19" i="2"/>
  <c r="E19" i="2" s="1"/>
  <c r="F18" i="2"/>
  <c r="E18" i="2" s="1"/>
  <c r="F17" i="2"/>
  <c r="E17" i="2" s="1"/>
  <c r="F16" i="2"/>
  <c r="E16" i="2" s="1"/>
  <c r="E15" i="2"/>
  <c r="F14" i="2"/>
  <c r="E14" i="2" s="1"/>
  <c r="F10" i="2"/>
  <c r="E10" i="2" s="1"/>
  <c r="F13" i="2"/>
  <c r="E13" i="2" s="1"/>
  <c r="F12" i="2"/>
  <c r="E12" i="2" s="1"/>
  <c r="E11" i="2"/>
  <c r="F9" i="2"/>
  <c r="E9" i="2" s="1"/>
  <c r="F8" i="2"/>
  <c r="E8" i="2" s="1"/>
  <c r="F7" i="2"/>
  <c r="E7" i="2"/>
  <c r="E6" i="2"/>
  <c r="F5" i="2"/>
  <c r="E5" i="2" s="1"/>
  <c r="E3" i="2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tc={A81602AF-0C15-4BB8-A273-D046D350C354}</author>
  </authors>
  <commentList>
    <comment ref="F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K4" authorId="1" shapeId="0" xr:uid="{A81602AF-0C15-4BB8-A273-D046D350C35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AV assumption</t>
      </text>
    </comment>
    <comment ref="V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G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4" authorId="0" shapeId="0" xr:uid="{03C2B8DE-A041-40C7-A6E1-06D6FD91B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</commentList>
</comments>
</file>

<file path=xl/sharedStrings.xml><?xml version="1.0" encoding="utf-8"?>
<sst xmlns="http://schemas.openxmlformats.org/spreadsheetml/2006/main" count="308" uniqueCount="203">
  <si>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</si>
  <si>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</si>
  <si>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</si>
  <si>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</si>
  <si>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</si>
  <si>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</si>
  <si>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</si>
  <si>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</si>
  <si>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</si>
  <si>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</si>
  <si>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</si>
  <si>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</si>
  <si>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</si>
  <si>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</si>
  <si>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</si>
  <si>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</si>
  <si>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</si>
  <si>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</si>
  <si>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</si>
  <si>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</si>
  <si>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</si>
  <si>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</si>
  <si>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</si>
  <si>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</si>
  <si>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</si>
  <si>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</si>
  <si>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</si>
  <si>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</si>
  <si>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</si>
  <si>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</si>
  <si>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</si>
  <si>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</si>
  <si>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</si>
  <si>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</si>
  <si>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</si>
  <si>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</si>
  <si>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</si>
  <si>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cd</t>
  </si>
  <si>
    <t>cola</t>
  </si>
  <si>
    <t>notes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</si>
  <si>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</si>
  <si>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</si>
  <si>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</si>
  <si>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</si>
  <si>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</si>
  <si>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</si>
  <si>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</si>
  <si>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</si>
  <si>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fasyears</t>
  </si>
  <si>
    <t>benefit parameters</t>
  </si>
  <si>
    <t>age_vben</t>
  </si>
  <si>
    <t>v.year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</si>
  <si>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</si>
  <si>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</si>
  <si>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</si>
  <si>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</si>
  <si>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</si>
  <si>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</si>
  <si>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</si>
  <si>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</si>
  <si>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</si>
  <si>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</si>
  <si>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</si>
  <si>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</si>
  <si>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</si>
  <si>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workforce</t>
  </si>
  <si>
    <t>estInitTerm</t>
  </si>
  <si>
    <t>Model Assumptions</t>
  </si>
  <si>
    <t>startingSalgrowth</t>
  </si>
  <si>
    <t>no_entrants</t>
  </si>
  <si>
    <t>2017-2018</t>
  </si>
  <si>
    <t>2018-2019</t>
  </si>
  <si>
    <t>RS_15low</t>
  </si>
  <si>
    <t>2020-2024</t>
  </si>
  <si>
    <t>2025-2034</t>
  </si>
  <si>
    <t>RS_30low</t>
  </si>
  <si>
    <t>2020-2049</t>
  </si>
  <si>
    <t>2034-2049</t>
  </si>
  <si>
    <t>2025-2049</t>
  </si>
  <si>
    <t>2020-2021</t>
  </si>
  <si>
    <t>2021-2022</t>
  </si>
  <si>
    <t>2022-2023</t>
  </si>
  <si>
    <t>2023-2024</t>
  </si>
  <si>
    <t>RS_DF1</t>
  </si>
  <si>
    <t>RS_DF2</t>
  </si>
  <si>
    <t>corridor</t>
  </si>
  <si>
    <t>EAN.CP</t>
  </si>
  <si>
    <t>Tiers</t>
  </si>
  <si>
    <t>tier_Mode</t>
  </si>
  <si>
    <t>singleTier_select</t>
  </si>
  <si>
    <t>PVFB_disbRet</t>
  </si>
  <si>
    <t>Notes</t>
  </si>
  <si>
    <t>PVFB_servRet</t>
  </si>
  <si>
    <t>simple</t>
  </si>
  <si>
    <t>nt6</t>
  </si>
  <si>
    <t>singleTier</t>
  </si>
  <si>
    <t>sal_dist</t>
  </si>
  <si>
    <t>Dev_singleTier</t>
  </si>
  <si>
    <t>multiTier</t>
  </si>
  <si>
    <t>NMR</t>
  </si>
  <si>
    <t>Cost Method</t>
  </si>
  <si>
    <t>cost_method</t>
  </si>
  <si>
    <t>EAN</t>
  </si>
  <si>
    <t>Dev_multiTier_AGG</t>
  </si>
  <si>
    <t>Dev_multiTier_EAN</t>
  </si>
  <si>
    <t>AGG</t>
  </si>
  <si>
    <t>Source: NYSERS_targets.xlsx Sheet "Analysis_targets_byTier"</t>
  </si>
  <si>
    <t>target_AV2018</t>
  </si>
  <si>
    <t>PVFB_act_servRet</t>
  </si>
  <si>
    <t>PVFB_act_disbRet</t>
  </si>
  <si>
    <t>PVFB_act_death</t>
  </si>
  <si>
    <t>PVFB_act</t>
  </si>
  <si>
    <t>PVFB_inact</t>
  </si>
  <si>
    <t>PVFB_tot</t>
  </si>
  <si>
    <t>AL_act</t>
  </si>
  <si>
    <t>AL_inact</t>
  </si>
  <si>
    <t>AL_tot</t>
  </si>
  <si>
    <t>PVFB_act_servRet_nt6</t>
  </si>
  <si>
    <t>PVFB_act_disbRet_nt6</t>
  </si>
  <si>
    <t>PVFB_act_death_nt6</t>
  </si>
  <si>
    <t>PVFB_act_nt6</t>
  </si>
  <si>
    <t>non-Tier6</t>
  </si>
  <si>
    <t>Tier 6</t>
  </si>
  <si>
    <t>Total</t>
  </si>
  <si>
    <t>Target PVFBs for Model: Members</t>
  </si>
  <si>
    <t xml:space="preserve">  Active: Service retirement</t>
  </si>
  <si>
    <t>Including COLA, sick leave and pending ret</t>
  </si>
  <si>
    <t xml:space="preserve">  Active: Disability retirement</t>
  </si>
  <si>
    <t xml:space="preserve">  Active :Death benefits</t>
  </si>
  <si>
    <t>To be modeled in a simplified way</t>
  </si>
  <si>
    <t xml:space="preserve">  Service retirement</t>
  </si>
  <si>
    <t>Target PVFBs for retirees (no tier info)</t>
  </si>
  <si>
    <t>Assumed share</t>
  </si>
  <si>
    <t xml:space="preserve">  Disability retirment</t>
  </si>
  <si>
    <t>Target EAN AL (ep25 AV2018, 3/31/2018)</t>
  </si>
  <si>
    <t xml:space="preserve">  AL of pensioner/bene benefits</t>
  </si>
  <si>
    <t xml:space="preserve"> Same as PVFB</t>
  </si>
  <si>
    <t xml:space="preserve">  AL of Active member benefits</t>
  </si>
  <si>
    <t xml:space="preserve">  Total Dedicated liabilities </t>
  </si>
  <si>
    <t>Total AL</t>
  </si>
  <si>
    <t xml:space="preserve">  Inactive: Terminated (Vested and non-vested)</t>
  </si>
  <si>
    <t xml:space="preserve">  Active: deferred retirement</t>
  </si>
  <si>
    <t>PVFB_act_defrRet</t>
  </si>
  <si>
    <t>PVFB_defrRet</t>
  </si>
  <si>
    <t>Source</t>
  </si>
  <si>
    <t>PVFB_act_defrRet_nt6</t>
  </si>
  <si>
    <t>Paid in FYE2018</t>
  </si>
  <si>
    <t>PVFS</t>
  </si>
  <si>
    <t>PVFEEC</t>
  </si>
  <si>
    <t>4/1 service cost</t>
  </si>
  <si>
    <t>FYE2018</t>
  </si>
  <si>
    <t>AV2018 ep25</t>
  </si>
  <si>
    <t>AV2018 ep26</t>
  </si>
  <si>
    <t>ep151:25973m</t>
  </si>
  <si>
    <t>Indexed PV Projected Compensation</t>
  </si>
  <si>
    <t>Sum of APV of future member contributions</t>
  </si>
  <si>
    <t>GASB67; AL(pensioner) + AL(member term)</t>
  </si>
  <si>
    <t>GASB67; AL(member) - AL(member term)</t>
  </si>
  <si>
    <t xml:space="preserve"> To be excluded for modeling</t>
  </si>
  <si>
    <t>AV2018 ep6</t>
  </si>
  <si>
    <t>Benefit paid in FYE2018</t>
  </si>
  <si>
    <t>PR_AV</t>
  </si>
  <si>
    <t>AV2018 ep39</t>
  </si>
  <si>
    <t>PR_AV_nt6</t>
  </si>
  <si>
    <t>PR_AV_t6</t>
  </si>
  <si>
    <t>ERC_receivable</t>
  </si>
  <si>
    <t xml:space="preserve">ERC receivable not included </t>
  </si>
  <si>
    <t>EEC_paid</t>
  </si>
  <si>
    <t>ERC_paid</t>
  </si>
  <si>
    <t>ERCrate_AV</t>
  </si>
  <si>
    <t>ERCrate_target</t>
  </si>
  <si>
    <t>MVA_AV</t>
  </si>
  <si>
    <t>AVA_AV</t>
  </si>
  <si>
    <t>AV2018 ep 26</t>
  </si>
  <si>
    <t>Basic Plan's Normal rate, including 10 mo. interest of 5.8%</t>
  </si>
  <si>
    <t>Model target, assume ERC paid at BOY (no interest)</t>
  </si>
  <si>
    <t>MVA_target</t>
  </si>
  <si>
    <t>AVA_target</t>
  </si>
  <si>
    <t>Calculated</t>
  </si>
  <si>
    <t>AV value + ERC receivable; assumed ADC paid immediately</t>
  </si>
  <si>
    <t>Receivable - FYE 2019 Employer Billing</t>
  </si>
  <si>
    <t>FR_MVA_target</t>
  </si>
  <si>
    <t>FR_AVA_target</t>
  </si>
  <si>
    <t>AV2018 ep20-21</t>
  </si>
  <si>
    <t>TOC</t>
  </si>
  <si>
    <t>AV2018 ep39; CAFR2018 ep186</t>
  </si>
  <si>
    <t>varname</t>
  </si>
  <si>
    <t>B_paid</t>
  </si>
  <si>
    <t>servCost</t>
  </si>
  <si>
    <t>Values before adjustments</t>
  </si>
  <si>
    <t>AL_defrRet_0</t>
  </si>
  <si>
    <t>PVFB_act_servRet_t6</t>
  </si>
  <si>
    <t>PVFB_act_defrRet_t6</t>
  </si>
  <si>
    <t>PVFB_act_disbRet_t6</t>
  </si>
  <si>
    <t>PVFB_act_death_t6</t>
  </si>
  <si>
    <t>PVFB_act_t6</t>
  </si>
  <si>
    <t>Dev_2tiers</t>
  </si>
  <si>
    <t>new_entrants</t>
  </si>
  <si>
    <t>Demographics</t>
  </si>
  <si>
    <t>tier_mode</t>
  </si>
  <si>
    <t>"miscAll"</t>
  </si>
  <si>
    <t>val_name</t>
  </si>
  <si>
    <t>tier_include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</si>
</sst>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70" formatCode="_(* #,##0.000_);_(* \(#,##0.00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5" fillId="8" borderId="0" xfId="0" applyFont="1" applyFill="1"/>
    <xf numFmtId="0" fontId="5" fillId="3" borderId="0" xfId="0" applyFont="1" applyFill="1"/>
    <xf numFmtId="0" fontId="5" fillId="5" borderId="0" xfId="0" applyFont="1" applyFill="1"/>
    <xf numFmtId="0" fontId="5" fillId="7" borderId="0" xfId="0" applyFont="1" applyFill="1"/>
    <xf numFmtId="0" fontId="5" fillId="6" borderId="0" xfId="0" applyFont="1" applyFill="1"/>
    <xf numFmtId="0" fontId="5" fillId="10" borderId="0" xfId="0" applyFont="1" applyFill="1"/>
    <xf numFmtId="0" fontId="5" fillId="4" borderId="0" xfId="0" applyFont="1" applyFill="1"/>
    <xf numFmtId="0" fontId="5" fillId="9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6" fontId="0" fillId="0" borderId="0" xfId="0" applyNumberFormat="1"/>
    <xf numFmtId="164" fontId="0" fillId="0" borderId="0" xfId="0" applyNumberFormat="1"/>
    <xf numFmtId="0" fontId="5" fillId="11" borderId="0" xfId="0" applyFont="1" applyFill="1"/>
    <xf numFmtId="0" fontId="1" fillId="11" borderId="0" xfId="0" applyFont="1" applyFill="1"/>
    <xf numFmtId="43" fontId="0" fillId="0" borderId="0" xfId="2" applyNumberFormat="1" applyFont="1"/>
    <xf numFmtId="43" fontId="0" fillId="0" borderId="0" xfId="2" applyNumberFormat="1" applyFont="1" applyBorder="1"/>
    <xf numFmtId="43" fontId="0" fillId="0" borderId="8" xfId="2" applyNumberFormat="1" applyFont="1" applyBorder="1"/>
    <xf numFmtId="0" fontId="0" fillId="0" borderId="2" xfId="0" applyBorder="1"/>
    <xf numFmtId="43" fontId="1" fillId="0" borderId="3" xfId="2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166" fontId="0" fillId="0" borderId="0" xfId="2" applyNumberFormat="1" applyFont="1"/>
    <xf numFmtId="166" fontId="1" fillId="0" borderId="0" xfId="2" applyNumberFormat="1" applyFont="1"/>
    <xf numFmtId="3" fontId="0" fillId="0" borderId="0" xfId="0" applyNumberFormat="1"/>
    <xf numFmtId="170" fontId="0" fillId="0" borderId="0" xfId="2" applyNumberFormat="1" applyFont="1"/>
    <xf numFmtId="0" fontId="0" fillId="0" borderId="0" xfId="0" applyBorder="1"/>
    <xf numFmtId="167" fontId="0" fillId="0" borderId="0" xfId="1" applyNumberFormat="1" applyFont="1"/>
    <xf numFmtId="165" fontId="0" fillId="0" borderId="0" xfId="1" applyNumberFormat="1" applyFont="1"/>
    <xf numFmtId="0" fontId="8" fillId="0" borderId="0" xfId="6"/>
    <xf numFmtId="43" fontId="1" fillId="0" borderId="0" xfId="2" applyNumberFormat="1" applyFont="1" applyBorder="1"/>
    <xf numFmtId="1" fontId="0" fillId="0" borderId="0" xfId="2" applyNumberFormat="1" applyFont="1"/>
  </cellXfs>
  <cellStyles count="7">
    <cellStyle name="Comma" xfId="2" builtinId="3"/>
    <cellStyle name="Currency 2" xfId="5" xr:uid="{E1CC2806-A2AF-4747-949B-C94DA1D813F1}"/>
    <cellStyle name="Hyperlink" xfId="6" builtinId="8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44</xdr:row>
      <xdr:rowOff>57150</xdr:rowOff>
    </xdr:from>
    <xdr:to>
      <xdr:col>6</xdr:col>
      <xdr:colOff>381000</xdr:colOff>
      <xdr:row>50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74DD4D-9321-4CF4-9E30-A7CBEF0174E6}"/>
            </a:ext>
          </a:extLst>
        </xdr:cNvPr>
        <xdr:cNvSpPr txBox="1"/>
      </xdr:nvSpPr>
      <xdr:spPr>
        <a:xfrm>
          <a:off x="5067300" y="8439150"/>
          <a:ext cx="3771900" cy="1209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 </a:t>
          </a:r>
          <a:r>
            <a:rPr lang="en-US" sz="1100" baseline="0"/>
            <a:t> see oneNote notebook "NYSERS/Notes on target values AV2018"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02-17T21:37:27.59" personId="{00000000-0000-0000-0000-000000000000}" id="{A81602AF-0C15-4BB8-A273-D046D350C354}">
    <text>Check AV assumption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1:AS7"/>
  <sheetViews>
    <sheetView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I26" sqref="I26"/>
    </sheetView>
  </sheetViews>
  <sheetFormatPr defaultRowHeight="15" x14ac:dyDescent="0.25"/>
  <cols>
    <col min="1" max="1" width="21.7109375" customWidth="1"/>
    <col min="2" max="2" width="10.85546875" customWidth="1"/>
    <col min="3" max="3" width="11.140625" customWidth="1"/>
    <col min="4" max="5" width="11.7109375" customWidth="1"/>
    <col min="6" max="6" width="12.85546875" customWidth="1"/>
    <col min="7" max="7" width="17.7109375" customWidth="1"/>
    <col min="8" max="8" width="20.5703125" customWidth="1"/>
    <col min="9" max="9" width="15.7109375" customWidth="1"/>
    <col min="10" max="12" width="14.140625" customWidth="1"/>
    <col min="13" max="14" width="19.7109375" customWidth="1"/>
    <col min="15" max="15" width="14.42578125" bestFit="1" customWidth="1"/>
    <col min="16" max="16" width="11.28515625" bestFit="1" customWidth="1"/>
    <col min="17" max="17" width="7.85546875" customWidth="1"/>
    <col min="18" max="18" width="16.140625" bestFit="1" customWidth="1"/>
    <col min="19" max="19" width="16" bestFit="1" customWidth="1"/>
    <col min="20" max="20" width="7.7109375" bestFit="1" customWidth="1"/>
    <col min="21" max="21" width="7.5703125" bestFit="1" customWidth="1"/>
    <col min="22" max="22" width="15.85546875" bestFit="1" customWidth="1"/>
    <col min="23" max="23" width="8.7109375" customWidth="1"/>
    <col min="24" max="24" width="14" customWidth="1"/>
    <col min="25" max="25" width="13.42578125" customWidth="1"/>
    <col min="26" max="26" width="12.5703125" customWidth="1"/>
    <col min="27" max="27" width="14.85546875" customWidth="1"/>
    <col min="32" max="32" width="12" customWidth="1"/>
    <col min="33" max="33" width="13.7109375" customWidth="1"/>
    <col min="34" max="34" width="9.85546875" bestFit="1" customWidth="1"/>
    <col min="35" max="35" width="9.28515625" bestFit="1" customWidth="1"/>
    <col min="36" max="37" width="7.85546875" customWidth="1"/>
    <col min="38" max="38" width="12.7109375" customWidth="1"/>
    <col min="39" max="39" width="16.5703125" customWidth="1"/>
    <col min="40" max="40" width="12" bestFit="1" customWidth="1"/>
    <col min="41" max="41" width="18" bestFit="1" customWidth="1"/>
    <col min="42" max="42" width="14.28515625" bestFit="1" customWidth="1"/>
    <col min="43" max="43" width="12.28515625" customWidth="1"/>
    <col min="44" max="44" width="11.42578125" customWidth="1"/>
    <col min="45" max="45" width="14.28515625" customWidth="1"/>
  </cols>
  <sheetData>
    <row r="1" spans="1:45" x14ac:dyDescent="0.25">
      <c r="AH1" t="s">
        <v>189</v>
      </c>
    </row>
    <row r="2" spans="1:45" x14ac:dyDescent="0.25">
      <c r="AH2" s="26">
        <f>179995000/184504000</f>
        <v>0.97556150544161646</v>
      </c>
      <c r="AI2" s="26">
        <f>175430000/184504000</f>
        <v>0.95081949442830505</v>
      </c>
    </row>
    <row r="3" spans="1:45" s="23" customFormat="1" ht="18.75" x14ac:dyDescent="0.3">
      <c r="A3" s="15"/>
      <c r="B3" s="15"/>
      <c r="C3" s="15"/>
      <c r="D3" s="15"/>
      <c r="E3" s="15"/>
      <c r="F3" s="21" t="s">
        <v>87</v>
      </c>
      <c r="G3" s="21"/>
      <c r="H3" s="27" t="s">
        <v>100</v>
      </c>
      <c r="I3" s="16" t="s">
        <v>49</v>
      </c>
      <c r="J3" s="16"/>
      <c r="K3" s="16"/>
      <c r="L3" s="16"/>
      <c r="M3" s="17" t="s">
        <v>55</v>
      </c>
      <c r="N3" s="17"/>
      <c r="O3" s="18" t="s">
        <v>56</v>
      </c>
      <c r="P3" s="18"/>
      <c r="Q3" s="18"/>
      <c r="R3" s="18"/>
      <c r="S3" s="19" t="s">
        <v>57</v>
      </c>
      <c r="T3" s="19"/>
      <c r="U3" s="19"/>
      <c r="V3" s="19"/>
      <c r="W3" s="19"/>
      <c r="X3" s="20" t="s">
        <v>65</v>
      </c>
      <c r="Y3" s="20"/>
      <c r="Z3" s="21" t="s">
        <v>52</v>
      </c>
      <c r="AA3" s="21"/>
      <c r="AB3" s="21"/>
      <c r="AC3" s="21"/>
      <c r="AD3" s="21"/>
      <c r="AE3" s="21"/>
      <c r="AF3" s="17" t="s">
        <v>62</v>
      </c>
      <c r="AG3" s="17"/>
      <c r="AH3" s="17"/>
      <c r="AI3" s="17"/>
      <c r="AJ3" s="17"/>
      <c r="AK3" s="17"/>
      <c r="AL3" s="17"/>
      <c r="AM3" s="22" t="s">
        <v>67</v>
      </c>
      <c r="AN3" s="22"/>
      <c r="AO3" s="22"/>
      <c r="AP3" s="22"/>
      <c r="AQ3" s="22"/>
      <c r="AR3" s="22"/>
      <c r="AS3" s="22"/>
    </row>
    <row r="4" spans="1:45" s="1" customFormat="1" x14ac:dyDescent="0.25">
      <c r="A4" s="12" t="s">
        <v>0</v>
      </c>
      <c r="B4" s="12" t="s">
        <v>39</v>
      </c>
      <c r="C4" s="12" t="s">
        <v>14</v>
      </c>
      <c r="D4" s="12" t="s">
        <v>40</v>
      </c>
      <c r="E4" s="12" t="s">
        <v>96</v>
      </c>
      <c r="F4" s="8" t="s">
        <v>88</v>
      </c>
      <c r="G4" s="8" t="s">
        <v>89</v>
      </c>
      <c r="H4" s="28" t="s">
        <v>101</v>
      </c>
      <c r="I4" s="7" t="s">
        <v>48</v>
      </c>
      <c r="J4" s="7" t="s">
        <v>38</v>
      </c>
      <c r="K4" s="7" t="s">
        <v>50</v>
      </c>
      <c r="L4" s="7" t="s">
        <v>51</v>
      </c>
      <c r="M4" s="9" t="s">
        <v>54</v>
      </c>
      <c r="N4" s="9" t="s">
        <v>68</v>
      </c>
      <c r="O4" s="11" t="s">
        <v>12</v>
      </c>
      <c r="P4" s="11" t="s">
        <v>35</v>
      </c>
      <c r="Q4" s="11" t="s">
        <v>10</v>
      </c>
      <c r="R4" s="11" t="s">
        <v>11</v>
      </c>
      <c r="S4" s="10" t="s">
        <v>13</v>
      </c>
      <c r="T4" s="10" t="s">
        <v>58</v>
      </c>
      <c r="U4" s="10" t="s">
        <v>59</v>
      </c>
      <c r="V4" s="10" t="s">
        <v>60</v>
      </c>
      <c r="W4" s="10" t="s">
        <v>85</v>
      </c>
      <c r="X4" s="14" t="s">
        <v>26</v>
      </c>
      <c r="Y4" s="14" t="s">
        <v>69</v>
      </c>
      <c r="Z4" s="8" t="s">
        <v>22</v>
      </c>
      <c r="AA4" s="8" t="s">
        <v>24</v>
      </c>
      <c r="AB4" s="8" t="s">
        <v>7</v>
      </c>
      <c r="AC4" s="8" t="s">
        <v>8</v>
      </c>
      <c r="AD4" s="8" t="s">
        <v>9</v>
      </c>
      <c r="AE4" s="8" t="s">
        <v>53</v>
      </c>
      <c r="AF4" s="9" t="s">
        <v>63</v>
      </c>
      <c r="AG4" s="9" t="s">
        <v>64</v>
      </c>
      <c r="AH4" s="9" t="s">
        <v>30</v>
      </c>
      <c r="AI4" s="9" t="s">
        <v>31</v>
      </c>
      <c r="AJ4" s="9" t="s">
        <v>33</v>
      </c>
      <c r="AK4" s="9" t="s">
        <v>34</v>
      </c>
      <c r="AL4" s="9" t="s">
        <v>190</v>
      </c>
      <c r="AM4" s="13" t="s">
        <v>66</v>
      </c>
      <c r="AN4" s="13" t="s">
        <v>28</v>
      </c>
      <c r="AO4" s="13" t="s">
        <v>29</v>
      </c>
      <c r="AP4" s="13" t="s">
        <v>27</v>
      </c>
      <c r="AQ4" s="13" t="s">
        <v>16</v>
      </c>
      <c r="AR4" s="13" t="s">
        <v>5</v>
      </c>
      <c r="AS4" s="13" t="s">
        <v>6</v>
      </c>
    </row>
    <row r="5" spans="1:45" x14ac:dyDescent="0.25">
      <c r="A5" t="s">
        <v>97</v>
      </c>
      <c r="C5" t="b">
        <v>0</v>
      </c>
      <c r="D5" t="b">
        <v>0</v>
      </c>
      <c r="E5" t="s">
        <v>99</v>
      </c>
      <c r="F5" t="s">
        <v>95</v>
      </c>
      <c r="G5" t="s">
        <v>94</v>
      </c>
      <c r="H5" t="s">
        <v>102</v>
      </c>
      <c r="I5">
        <v>3</v>
      </c>
      <c r="J5">
        <v>1.4999999999999999E-2</v>
      </c>
      <c r="K5">
        <v>55</v>
      </c>
      <c r="L5">
        <v>5</v>
      </c>
      <c r="M5" t="s">
        <v>86</v>
      </c>
      <c r="N5">
        <v>0.03</v>
      </c>
      <c r="O5" t="s">
        <v>37</v>
      </c>
      <c r="P5" t="s">
        <v>36</v>
      </c>
      <c r="Q5">
        <v>15</v>
      </c>
      <c r="R5">
        <v>0.03</v>
      </c>
      <c r="S5">
        <v>5</v>
      </c>
      <c r="T5">
        <v>999</v>
      </c>
      <c r="U5">
        <v>0</v>
      </c>
      <c r="V5" t="s">
        <v>61</v>
      </c>
      <c r="W5" t="b">
        <v>0</v>
      </c>
      <c r="X5">
        <v>0.01</v>
      </c>
      <c r="Y5" t="b">
        <v>0</v>
      </c>
      <c r="Z5" t="s">
        <v>93</v>
      </c>
      <c r="AA5" t="s">
        <v>21</v>
      </c>
      <c r="AB5">
        <v>7.0000000000000007E-2</v>
      </c>
      <c r="AC5">
        <v>7.7200000000000005E-2</v>
      </c>
      <c r="AD5" s="3">
        <v>0.12</v>
      </c>
      <c r="AE5" s="5">
        <v>2.5000000000000001E-2</v>
      </c>
      <c r="AF5" t="s">
        <v>32</v>
      </c>
      <c r="AG5" t="s">
        <v>32</v>
      </c>
      <c r="AH5" s="26">
        <v>0.99462395886975496</v>
      </c>
      <c r="AI5" s="26">
        <v>0.96988052819607695</v>
      </c>
      <c r="AL5" s="48">
        <v>3517847922</v>
      </c>
      <c r="AM5" t="b">
        <v>1</v>
      </c>
      <c r="AN5" t="b">
        <v>1</v>
      </c>
      <c r="AO5" t="b">
        <v>1</v>
      </c>
      <c r="AP5">
        <v>0</v>
      </c>
      <c r="AQ5" t="s">
        <v>4</v>
      </c>
      <c r="AR5" t="b">
        <v>1</v>
      </c>
      <c r="AS5" s="24" t="b">
        <v>1</v>
      </c>
    </row>
    <row r="6" spans="1:45" x14ac:dyDescent="0.25">
      <c r="A6" t="s">
        <v>104</v>
      </c>
      <c r="C6" t="b">
        <v>0</v>
      </c>
      <c r="D6" t="b">
        <v>0</v>
      </c>
      <c r="E6" t="s">
        <v>99</v>
      </c>
      <c r="F6" t="s">
        <v>98</v>
      </c>
      <c r="G6" t="s">
        <v>94</v>
      </c>
      <c r="H6" t="s">
        <v>102</v>
      </c>
      <c r="I6">
        <v>3</v>
      </c>
      <c r="J6">
        <v>1.4999999999999999E-2</v>
      </c>
      <c r="K6">
        <v>55</v>
      </c>
      <c r="L6">
        <v>5</v>
      </c>
      <c r="M6" t="s">
        <v>86</v>
      </c>
      <c r="N6">
        <v>0.03</v>
      </c>
      <c r="O6" t="s">
        <v>37</v>
      </c>
      <c r="P6" t="s">
        <v>36</v>
      </c>
      <c r="Q6">
        <v>15</v>
      </c>
      <c r="R6">
        <v>0.03</v>
      </c>
      <c r="S6">
        <v>5</v>
      </c>
      <c r="T6">
        <v>999</v>
      </c>
      <c r="U6">
        <v>0</v>
      </c>
      <c r="V6" t="s">
        <v>61</v>
      </c>
      <c r="W6" t="b">
        <v>0</v>
      </c>
      <c r="X6">
        <v>0.01</v>
      </c>
      <c r="Y6" t="b">
        <v>0</v>
      </c>
      <c r="Z6" t="s">
        <v>93</v>
      </c>
      <c r="AA6" t="s">
        <v>21</v>
      </c>
      <c r="AB6">
        <v>7.0000000000000007E-2</v>
      </c>
      <c r="AC6">
        <v>7.7200000000000005E-2</v>
      </c>
      <c r="AD6" s="3">
        <v>0.12</v>
      </c>
      <c r="AE6" s="5">
        <v>2.5000000000000001E-2</v>
      </c>
      <c r="AF6" t="s">
        <v>32</v>
      </c>
      <c r="AG6" t="s">
        <v>32</v>
      </c>
      <c r="AH6" s="26">
        <v>0.99462395886975508</v>
      </c>
      <c r="AI6" s="26">
        <v>0.96988052819607673</v>
      </c>
      <c r="AL6" s="48">
        <v>3517847922</v>
      </c>
      <c r="AM6" t="b">
        <v>1</v>
      </c>
      <c r="AN6" t="b">
        <v>1</v>
      </c>
      <c r="AO6" t="b">
        <v>1</v>
      </c>
      <c r="AP6">
        <v>0</v>
      </c>
      <c r="AQ6" t="s">
        <v>4</v>
      </c>
      <c r="AR6" t="b">
        <v>1</v>
      </c>
      <c r="AS6" s="24" t="b">
        <v>1</v>
      </c>
    </row>
    <row r="7" spans="1:45" x14ac:dyDescent="0.25">
      <c r="A7" t="s">
        <v>103</v>
      </c>
      <c r="C7" t="b">
        <v>1</v>
      </c>
      <c r="D7" t="b">
        <v>0</v>
      </c>
      <c r="E7" t="s">
        <v>99</v>
      </c>
      <c r="F7" t="s">
        <v>98</v>
      </c>
      <c r="G7" t="s">
        <v>94</v>
      </c>
      <c r="H7" t="s">
        <v>105</v>
      </c>
      <c r="I7">
        <v>3</v>
      </c>
      <c r="J7">
        <v>1.4999999999999999E-2</v>
      </c>
      <c r="K7">
        <v>55</v>
      </c>
      <c r="L7">
        <v>5</v>
      </c>
      <c r="M7" t="s">
        <v>86</v>
      </c>
      <c r="N7">
        <v>0.03</v>
      </c>
      <c r="O7" t="s">
        <v>37</v>
      </c>
      <c r="P7" t="s">
        <v>36</v>
      </c>
      <c r="Q7">
        <v>15</v>
      </c>
      <c r="R7">
        <v>0.03</v>
      </c>
      <c r="S7">
        <v>5</v>
      </c>
      <c r="T7">
        <v>999</v>
      </c>
      <c r="U7">
        <v>0</v>
      </c>
      <c r="V7" t="s">
        <v>61</v>
      </c>
      <c r="W7" t="b">
        <v>0</v>
      </c>
      <c r="X7">
        <v>0.01</v>
      </c>
      <c r="Y7" t="b">
        <v>0</v>
      </c>
      <c r="Z7" t="s">
        <v>93</v>
      </c>
      <c r="AA7" t="s">
        <v>21</v>
      </c>
      <c r="AB7">
        <v>7.0000000000000007E-2</v>
      </c>
      <c r="AC7">
        <v>7.7200000000000005E-2</v>
      </c>
      <c r="AD7" s="3">
        <v>0.12</v>
      </c>
      <c r="AE7" s="5">
        <v>2.5000000000000001E-2</v>
      </c>
      <c r="AF7" t="s">
        <v>32</v>
      </c>
      <c r="AG7" t="s">
        <v>32</v>
      </c>
      <c r="AH7" s="26">
        <v>0.99462395886975508</v>
      </c>
      <c r="AI7" s="26">
        <v>0.96988052819607673</v>
      </c>
      <c r="AL7" s="48">
        <v>3517847922</v>
      </c>
      <c r="AM7" t="b">
        <v>1</v>
      </c>
      <c r="AN7" t="b">
        <v>1</v>
      </c>
      <c r="AO7" t="b">
        <v>1</v>
      </c>
      <c r="AP7">
        <v>0</v>
      </c>
      <c r="AQ7" t="s">
        <v>4</v>
      </c>
      <c r="AR7" t="b">
        <v>1</v>
      </c>
      <c r="AS7" s="24" t="b">
        <v>1</v>
      </c>
    </row>
  </sheetData>
  <dataValidations count="6">
    <dataValidation type="list" allowBlank="1" showInputMessage="1" showErrorMessage="1" sqref="AN5:AO7 C5:C7" xr:uid="{1240F49A-5091-456D-B77A-0673AD56E758}">
      <formula1>"TRUE, FALSE"</formula1>
    </dataValidation>
    <dataValidation type="list" allowBlank="1" showInputMessage="1" showErrorMessage="1" sqref="Z5:Z7" xr:uid="{8909875A-86FC-4594-BBAF-A364A5851F3C}">
      <formula1>"simple, internal"</formula1>
    </dataValidation>
    <dataValidation type="list" allowBlank="1" showInputMessage="1" showErrorMessage="1" sqref="F5:F7" xr:uid="{74315FAD-C45A-4DC3-BA52-2C9420B1E53C}">
      <formula1>"singleTier,multiTier"</formula1>
    </dataValidation>
    <dataValidation type="list" allowBlank="1" showInputMessage="1" showErrorMessage="1" sqref="E5:E7" xr:uid="{FE99E520-5245-4606-89B9-5B3E4C28457B}">
      <formula1>"flat,NMR"</formula1>
    </dataValidation>
    <dataValidation type="list" allowBlank="1" showInputMessage="1" showErrorMessage="1" sqref="D5:D7" xr:uid="{EC327A6A-3FD9-4228-86E6-BF4DFCBDFAEB}">
      <formula1>"TRUE,FALSE"</formula1>
    </dataValidation>
    <dataValidation type="list" allowBlank="1" showInputMessage="1" showErrorMessage="1" sqref="H5:H7" xr:uid="{D412AB2C-441D-4DD0-A524-39422CB58EC7}">
      <formula1>"EAN,AGG"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2380-6405-410A-A4D9-17F48F5CE536}">
  <dimension ref="A3:I5"/>
  <sheetViews>
    <sheetView tabSelected="1"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F11" sqref="F11"/>
    </sheetView>
  </sheetViews>
  <sheetFormatPr defaultRowHeight="15" x14ac:dyDescent="0.25"/>
  <cols>
    <col min="1" max="1" width="21.7109375" customWidth="1"/>
    <col min="2" max="2" width="10" customWidth="1"/>
    <col min="3" max="3" width="11.140625" customWidth="1"/>
    <col min="4" max="4" width="16.5703125" customWidth="1"/>
    <col min="5" max="5" width="17.7109375" customWidth="1"/>
    <col min="6" max="6" width="17.140625" customWidth="1"/>
    <col min="7" max="7" width="27.140625" customWidth="1"/>
    <col min="8" max="9" width="17.42578125" customWidth="1"/>
  </cols>
  <sheetData>
    <row r="3" spans="1:9" s="23" customFormat="1" ht="18.75" x14ac:dyDescent="0.3">
      <c r="A3" s="15"/>
      <c r="B3" s="15"/>
      <c r="C3" s="15"/>
      <c r="D3" s="21" t="s">
        <v>87</v>
      </c>
      <c r="E3" s="21"/>
      <c r="F3" s="17" t="s">
        <v>55</v>
      </c>
      <c r="G3" s="17"/>
      <c r="H3" s="20" t="s">
        <v>198</v>
      </c>
      <c r="I3" s="20"/>
    </row>
    <row r="4" spans="1:9" s="1" customFormat="1" x14ac:dyDescent="0.25">
      <c r="A4" s="12" t="s">
        <v>201</v>
      </c>
      <c r="B4" s="12" t="s">
        <v>39</v>
      </c>
      <c r="C4" s="12" t="s">
        <v>14</v>
      </c>
      <c r="D4" s="8" t="s">
        <v>199</v>
      </c>
      <c r="E4" s="8" t="s">
        <v>202</v>
      </c>
      <c r="F4" s="9" t="s">
        <v>54</v>
      </c>
      <c r="G4" s="9" t="s">
        <v>68</v>
      </c>
      <c r="H4" s="14" t="s">
        <v>26</v>
      </c>
      <c r="I4" s="14" t="s">
        <v>197</v>
      </c>
    </row>
    <row r="5" spans="1:9" x14ac:dyDescent="0.25">
      <c r="A5" t="s">
        <v>196</v>
      </c>
      <c r="C5" t="b">
        <v>1</v>
      </c>
      <c r="D5" t="s">
        <v>95</v>
      </c>
      <c r="E5" t="s">
        <v>200</v>
      </c>
      <c r="F5" t="s">
        <v>86</v>
      </c>
      <c r="G5">
        <v>2.75E-2</v>
      </c>
      <c r="H5">
        <v>0</v>
      </c>
      <c r="I5" t="b">
        <v>1</v>
      </c>
    </row>
  </sheetData>
  <dataValidations count="2">
    <dataValidation type="list" allowBlank="1" showInputMessage="1" showErrorMessage="1" sqref="D5" xr:uid="{73B0AF26-6A4C-427C-B7EA-75439AFB0B6E}">
      <formula1>"singleTier,multiTier"</formula1>
    </dataValidation>
    <dataValidation type="list" allowBlank="1" showInputMessage="1" showErrorMessage="1" sqref="C5" xr:uid="{BD331DEC-2DB8-437E-B2EB-02992BFDA38C}">
      <formula1>"TRUE, 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L23" sqref="L23"/>
    </sheetView>
  </sheetViews>
  <sheetFormatPr defaultRowHeight="15" x14ac:dyDescent="0.25"/>
  <cols>
    <col min="2" max="2" width="10.85546875" customWidth="1"/>
    <col min="9" max="9" width="12" customWidth="1"/>
    <col min="10" max="10" width="11.7109375" customWidth="1"/>
  </cols>
  <sheetData>
    <row r="3" spans="1:10" x14ac:dyDescent="0.25">
      <c r="A3" t="s">
        <v>41</v>
      </c>
      <c r="B3" s="2" t="s">
        <v>1</v>
      </c>
      <c r="C3" s="2" t="s">
        <v>2</v>
      </c>
      <c r="D3" s="2" t="s">
        <v>3</v>
      </c>
      <c r="E3" s="2" t="s">
        <v>44</v>
      </c>
      <c r="F3" s="2" t="s">
        <v>45</v>
      </c>
      <c r="G3" s="2" t="s">
        <v>42</v>
      </c>
      <c r="H3" s="2" t="s">
        <v>43</v>
      </c>
      <c r="I3" s="2" t="s">
        <v>47</v>
      </c>
      <c r="J3" s="2" t="s">
        <v>46</v>
      </c>
    </row>
    <row r="4" spans="1:10" x14ac:dyDescent="0.25">
      <c r="A4">
        <v>2018</v>
      </c>
      <c r="B4">
        <v>100</v>
      </c>
      <c r="C4">
        <v>32</v>
      </c>
      <c r="D4">
        <v>5</v>
      </c>
      <c r="E4">
        <v>20</v>
      </c>
      <c r="F4">
        <v>74</v>
      </c>
      <c r="G4">
        <v>20</v>
      </c>
      <c r="H4">
        <v>110</v>
      </c>
      <c r="I4">
        <v>50</v>
      </c>
      <c r="J4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AB1D-5D27-425D-BA62-0973AEFB252B}">
  <dimension ref="A1"/>
  <sheetViews>
    <sheetView workbookViewId="0">
      <selection activeCell="U15" sqref="U15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"/>
  <sheetViews>
    <sheetView workbookViewId="0">
      <selection activeCell="A4" sqref="A4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23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25</v>
      </c>
      <c r="G1" s="1" t="s">
        <v>15</v>
      </c>
    </row>
    <row r="2" spans="1:7" x14ac:dyDescent="0.25">
      <c r="A2" s="1" t="s">
        <v>21</v>
      </c>
      <c r="B2" s="4">
        <v>0.128</v>
      </c>
      <c r="C2" s="3">
        <v>0</v>
      </c>
      <c r="D2">
        <v>1</v>
      </c>
      <c r="E2" s="4">
        <f t="shared" ref="E2:E20" si="0">F2</f>
        <v>0.128</v>
      </c>
      <c r="F2" s="6">
        <f t="shared" ref="F2" si="1">B2 - C2^2/2</f>
        <v>0.128</v>
      </c>
      <c r="G2" t="s">
        <v>70</v>
      </c>
    </row>
    <row r="3" spans="1:7" x14ac:dyDescent="0.25">
      <c r="A3" s="1" t="s">
        <v>21</v>
      </c>
      <c r="B3" s="4">
        <v>0.02</v>
      </c>
      <c r="C3" s="3">
        <v>0</v>
      </c>
      <c r="D3">
        <v>1</v>
      </c>
      <c r="E3" s="4">
        <f t="shared" si="0"/>
        <v>0.02</v>
      </c>
      <c r="F3" s="6">
        <v>0.02</v>
      </c>
      <c r="G3" t="s">
        <v>71</v>
      </c>
    </row>
    <row r="4" spans="1:7" x14ac:dyDescent="0.25">
      <c r="A4" s="1" t="s">
        <v>21</v>
      </c>
      <c r="B4" s="4">
        <v>7.7200000000000005E-2</v>
      </c>
      <c r="C4" s="3">
        <v>0.12</v>
      </c>
      <c r="D4">
        <v>30</v>
      </c>
      <c r="E4" s="4">
        <f t="shared" si="0"/>
        <v>7.0000000000000007E-2</v>
      </c>
      <c r="F4" s="6">
        <f t="shared" ref="F4:F8" si="2">B4 - C4^2/2</f>
        <v>7.0000000000000007E-2</v>
      </c>
      <c r="G4" t="s">
        <v>76</v>
      </c>
    </row>
    <row r="5" spans="1:7" x14ac:dyDescent="0.25">
      <c r="A5" s="1" t="s">
        <v>72</v>
      </c>
      <c r="B5" s="4">
        <v>0.128</v>
      </c>
      <c r="C5" s="3">
        <v>0</v>
      </c>
      <c r="D5">
        <v>1</v>
      </c>
      <c r="E5" s="4">
        <f t="shared" si="0"/>
        <v>0.128</v>
      </c>
      <c r="F5" s="6">
        <f t="shared" si="2"/>
        <v>0.128</v>
      </c>
      <c r="G5" t="s">
        <v>70</v>
      </c>
    </row>
    <row r="6" spans="1:7" x14ac:dyDescent="0.25">
      <c r="A6" s="1" t="s">
        <v>72</v>
      </c>
      <c r="B6" s="4">
        <v>0.02</v>
      </c>
      <c r="C6" s="3">
        <v>0</v>
      </c>
      <c r="D6">
        <v>1</v>
      </c>
      <c r="E6" s="4">
        <f t="shared" si="0"/>
        <v>0.02</v>
      </c>
      <c r="F6" s="6">
        <v>0.02</v>
      </c>
      <c r="G6" t="s">
        <v>71</v>
      </c>
    </row>
    <row r="7" spans="1:7" x14ac:dyDescent="0.25">
      <c r="A7" s="1" t="s">
        <v>72</v>
      </c>
      <c r="B7" s="4">
        <v>5.7200000000000001E-2</v>
      </c>
      <c r="C7" s="3">
        <v>0.12</v>
      </c>
      <c r="D7">
        <v>10</v>
      </c>
      <c r="E7" s="4">
        <f t="shared" si="0"/>
        <v>0.05</v>
      </c>
      <c r="F7" s="6">
        <f t="shared" si="2"/>
        <v>0.05</v>
      </c>
      <c r="G7" t="s">
        <v>73</v>
      </c>
    </row>
    <row r="8" spans="1:7" x14ac:dyDescent="0.25">
      <c r="A8" s="1" t="s">
        <v>72</v>
      </c>
      <c r="B8" s="4">
        <v>7.22E-2</v>
      </c>
      <c r="C8" s="3">
        <v>0.12</v>
      </c>
      <c r="D8">
        <v>5</v>
      </c>
      <c r="E8" s="4">
        <f t="shared" si="0"/>
        <v>6.5000000000000002E-2</v>
      </c>
      <c r="F8" s="6">
        <f t="shared" si="2"/>
        <v>6.5000000000000002E-2</v>
      </c>
      <c r="G8" t="s">
        <v>74</v>
      </c>
    </row>
    <row r="9" spans="1:7" x14ac:dyDescent="0.25">
      <c r="A9" s="1" t="s">
        <v>72</v>
      </c>
      <c r="B9" s="4">
        <v>7.7200000000000005E-2</v>
      </c>
      <c r="C9" s="3">
        <v>0.12</v>
      </c>
      <c r="D9">
        <v>15</v>
      </c>
      <c r="E9" s="4">
        <f t="shared" si="0"/>
        <v>7.0000000000000007E-2</v>
      </c>
      <c r="F9" s="6">
        <f t="shared" ref="F9:F16" si="3">B9 - C9^2/2</f>
        <v>7.0000000000000007E-2</v>
      </c>
      <c r="G9" t="s">
        <v>77</v>
      </c>
    </row>
    <row r="10" spans="1:7" x14ac:dyDescent="0.25">
      <c r="A10" s="1" t="s">
        <v>75</v>
      </c>
      <c r="B10" s="4">
        <v>0.128</v>
      </c>
      <c r="C10" s="3">
        <v>0</v>
      </c>
      <c r="D10">
        <v>1</v>
      </c>
      <c r="E10" s="4">
        <f t="shared" si="0"/>
        <v>0.128</v>
      </c>
      <c r="F10" s="6">
        <f t="shared" si="3"/>
        <v>0.128</v>
      </c>
      <c r="G10" t="s">
        <v>70</v>
      </c>
    </row>
    <row r="11" spans="1:7" x14ac:dyDescent="0.25">
      <c r="A11" s="1" t="s">
        <v>75</v>
      </c>
      <c r="B11" s="4">
        <v>0.02</v>
      </c>
      <c r="C11" s="3">
        <v>0</v>
      </c>
      <c r="D11">
        <v>1</v>
      </c>
      <c r="E11" s="4">
        <f t="shared" si="0"/>
        <v>0.02</v>
      </c>
      <c r="F11" s="6">
        <v>0.02</v>
      </c>
      <c r="G11" t="s">
        <v>71</v>
      </c>
    </row>
    <row r="12" spans="1:7" x14ac:dyDescent="0.25">
      <c r="A12" s="1" t="s">
        <v>75</v>
      </c>
      <c r="B12" s="4">
        <v>5.7200000000000001E-2</v>
      </c>
      <c r="C12" s="3">
        <v>0.12</v>
      </c>
      <c r="D12">
        <v>10</v>
      </c>
      <c r="E12" s="4">
        <f t="shared" si="0"/>
        <v>0.05</v>
      </c>
      <c r="F12" s="6">
        <f t="shared" si="3"/>
        <v>0.05</v>
      </c>
      <c r="G12" t="s">
        <v>73</v>
      </c>
    </row>
    <row r="13" spans="1:7" x14ac:dyDescent="0.25">
      <c r="A13" s="1" t="s">
        <v>75</v>
      </c>
      <c r="B13" s="4">
        <v>7.22E-2</v>
      </c>
      <c r="C13" s="3">
        <v>0.12</v>
      </c>
      <c r="D13">
        <v>20</v>
      </c>
      <c r="E13" s="4">
        <f t="shared" si="0"/>
        <v>6.5000000000000002E-2</v>
      </c>
      <c r="F13" s="6">
        <f t="shared" si="3"/>
        <v>6.5000000000000002E-2</v>
      </c>
      <c r="G13" t="s">
        <v>78</v>
      </c>
    </row>
    <row r="14" spans="1:7" x14ac:dyDescent="0.25">
      <c r="A14" s="1" t="s">
        <v>83</v>
      </c>
      <c r="B14" s="4">
        <v>0.128</v>
      </c>
      <c r="C14" s="3">
        <v>0</v>
      </c>
      <c r="D14">
        <v>1</v>
      </c>
      <c r="E14" s="4">
        <f t="shared" si="0"/>
        <v>0.128</v>
      </c>
      <c r="F14" s="6">
        <f t="shared" si="3"/>
        <v>0.128</v>
      </c>
      <c r="G14" t="s">
        <v>70</v>
      </c>
    </row>
    <row r="15" spans="1:7" x14ac:dyDescent="0.25">
      <c r="A15" s="1" t="s">
        <v>83</v>
      </c>
      <c r="B15" s="4">
        <v>0.02</v>
      </c>
      <c r="C15" s="3">
        <v>0</v>
      </c>
      <c r="D15">
        <v>1</v>
      </c>
      <c r="E15" s="4">
        <f t="shared" si="0"/>
        <v>0.02</v>
      </c>
      <c r="F15" s="6">
        <v>0.02</v>
      </c>
      <c r="G15" t="s">
        <v>71</v>
      </c>
    </row>
    <row r="16" spans="1:7" x14ac:dyDescent="0.25">
      <c r="A16" s="1" t="s">
        <v>83</v>
      </c>
      <c r="B16" s="4">
        <v>-0.24</v>
      </c>
      <c r="C16" s="3">
        <v>0</v>
      </c>
      <c r="D16">
        <v>1</v>
      </c>
      <c r="E16" s="4">
        <f t="shared" si="0"/>
        <v>-0.24</v>
      </c>
      <c r="F16" s="6">
        <f t="shared" si="3"/>
        <v>-0.24</v>
      </c>
      <c r="G16" t="s">
        <v>79</v>
      </c>
    </row>
    <row r="17" spans="1:7" x14ac:dyDescent="0.25">
      <c r="A17" s="1" t="s">
        <v>83</v>
      </c>
      <c r="B17" s="4">
        <v>0.12</v>
      </c>
      <c r="C17" s="3">
        <v>0</v>
      </c>
      <c r="D17">
        <v>1</v>
      </c>
      <c r="E17" s="4">
        <f t="shared" si="0"/>
        <v>0.12</v>
      </c>
      <c r="F17" s="6">
        <f t="shared" ref="F17:F23" si="4">B17 - C17^2/2</f>
        <v>0.12</v>
      </c>
      <c r="G17" t="s">
        <v>80</v>
      </c>
    </row>
    <row r="18" spans="1:7" x14ac:dyDescent="0.25">
      <c r="A18" s="1" t="s">
        <v>83</v>
      </c>
      <c r="B18" s="4">
        <v>0.13</v>
      </c>
      <c r="C18" s="3">
        <v>0</v>
      </c>
      <c r="D18">
        <v>1</v>
      </c>
      <c r="E18" s="4">
        <f t="shared" si="0"/>
        <v>0.13</v>
      </c>
      <c r="F18" s="6">
        <f t="shared" si="4"/>
        <v>0.13</v>
      </c>
      <c r="G18" t="s">
        <v>81</v>
      </c>
    </row>
    <row r="19" spans="1:7" x14ac:dyDescent="0.25">
      <c r="A19" s="1" t="s">
        <v>83</v>
      </c>
      <c r="B19" s="4">
        <v>0.11</v>
      </c>
      <c r="C19" s="3">
        <v>0</v>
      </c>
      <c r="D19">
        <v>1</v>
      </c>
      <c r="E19" s="4">
        <f t="shared" si="0"/>
        <v>0.11</v>
      </c>
      <c r="F19" s="6">
        <f t="shared" si="4"/>
        <v>0.11</v>
      </c>
      <c r="G19" t="s">
        <v>82</v>
      </c>
    </row>
    <row r="20" spans="1:7" x14ac:dyDescent="0.25">
      <c r="A20" s="1" t="s">
        <v>83</v>
      </c>
      <c r="B20" s="4">
        <v>0.05</v>
      </c>
      <c r="C20" s="3">
        <v>0</v>
      </c>
      <c r="D20">
        <v>26</v>
      </c>
      <c r="E20" s="4">
        <f t="shared" si="0"/>
        <v>0.05</v>
      </c>
      <c r="F20" s="6">
        <f t="shared" si="4"/>
        <v>0.05</v>
      </c>
      <c r="G20" t="s">
        <v>78</v>
      </c>
    </row>
    <row r="21" spans="1:7" x14ac:dyDescent="0.25">
      <c r="A21" s="1" t="s">
        <v>84</v>
      </c>
      <c r="B21" s="4">
        <v>0.128</v>
      </c>
      <c r="C21" s="3">
        <v>0</v>
      </c>
      <c r="D21">
        <v>1</v>
      </c>
      <c r="E21" s="4">
        <f t="shared" ref="E21:E27" si="5">F21</f>
        <v>0.128</v>
      </c>
      <c r="F21" s="6">
        <f t="shared" si="4"/>
        <v>0.128</v>
      </c>
      <c r="G21" t="s">
        <v>70</v>
      </c>
    </row>
    <row r="22" spans="1:7" x14ac:dyDescent="0.25">
      <c r="A22" s="1" t="s">
        <v>84</v>
      </c>
      <c r="B22" s="4">
        <v>0.02</v>
      </c>
      <c r="C22" s="3">
        <v>0</v>
      </c>
      <c r="D22">
        <v>1</v>
      </c>
      <c r="E22" s="4">
        <f t="shared" si="5"/>
        <v>0.02</v>
      </c>
      <c r="F22" s="6">
        <v>0.02</v>
      </c>
      <c r="G22" t="s">
        <v>71</v>
      </c>
    </row>
    <row r="23" spans="1:7" x14ac:dyDescent="0.25">
      <c r="A23" s="1" t="s">
        <v>84</v>
      </c>
      <c r="B23" s="4">
        <v>-0.24</v>
      </c>
      <c r="C23" s="3">
        <v>0</v>
      </c>
      <c r="D23">
        <v>1</v>
      </c>
      <c r="E23" s="4">
        <f t="shared" si="5"/>
        <v>-0.24</v>
      </c>
      <c r="F23" s="6">
        <f t="shared" si="4"/>
        <v>-0.24</v>
      </c>
      <c r="G23" t="s">
        <v>79</v>
      </c>
    </row>
    <row r="24" spans="1:7" x14ac:dyDescent="0.25">
      <c r="A24" s="1" t="s">
        <v>84</v>
      </c>
      <c r="B24" s="4">
        <v>0.12</v>
      </c>
      <c r="C24" s="3">
        <v>0</v>
      </c>
      <c r="D24">
        <v>1</v>
      </c>
      <c r="E24" s="4">
        <f t="shared" si="5"/>
        <v>0.12</v>
      </c>
      <c r="F24" s="6">
        <f>B24 - C24^2/2</f>
        <v>0.12</v>
      </c>
      <c r="G24" t="s">
        <v>80</v>
      </c>
    </row>
    <row r="25" spans="1:7" x14ac:dyDescent="0.25">
      <c r="A25" s="1" t="s">
        <v>84</v>
      </c>
      <c r="B25" s="4">
        <v>0.13</v>
      </c>
      <c r="C25" s="3">
        <v>0</v>
      </c>
      <c r="D25">
        <v>1</v>
      </c>
      <c r="E25" s="4">
        <f t="shared" si="5"/>
        <v>0.13</v>
      </c>
      <c r="F25" s="6">
        <f>B25 - C25^2/2</f>
        <v>0.13</v>
      </c>
      <c r="G25" t="s">
        <v>81</v>
      </c>
    </row>
    <row r="26" spans="1:7" x14ac:dyDescent="0.25">
      <c r="A26" s="1" t="s">
        <v>84</v>
      </c>
      <c r="B26" s="4">
        <v>0.11</v>
      </c>
      <c r="C26" s="3">
        <v>0</v>
      </c>
      <c r="D26">
        <v>1</v>
      </c>
      <c r="E26" s="4">
        <f t="shared" si="5"/>
        <v>0.11</v>
      </c>
      <c r="F26" s="6">
        <f>B26 - C26^2/2</f>
        <v>0.11</v>
      </c>
      <c r="G26" t="s">
        <v>82</v>
      </c>
    </row>
    <row r="27" spans="1:7" x14ac:dyDescent="0.25">
      <c r="A27" s="1" t="s">
        <v>84</v>
      </c>
      <c r="B27" s="4">
        <v>7.0000000000000007E-2</v>
      </c>
      <c r="C27" s="3">
        <v>0</v>
      </c>
      <c r="D27">
        <v>26</v>
      </c>
      <c r="E27" s="4">
        <f t="shared" si="5"/>
        <v>7.0000000000000007E-2</v>
      </c>
      <c r="F27" s="6">
        <f>B27 - C27^2/2</f>
        <v>7.0000000000000007E-2</v>
      </c>
      <c r="G27" t="s">
        <v>78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D02CC-7CA6-4318-9258-0FC7F2A32ECB}">
  <dimension ref="A1:M58"/>
  <sheetViews>
    <sheetView topLeftCell="A31" workbookViewId="0">
      <selection activeCell="E12" sqref="E12"/>
    </sheetView>
  </sheetViews>
  <sheetFormatPr defaultRowHeight="15" x14ac:dyDescent="0.25"/>
  <cols>
    <col min="2" max="2" width="21.7109375" customWidth="1"/>
    <col min="3" max="3" width="21.140625" style="39" customWidth="1"/>
    <col min="4" max="4" width="20.28515625" customWidth="1"/>
    <col min="5" max="5" width="40.28515625" customWidth="1"/>
    <col min="6" max="6" width="14.28515625" customWidth="1"/>
    <col min="7" max="7" width="12.42578125" customWidth="1"/>
    <col min="8" max="8" width="12.85546875" customWidth="1"/>
    <col min="9" max="9" width="44.85546875" customWidth="1"/>
    <col min="10" max="12" width="21.42578125" style="29" customWidth="1"/>
    <col min="13" max="13" width="43.7109375" customWidth="1"/>
  </cols>
  <sheetData>
    <row r="1" spans="1:13" x14ac:dyDescent="0.25">
      <c r="A1" s="46" t="s">
        <v>184</v>
      </c>
    </row>
    <row r="3" spans="1:13" x14ac:dyDescent="0.25">
      <c r="A3" s="1" t="s">
        <v>106</v>
      </c>
      <c r="I3" s="32"/>
      <c r="J3" s="33" t="s">
        <v>121</v>
      </c>
      <c r="K3" s="33" t="s">
        <v>122</v>
      </c>
      <c r="L3" s="33" t="s">
        <v>123</v>
      </c>
      <c r="M3" s="34"/>
    </row>
    <row r="4" spans="1:13" x14ac:dyDescent="0.25">
      <c r="A4" s="1"/>
      <c r="I4" s="35"/>
      <c r="J4" s="47"/>
      <c r="K4" s="47"/>
      <c r="L4" s="47"/>
      <c r="M4" s="36"/>
    </row>
    <row r="5" spans="1:13" x14ac:dyDescent="0.25">
      <c r="B5" t="s">
        <v>186</v>
      </c>
      <c r="C5" s="40" t="s">
        <v>107</v>
      </c>
      <c r="D5" s="1" t="s">
        <v>144</v>
      </c>
      <c r="E5" s="1" t="s">
        <v>91</v>
      </c>
      <c r="I5" s="35" t="s">
        <v>124</v>
      </c>
      <c r="J5" s="30"/>
      <c r="K5" s="30"/>
      <c r="L5" s="30"/>
      <c r="M5" s="36"/>
    </row>
    <row r="6" spans="1:13" x14ac:dyDescent="0.25">
      <c r="B6" t="s">
        <v>108</v>
      </c>
      <c r="C6" s="39">
        <f>L6</f>
        <v>95305185749</v>
      </c>
      <c r="D6" t="s">
        <v>183</v>
      </c>
      <c r="I6" s="35" t="s">
        <v>125</v>
      </c>
      <c r="J6" s="30">
        <v>85983851018</v>
      </c>
      <c r="K6" s="30">
        <v>9321334731</v>
      </c>
      <c r="L6" s="30">
        <v>95305185749</v>
      </c>
      <c r="M6" s="36" t="s">
        <v>126</v>
      </c>
    </row>
    <row r="7" spans="1:13" x14ac:dyDescent="0.25">
      <c r="B7" t="s">
        <v>142</v>
      </c>
      <c r="C7" s="39">
        <f>L7</f>
        <v>2563817075</v>
      </c>
      <c r="D7" t="s">
        <v>183</v>
      </c>
      <c r="I7" s="35" t="s">
        <v>141</v>
      </c>
      <c r="J7" s="30">
        <v>2216327709</v>
      </c>
      <c r="K7" s="30">
        <v>347489366</v>
      </c>
      <c r="L7" s="30">
        <v>2563817075</v>
      </c>
      <c r="M7" s="36"/>
    </row>
    <row r="8" spans="1:13" x14ac:dyDescent="0.25">
      <c r="B8" t="s">
        <v>109</v>
      </c>
      <c r="C8" s="39">
        <f>L8</f>
        <v>1698710276</v>
      </c>
      <c r="D8" t="s">
        <v>183</v>
      </c>
      <c r="I8" s="35" t="s">
        <v>127</v>
      </c>
      <c r="J8" s="30">
        <v>1279308588</v>
      </c>
      <c r="K8" s="30">
        <v>419401688</v>
      </c>
      <c r="L8" s="30">
        <v>1698710276</v>
      </c>
      <c r="M8" s="36"/>
    </row>
    <row r="9" spans="1:13" x14ac:dyDescent="0.25">
      <c r="B9" t="s">
        <v>110</v>
      </c>
      <c r="C9" s="39">
        <f>L9</f>
        <v>1066831555</v>
      </c>
      <c r="D9" t="s">
        <v>183</v>
      </c>
      <c r="I9" s="35" t="s">
        <v>128</v>
      </c>
      <c r="J9" s="30">
        <v>810506954</v>
      </c>
      <c r="K9" s="30">
        <v>256324601</v>
      </c>
      <c r="L9" s="30">
        <v>1066831555</v>
      </c>
      <c r="M9" s="36"/>
    </row>
    <row r="10" spans="1:13" x14ac:dyDescent="0.25">
      <c r="B10" t="s">
        <v>111</v>
      </c>
      <c r="C10" s="39">
        <f>SUM(C6:C9)</f>
        <v>100634544655</v>
      </c>
      <c r="I10" s="35" t="s">
        <v>140</v>
      </c>
      <c r="J10" s="30">
        <v>3466904030</v>
      </c>
      <c r="K10" s="30">
        <v>50943892</v>
      </c>
      <c r="L10" s="30">
        <v>3517847922</v>
      </c>
      <c r="M10" s="36" t="s">
        <v>129</v>
      </c>
    </row>
    <row r="11" spans="1:13" x14ac:dyDescent="0.25">
      <c r="I11" s="35" t="s">
        <v>123</v>
      </c>
      <c r="J11" s="30">
        <v>93756898299</v>
      </c>
      <c r="K11" s="30">
        <v>10395494278</v>
      </c>
      <c r="L11" s="30">
        <v>104152392577</v>
      </c>
      <c r="M11" s="36"/>
    </row>
    <row r="12" spans="1:13" x14ac:dyDescent="0.25">
      <c r="B12" t="s">
        <v>143</v>
      </c>
      <c r="C12" s="39">
        <f>L10</f>
        <v>3517847922</v>
      </c>
      <c r="D12" t="s">
        <v>183</v>
      </c>
      <c r="I12" s="35"/>
      <c r="J12" s="30"/>
      <c r="K12" s="30"/>
      <c r="L12" s="30"/>
      <c r="M12" s="36"/>
    </row>
    <row r="13" spans="1:13" x14ac:dyDescent="0.25">
      <c r="B13" t="s">
        <v>92</v>
      </c>
      <c r="C13" s="39">
        <f>L16</f>
        <v>102667818285.175</v>
      </c>
      <c r="D13" t="s">
        <v>183</v>
      </c>
      <c r="I13" s="35"/>
      <c r="J13" s="30"/>
      <c r="K13" s="30"/>
      <c r="L13" s="30"/>
      <c r="M13" s="36"/>
    </row>
    <row r="14" spans="1:13" x14ac:dyDescent="0.25">
      <c r="B14" t="s">
        <v>90</v>
      </c>
      <c r="C14" s="39">
        <f>L17</f>
        <v>4837750599.8249998</v>
      </c>
      <c r="D14" t="s">
        <v>183</v>
      </c>
      <c r="I14" s="35"/>
      <c r="J14" s="30"/>
      <c r="K14" s="30"/>
      <c r="L14" s="30"/>
      <c r="M14" s="36"/>
    </row>
    <row r="15" spans="1:13" x14ac:dyDescent="0.25">
      <c r="B15" t="s">
        <v>112</v>
      </c>
      <c r="C15" s="39">
        <f>SUM(C12:C14)</f>
        <v>111023416807</v>
      </c>
      <c r="I15" s="35" t="s">
        <v>131</v>
      </c>
      <c r="J15" s="30"/>
      <c r="K15" s="30"/>
      <c r="L15" s="30"/>
      <c r="M15" s="36" t="s">
        <v>132</v>
      </c>
    </row>
    <row r="16" spans="1:13" x14ac:dyDescent="0.25">
      <c r="I16" s="35" t="s">
        <v>130</v>
      </c>
      <c r="J16" s="30"/>
      <c r="K16" s="30"/>
      <c r="L16" s="30">
        <v>102667818285.175</v>
      </c>
      <c r="M16" s="36">
        <v>0.95499999999999996</v>
      </c>
    </row>
    <row r="17" spans="2:13" x14ac:dyDescent="0.25">
      <c r="B17" t="s">
        <v>113</v>
      </c>
      <c r="C17" s="39">
        <f>SUM(C10,C15)</f>
        <v>211657961462</v>
      </c>
      <c r="I17" s="35" t="s">
        <v>133</v>
      </c>
      <c r="J17" s="30"/>
      <c r="K17" s="30"/>
      <c r="L17" s="30">
        <v>4837750599.8249998</v>
      </c>
      <c r="M17" s="36">
        <v>4.4999999999999998E-2</v>
      </c>
    </row>
    <row r="18" spans="2:13" x14ac:dyDescent="0.25">
      <c r="I18" s="35" t="s">
        <v>123</v>
      </c>
      <c r="J18" s="30"/>
      <c r="K18" s="30"/>
      <c r="L18" s="30">
        <v>107505568885</v>
      </c>
      <c r="M18" s="36"/>
    </row>
    <row r="19" spans="2:13" x14ac:dyDescent="0.25">
      <c r="B19" t="s">
        <v>114</v>
      </c>
      <c r="C19" s="39">
        <f>L23-L10</f>
        <v>73480303118</v>
      </c>
      <c r="D19" t="s">
        <v>151</v>
      </c>
      <c r="E19" t="s">
        <v>157</v>
      </c>
      <c r="I19" s="35"/>
      <c r="J19" s="30"/>
      <c r="K19" s="30"/>
      <c r="L19" s="30"/>
      <c r="M19" s="36"/>
    </row>
    <row r="20" spans="2:13" x14ac:dyDescent="0.25">
      <c r="B20" t="s">
        <v>115</v>
      </c>
      <c r="C20" s="39">
        <f>L22+L10</f>
        <v>111023416807</v>
      </c>
      <c r="D20" t="s">
        <v>151</v>
      </c>
      <c r="E20" t="s">
        <v>156</v>
      </c>
      <c r="I20" s="35"/>
      <c r="J20" s="30"/>
      <c r="K20" s="30"/>
      <c r="L20" s="30"/>
      <c r="M20" s="36"/>
    </row>
    <row r="21" spans="2:13" x14ac:dyDescent="0.25">
      <c r="B21" t="s">
        <v>116</v>
      </c>
      <c r="C21" s="39">
        <f>SUM(C19:C20)</f>
        <v>184503719925</v>
      </c>
      <c r="I21" s="35" t="s">
        <v>134</v>
      </c>
      <c r="J21" s="30"/>
      <c r="K21" s="30"/>
      <c r="L21" s="30"/>
      <c r="M21" s="36"/>
    </row>
    <row r="22" spans="2:13" x14ac:dyDescent="0.25">
      <c r="I22" s="35" t="s">
        <v>135</v>
      </c>
      <c r="J22" s="30"/>
      <c r="K22" s="30"/>
      <c r="L22" s="30">
        <v>107505568885</v>
      </c>
      <c r="M22" s="36" t="s">
        <v>136</v>
      </c>
    </row>
    <row r="23" spans="2:13" x14ac:dyDescent="0.25">
      <c r="B23" t="s">
        <v>171</v>
      </c>
      <c r="C23" s="39">
        <f>180173145483 - (175607890480 -175429944726)</f>
        <v>179995199729</v>
      </c>
      <c r="D23" t="s">
        <v>151</v>
      </c>
      <c r="E23" t="s">
        <v>166</v>
      </c>
      <c r="I23" s="35" t="s">
        <v>137</v>
      </c>
      <c r="J23" s="30"/>
      <c r="K23" s="30"/>
      <c r="L23" s="30">
        <v>76998151040</v>
      </c>
      <c r="M23" s="36"/>
    </row>
    <row r="24" spans="2:13" x14ac:dyDescent="0.25">
      <c r="B24" t="s">
        <v>172</v>
      </c>
      <c r="C24" s="39">
        <v>175429944726</v>
      </c>
      <c r="D24" t="s">
        <v>151</v>
      </c>
      <c r="E24" t="s">
        <v>166</v>
      </c>
      <c r="I24" s="35" t="s">
        <v>138</v>
      </c>
      <c r="J24" s="30"/>
      <c r="K24" s="30"/>
      <c r="L24" s="30">
        <v>177945754</v>
      </c>
      <c r="M24" s="36" t="s">
        <v>158</v>
      </c>
    </row>
    <row r="25" spans="2:13" x14ac:dyDescent="0.25">
      <c r="B25" t="s">
        <v>176</v>
      </c>
      <c r="C25" s="39">
        <f>C23+C29</f>
        <v>183511820338</v>
      </c>
      <c r="D25" t="s">
        <v>178</v>
      </c>
      <c r="E25" t="s">
        <v>179</v>
      </c>
      <c r="I25" s="35" t="s">
        <v>139</v>
      </c>
      <c r="J25" s="30"/>
      <c r="K25" s="30"/>
      <c r="L25" s="30">
        <v>184681665679</v>
      </c>
      <c r="M25" s="36"/>
    </row>
    <row r="26" spans="2:13" x14ac:dyDescent="0.25">
      <c r="B26" t="s">
        <v>177</v>
      </c>
      <c r="C26" s="39">
        <f>C24+C29</f>
        <v>178946565335</v>
      </c>
      <c r="D26" t="s">
        <v>178</v>
      </c>
      <c r="E26" t="s">
        <v>179</v>
      </c>
    </row>
    <row r="27" spans="2:13" x14ac:dyDescent="0.25">
      <c r="B27" t="s">
        <v>181</v>
      </c>
      <c r="C27" s="42">
        <f>100*C25/C21</f>
        <v>99.4623958869755</v>
      </c>
      <c r="D27" t="s">
        <v>178</v>
      </c>
    </row>
    <row r="28" spans="2:13" x14ac:dyDescent="0.25">
      <c r="B28" t="s">
        <v>182</v>
      </c>
      <c r="C28" s="42">
        <f>100*C26/C21</f>
        <v>96.988052819607674</v>
      </c>
      <c r="D28" t="s">
        <v>178</v>
      </c>
    </row>
    <row r="29" spans="2:13" x14ac:dyDescent="0.25">
      <c r="B29" t="s">
        <v>165</v>
      </c>
      <c r="C29" s="39">
        <v>3516620609</v>
      </c>
      <c r="D29" t="s">
        <v>151</v>
      </c>
      <c r="E29" t="s">
        <v>180</v>
      </c>
    </row>
    <row r="31" spans="2:13" x14ac:dyDescent="0.25">
      <c r="B31" t="s">
        <v>147</v>
      </c>
      <c r="C31" s="39">
        <v>203234206945</v>
      </c>
      <c r="D31" t="s">
        <v>152</v>
      </c>
      <c r="E31" t="s">
        <v>154</v>
      </c>
    </row>
    <row r="32" spans="2:13" x14ac:dyDescent="0.25">
      <c r="B32" t="s">
        <v>148</v>
      </c>
      <c r="C32" s="39">
        <f>63288468 +507929211+3665994265</f>
        <v>4237211944</v>
      </c>
      <c r="D32" t="s">
        <v>151</v>
      </c>
      <c r="E32" t="s">
        <v>155</v>
      </c>
    </row>
    <row r="34" spans="2:13" x14ac:dyDescent="0.25">
      <c r="B34" t="s">
        <v>170</v>
      </c>
      <c r="C34" s="45">
        <f>100*(C17-C24-C32-C29)/C31</f>
        <v>14.010527366933751</v>
      </c>
      <c r="D34" t="s">
        <v>178</v>
      </c>
      <c r="E34" t="s">
        <v>175</v>
      </c>
    </row>
    <row r="35" spans="2:13" x14ac:dyDescent="0.25">
      <c r="B35" t="s">
        <v>169</v>
      </c>
      <c r="C35" s="45">
        <f>100*(C17-C24-C32-C29)*1.058002/C31</f>
        <v>14.823165975270644</v>
      </c>
      <c r="D35" t="s">
        <v>173</v>
      </c>
      <c r="E35" t="s">
        <v>174</v>
      </c>
      <c r="I35" s="35"/>
      <c r="J35" s="30"/>
      <c r="K35" s="30"/>
      <c r="L35" s="30"/>
      <c r="M35" s="36"/>
    </row>
    <row r="36" spans="2:13" x14ac:dyDescent="0.25">
      <c r="I36" s="37"/>
      <c r="J36" s="31"/>
      <c r="K36" s="31"/>
      <c r="L36" s="31"/>
      <c r="M36" s="38"/>
    </row>
    <row r="37" spans="2:13" x14ac:dyDescent="0.25">
      <c r="B37" t="s">
        <v>168</v>
      </c>
      <c r="C37" s="41">
        <v>3949872663.98</v>
      </c>
      <c r="D37" t="s">
        <v>159</v>
      </c>
      <c r="E37" t="s">
        <v>146</v>
      </c>
      <c r="F37" s="44">
        <f>C37/C41</f>
        <v>0.15207803906004272</v>
      </c>
      <c r="I37" s="43"/>
      <c r="J37" s="30"/>
      <c r="K37" s="30"/>
      <c r="L37" s="30"/>
      <c r="M37" s="43"/>
    </row>
    <row r="38" spans="2:13" x14ac:dyDescent="0.25">
      <c r="B38" t="s">
        <v>167</v>
      </c>
      <c r="C38" s="41">
        <v>318439464.75999999</v>
      </c>
      <c r="D38" t="s">
        <v>159</v>
      </c>
      <c r="E38" t="s">
        <v>146</v>
      </c>
      <c r="F38" s="44">
        <f>C38/C41</f>
        <v>1.2260559638201943E-2</v>
      </c>
    </row>
    <row r="39" spans="2:13" x14ac:dyDescent="0.25">
      <c r="B39" t="s">
        <v>187</v>
      </c>
      <c r="C39" s="39">
        <v>10303277133</v>
      </c>
      <c r="D39" t="s">
        <v>151</v>
      </c>
      <c r="E39" t="s">
        <v>160</v>
      </c>
    </row>
    <row r="41" spans="2:13" x14ac:dyDescent="0.25">
      <c r="B41" t="s">
        <v>161</v>
      </c>
      <c r="C41" s="39">
        <v>25972669613.529999</v>
      </c>
      <c r="D41" t="s">
        <v>185</v>
      </c>
      <c r="E41" t="s">
        <v>150</v>
      </c>
      <c r="F41" t="s">
        <v>153</v>
      </c>
    </row>
    <row r="43" spans="2:13" x14ac:dyDescent="0.25">
      <c r="B43" t="s">
        <v>188</v>
      </c>
      <c r="C43" s="41">
        <f>3007993.383*1000</f>
        <v>3007993383</v>
      </c>
      <c r="D43" t="s">
        <v>151</v>
      </c>
      <c r="E43" t="s">
        <v>149</v>
      </c>
    </row>
    <row r="44" spans="2:13" x14ac:dyDescent="0.25">
      <c r="I44" s="35"/>
      <c r="J44" s="30"/>
      <c r="K44" s="30"/>
      <c r="L44" s="30"/>
      <c r="M44" s="36"/>
    </row>
    <row r="45" spans="2:13" x14ac:dyDescent="0.25">
      <c r="B45" t="s">
        <v>117</v>
      </c>
      <c r="C45" s="39">
        <f>J6</f>
        <v>85983851018</v>
      </c>
      <c r="D45" t="s">
        <v>183</v>
      </c>
    </row>
    <row r="46" spans="2:13" x14ac:dyDescent="0.25">
      <c r="B46" t="s">
        <v>145</v>
      </c>
      <c r="C46" s="39">
        <f>J7</f>
        <v>2216327709</v>
      </c>
      <c r="D46" t="s">
        <v>183</v>
      </c>
      <c r="G46" s="25"/>
    </row>
    <row r="47" spans="2:13" x14ac:dyDescent="0.25">
      <c r="B47" t="s">
        <v>118</v>
      </c>
      <c r="C47" s="39">
        <f>J8</f>
        <v>1279308588</v>
      </c>
      <c r="D47" t="s">
        <v>183</v>
      </c>
    </row>
    <row r="48" spans="2:13" x14ac:dyDescent="0.25">
      <c r="B48" t="s">
        <v>119</v>
      </c>
      <c r="C48" s="39">
        <f>J9</f>
        <v>810506954</v>
      </c>
      <c r="D48" t="s">
        <v>183</v>
      </c>
    </row>
    <row r="49" spans="2:4" x14ac:dyDescent="0.25">
      <c r="B49" t="s">
        <v>120</v>
      </c>
      <c r="C49" s="39">
        <f>SUM(C45:C48)</f>
        <v>90289994269</v>
      </c>
      <c r="D49" t="s">
        <v>183</v>
      </c>
    </row>
    <row r="51" spans="2:4" x14ac:dyDescent="0.25">
      <c r="B51" t="s">
        <v>191</v>
      </c>
      <c r="C51" s="39">
        <f>K6</f>
        <v>9321334731</v>
      </c>
      <c r="D51" t="s">
        <v>183</v>
      </c>
    </row>
    <row r="52" spans="2:4" x14ac:dyDescent="0.25">
      <c r="B52" t="s">
        <v>192</v>
      </c>
      <c r="C52" s="39">
        <f>K7</f>
        <v>347489366</v>
      </c>
      <c r="D52" t="s">
        <v>183</v>
      </c>
    </row>
    <row r="53" spans="2:4" x14ac:dyDescent="0.25">
      <c r="B53" t="s">
        <v>193</v>
      </c>
      <c r="C53" s="39">
        <f>K8</f>
        <v>419401688</v>
      </c>
      <c r="D53" t="s">
        <v>183</v>
      </c>
    </row>
    <row r="54" spans="2:4" x14ac:dyDescent="0.25">
      <c r="B54" t="s">
        <v>194</v>
      </c>
      <c r="C54" s="39">
        <f>K9</f>
        <v>256324601</v>
      </c>
      <c r="D54" t="s">
        <v>183</v>
      </c>
    </row>
    <row r="55" spans="2:4" x14ac:dyDescent="0.25">
      <c r="B55" t="s">
        <v>195</v>
      </c>
      <c r="C55" s="39">
        <f>SUM(C51:C54)</f>
        <v>10344550386</v>
      </c>
      <c r="D55" t="s">
        <v>183</v>
      </c>
    </row>
    <row r="57" spans="2:4" x14ac:dyDescent="0.25">
      <c r="B57" t="s">
        <v>163</v>
      </c>
      <c r="C57" s="39">
        <f>118654145.1+145569699.42+18999932198.97+1476318991.92</f>
        <v>20740475035.410004</v>
      </c>
      <c r="D57" t="s">
        <v>162</v>
      </c>
    </row>
    <row r="58" spans="2:4" x14ac:dyDescent="0.25">
      <c r="B58" t="s">
        <v>164</v>
      </c>
      <c r="C58" s="39">
        <v>5232194578.1199999</v>
      </c>
      <c r="D58" t="s">
        <v>162</v>
      </c>
    </row>
  </sheetData>
  <phoneticPr fontId="7" type="noConversion"/>
  <hyperlinks>
    <hyperlink ref="A1" location="TOC!A1" display="TOC" xr:uid="{176268C8-DFBC-4E7C-9BA0-5D0D01925188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params_sim</vt:lpstr>
      <vt:lpstr>params_val</vt:lpstr>
      <vt:lpstr>GlobalParams</vt:lpstr>
      <vt:lpstr>params_byTier</vt:lpstr>
      <vt:lpstr>returns</vt:lpstr>
      <vt:lpstr>targetVals_2018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2020-06-18T13:08:34Z</dcterms:modified>
</cp:coreProperties>
</file>