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83B24801-B7B3-4EDD-82BE-57B0B6706050}" xr6:coauthVersionLast="45" xr6:coauthVersionMax="45" xr10:uidLastSave="{00000000-0000-0000-0000-000000000000}"/>
  <bookViews>
    <workbookView xWindow="-28920" yWindow="-120" windowWidth="29040" windowHeight="15840" tabRatio="524" activeTab="7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groupWgts" sheetId="24" r:id="rId8"/>
    <sheet name="Sheet1" sheetId="25" r:id="rId9"/>
    <sheet name="Sheet2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4" l="1"/>
  <c r="B27" i="24"/>
  <c r="B26" i="24"/>
  <c r="B25" i="24"/>
  <c r="B24" i="24"/>
  <c r="B23" i="24"/>
  <c r="D9" i="24"/>
  <c r="E9" i="24"/>
  <c r="F9" i="24"/>
  <c r="E8" i="24"/>
  <c r="F8" i="24"/>
  <c r="D8" i="24"/>
  <c r="B9" i="24"/>
  <c r="C9" i="24"/>
  <c r="C8" i="24"/>
  <c r="B8" i="24"/>
  <c r="N10" i="24"/>
  <c r="N11" i="24"/>
  <c r="M11" i="24"/>
  <c r="M10" i="24"/>
  <c r="L9" i="24"/>
  <c r="K9" i="24"/>
  <c r="J9" i="24"/>
  <c r="I9" i="24"/>
  <c r="F8" i="26" l="1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T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D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<sst xmlns="http://schemas.openxmlformats.org/spreadsheetml/2006/main" count="513" uniqueCount="298">
  <si>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</si>
  <si>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</si>
  <si>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</si>
  <si>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</si>
  <si>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</si>
  <si>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</si>
  <si>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</si>
  <si>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</si>
  <si>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</si>
  <si>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</si>
  <si>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</si>
  <si>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</si>
  <si>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</si>
  <si>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</si>
  <si>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</si>
  <si>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</si>
  <si>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</si>
  <si>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</si>
  <si>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</si>
  <si>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</si>
  <si>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</si>
  <si>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</si>
  <si>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</si>
  <si>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</si>
  <si>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</si>
  <si>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</si>
  <si>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</si>
  <si>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</si>
  <si>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</si>
  <si>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</si>
  <si>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</si>
  <si>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</si>
  <si>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</si>
  <si>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</si>
  <si>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</si>
  <si>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</si>
  <si>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</si>
  <si>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</si>
  <si>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</si>
  <si>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</si>
  <si>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</si>
  <si>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</si>
  <si>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</si>
  <si>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</si>
  <si>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</si>
  <si>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</si>
  <si>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</si>
  <si>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</si>
  <si>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</si>
  <si>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</si>
  <si>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</si>
  <si>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</si>
  <si>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</si>
  <si>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</si>
  <si>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</si>
  <si>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</si>
  <si>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</si>
  <si>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</si>
  <si>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</si>
  <si>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</si>
  <si>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</si>
  <si>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</si>
  <si>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</si>
  <si>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</si>
  <si>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</si>
  <si>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</si>
  <si>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</si>
  <si>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</si>
  <si>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</si>
  <si>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</si>
  <si>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</si>
  <si>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</si>
  <si>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</si>
  <si>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</si>
  <si>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</si>
  <si>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</si>
  <si>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</si>
  <si>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</si>
  <si>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</si>
  <si>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</si>
  <si>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</si>
  <si>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</si>
  <si>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</si>
  <si>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</si>
  <si>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</si>
  <si>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</si>
  <si>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</si>
  <si>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</si>
  <si>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</si>
  <si>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</si>
  <si>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</si>
  <si>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</si>
  <si>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</si>
  <si>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</si>
  <si>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</si>
  <si>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</si>
  <si>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</si>
  <si>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</si>
  <si>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</si>
  <si>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</si>
  <si>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</si>
  <si>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</si>
  <si>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</si>
  <si>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</si>
  <si>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</si>
  <si>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</si>
  <si>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</si>
  <si>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</si>
  <si>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</si>
  <si>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</si>
  <si>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</si>
  <si>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</si>
  <si>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</si>
  <si>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</si>
  <si>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</si>
  <si>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</si>
  <si>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</si>
  <si>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</si>
  <si>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</si>
  <si>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</si>
  <si>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</si>
  <si>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</si>
  <si>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</si>
  <si>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</si>
  <si>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</si>
  <si>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</si>
  <si>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</si>
  <si>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</si>
  <si>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</si>
  <si>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</si>
  <si>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</si>
  <si>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</si>
  <si>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</si>
  <si>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</si>
  <si>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</si>
  <si>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</si>
  <si>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</si>
  <si>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</si>
  <si>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</si>
  <si>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</si>
  <si>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</si>
  <si>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</si>
  <si>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</si>
  <si>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</si>
  <si>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</si>
  <si>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</si>
  <si>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</si>
  <si>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</si>
  <si>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</si>
  <si>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</si>
  <si>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</si>
  <si>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</si>
  <si>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</si>
  <si>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</si>
  <si>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</si>
  <si>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</si>
  <si>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</si>
  <si>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</si>
  <si>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</si>
  <si>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</si>
  <si>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</si>
  <si>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</si>
  <si>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</si>
  <si>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</si>
  <si>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</si>
  <si>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</si>
  <si>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</si>
  <si>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</si>
  <si>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</si>
  <si>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</si>
  <si>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</si>
  <si>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</si>
  <si>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</si>
  <si>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</si>
  <si>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</si>
  <si>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</si>
  <si>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</si>
  <si>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</si>
  <si>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</si>
  <si>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</si>
  <si>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</si>
  <si>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</si>
  <si>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</si>
  <si>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</si>
  <si>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</si>
  <si>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</si>
  <si>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</si>
  <si>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</si>
  <si>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</si>
  <si>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</si>
  <si>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</si>
  <si>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</si>
  <si>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</si>
  <si>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</si>
  <si>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</si>
  <si>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</si>
  <si>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</si>
  <si>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</si>
  <si>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</si>
  <si>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</si>
  <si>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</si>
  <si>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</si>
  <si>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</si>
  <si>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</si>
  <si>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</si>
  <si>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</si>
  <si>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</si>
  <si>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</si>
  <si>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</si>
  <si>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</si>
  <si>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</si>
  <si>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</si>
  <si>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</si>
  <si>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</si>
  <si>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</si>
  <si>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</si>
  <si>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</si>
  <si>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</si>
  <si>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</si>
  <si>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</si>
  <si>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</si>
  <si>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</si>
  <si>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</si>
  <si>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</si>
  <si>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</si>
  <si>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</si>
  <si>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</si>
  <si>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</si>
  <si>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</si>
  <si>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PERF A policy</t>
  </si>
  <si>
    <t>immediate cost reduction</t>
  </si>
  <si>
    <t>Keep high contributions</t>
  </si>
  <si>
    <t>twoTiers_baseline</t>
  </si>
  <si>
    <t>use_baselineMA</t>
  </si>
  <si>
    <t>cola_assumed_override</t>
  </si>
  <si>
    <t>twoTiers_bf2</t>
  </si>
  <si>
    <t>twoTiers_bf1</t>
  </si>
  <si>
    <t>twoTiers_bf2_cola1</t>
  </si>
  <si>
    <t>twoTiers_bf1_cola1</t>
  </si>
  <si>
    <t>twoTiers_bf2_cola1p5</t>
  </si>
  <si>
    <t>twoTiers_bf1_cola1p5</t>
  </si>
  <si>
    <t>twoTiers_bf1_lowERC</t>
  </si>
  <si>
    <t>twoTiers_bf1_highERC</t>
  </si>
  <si>
    <t>twoTiers_cola_lowERC</t>
  </si>
  <si>
    <t>twoTiers_cola_highERC</t>
  </si>
  <si>
    <t>twoTiers_bf1&amp;cola_lowERC</t>
  </si>
  <si>
    <t>twoTiers_bf1&amp;cola_highERC</t>
  </si>
  <si>
    <t>combine the two "lowERC" runs</t>
  </si>
  <si>
    <t>combine the two "highERC" runs</t>
  </si>
  <si>
    <t>twoTiers_cola_highERC2</t>
  </si>
  <si>
    <t>twoTiers_bf1&amp;cola_highERC2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</si>
  <si>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</si>
  <si>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</si>
  <si>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</si>
  <si>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</si>
  <si>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</si>
  <si>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</si>
  <si>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</si>
  <si>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</si>
  <si>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</si>
  <si>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</si>
  <si>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</si>
  <si>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</si>
  <si>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</si>
  <si>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</si>
  <si>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</si>
  <si>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</si>
  <si>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</si>
  <si>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</si>
  <si>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</si>
  <si>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</si>
  <si>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</si>
  <si>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</si>
  <si>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</si>
  <si>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</si>
  <si>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AV2018 np15-19 2018-06-30</t>
  </si>
  <si>
    <t>misc-classic</t>
  </si>
  <si>
    <t>misc-PEPRA</t>
  </si>
  <si>
    <t>CAFR2018-19 ep154 state members column 2018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</si>
  <si>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</si>
  <si>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</si>
  <si>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</si>
  <si>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</si>
  <si>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</si>
  <si>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</si>
  <si>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</si>
  <si>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</si>
  <si>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</si>
  <si>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</si>
  <si>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</si>
  <si>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</si>
  <si>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</si>
  <si>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</si>
  <si>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</si>
  <si>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</si>
  <si>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</si>
  <si>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share in tier</t>
  </si>
  <si>
    <t>For tier sftyAll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</si>
</sst>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_(* #,##0.000_);_(* \(#,##0.000\);_(* &quot;-&quot;??_);_(@_)"/>
    <numFmt numFmtId="169" formatCode="0.000%"/>
    <numFmt numFmtId="170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68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69" fontId="11" fillId="0" borderId="0" xfId="0" applyNumberFormat="1" applyFont="1" applyAlignment="1">
      <alignment horizontal="right" vertical="top" shrinkToFit="1"/>
    </xf>
    <xf numFmtId="169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69" fontId="9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3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4" fillId="0" borderId="0" xfId="0" applyFont="1"/>
    <xf numFmtId="170" fontId="0" fillId="0" borderId="0" xfId="0" applyNumberFormat="1"/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P20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29" sqref="G29"/>
    </sheetView>
  </sheetViews>
  <sheetFormatPr defaultRowHeight="15" x14ac:dyDescent="0.25"/>
  <cols>
    <col min="1" max="1" width="28.5703125" customWidth="1"/>
    <col min="2" max="2" width="32.85546875" customWidth="1"/>
    <col min="3" max="3" width="8.14062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4.42578125" bestFit="1" customWidth="1"/>
    <col min="14" max="14" width="11.28515625" bestFit="1" customWidth="1"/>
    <col min="15" max="15" width="7.85546875" customWidth="1"/>
    <col min="16" max="16" width="16.140625" bestFit="1" customWidth="1"/>
    <col min="17" max="17" width="16" bestFit="1" customWidth="1"/>
    <col min="18" max="18" width="7.7109375" bestFit="1" customWidth="1"/>
    <col min="19" max="19" width="7.5703125" bestFit="1" customWidth="1"/>
    <col min="20" max="20" width="15.85546875" bestFit="1" customWidth="1"/>
    <col min="21" max="21" width="8.7109375" customWidth="1"/>
    <col min="22" max="22" width="12.5703125" customWidth="1"/>
    <col min="23" max="23" width="14.85546875" customWidth="1"/>
    <col min="29" max="29" width="17.42578125" customWidth="1"/>
    <col min="30" max="30" width="13.7109375" customWidth="1"/>
    <col min="31" max="31" width="9.85546875" bestFit="1" customWidth="1"/>
    <col min="32" max="32" width="9.28515625" bestFit="1" customWidth="1"/>
    <col min="33" max="34" width="12.42578125" customWidth="1"/>
    <col min="35" max="35" width="23" customWidth="1"/>
    <col min="36" max="36" width="16.5703125" customWidth="1"/>
    <col min="37" max="37" width="12" bestFit="1" customWidth="1"/>
    <col min="38" max="38" width="18" bestFit="1" customWidth="1"/>
    <col min="39" max="39" width="14.28515625" bestFit="1" customWidth="1"/>
    <col min="40" max="40" width="12.28515625" customWidth="1"/>
    <col min="41" max="41" width="11.42578125" customWidth="1"/>
    <col min="42" max="42" width="14.28515625" customWidth="1"/>
  </cols>
  <sheetData>
    <row r="2" spans="1:42" x14ac:dyDescent="0.25">
      <c r="AE2" s="24"/>
      <c r="AF2" s="24"/>
    </row>
    <row r="3" spans="1:42" s="21" customFormat="1" ht="18.75" x14ac:dyDescent="0.3">
      <c r="A3" s="14"/>
      <c r="B3" s="14"/>
      <c r="C3" s="14"/>
      <c r="D3" s="14"/>
      <c r="E3" s="19" t="s">
        <v>170</v>
      </c>
      <c r="F3" s="19"/>
      <c r="G3" s="63" t="s">
        <v>224</v>
      </c>
      <c r="H3" s="63"/>
      <c r="I3" s="63"/>
      <c r="J3" s="57" t="s">
        <v>212</v>
      </c>
      <c r="K3" s="57"/>
      <c r="L3" s="57"/>
      <c r="M3" s="16" t="s">
        <v>50</v>
      </c>
      <c r="N3" s="16"/>
      <c r="O3" s="16"/>
      <c r="P3" s="16"/>
      <c r="Q3" s="17" t="s">
        <v>51</v>
      </c>
      <c r="R3" s="17"/>
      <c r="S3" s="17"/>
      <c r="T3" s="17"/>
      <c r="U3" s="17"/>
      <c r="V3" s="19" t="s">
        <v>46</v>
      </c>
      <c r="W3" s="19"/>
      <c r="X3" s="19"/>
      <c r="Y3" s="19"/>
      <c r="Z3" s="19"/>
      <c r="AA3" s="19"/>
      <c r="AB3" s="19"/>
      <c r="AC3" s="15" t="s">
        <v>56</v>
      </c>
      <c r="AD3" s="15"/>
      <c r="AE3" s="15"/>
      <c r="AF3" s="15"/>
      <c r="AG3" s="15"/>
      <c r="AH3" s="15"/>
      <c r="AI3" s="15"/>
      <c r="AJ3" s="20" t="s">
        <v>60</v>
      </c>
      <c r="AK3" s="20"/>
      <c r="AL3" s="20"/>
      <c r="AM3" s="20"/>
      <c r="AN3" s="20"/>
      <c r="AO3" s="20"/>
      <c r="AP3" s="20"/>
    </row>
    <row r="4" spans="1:42" s="1" customFormat="1" x14ac:dyDescent="0.25">
      <c r="A4" s="11" t="s">
        <v>172</v>
      </c>
      <c r="B4" s="11" t="s">
        <v>37</v>
      </c>
      <c r="C4" s="11" t="s">
        <v>13</v>
      </c>
      <c r="D4" s="11" t="s">
        <v>38</v>
      </c>
      <c r="E4" s="7" t="s">
        <v>167</v>
      </c>
      <c r="F4" s="7" t="s">
        <v>171</v>
      </c>
      <c r="G4" s="64" t="s">
        <v>226</v>
      </c>
      <c r="H4" s="64" t="s">
        <v>225</v>
      </c>
      <c r="I4" s="64" t="s">
        <v>233</v>
      </c>
      <c r="J4" s="58" t="s">
        <v>215</v>
      </c>
      <c r="K4" s="58" t="s">
        <v>213</v>
      </c>
      <c r="L4" s="58" t="s">
        <v>214</v>
      </c>
      <c r="M4" s="10" t="s">
        <v>11</v>
      </c>
      <c r="N4" s="10" t="s">
        <v>34</v>
      </c>
      <c r="O4" s="10" t="s">
        <v>9</v>
      </c>
      <c r="P4" s="10" t="s">
        <v>10</v>
      </c>
      <c r="Q4" s="9" t="s">
        <v>12</v>
      </c>
      <c r="R4" s="9" t="s">
        <v>52</v>
      </c>
      <c r="S4" s="9" t="s">
        <v>53</v>
      </c>
      <c r="T4" s="9" t="s">
        <v>54</v>
      </c>
      <c r="U4" s="9" t="s">
        <v>67</v>
      </c>
      <c r="V4" s="7" t="s">
        <v>21</v>
      </c>
      <c r="W4" s="7" t="s">
        <v>23</v>
      </c>
      <c r="X4" s="7" t="s">
        <v>6</v>
      </c>
      <c r="Y4" s="7" t="s">
        <v>7</v>
      </c>
      <c r="Z4" s="7" t="s">
        <v>8</v>
      </c>
      <c r="AA4" s="7" t="s">
        <v>47</v>
      </c>
      <c r="AB4" s="7" t="s">
        <v>199</v>
      </c>
      <c r="AC4" s="8" t="s">
        <v>57</v>
      </c>
      <c r="AD4" s="8" t="s">
        <v>58</v>
      </c>
      <c r="AE4" s="8" t="s">
        <v>29</v>
      </c>
      <c r="AF4" s="8" t="s">
        <v>30</v>
      </c>
      <c r="AG4" s="8" t="s">
        <v>32</v>
      </c>
      <c r="AH4" s="8" t="s">
        <v>33</v>
      </c>
      <c r="AI4" s="8" t="s">
        <v>217</v>
      </c>
      <c r="AJ4" s="12" t="s">
        <v>59</v>
      </c>
      <c r="AK4" s="12" t="s">
        <v>27</v>
      </c>
      <c r="AL4" s="12" t="s">
        <v>28</v>
      </c>
      <c r="AM4" s="12" t="s">
        <v>26</v>
      </c>
      <c r="AN4" s="12" t="s">
        <v>15</v>
      </c>
      <c r="AO4" s="12" t="s">
        <v>4</v>
      </c>
      <c r="AP4" s="12" t="s">
        <v>5</v>
      </c>
    </row>
    <row r="5" spans="1:42" x14ac:dyDescent="0.25">
      <c r="A5" t="s">
        <v>169</v>
      </c>
      <c r="C5" t="b">
        <v>0</v>
      </c>
      <c r="D5" t="b">
        <v>0</v>
      </c>
      <c r="E5" t="s">
        <v>162</v>
      </c>
      <c r="F5" t="b">
        <v>0</v>
      </c>
      <c r="G5" t="s">
        <v>169</v>
      </c>
      <c r="H5" t="b">
        <v>0</v>
      </c>
      <c r="I5" t="b">
        <v>0</v>
      </c>
      <c r="J5" t="b">
        <v>0</v>
      </c>
      <c r="K5">
        <v>0.02</v>
      </c>
      <c r="L5">
        <v>0</v>
      </c>
      <c r="M5" t="s">
        <v>36</v>
      </c>
      <c r="N5" t="s">
        <v>35</v>
      </c>
      <c r="O5">
        <v>20</v>
      </c>
      <c r="P5">
        <v>2.75E-2</v>
      </c>
      <c r="Q5">
        <v>5</v>
      </c>
      <c r="R5">
        <v>999</v>
      </c>
      <c r="S5">
        <v>0</v>
      </c>
      <c r="T5" t="s">
        <v>55</v>
      </c>
      <c r="U5" t="b">
        <v>0</v>
      </c>
      <c r="V5" t="s">
        <v>210</v>
      </c>
      <c r="W5" t="s">
        <v>20</v>
      </c>
      <c r="X5">
        <v>7.0000000000000007E-2</v>
      </c>
      <c r="Y5">
        <v>7.7200000000000005E-2</v>
      </c>
      <c r="Z5" s="3">
        <v>0.12</v>
      </c>
      <c r="AA5" s="5">
        <v>2.5000000000000001E-2</v>
      </c>
      <c r="AB5" s="56">
        <v>123</v>
      </c>
      <c r="AC5" t="s">
        <v>31</v>
      </c>
      <c r="AD5" t="s">
        <v>31</v>
      </c>
      <c r="AE5" s="24">
        <v>0.6976</v>
      </c>
      <c r="AF5" s="24">
        <v>0.6976</v>
      </c>
      <c r="AI5" s="61">
        <v>0.1</v>
      </c>
      <c r="AJ5" t="b">
        <v>1</v>
      </c>
      <c r="AK5" t="b">
        <v>1</v>
      </c>
      <c r="AL5" t="b">
        <v>0</v>
      </c>
      <c r="AM5">
        <v>0</v>
      </c>
      <c r="AN5" t="s">
        <v>3</v>
      </c>
      <c r="AO5" t="b">
        <v>1</v>
      </c>
      <c r="AP5" s="22" t="b">
        <v>1</v>
      </c>
    </row>
    <row r="6" spans="1:42" x14ac:dyDescent="0.25">
      <c r="A6" t="s">
        <v>202</v>
      </c>
      <c r="C6" t="b">
        <v>0</v>
      </c>
      <c r="D6" t="b">
        <v>0</v>
      </c>
      <c r="E6" t="s">
        <v>201</v>
      </c>
      <c r="F6" t="b">
        <v>0</v>
      </c>
      <c r="G6" t="s">
        <v>202</v>
      </c>
      <c r="H6" t="b">
        <v>0</v>
      </c>
      <c r="I6" t="b">
        <v>0</v>
      </c>
      <c r="J6" t="b">
        <v>0</v>
      </c>
      <c r="K6">
        <v>0.02</v>
      </c>
      <c r="L6">
        <v>0</v>
      </c>
      <c r="M6" t="s">
        <v>36</v>
      </c>
      <c r="N6" t="s">
        <v>35</v>
      </c>
      <c r="O6">
        <v>20</v>
      </c>
      <c r="P6">
        <v>2.75E-2</v>
      </c>
      <c r="Q6">
        <v>5</v>
      </c>
      <c r="R6">
        <v>999</v>
      </c>
      <c r="S6">
        <v>0</v>
      </c>
      <c r="T6" t="s">
        <v>55</v>
      </c>
      <c r="U6" t="b">
        <v>0</v>
      </c>
      <c r="V6" t="s">
        <v>210</v>
      </c>
      <c r="W6" t="s">
        <v>20</v>
      </c>
      <c r="X6">
        <v>7.0000000000000007E-2</v>
      </c>
      <c r="Y6">
        <v>7.7200000000000005E-2</v>
      </c>
      <c r="Z6" s="3">
        <v>0.12</v>
      </c>
      <c r="AA6" s="5">
        <v>2.5000000000000001E-2</v>
      </c>
      <c r="AB6" s="56">
        <v>123</v>
      </c>
      <c r="AC6" t="s">
        <v>31</v>
      </c>
      <c r="AD6" t="s">
        <v>31</v>
      </c>
      <c r="AE6" s="24">
        <v>0.6976</v>
      </c>
      <c r="AF6" s="24">
        <v>0.6976</v>
      </c>
      <c r="AI6" s="61">
        <v>0.1</v>
      </c>
      <c r="AJ6" t="b">
        <v>1</v>
      </c>
      <c r="AK6" t="b">
        <v>1</v>
      </c>
      <c r="AL6" t="b">
        <v>0</v>
      </c>
      <c r="AM6">
        <v>0</v>
      </c>
      <c r="AN6" t="s">
        <v>3</v>
      </c>
      <c r="AO6" t="b">
        <v>1</v>
      </c>
      <c r="AP6" s="22" t="b">
        <v>1</v>
      </c>
    </row>
    <row r="7" spans="1:42" x14ac:dyDescent="0.25">
      <c r="A7" t="s">
        <v>205</v>
      </c>
      <c r="C7" t="b">
        <v>0</v>
      </c>
      <c r="D7" t="b">
        <v>0</v>
      </c>
      <c r="E7" t="s">
        <v>203</v>
      </c>
      <c r="F7" t="b">
        <v>0</v>
      </c>
      <c r="G7" t="s">
        <v>202</v>
      </c>
      <c r="H7" t="b">
        <v>0</v>
      </c>
      <c r="I7" t="b">
        <v>1</v>
      </c>
      <c r="J7" t="b">
        <v>0</v>
      </c>
      <c r="K7">
        <v>0.02</v>
      </c>
      <c r="L7">
        <v>0</v>
      </c>
      <c r="M7" t="s">
        <v>36</v>
      </c>
      <c r="N7" t="s">
        <v>35</v>
      </c>
      <c r="O7">
        <v>20</v>
      </c>
      <c r="P7">
        <v>2.75E-2</v>
      </c>
      <c r="Q7">
        <v>5</v>
      </c>
      <c r="R7">
        <v>999</v>
      </c>
      <c r="S7">
        <v>0</v>
      </c>
      <c r="T7" t="s">
        <v>55</v>
      </c>
      <c r="U7" t="b">
        <v>0</v>
      </c>
      <c r="V7" t="s">
        <v>210</v>
      </c>
      <c r="W7" t="s">
        <v>20</v>
      </c>
      <c r="X7">
        <v>7.0000000000000007E-2</v>
      </c>
      <c r="Y7">
        <v>7.7200000000000005E-2</v>
      </c>
      <c r="Z7" s="3">
        <v>0.12</v>
      </c>
      <c r="AA7" s="5">
        <v>2.5000000000000001E-2</v>
      </c>
      <c r="AB7" s="56">
        <v>123</v>
      </c>
      <c r="AC7" t="s">
        <v>221</v>
      </c>
      <c r="AD7" t="s">
        <v>222</v>
      </c>
      <c r="AE7" s="24"/>
      <c r="AF7" s="24"/>
      <c r="AG7" s="62">
        <v>81825573157</v>
      </c>
      <c r="AH7" s="62">
        <v>81825573157</v>
      </c>
      <c r="AI7" s="61">
        <v>0.1</v>
      </c>
      <c r="AJ7" t="b">
        <v>1</v>
      </c>
      <c r="AK7" t="b">
        <v>1</v>
      </c>
      <c r="AL7" t="b">
        <v>0</v>
      </c>
      <c r="AM7">
        <v>0</v>
      </c>
      <c r="AN7" t="s">
        <v>3</v>
      </c>
      <c r="AO7" t="b">
        <v>1</v>
      </c>
      <c r="AP7" s="22" t="b">
        <v>1</v>
      </c>
    </row>
    <row r="8" spans="1:42" x14ac:dyDescent="0.25">
      <c r="A8" t="s">
        <v>211</v>
      </c>
      <c r="C8" t="b">
        <v>0</v>
      </c>
      <c r="D8" t="b">
        <v>0</v>
      </c>
      <c r="E8" t="s">
        <v>201</v>
      </c>
      <c r="F8" t="b">
        <v>0</v>
      </c>
      <c r="G8" t="s">
        <v>202</v>
      </c>
      <c r="H8" t="b">
        <v>0</v>
      </c>
      <c r="I8" t="b">
        <v>0</v>
      </c>
      <c r="J8" t="b">
        <v>1</v>
      </c>
      <c r="K8">
        <v>0.02</v>
      </c>
      <c r="L8">
        <v>0</v>
      </c>
      <c r="M8" t="s">
        <v>36</v>
      </c>
      <c r="N8" t="s">
        <v>35</v>
      </c>
      <c r="O8">
        <v>20</v>
      </c>
      <c r="P8">
        <v>2.75E-2</v>
      </c>
      <c r="Q8">
        <v>5</v>
      </c>
      <c r="R8">
        <v>999</v>
      </c>
      <c r="S8">
        <v>0</v>
      </c>
      <c r="T8" t="s">
        <v>55</v>
      </c>
      <c r="U8" t="b">
        <v>0</v>
      </c>
      <c r="V8" t="s">
        <v>210</v>
      </c>
      <c r="W8" t="s">
        <v>20</v>
      </c>
      <c r="X8">
        <v>7.0000000000000007E-2</v>
      </c>
      <c r="Y8">
        <v>7.7200000000000005E-2</v>
      </c>
      <c r="Z8" s="3">
        <v>0.12</v>
      </c>
      <c r="AA8" s="5">
        <v>2.5000000000000001E-2</v>
      </c>
      <c r="AB8" s="56">
        <v>123</v>
      </c>
      <c r="AC8" t="s">
        <v>31</v>
      </c>
      <c r="AD8" t="s">
        <v>31</v>
      </c>
      <c r="AE8" s="24">
        <v>0.6976</v>
      </c>
      <c r="AF8" s="24">
        <v>0.6976</v>
      </c>
      <c r="AI8" s="61">
        <v>0.1</v>
      </c>
      <c r="AJ8" t="b">
        <v>1</v>
      </c>
      <c r="AK8" t="b">
        <v>1</v>
      </c>
      <c r="AL8" t="b">
        <v>0</v>
      </c>
      <c r="AM8">
        <v>0</v>
      </c>
      <c r="AN8" t="s">
        <v>3</v>
      </c>
      <c r="AO8" t="b">
        <v>1</v>
      </c>
      <c r="AP8" s="22" t="b">
        <v>1</v>
      </c>
    </row>
    <row r="10" spans="1:42" x14ac:dyDescent="0.25">
      <c r="A10" t="s">
        <v>232</v>
      </c>
      <c r="B10" t="s">
        <v>229</v>
      </c>
      <c r="C10" t="b">
        <v>0</v>
      </c>
      <c r="D10" t="b">
        <v>0</v>
      </c>
      <c r="E10" t="s">
        <v>235</v>
      </c>
      <c r="F10" t="b">
        <v>0</v>
      </c>
      <c r="G10" t="s">
        <v>232</v>
      </c>
      <c r="H10" t="b">
        <v>0</v>
      </c>
      <c r="I10" t="b">
        <v>0</v>
      </c>
      <c r="J10" t="b">
        <v>0</v>
      </c>
      <c r="K10">
        <v>0.02</v>
      </c>
      <c r="L10">
        <v>0</v>
      </c>
      <c r="M10" t="s">
        <v>36</v>
      </c>
      <c r="N10" t="s">
        <v>35</v>
      </c>
      <c r="O10">
        <v>20</v>
      </c>
      <c r="P10">
        <v>2.75E-2</v>
      </c>
      <c r="Q10">
        <v>5</v>
      </c>
      <c r="R10">
        <v>999</v>
      </c>
      <c r="S10">
        <v>0</v>
      </c>
      <c r="T10" t="s">
        <v>55</v>
      </c>
      <c r="U10" t="b">
        <v>0</v>
      </c>
      <c r="V10" t="s">
        <v>210</v>
      </c>
      <c r="W10" t="s">
        <v>20</v>
      </c>
      <c r="X10">
        <v>7.0000000000000007E-2</v>
      </c>
      <c r="Y10">
        <v>7.7200000000000005E-2</v>
      </c>
      <c r="Z10" s="3">
        <v>0.12</v>
      </c>
      <c r="AA10" s="5">
        <v>2.5000000000000001E-2</v>
      </c>
      <c r="AB10" s="56">
        <v>123</v>
      </c>
      <c r="AC10" t="s">
        <v>31</v>
      </c>
      <c r="AD10" t="s">
        <v>31</v>
      </c>
      <c r="AE10" s="24">
        <v>0.6976</v>
      </c>
      <c r="AF10" s="24">
        <v>0.6976</v>
      </c>
      <c r="AI10" s="61">
        <v>0.1</v>
      </c>
      <c r="AJ10" t="b">
        <v>1</v>
      </c>
      <c r="AK10" t="b">
        <v>1</v>
      </c>
      <c r="AL10" t="b">
        <v>0</v>
      </c>
      <c r="AM10">
        <v>0</v>
      </c>
      <c r="AN10" t="s">
        <v>3</v>
      </c>
      <c r="AO10" t="b">
        <v>1</v>
      </c>
      <c r="AP10" s="22" t="b">
        <v>1</v>
      </c>
    </row>
    <row r="11" spans="1:42" x14ac:dyDescent="0.25">
      <c r="A11" t="s">
        <v>241</v>
      </c>
      <c r="B11" t="s">
        <v>230</v>
      </c>
      <c r="C11" t="b">
        <v>0</v>
      </c>
      <c r="D11" t="b">
        <v>0</v>
      </c>
      <c r="E11" t="s">
        <v>236</v>
      </c>
      <c r="F11" t="b">
        <v>0</v>
      </c>
      <c r="G11" t="s">
        <v>232</v>
      </c>
      <c r="H11" t="b">
        <v>0</v>
      </c>
      <c r="I11" t="b">
        <v>1</v>
      </c>
      <c r="J11" t="b">
        <v>0</v>
      </c>
      <c r="K11">
        <v>0.02</v>
      </c>
      <c r="L11">
        <v>0</v>
      </c>
      <c r="M11" t="s">
        <v>36</v>
      </c>
      <c r="N11" t="s">
        <v>35</v>
      </c>
      <c r="O11">
        <v>20</v>
      </c>
      <c r="P11">
        <v>2.75E-2</v>
      </c>
      <c r="Q11">
        <v>5</v>
      </c>
      <c r="R11">
        <v>999</v>
      </c>
      <c r="S11">
        <v>0</v>
      </c>
      <c r="T11" t="s">
        <v>55</v>
      </c>
      <c r="U11" t="b">
        <v>0</v>
      </c>
      <c r="V11" t="s">
        <v>210</v>
      </c>
      <c r="W11" t="s">
        <v>20</v>
      </c>
      <c r="X11">
        <v>7.0000000000000007E-2</v>
      </c>
      <c r="Y11">
        <v>7.7200000000000005E-2</v>
      </c>
      <c r="Z11" s="3">
        <v>0.12</v>
      </c>
      <c r="AA11" s="5">
        <v>2.5000000000000001E-2</v>
      </c>
      <c r="AB11" s="56">
        <v>123</v>
      </c>
      <c r="AC11" t="s">
        <v>221</v>
      </c>
      <c r="AD11" t="s">
        <v>222</v>
      </c>
      <c r="AE11" s="24"/>
      <c r="AF11" s="24"/>
      <c r="AG11" s="62">
        <v>81825573157</v>
      </c>
      <c r="AH11" s="62">
        <v>81825573157</v>
      </c>
      <c r="AI11" s="61">
        <v>0.1</v>
      </c>
      <c r="AJ11" t="b">
        <v>1</v>
      </c>
      <c r="AK11" t="b">
        <v>1</v>
      </c>
      <c r="AL11" t="b">
        <v>0</v>
      </c>
      <c r="AM11">
        <v>0</v>
      </c>
      <c r="AN11" t="s">
        <v>3</v>
      </c>
      <c r="AO11" t="b">
        <v>1</v>
      </c>
      <c r="AP11" s="22" t="b">
        <v>1</v>
      </c>
    </row>
    <row r="12" spans="1:42" x14ac:dyDescent="0.25">
      <c r="A12" t="s">
        <v>242</v>
      </c>
      <c r="B12" t="s">
        <v>231</v>
      </c>
      <c r="C12" t="b">
        <v>0</v>
      </c>
      <c r="D12" t="b">
        <v>0</v>
      </c>
      <c r="E12" t="s">
        <v>236</v>
      </c>
      <c r="F12" t="b">
        <v>0</v>
      </c>
      <c r="G12" t="s">
        <v>232</v>
      </c>
      <c r="H12" t="b">
        <v>1</v>
      </c>
      <c r="I12" t="b">
        <v>1</v>
      </c>
      <c r="J12" t="b">
        <v>0</v>
      </c>
      <c r="K12">
        <v>0.02</v>
      </c>
      <c r="L12">
        <v>0</v>
      </c>
      <c r="M12" t="s">
        <v>36</v>
      </c>
      <c r="N12" t="s">
        <v>35</v>
      </c>
      <c r="O12">
        <v>20</v>
      </c>
      <c r="P12">
        <v>2.75E-2</v>
      </c>
      <c r="Q12">
        <v>5</v>
      </c>
      <c r="R12">
        <v>999</v>
      </c>
      <c r="S12">
        <v>0</v>
      </c>
      <c r="T12" t="s">
        <v>55</v>
      </c>
      <c r="U12" t="b">
        <v>0</v>
      </c>
      <c r="V12" t="s">
        <v>210</v>
      </c>
      <c r="W12" t="s">
        <v>20</v>
      </c>
      <c r="X12">
        <v>7.0000000000000007E-2</v>
      </c>
      <c r="Y12">
        <v>7.7200000000000005E-2</v>
      </c>
      <c r="Z12" s="3">
        <v>0.12</v>
      </c>
      <c r="AA12" s="5">
        <v>2.5000000000000001E-2</v>
      </c>
      <c r="AB12" s="56">
        <v>123</v>
      </c>
      <c r="AC12" t="s">
        <v>221</v>
      </c>
      <c r="AD12" t="s">
        <v>222</v>
      </c>
      <c r="AE12" s="24"/>
      <c r="AF12" s="24"/>
      <c r="AG12" s="62">
        <v>81825573157</v>
      </c>
      <c r="AH12" s="62">
        <v>81825573157</v>
      </c>
      <c r="AI12" s="61">
        <v>0.1</v>
      </c>
      <c r="AJ12" t="b">
        <v>1</v>
      </c>
      <c r="AK12" t="b">
        <v>1</v>
      </c>
      <c r="AL12" t="b">
        <v>0</v>
      </c>
      <c r="AM12">
        <v>0</v>
      </c>
      <c r="AN12" t="s">
        <v>3</v>
      </c>
      <c r="AO12" t="b">
        <v>1</v>
      </c>
      <c r="AP12" s="22" t="b">
        <v>1</v>
      </c>
    </row>
    <row r="14" spans="1:42" x14ac:dyDescent="0.25">
      <c r="A14" t="s">
        <v>243</v>
      </c>
      <c r="B14" t="s">
        <v>227</v>
      </c>
      <c r="C14" t="b">
        <v>0</v>
      </c>
      <c r="D14" t="b">
        <v>0</v>
      </c>
      <c r="E14" t="s">
        <v>237</v>
      </c>
      <c r="F14" t="b">
        <v>0</v>
      </c>
      <c r="G14" t="s">
        <v>232</v>
      </c>
      <c r="H14" t="b">
        <v>0</v>
      </c>
      <c r="I14" t="b">
        <v>1</v>
      </c>
      <c r="J14" t="b">
        <v>1</v>
      </c>
      <c r="K14">
        <v>0.02</v>
      </c>
      <c r="L14">
        <v>0</v>
      </c>
      <c r="M14" t="s">
        <v>36</v>
      </c>
      <c r="N14" t="s">
        <v>35</v>
      </c>
      <c r="O14">
        <v>20</v>
      </c>
      <c r="P14">
        <v>2.75E-2</v>
      </c>
      <c r="Q14">
        <v>5</v>
      </c>
      <c r="R14">
        <v>999</v>
      </c>
      <c r="S14">
        <v>0</v>
      </c>
      <c r="T14" t="s">
        <v>55</v>
      </c>
      <c r="U14" t="b">
        <v>0</v>
      </c>
      <c r="V14" t="s">
        <v>210</v>
      </c>
      <c r="W14" t="s">
        <v>20</v>
      </c>
      <c r="X14">
        <v>7.0000000000000007E-2</v>
      </c>
      <c r="Y14">
        <v>7.7200000000000005E-2</v>
      </c>
      <c r="Z14" s="3">
        <v>0.12</v>
      </c>
      <c r="AA14" s="5">
        <v>2.5000000000000001E-2</v>
      </c>
      <c r="AB14" s="56">
        <v>123</v>
      </c>
      <c r="AC14" t="s">
        <v>31</v>
      </c>
      <c r="AD14" t="s">
        <v>31</v>
      </c>
      <c r="AE14" s="24">
        <v>0.6976</v>
      </c>
      <c r="AF14" s="24">
        <v>0.6976</v>
      </c>
      <c r="AI14" s="61">
        <v>0.1</v>
      </c>
      <c r="AJ14" t="b">
        <v>1</v>
      </c>
      <c r="AK14" t="b">
        <v>1</v>
      </c>
      <c r="AL14" t="b">
        <v>0</v>
      </c>
      <c r="AM14">
        <v>0</v>
      </c>
      <c r="AN14" t="s">
        <v>3</v>
      </c>
      <c r="AO14" t="b">
        <v>1</v>
      </c>
      <c r="AP14" s="22" t="b">
        <v>1</v>
      </c>
    </row>
    <row r="15" spans="1:42" x14ac:dyDescent="0.25">
      <c r="A15" t="s">
        <v>244</v>
      </c>
      <c r="B15" t="s">
        <v>228</v>
      </c>
      <c r="C15" t="b">
        <v>0</v>
      </c>
      <c r="D15" t="b">
        <v>0</v>
      </c>
      <c r="E15" t="s">
        <v>235</v>
      </c>
      <c r="F15" t="b">
        <v>0</v>
      </c>
      <c r="G15" t="s">
        <v>232</v>
      </c>
      <c r="H15" t="b">
        <v>0</v>
      </c>
      <c r="I15" t="b">
        <v>1</v>
      </c>
      <c r="J15" t="b">
        <v>1</v>
      </c>
      <c r="K15">
        <v>0.02</v>
      </c>
      <c r="L15">
        <v>0</v>
      </c>
      <c r="M15" t="s">
        <v>36</v>
      </c>
      <c r="N15" t="s">
        <v>35</v>
      </c>
      <c r="O15">
        <v>20</v>
      </c>
      <c r="P15">
        <v>2.75E-2</v>
      </c>
      <c r="Q15">
        <v>5</v>
      </c>
      <c r="R15">
        <v>999</v>
      </c>
      <c r="S15">
        <v>0</v>
      </c>
      <c r="T15" t="s">
        <v>55</v>
      </c>
      <c r="U15" t="b">
        <v>0</v>
      </c>
      <c r="V15" t="s">
        <v>210</v>
      </c>
      <c r="W15" t="s">
        <v>20</v>
      </c>
      <c r="X15">
        <v>7.0000000000000007E-2</v>
      </c>
      <c r="Y15">
        <v>7.7200000000000005E-2</v>
      </c>
      <c r="Z15" s="3">
        <v>0.12</v>
      </c>
      <c r="AA15" s="5">
        <v>2.5000000000000001E-2</v>
      </c>
      <c r="AB15" s="56">
        <v>123</v>
      </c>
      <c r="AC15" t="s">
        <v>31</v>
      </c>
      <c r="AD15" t="s">
        <v>31</v>
      </c>
      <c r="AE15" s="24">
        <v>0.6976</v>
      </c>
      <c r="AF15" s="24">
        <v>0.6976</v>
      </c>
      <c r="AI15" s="61">
        <v>0.1</v>
      </c>
      <c r="AJ15" t="b">
        <v>1</v>
      </c>
      <c r="AK15" t="b">
        <v>1</v>
      </c>
      <c r="AL15" t="b">
        <v>0</v>
      </c>
      <c r="AM15">
        <v>0</v>
      </c>
      <c r="AN15" t="s">
        <v>3</v>
      </c>
      <c r="AO15" t="b">
        <v>1</v>
      </c>
      <c r="AP15" s="22" t="b">
        <v>1</v>
      </c>
    </row>
    <row r="16" spans="1:42" x14ac:dyDescent="0.25">
      <c r="A16" t="s">
        <v>249</v>
      </c>
      <c r="B16" t="s">
        <v>272</v>
      </c>
      <c r="C16" t="b">
        <v>1</v>
      </c>
      <c r="D16" t="b">
        <v>0</v>
      </c>
      <c r="E16" t="s">
        <v>237</v>
      </c>
      <c r="F16" t="b">
        <v>0</v>
      </c>
      <c r="G16" t="s">
        <v>232</v>
      </c>
      <c r="H16" t="b">
        <v>1</v>
      </c>
      <c r="I16" t="b">
        <v>1</v>
      </c>
      <c r="J16" t="b">
        <v>1</v>
      </c>
      <c r="K16">
        <v>0.02</v>
      </c>
      <c r="L16">
        <v>0</v>
      </c>
      <c r="M16" t="s">
        <v>36</v>
      </c>
      <c r="N16" t="s">
        <v>35</v>
      </c>
      <c r="O16">
        <v>20</v>
      </c>
      <c r="P16">
        <v>2.75E-2</v>
      </c>
      <c r="Q16">
        <v>5</v>
      </c>
      <c r="R16">
        <v>999</v>
      </c>
      <c r="S16">
        <v>0</v>
      </c>
      <c r="T16" t="s">
        <v>55</v>
      </c>
      <c r="U16" t="b">
        <v>0</v>
      </c>
      <c r="V16" t="s">
        <v>210</v>
      </c>
      <c r="W16" t="s">
        <v>20</v>
      </c>
      <c r="X16">
        <v>7.0000000000000007E-2</v>
      </c>
      <c r="Y16">
        <v>7.7200000000000005E-2</v>
      </c>
      <c r="Z16" s="3">
        <v>0.12</v>
      </c>
      <c r="AA16" s="5">
        <v>2.5000000000000001E-2</v>
      </c>
      <c r="AB16" s="56">
        <v>123</v>
      </c>
      <c r="AC16" t="s">
        <v>31</v>
      </c>
      <c r="AD16" t="s">
        <v>31</v>
      </c>
      <c r="AE16" s="24">
        <v>0.6976</v>
      </c>
      <c r="AF16" s="24">
        <v>0.6976</v>
      </c>
      <c r="AI16" s="61">
        <v>0.1</v>
      </c>
      <c r="AJ16" t="b">
        <v>1</v>
      </c>
      <c r="AK16" t="b">
        <v>1</v>
      </c>
      <c r="AL16" t="b">
        <v>0</v>
      </c>
      <c r="AM16">
        <v>0</v>
      </c>
      <c r="AN16" t="s">
        <v>3</v>
      </c>
      <c r="AO16" t="b">
        <v>1</v>
      </c>
      <c r="AP16" s="22" t="b">
        <v>1</v>
      </c>
    </row>
    <row r="18" spans="1:42" x14ac:dyDescent="0.25">
      <c r="A18" t="s">
        <v>245</v>
      </c>
      <c r="B18" t="s">
        <v>247</v>
      </c>
      <c r="C18" t="b">
        <v>0</v>
      </c>
      <c r="D18" t="b">
        <v>0</v>
      </c>
      <c r="E18" t="s">
        <v>238</v>
      </c>
      <c r="F18" t="b">
        <v>0</v>
      </c>
      <c r="G18" t="s">
        <v>232</v>
      </c>
      <c r="H18" t="b">
        <v>0</v>
      </c>
      <c r="I18" t="b">
        <v>1</v>
      </c>
      <c r="J18" t="b">
        <v>1</v>
      </c>
      <c r="K18">
        <v>0.02</v>
      </c>
      <c r="L18">
        <v>0</v>
      </c>
      <c r="M18" t="s">
        <v>36</v>
      </c>
      <c r="N18" t="s">
        <v>35</v>
      </c>
      <c r="O18">
        <v>20</v>
      </c>
      <c r="P18">
        <v>2.75E-2</v>
      </c>
      <c r="Q18">
        <v>5</v>
      </c>
      <c r="R18">
        <v>999</v>
      </c>
      <c r="S18">
        <v>0</v>
      </c>
      <c r="T18" t="s">
        <v>55</v>
      </c>
      <c r="U18" t="b">
        <v>0</v>
      </c>
      <c r="V18" t="s">
        <v>210</v>
      </c>
      <c r="W18" t="s">
        <v>20</v>
      </c>
      <c r="X18">
        <v>7.0000000000000007E-2</v>
      </c>
      <c r="Y18">
        <v>7.7200000000000005E-2</v>
      </c>
      <c r="Z18" s="3">
        <v>0.12</v>
      </c>
      <c r="AA18" s="5">
        <v>2.5000000000000001E-2</v>
      </c>
      <c r="AB18" s="56">
        <v>123</v>
      </c>
      <c r="AC18" t="s">
        <v>31</v>
      </c>
      <c r="AD18" t="s">
        <v>31</v>
      </c>
      <c r="AE18" s="24">
        <v>0.6976</v>
      </c>
      <c r="AF18" s="24">
        <v>0.6976</v>
      </c>
      <c r="AI18" s="61">
        <v>0.1</v>
      </c>
      <c r="AJ18" t="b">
        <v>1</v>
      </c>
      <c r="AK18" t="b">
        <v>1</v>
      </c>
      <c r="AL18" t="b">
        <v>0</v>
      </c>
      <c r="AM18">
        <v>0</v>
      </c>
      <c r="AN18" t="s">
        <v>3</v>
      </c>
      <c r="AO18" t="b">
        <v>1</v>
      </c>
      <c r="AP18" s="22" t="b">
        <v>1</v>
      </c>
    </row>
    <row r="19" spans="1:42" x14ac:dyDescent="0.25">
      <c r="A19" t="s">
        <v>246</v>
      </c>
      <c r="B19" t="s">
        <v>248</v>
      </c>
      <c r="C19" t="b">
        <v>0</v>
      </c>
      <c r="D19" t="b">
        <v>0</v>
      </c>
      <c r="E19" t="s">
        <v>236</v>
      </c>
      <c r="F19" t="b">
        <v>0</v>
      </c>
      <c r="G19" t="s">
        <v>232</v>
      </c>
      <c r="H19" t="b">
        <v>1</v>
      </c>
      <c r="I19" t="b">
        <v>1</v>
      </c>
      <c r="J19" t="b">
        <v>1</v>
      </c>
      <c r="K19">
        <v>0.02</v>
      </c>
      <c r="L19">
        <v>0</v>
      </c>
      <c r="M19" t="s">
        <v>36</v>
      </c>
      <c r="N19" t="s">
        <v>35</v>
      </c>
      <c r="O19">
        <v>20</v>
      </c>
      <c r="P19">
        <v>2.75E-2</v>
      </c>
      <c r="Q19">
        <v>5</v>
      </c>
      <c r="R19">
        <v>999</v>
      </c>
      <c r="S19">
        <v>0</v>
      </c>
      <c r="T19" t="s">
        <v>55</v>
      </c>
      <c r="U19" t="b">
        <v>0</v>
      </c>
      <c r="V19" t="s">
        <v>210</v>
      </c>
      <c r="W19" t="s">
        <v>20</v>
      </c>
      <c r="X19">
        <v>7.0000000000000007E-2</v>
      </c>
      <c r="Y19">
        <v>7.7200000000000005E-2</v>
      </c>
      <c r="Z19" s="3">
        <v>0.12</v>
      </c>
      <c r="AA19" s="5">
        <v>2.5000000000000001E-2</v>
      </c>
      <c r="AB19" s="56">
        <v>123</v>
      </c>
      <c r="AC19" t="s">
        <v>31</v>
      </c>
      <c r="AD19" t="s">
        <v>31</v>
      </c>
      <c r="AE19" s="24">
        <v>0.6976</v>
      </c>
      <c r="AF19" s="24">
        <v>0.6976</v>
      </c>
      <c r="AI19" s="61">
        <v>0.1</v>
      </c>
      <c r="AJ19" t="b">
        <v>1</v>
      </c>
      <c r="AK19" t="b">
        <v>1</v>
      </c>
      <c r="AL19" t="b">
        <v>0</v>
      </c>
      <c r="AM19">
        <v>0</v>
      </c>
      <c r="AN19" t="s">
        <v>3</v>
      </c>
      <c r="AO19" t="b">
        <v>1</v>
      </c>
      <c r="AP19" s="22" t="b">
        <v>1</v>
      </c>
    </row>
    <row r="20" spans="1:42" x14ac:dyDescent="0.25">
      <c r="A20" t="s">
        <v>250</v>
      </c>
      <c r="B20" t="s">
        <v>248</v>
      </c>
      <c r="C20" t="b">
        <v>1</v>
      </c>
      <c r="D20" t="b">
        <v>0</v>
      </c>
      <c r="E20" t="s">
        <v>238</v>
      </c>
      <c r="F20" t="b">
        <v>0</v>
      </c>
      <c r="G20" t="s">
        <v>232</v>
      </c>
      <c r="H20" t="b">
        <v>1</v>
      </c>
      <c r="I20" t="b">
        <v>1</v>
      </c>
      <c r="J20" t="b">
        <v>1</v>
      </c>
      <c r="K20">
        <v>0.02</v>
      </c>
      <c r="L20">
        <v>0</v>
      </c>
      <c r="M20" t="s">
        <v>36</v>
      </c>
      <c r="N20" t="s">
        <v>35</v>
      </c>
      <c r="O20">
        <v>20</v>
      </c>
      <c r="P20">
        <v>2.75E-2</v>
      </c>
      <c r="Q20">
        <v>5</v>
      </c>
      <c r="R20">
        <v>999</v>
      </c>
      <c r="S20">
        <v>0</v>
      </c>
      <c r="T20" t="s">
        <v>55</v>
      </c>
      <c r="U20" t="b">
        <v>0</v>
      </c>
      <c r="V20" t="s">
        <v>210</v>
      </c>
      <c r="W20" t="s">
        <v>20</v>
      </c>
      <c r="X20">
        <v>7.0000000000000007E-2</v>
      </c>
      <c r="Y20">
        <v>7.7200000000000005E-2</v>
      </c>
      <c r="Z20" s="3">
        <v>0.12</v>
      </c>
      <c r="AA20" s="5">
        <v>2.5000000000000001E-2</v>
      </c>
      <c r="AB20" s="56">
        <v>123</v>
      </c>
      <c r="AC20" t="s">
        <v>31</v>
      </c>
      <c r="AD20" t="s">
        <v>31</v>
      </c>
      <c r="AE20" s="24">
        <v>0.6976</v>
      </c>
      <c r="AF20" s="24">
        <v>0.6976</v>
      </c>
      <c r="AI20" s="61">
        <v>0.1</v>
      </c>
      <c r="AJ20" t="b">
        <v>1</v>
      </c>
      <c r="AK20" t="b">
        <v>1</v>
      </c>
      <c r="AL20" t="b">
        <v>0</v>
      </c>
      <c r="AM20">
        <v>0</v>
      </c>
      <c r="AN20" t="s">
        <v>3</v>
      </c>
      <c r="AO20" t="b">
        <v>1</v>
      </c>
      <c r="AP20" s="22" t="b">
        <v>1</v>
      </c>
    </row>
  </sheetData>
  <dataValidations count="3">
    <dataValidation type="list" allowBlank="1" showInputMessage="1" showErrorMessage="1" sqref="AK5:AL8 C5:C8 AK10:AL12 AK18:AL20 AK14:AL16 C10:C20" xr:uid="{1240F49A-5091-456D-B77A-0673AD56E758}">
      <formula1>"TRUE, FALSE"</formula1>
    </dataValidation>
    <dataValidation type="list" allowBlank="1" showInputMessage="1" showErrorMessage="1" sqref="V5:V8 V10:V12 V18:V20 V14:V16" xr:uid="{8909875A-86FC-4594-BBAF-A364A5851F3C}">
      <formula1>"simple, internal"</formula1>
    </dataValidation>
    <dataValidation type="list" allowBlank="1" showInputMessage="1" showErrorMessage="1" sqref="D5:D8 D10:D12 D18:D20 D14:D1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 x14ac:dyDescent="0.2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 x14ac:dyDescent="0.25">
      <c r="B1" t="s">
        <v>269</v>
      </c>
    </row>
    <row r="2" spans="1:6" x14ac:dyDescent="0.25">
      <c r="A2" t="s">
        <v>263</v>
      </c>
      <c r="B2" s="37">
        <v>80223070</v>
      </c>
      <c r="C2" s="66">
        <f>B2/B$8</f>
        <v>0.58887347116219513</v>
      </c>
    </row>
    <row r="3" spans="1:6" x14ac:dyDescent="0.25">
      <c r="A3" t="s">
        <v>264</v>
      </c>
      <c r="B3" s="37">
        <f>3589902866/1000</f>
        <v>3589902.8659999999</v>
      </c>
      <c r="C3" s="66">
        <f t="shared" ref="C3:C8" si="0">B3/B$8</f>
        <v>2.6351504147579148E-2</v>
      </c>
    </row>
    <row r="4" spans="1:6" x14ac:dyDescent="0.25">
      <c r="A4" t="s">
        <v>270</v>
      </c>
      <c r="B4" s="37">
        <f>SUM(B2:B3)</f>
        <v>83812972.865999997</v>
      </c>
      <c r="C4" s="66">
        <f t="shared" si="0"/>
        <v>0.61522497530977416</v>
      </c>
      <c r="D4" s="40">
        <f>B4/SUM(B10:B12)</f>
        <v>0.23676281938396723</v>
      </c>
      <c r="E4">
        <f>B4/B14</f>
        <v>0.22925971478816315</v>
      </c>
    </row>
    <row r="5" spans="1:6" x14ac:dyDescent="0.25">
      <c r="A5" t="s">
        <v>265</v>
      </c>
      <c r="B5" s="65">
        <f>10551342261/1000</f>
        <v>10551342.261</v>
      </c>
      <c r="C5" s="66">
        <f t="shared" si="0"/>
        <v>7.7451605163644743E-2</v>
      </c>
    </row>
    <row r="6" spans="1:6" x14ac:dyDescent="0.25">
      <c r="A6" t="s">
        <v>266</v>
      </c>
      <c r="B6" s="65">
        <f>33326594392/1000</f>
        <v>33326594.392000001</v>
      </c>
      <c r="C6" s="66">
        <f t="shared" si="0"/>
        <v>0.24463221516742734</v>
      </c>
    </row>
    <row r="7" spans="1:6" x14ac:dyDescent="0.25">
      <c r="A7" t="s">
        <v>267</v>
      </c>
      <c r="B7" s="65">
        <f>8540511923/1000</f>
        <v>8540511.9230000004</v>
      </c>
      <c r="C7" s="66">
        <f t="shared" si="0"/>
        <v>6.2691204682133503E-2</v>
      </c>
    </row>
    <row r="8" spans="1:6" x14ac:dyDescent="0.25">
      <c r="A8" t="s">
        <v>268</v>
      </c>
      <c r="B8" s="37">
        <f>136231421398/1000</f>
        <v>136231421.398</v>
      </c>
      <c r="C8" s="66">
        <f t="shared" si="0"/>
        <v>1</v>
      </c>
      <c r="F8">
        <f>B8/B10</f>
        <v>0.52418721239263988</v>
      </c>
    </row>
    <row r="10" spans="1:6" x14ac:dyDescent="0.25">
      <c r="A10" t="s">
        <v>260</v>
      </c>
      <c r="B10" s="37">
        <v>259890776</v>
      </c>
    </row>
    <row r="11" spans="1:6" x14ac:dyDescent="0.25">
      <c r="A11" t="s">
        <v>252</v>
      </c>
      <c r="B11" s="37">
        <v>64796136</v>
      </c>
    </row>
    <row r="12" spans="1:6" x14ac:dyDescent="0.25">
      <c r="A12" t="s">
        <v>253</v>
      </c>
      <c r="B12" s="37">
        <v>29308589</v>
      </c>
    </row>
    <row r="14" spans="1:6" x14ac:dyDescent="0.25">
      <c r="A14" t="s">
        <v>259</v>
      </c>
      <c r="B14" s="37">
        <v>365580900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14"/>
  <sheetViews>
    <sheetView zoomScaleNormal="100" workbookViewId="0">
      <pane xSplit="3" ySplit="4" topLeftCell="H5" activePane="bottomRight" state="frozen"/>
      <selection pane="topRight" activeCell="E1" sqref="E1"/>
      <selection pane="bottomLeft" activeCell="A5" sqref="A5"/>
      <selection pane="bottomRight" activeCell="A11" sqref="A11:XFD11"/>
    </sheetView>
  </sheetViews>
  <sheetFormatPr defaultRowHeight="15" x14ac:dyDescent="0.25"/>
  <cols>
    <col min="1" max="1" width="25.140625" customWidth="1"/>
    <col min="2" max="2" width="10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164</v>
      </c>
      <c r="I3" s="18"/>
      <c r="J3" s="59" t="s">
        <v>198</v>
      </c>
      <c r="K3" s="57" t="s">
        <v>216</v>
      </c>
      <c r="L3" s="57"/>
      <c r="M3" s="57" t="s">
        <v>271</v>
      </c>
    </row>
    <row r="4" spans="1:18" s="1" customFormat="1" x14ac:dyDescent="0.25">
      <c r="A4" s="11" t="s">
        <v>167</v>
      </c>
      <c r="B4" s="11" t="s">
        <v>37</v>
      </c>
      <c r="C4" s="11" t="s">
        <v>13</v>
      </c>
      <c r="D4" s="7" t="s">
        <v>165</v>
      </c>
      <c r="E4" s="7" t="s">
        <v>168</v>
      </c>
      <c r="F4" s="8" t="s">
        <v>48</v>
      </c>
      <c r="G4" s="8" t="s">
        <v>61</v>
      </c>
      <c r="H4" s="13" t="s">
        <v>25</v>
      </c>
      <c r="I4" s="13" t="s">
        <v>163</v>
      </c>
      <c r="J4" s="60" t="s">
        <v>6</v>
      </c>
      <c r="K4" s="58" t="s">
        <v>200</v>
      </c>
      <c r="L4" s="58" t="s">
        <v>204</v>
      </c>
      <c r="M4" s="58" t="s">
        <v>234</v>
      </c>
      <c r="N4" s="12" t="s">
        <v>59</v>
      </c>
      <c r="O4" s="8" t="s">
        <v>223</v>
      </c>
      <c r="P4" s="1" t="s">
        <v>218</v>
      </c>
      <c r="Q4" s="1" t="s">
        <v>219</v>
      </c>
      <c r="R4" s="1" t="s">
        <v>220</v>
      </c>
    </row>
    <row r="5" spans="1:18" x14ac:dyDescent="0.25">
      <c r="A5" t="s">
        <v>162</v>
      </c>
      <c r="C5" t="b">
        <v>0</v>
      </c>
      <c r="D5" t="s">
        <v>73</v>
      </c>
      <c r="E5" t="s">
        <v>166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61">
        <v>0.11</v>
      </c>
      <c r="P5">
        <v>0.02</v>
      </c>
      <c r="Q5">
        <v>0.05</v>
      </c>
      <c r="R5">
        <v>0</v>
      </c>
    </row>
    <row r="6" spans="1:18" x14ac:dyDescent="0.25">
      <c r="O6" s="61"/>
    </row>
    <row r="7" spans="1:18" x14ac:dyDescent="0.25">
      <c r="A7" t="s">
        <v>235</v>
      </c>
      <c r="C7" t="b">
        <v>1</v>
      </c>
      <c r="D7" t="s">
        <v>73</v>
      </c>
      <c r="E7" t="s">
        <v>166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61">
        <v>0.11</v>
      </c>
      <c r="P7">
        <v>0.02</v>
      </c>
      <c r="Q7">
        <v>0.05</v>
      </c>
      <c r="R7">
        <v>0</v>
      </c>
    </row>
    <row r="8" spans="1:18" x14ac:dyDescent="0.25">
      <c r="A8" t="s">
        <v>236</v>
      </c>
      <c r="C8" t="b">
        <v>1</v>
      </c>
      <c r="D8" t="s">
        <v>73</v>
      </c>
      <c r="E8" t="s">
        <v>166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0.01</v>
      </c>
      <c r="L8">
        <v>2018</v>
      </c>
      <c r="N8" t="b">
        <v>1</v>
      </c>
      <c r="O8" s="61">
        <v>0.11</v>
      </c>
      <c r="P8">
        <v>0.02</v>
      </c>
      <c r="Q8">
        <v>0.05</v>
      </c>
      <c r="R8">
        <v>0</v>
      </c>
    </row>
    <row r="9" spans="1:18" x14ac:dyDescent="0.25">
      <c r="O9" s="61"/>
    </row>
    <row r="10" spans="1:18" x14ac:dyDescent="0.25">
      <c r="A10" t="s">
        <v>237</v>
      </c>
      <c r="C10" t="b">
        <v>0</v>
      </c>
      <c r="D10" t="s">
        <v>73</v>
      </c>
      <c r="E10" t="s">
        <v>166</v>
      </c>
      <c r="F10" t="s">
        <v>68</v>
      </c>
      <c r="G10">
        <v>2.75E-2</v>
      </c>
      <c r="H10">
        <v>0</v>
      </c>
      <c r="I10" t="b">
        <v>1</v>
      </c>
      <c r="J10">
        <v>7.0000000000000007E-2</v>
      </c>
      <c r="K10">
        <v>0</v>
      </c>
      <c r="L10">
        <v>2018</v>
      </c>
      <c r="M10">
        <v>0.01</v>
      </c>
      <c r="N10" t="b">
        <v>1</v>
      </c>
      <c r="O10" s="61">
        <v>0.11</v>
      </c>
      <c r="P10">
        <v>0.02</v>
      </c>
      <c r="Q10">
        <v>0.05</v>
      </c>
      <c r="R10">
        <v>0</v>
      </c>
    </row>
    <row r="11" spans="1:18" x14ac:dyDescent="0.25">
      <c r="A11" t="s">
        <v>238</v>
      </c>
      <c r="C11" t="b">
        <v>0</v>
      </c>
      <c r="D11" t="s">
        <v>73</v>
      </c>
      <c r="E11" t="s">
        <v>166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0.01</v>
      </c>
      <c r="L11">
        <v>2018</v>
      </c>
      <c r="M11">
        <v>0.01</v>
      </c>
      <c r="N11" t="b">
        <v>1</v>
      </c>
      <c r="O11" s="61">
        <v>0.11</v>
      </c>
      <c r="P11">
        <v>0.02</v>
      </c>
      <c r="Q11">
        <v>0.05</v>
      </c>
      <c r="R11">
        <v>0</v>
      </c>
    </row>
    <row r="13" spans="1:18" x14ac:dyDescent="0.25">
      <c r="A13" t="s">
        <v>239</v>
      </c>
      <c r="C13" t="b">
        <v>0</v>
      </c>
      <c r="D13" t="s">
        <v>73</v>
      </c>
      <c r="E13" t="s">
        <v>166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</v>
      </c>
      <c r="L13">
        <v>2018</v>
      </c>
      <c r="M13">
        <v>1.4999999999999999E-2</v>
      </c>
      <c r="N13" t="b">
        <v>1</v>
      </c>
      <c r="O13" s="61">
        <v>0.11</v>
      </c>
      <c r="P13">
        <v>0.02</v>
      </c>
      <c r="Q13">
        <v>0.05</v>
      </c>
      <c r="R13">
        <v>0</v>
      </c>
    </row>
    <row r="14" spans="1:18" x14ac:dyDescent="0.25">
      <c r="A14" t="s">
        <v>240</v>
      </c>
      <c r="C14" t="b">
        <v>0</v>
      </c>
      <c r="D14" t="s">
        <v>73</v>
      </c>
      <c r="E14" t="s">
        <v>166</v>
      </c>
      <c r="F14" t="s">
        <v>68</v>
      </c>
      <c r="G14">
        <v>2.75E-2</v>
      </c>
      <c r="H14">
        <v>0</v>
      </c>
      <c r="I14" t="b">
        <v>1</v>
      </c>
      <c r="J14">
        <v>7.0000000000000007E-2</v>
      </c>
      <c r="K14">
        <v>0.01</v>
      </c>
      <c r="L14">
        <v>2018</v>
      </c>
      <c r="M14">
        <v>1.4999999999999999E-2</v>
      </c>
      <c r="N14" t="b">
        <v>1</v>
      </c>
      <c r="O14" s="61">
        <v>0.11</v>
      </c>
      <c r="P14">
        <v>0.02</v>
      </c>
      <c r="Q14">
        <v>0.05</v>
      </c>
      <c r="R14">
        <v>0</v>
      </c>
    </row>
  </sheetData>
  <dataValidations count="2">
    <dataValidation type="list" allowBlank="1" showInputMessage="1" showErrorMessage="1" sqref="D5:D8 D10:D11 D13:D14" xr:uid="{73B0AF26-6A4C-427C-B7EA-75439AFB0B6E}">
      <formula1>"singleTier,multiTier"</formula1>
    </dataValidation>
    <dataValidation type="list" allowBlank="1" showInputMessage="1" showErrorMessage="1" sqref="C5:C8 C10:C11 C13:C14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21" sqref="E21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206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207</v>
      </c>
    </row>
    <row r="5" spans="1:7" x14ac:dyDescent="0.25">
      <c r="A5" s="1" t="s">
        <v>208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208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206</v>
      </c>
    </row>
    <row r="7" spans="1:7" x14ac:dyDescent="0.25">
      <c r="A7" s="1" t="s">
        <v>208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208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208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208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208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209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3" workbookViewId="0">
      <selection activeCell="E54" sqref="E54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157</v>
      </c>
      <c r="C51" s="35">
        <f>K6</f>
        <v>9321334731</v>
      </c>
      <c r="D51" t="s">
        <v>151</v>
      </c>
    </row>
    <row r="52" spans="2:4" x14ac:dyDescent="0.25">
      <c r="B52" t="s">
        <v>158</v>
      </c>
      <c r="C52" s="35">
        <f>K7</f>
        <v>347489366</v>
      </c>
      <c r="D52" t="s">
        <v>151</v>
      </c>
    </row>
    <row r="53" spans="2:4" x14ac:dyDescent="0.25">
      <c r="B53" t="s">
        <v>159</v>
      </c>
      <c r="C53" s="35">
        <f>K8</f>
        <v>419401688</v>
      </c>
      <c r="D53" t="s">
        <v>151</v>
      </c>
    </row>
    <row r="54" spans="2:4" x14ac:dyDescent="0.25">
      <c r="B54" t="s">
        <v>160</v>
      </c>
      <c r="C54" s="35">
        <f>K9</f>
        <v>256324601</v>
      </c>
      <c r="D54" t="s">
        <v>151</v>
      </c>
    </row>
    <row r="55" spans="2:4" x14ac:dyDescent="0.25">
      <c r="B55" t="s">
        <v>161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I26" sqref="I26"/>
    </sheetView>
  </sheetViews>
  <sheetFormatPr defaultRowHeight="12.75" x14ac:dyDescent="0.2"/>
  <cols>
    <col min="1" max="1" width="34.5703125" style="44" customWidth="1"/>
    <col min="2" max="2" width="20" style="45" customWidth="1"/>
    <col min="3" max="3" width="14.28515625" style="45" customWidth="1"/>
    <col min="4" max="4" width="16.5703125" style="45" customWidth="1"/>
    <col min="5" max="16384" width="9.140625" style="44"/>
  </cols>
  <sheetData>
    <row r="1" spans="1:4" x14ac:dyDescent="0.2">
      <c r="A1" s="44" t="s">
        <v>173</v>
      </c>
    </row>
    <row r="3" spans="1:4" x14ac:dyDescent="0.2">
      <c r="B3" s="46" t="s">
        <v>174</v>
      </c>
      <c r="C3" s="46" t="s">
        <v>175</v>
      </c>
      <c r="D3" s="46" t="s">
        <v>176</v>
      </c>
    </row>
    <row r="4" spans="1:4" x14ac:dyDescent="0.2">
      <c r="A4" s="47" t="s">
        <v>177</v>
      </c>
    </row>
    <row r="5" spans="1:4" x14ac:dyDescent="0.2">
      <c r="A5" s="44" t="s">
        <v>180</v>
      </c>
      <c r="B5" s="45">
        <v>174402</v>
      </c>
      <c r="C5" s="45">
        <v>11811</v>
      </c>
      <c r="D5" s="45">
        <f>SUM(B5:C5)</f>
        <v>186213</v>
      </c>
    </row>
    <row r="6" spans="1:4" x14ac:dyDescent="0.2">
      <c r="A6" s="44" t="s">
        <v>181</v>
      </c>
      <c r="B6" s="45">
        <v>37586</v>
      </c>
      <c r="C6" s="45">
        <v>8909</v>
      </c>
      <c r="D6" s="45">
        <f t="shared" ref="D6:D25" si="0">SUM(B6:C6)</f>
        <v>46495</v>
      </c>
    </row>
    <row r="7" spans="1:4" x14ac:dyDescent="0.2">
      <c r="A7" s="44" t="s">
        <v>182</v>
      </c>
      <c r="B7" s="45">
        <v>61005</v>
      </c>
      <c r="C7" s="45">
        <v>3566</v>
      </c>
      <c r="D7" s="45">
        <f t="shared" si="0"/>
        <v>64571</v>
      </c>
    </row>
    <row r="8" spans="1:4" x14ac:dyDescent="0.2">
      <c r="A8" s="44" t="s">
        <v>183</v>
      </c>
      <c r="B8" s="45">
        <v>195158</v>
      </c>
      <c r="C8" s="45">
        <v>14642</v>
      </c>
      <c r="D8" s="45">
        <f t="shared" si="0"/>
        <v>209800</v>
      </c>
    </row>
    <row r="9" spans="1:4" x14ac:dyDescent="0.2">
      <c r="A9" s="44" t="s">
        <v>91</v>
      </c>
      <c r="B9" s="45">
        <v>468151</v>
      </c>
      <c r="C9" s="45">
        <v>38928</v>
      </c>
      <c r="D9" s="45">
        <f t="shared" si="0"/>
        <v>507079</v>
      </c>
    </row>
    <row r="11" spans="1:4" ht="15" customHeight="1" x14ac:dyDescent="0.2">
      <c r="A11" s="48" t="s">
        <v>189</v>
      </c>
      <c r="B11" s="45">
        <v>12251583453</v>
      </c>
      <c r="C11" s="45">
        <v>699252899</v>
      </c>
      <c r="D11" s="45">
        <f t="shared" si="0"/>
        <v>12950836352</v>
      </c>
    </row>
    <row r="12" spans="1:4" ht="15" customHeight="1" x14ac:dyDescent="0.2">
      <c r="A12" s="48" t="s">
        <v>190</v>
      </c>
      <c r="B12" s="45">
        <v>12934685803</v>
      </c>
      <c r="C12" s="45">
        <v>738240618</v>
      </c>
      <c r="D12" s="45">
        <f t="shared" si="0"/>
        <v>13672926421</v>
      </c>
    </row>
    <row r="13" spans="1:4" ht="15" customHeight="1" x14ac:dyDescent="0.2">
      <c r="A13" s="48"/>
      <c r="B13" s="49"/>
    </row>
    <row r="14" spans="1:4" x14ac:dyDescent="0.2">
      <c r="A14" s="47" t="s">
        <v>178</v>
      </c>
    </row>
    <row r="15" spans="1:4" x14ac:dyDescent="0.2">
      <c r="A15" s="48" t="s">
        <v>184</v>
      </c>
      <c r="B15" s="45">
        <v>132446673597</v>
      </c>
      <c r="C15" s="45">
        <v>5746905539</v>
      </c>
      <c r="D15" s="45">
        <f t="shared" si="0"/>
        <v>138193579136</v>
      </c>
    </row>
    <row r="16" spans="1:4" x14ac:dyDescent="0.2">
      <c r="A16" s="48" t="s">
        <v>185</v>
      </c>
      <c r="B16" s="45">
        <v>115469058970</v>
      </c>
      <c r="C16" s="45">
        <v>4670036601</v>
      </c>
      <c r="D16" s="45">
        <f t="shared" si="0"/>
        <v>120139095571</v>
      </c>
    </row>
    <row r="17" spans="1:4" x14ac:dyDescent="0.2">
      <c r="A17" s="48" t="s">
        <v>186</v>
      </c>
      <c r="B17" s="45">
        <v>80223069956</v>
      </c>
      <c r="C17" s="45">
        <v>3589902866</v>
      </c>
      <c r="D17" s="45">
        <f t="shared" si="0"/>
        <v>83812972822</v>
      </c>
    </row>
    <row r="18" spans="1:4" x14ac:dyDescent="0.2">
      <c r="A18" s="48" t="s">
        <v>187</v>
      </c>
      <c r="B18" s="45">
        <v>35245989014</v>
      </c>
      <c r="C18" s="45">
        <v>1080133735</v>
      </c>
      <c r="D18" s="45">
        <f t="shared" si="0"/>
        <v>36326122749</v>
      </c>
    </row>
    <row r="19" spans="1:4" x14ac:dyDescent="0.2">
      <c r="A19" s="48" t="s">
        <v>188</v>
      </c>
      <c r="B19" s="50">
        <v>0.69499999999999995</v>
      </c>
      <c r="C19" s="50">
        <v>0.76900000000000002</v>
      </c>
      <c r="D19" s="54">
        <f>D17/D16</f>
        <v>0.69763279325228544</v>
      </c>
    </row>
    <row r="20" spans="1:4" x14ac:dyDescent="0.2">
      <c r="A20" s="48"/>
    </row>
    <row r="21" spans="1:4" x14ac:dyDescent="0.2">
      <c r="A21" s="47" t="s">
        <v>179</v>
      </c>
    </row>
    <row r="22" spans="1:4" x14ac:dyDescent="0.2">
      <c r="A22" s="48" t="s">
        <v>191</v>
      </c>
      <c r="B22" s="45">
        <v>2174670866</v>
      </c>
      <c r="C22" s="45">
        <v>134810119</v>
      </c>
      <c r="D22" s="45">
        <f t="shared" si="0"/>
        <v>2309480985</v>
      </c>
    </row>
    <row r="23" spans="1:4" x14ac:dyDescent="0.2">
      <c r="A23" s="48" t="s">
        <v>192</v>
      </c>
      <c r="B23" s="45">
        <v>893164372</v>
      </c>
      <c r="C23" s="45">
        <v>58830395</v>
      </c>
      <c r="D23" s="45">
        <f t="shared" si="0"/>
        <v>951994767</v>
      </c>
    </row>
    <row r="24" spans="1:4" x14ac:dyDescent="0.2">
      <c r="A24" s="48" t="s">
        <v>193</v>
      </c>
      <c r="B24" s="45">
        <v>1281506494</v>
      </c>
      <c r="C24" s="45">
        <v>75979724</v>
      </c>
      <c r="D24" s="45">
        <f t="shared" si="0"/>
        <v>1357486218</v>
      </c>
    </row>
    <row r="25" spans="1:4" ht="15" customHeight="1" x14ac:dyDescent="0.2">
      <c r="A25" s="48" t="s">
        <v>194</v>
      </c>
      <c r="B25" s="45">
        <v>2725165218</v>
      </c>
      <c r="C25" s="45">
        <v>77744321</v>
      </c>
      <c r="D25" s="45">
        <f t="shared" si="0"/>
        <v>2802909539</v>
      </c>
    </row>
    <row r="27" spans="1:4" ht="25.5" x14ac:dyDescent="0.2">
      <c r="A27" s="51" t="s">
        <v>195</v>
      </c>
    </row>
    <row r="28" spans="1:4" x14ac:dyDescent="0.2">
      <c r="A28" s="48" t="s">
        <v>191</v>
      </c>
      <c r="B28" s="52">
        <v>0.16813</v>
      </c>
      <c r="C28" s="55">
        <v>0.18260999999999999</v>
      </c>
      <c r="D28" s="54">
        <f>D22/$D$12</f>
        <v>0.16890904798938361</v>
      </c>
    </row>
    <row r="29" spans="1:4" x14ac:dyDescent="0.2">
      <c r="A29" s="48" t="s">
        <v>192</v>
      </c>
      <c r="B29" s="52">
        <v>6.905E-2</v>
      </c>
      <c r="C29" s="55">
        <v>7.9689999999999997E-2</v>
      </c>
      <c r="D29" s="54">
        <f t="shared" ref="D29:D31" si="1">D23/$D$12</f>
        <v>6.9626262709777217E-2</v>
      </c>
    </row>
    <row r="30" spans="1:4" x14ac:dyDescent="0.2">
      <c r="A30" s="48" t="s">
        <v>193</v>
      </c>
      <c r="B30" s="52">
        <v>9.9080000000000001E-2</v>
      </c>
      <c r="C30" s="55">
        <v>0.10292</v>
      </c>
      <c r="D30" s="54">
        <f t="shared" si="1"/>
        <v>9.9282785279606378E-2</v>
      </c>
    </row>
    <row r="31" spans="1:4" ht="15" customHeight="1" x14ac:dyDescent="0.2">
      <c r="A31" s="48" t="s">
        <v>194</v>
      </c>
      <c r="B31" s="52">
        <v>0.21068999999999999</v>
      </c>
      <c r="C31" s="55">
        <v>0.10531</v>
      </c>
      <c r="D31" s="54">
        <f t="shared" si="1"/>
        <v>0.20499704691565238</v>
      </c>
    </row>
    <row r="32" spans="1:4" x14ac:dyDescent="0.2">
      <c r="A32" s="48" t="s">
        <v>91</v>
      </c>
      <c r="B32" s="53">
        <v>0.30976999999999999</v>
      </c>
      <c r="C32" s="55">
        <v>0.20823</v>
      </c>
      <c r="D32" s="54">
        <f>SUM(D24:D25)/D12</f>
        <v>0.30427983219525878</v>
      </c>
    </row>
    <row r="34" spans="1:4" ht="25.5" x14ac:dyDescent="0.2">
      <c r="A34" s="51" t="s">
        <v>196</v>
      </c>
    </row>
    <row r="35" spans="1:4" x14ac:dyDescent="0.2">
      <c r="A35" s="48" t="s">
        <v>191</v>
      </c>
      <c r="B35" s="54">
        <f>B22/B$11</f>
        <v>0.17750120825953289</v>
      </c>
      <c r="C35" s="54">
        <f>C22/C$11</f>
        <v>0.19279164833323059</v>
      </c>
      <c r="D35" s="54">
        <f>D22/D$11</f>
        <v>0.1783267830917612</v>
      </c>
    </row>
    <row r="36" spans="1:4" x14ac:dyDescent="0.2">
      <c r="A36" s="48" t="s">
        <v>192</v>
      </c>
      <c r="B36" s="54">
        <f t="shared" ref="B36:C38" si="2">B23/B$11</f>
        <v>7.2901953892441071E-2</v>
      </c>
      <c r="C36" s="54">
        <f t="shared" si="2"/>
        <v>8.4133215728005153E-2</v>
      </c>
      <c r="D36" s="54">
        <f t="shared" ref="D36" si="3">D23/D$11</f>
        <v>7.3508362018101112E-2</v>
      </c>
    </row>
    <row r="37" spans="1:4" x14ac:dyDescent="0.2">
      <c r="A37" s="48" t="s">
        <v>193</v>
      </c>
      <c r="B37" s="54">
        <f t="shared" si="2"/>
        <v>0.1045992543670918</v>
      </c>
      <c r="C37" s="54">
        <f t="shared" si="2"/>
        <v>0.10865843260522542</v>
      </c>
      <c r="D37" s="54">
        <f t="shared" ref="D37" si="4">D24/D$11</f>
        <v>0.10481842107366009</v>
      </c>
    </row>
    <row r="38" spans="1:4" x14ac:dyDescent="0.2">
      <c r="A38" s="48" t="s">
        <v>194</v>
      </c>
      <c r="B38" s="54">
        <f t="shared" si="2"/>
        <v>0.222433714666711</v>
      </c>
      <c r="C38" s="54">
        <f t="shared" si="2"/>
        <v>0.11118197881078788</v>
      </c>
      <c r="D38" s="54">
        <f t="shared" ref="D38" si="5">D25/D$11</f>
        <v>0.21642691350718413</v>
      </c>
    </row>
    <row r="39" spans="1:4" x14ac:dyDescent="0.2">
      <c r="A39" s="48" t="s">
        <v>91</v>
      </c>
      <c r="B39" s="54">
        <f>SUM(B24:B25)/B$11</f>
        <v>0.3270329690338028</v>
      </c>
      <c r="C39" s="54">
        <f t="shared" ref="C39:D39" si="6">SUM(C24:C25)/C$11</f>
        <v>0.21984041141601332</v>
      </c>
      <c r="D39" s="54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N27"/>
  <sheetViews>
    <sheetView tabSelected="1" workbookViewId="0">
      <selection activeCell="I28" sqref="I28"/>
    </sheetView>
  </sheetViews>
  <sheetFormatPr defaultRowHeight="15" x14ac:dyDescent="0.2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</cols>
  <sheetData>
    <row r="2" spans="1:14" x14ac:dyDescent="0.25">
      <c r="B2" t="s">
        <v>275</v>
      </c>
      <c r="I2" t="s">
        <v>278</v>
      </c>
    </row>
    <row r="3" spans="1:14" x14ac:dyDescent="0.25">
      <c r="A3" s="1"/>
      <c r="B3" s="1" t="s">
        <v>273</v>
      </c>
      <c r="C3" s="1" t="s">
        <v>264</v>
      </c>
      <c r="D3" s="1" t="s">
        <v>265</v>
      </c>
      <c r="E3" s="1" t="s">
        <v>266</v>
      </c>
      <c r="F3" s="1" t="s">
        <v>267</v>
      </c>
      <c r="I3" s="1" t="s">
        <v>276</v>
      </c>
      <c r="J3" s="1" t="s">
        <v>277</v>
      </c>
      <c r="K3" s="1" t="s">
        <v>279</v>
      </c>
      <c r="L3" s="1" t="s">
        <v>280</v>
      </c>
      <c r="M3" s="1" t="s">
        <v>283</v>
      </c>
      <c r="N3" s="1" t="s">
        <v>284</v>
      </c>
    </row>
    <row r="4" spans="1:14" x14ac:dyDescent="0.25">
      <c r="A4" s="1" t="s">
        <v>197</v>
      </c>
      <c r="B4" s="37">
        <v>174402</v>
      </c>
      <c r="C4" s="37">
        <v>11811</v>
      </c>
      <c r="D4" s="37">
        <v>28335</v>
      </c>
      <c r="E4" s="37">
        <v>41289</v>
      </c>
      <c r="F4" s="37">
        <v>7311</v>
      </c>
      <c r="H4" s="1" t="s">
        <v>197</v>
      </c>
      <c r="I4" s="37">
        <v>200645</v>
      </c>
      <c r="J4" s="37">
        <v>76222</v>
      </c>
      <c r="K4" s="37">
        <v>64165</v>
      </c>
      <c r="L4" s="37">
        <v>26540</v>
      </c>
    </row>
    <row r="5" spans="1:14" x14ac:dyDescent="0.25">
      <c r="A5" s="1" t="s">
        <v>274</v>
      </c>
      <c r="B5" s="37">
        <v>195158</v>
      </c>
      <c r="C5" s="37">
        <v>14642</v>
      </c>
      <c r="D5" s="37">
        <v>25749</v>
      </c>
      <c r="E5" s="37">
        <v>39947</v>
      </c>
      <c r="F5" s="37">
        <v>9158</v>
      </c>
      <c r="H5" s="1" t="s">
        <v>282</v>
      </c>
      <c r="I5" s="37"/>
      <c r="M5" s="37">
        <v>595483</v>
      </c>
      <c r="N5" s="37">
        <v>534</v>
      </c>
    </row>
    <row r="6" spans="1:14" x14ac:dyDescent="0.25">
      <c r="B6" s="37"/>
      <c r="C6" s="37"/>
      <c r="D6" s="37"/>
      <c r="E6" s="37"/>
      <c r="F6" s="37"/>
      <c r="H6" s="1" t="s">
        <v>281</v>
      </c>
      <c r="M6" s="37">
        <v>98457</v>
      </c>
      <c r="N6">
        <v>96</v>
      </c>
    </row>
    <row r="7" spans="1:14" x14ac:dyDescent="0.25">
      <c r="A7" s="67" t="s">
        <v>296</v>
      </c>
      <c r="B7" s="37"/>
      <c r="C7" s="37"/>
      <c r="D7" s="37"/>
      <c r="E7" s="37"/>
      <c r="F7" s="37"/>
      <c r="H7" s="1"/>
      <c r="M7" s="37"/>
    </row>
    <row r="8" spans="1:14" x14ac:dyDescent="0.25">
      <c r="A8" s="1" t="s">
        <v>197</v>
      </c>
      <c r="B8" s="68">
        <f>B4/SUM($B4:$C4)</f>
        <v>0.93657263456364481</v>
      </c>
      <c r="C8" s="68">
        <f>C4/SUM($B4:$C4)</f>
        <v>6.3427365436355146E-2</v>
      </c>
      <c r="D8" s="68">
        <f>D4/SUM($D4:$F4)</f>
        <v>0.36829791382335736</v>
      </c>
      <c r="E8" s="68">
        <f t="shared" ref="E8:F9" si="0">E4/SUM($D4:$F4)</f>
        <v>0.5366738155585884</v>
      </c>
      <c r="F8" s="68">
        <f t="shared" si="0"/>
        <v>9.5028270618054203E-2</v>
      </c>
      <c r="H8" s="67" t="s">
        <v>295</v>
      </c>
    </row>
    <row r="9" spans="1:14" x14ac:dyDescent="0.25">
      <c r="A9" s="1" t="s">
        <v>274</v>
      </c>
      <c r="B9" s="68">
        <f>B5/SUM($B5:$C5)</f>
        <v>0.93020972354623455</v>
      </c>
      <c r="C9" s="68">
        <f>C5/SUM($B5:$C5)</f>
        <v>6.9790276453765496E-2</v>
      </c>
      <c r="D9" s="68">
        <f>D5/SUM($D5:$F5)</f>
        <v>0.34398963315253694</v>
      </c>
      <c r="E9" s="68">
        <f t="shared" si="0"/>
        <v>0.53366553557592111</v>
      </c>
      <c r="F9" s="68">
        <f t="shared" si="0"/>
        <v>0.12234483127154193</v>
      </c>
      <c r="H9" s="1" t="s">
        <v>197</v>
      </c>
      <c r="I9" s="24">
        <f>I4/SUM($I4:$J4)</f>
        <v>0.72469814026229196</v>
      </c>
      <c r="J9" s="24">
        <f>J4/SUM($I4:$J4)</f>
        <v>0.27530185973770799</v>
      </c>
      <c r="K9" s="24">
        <f>K4/SUM($K4:$L4)</f>
        <v>0.70740312000440986</v>
      </c>
      <c r="L9" s="24">
        <f>L4/SUM($K4:$L4)</f>
        <v>0.29259687999559009</v>
      </c>
    </row>
    <row r="10" spans="1:14" x14ac:dyDescent="0.25">
      <c r="B10" s="37"/>
      <c r="C10" s="37"/>
      <c r="D10" s="37"/>
      <c r="E10" s="37"/>
      <c r="F10" s="37"/>
      <c r="H10" s="1" t="s">
        <v>282</v>
      </c>
      <c r="M10" s="24">
        <f>M5/SUM($M5:$N5)</f>
        <v>0.99910405240118993</v>
      </c>
      <c r="N10" s="24">
        <f>N5/SUM($M5:$N5)</f>
        <v>8.9594759881010102E-4</v>
      </c>
    </row>
    <row r="11" spans="1:14" x14ac:dyDescent="0.25">
      <c r="H11" s="1" t="s">
        <v>281</v>
      </c>
      <c r="M11" s="24">
        <f>M6/SUM($M6:$N6)</f>
        <v>0.9990259048430794</v>
      </c>
      <c r="N11" s="24">
        <f>N6/SUM($M6:$N6)</f>
        <v>9.7409515692064165E-4</v>
      </c>
    </row>
    <row r="13" spans="1:14" x14ac:dyDescent="0.25">
      <c r="A13" s="1" t="s">
        <v>285</v>
      </c>
    </row>
    <row r="14" spans="1:14" x14ac:dyDescent="0.25">
      <c r="A14" t="s">
        <v>276</v>
      </c>
    </row>
    <row r="15" spans="1:14" x14ac:dyDescent="0.25">
      <c r="A15" t="s">
        <v>286</v>
      </c>
    </row>
    <row r="16" spans="1:14" x14ac:dyDescent="0.25">
      <c r="A16" t="s">
        <v>287</v>
      </c>
    </row>
    <row r="17" spans="1:2" x14ac:dyDescent="0.25">
      <c r="A17" t="s">
        <v>288</v>
      </c>
    </row>
    <row r="20" spans="1:2" x14ac:dyDescent="0.25">
      <c r="A20" s="1" t="s">
        <v>297</v>
      </c>
    </row>
    <row r="21" spans="1:2" x14ac:dyDescent="0.25">
      <c r="A21" s="1" t="s">
        <v>289</v>
      </c>
    </row>
    <row r="22" spans="1:2" x14ac:dyDescent="0.25">
      <c r="A22" t="s">
        <v>279</v>
      </c>
      <c r="B22" s="4">
        <f>D8*K9</f>
        <v>0.26053509332975827</v>
      </c>
    </row>
    <row r="23" spans="1:2" x14ac:dyDescent="0.25">
      <c r="A23" t="s">
        <v>290</v>
      </c>
      <c r="B23" s="4">
        <f>D8*L9</f>
        <v>0.10776282049359907</v>
      </c>
    </row>
    <row r="24" spans="1:2" x14ac:dyDescent="0.25">
      <c r="A24" t="s">
        <v>291</v>
      </c>
      <c r="B24" s="4">
        <f>E8*K9</f>
        <v>0.37964473155081663</v>
      </c>
    </row>
    <row r="25" spans="1:2" x14ac:dyDescent="0.25">
      <c r="A25" t="s">
        <v>292</v>
      </c>
      <c r="B25" s="4">
        <f>E8*L9</f>
        <v>0.15702908400777174</v>
      </c>
    </row>
    <row r="26" spans="1:2" x14ac:dyDescent="0.25">
      <c r="A26" t="s">
        <v>293</v>
      </c>
      <c r="B26" s="4">
        <f>F8*K9</f>
        <v>6.7223295123834931E-2</v>
      </c>
    </row>
    <row r="27" spans="1:2" x14ac:dyDescent="0.25">
      <c r="A27" t="s">
        <v>294</v>
      </c>
      <c r="B27" s="4">
        <f>F8*L9</f>
        <v>2.7804975494219265E-2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 x14ac:dyDescent="0.25"/>
  <cols>
    <col min="1" max="2" width="17.140625" customWidth="1"/>
    <col min="3" max="3" width="16.28515625" customWidth="1"/>
    <col min="4" max="4" width="13.140625" customWidth="1"/>
  </cols>
  <sheetData>
    <row r="1" spans="1:3" x14ac:dyDescent="0.25">
      <c r="B1" t="s">
        <v>262</v>
      </c>
      <c r="C1" t="s">
        <v>261</v>
      </c>
    </row>
    <row r="2" spans="1:3" x14ac:dyDescent="0.25">
      <c r="C2" t="s">
        <v>251</v>
      </c>
    </row>
    <row r="3" spans="1:3" x14ac:dyDescent="0.25">
      <c r="A3" t="s">
        <v>260</v>
      </c>
      <c r="B3" s="37">
        <v>259890776</v>
      </c>
      <c r="C3" s="37">
        <v>273275278</v>
      </c>
    </row>
    <row r="4" spans="1:3" x14ac:dyDescent="0.25">
      <c r="A4" t="s">
        <v>252</v>
      </c>
      <c r="B4" s="37">
        <v>64796136</v>
      </c>
      <c r="C4" s="37">
        <v>68156741</v>
      </c>
    </row>
    <row r="5" spans="1:3" x14ac:dyDescent="0.25">
      <c r="A5" t="s">
        <v>253</v>
      </c>
      <c r="B5" s="37">
        <v>29308589</v>
      </c>
      <c r="C5" s="37">
        <v>31179414</v>
      </c>
    </row>
    <row r="6" spans="1:3" x14ac:dyDescent="0.25">
      <c r="A6" t="s">
        <v>254</v>
      </c>
      <c r="B6" s="37">
        <v>113876</v>
      </c>
      <c r="C6" s="37">
        <v>114404</v>
      </c>
    </row>
    <row r="7" spans="1:3" x14ac:dyDescent="0.25">
      <c r="A7" t="s">
        <v>255</v>
      </c>
      <c r="B7" s="37">
        <v>39631</v>
      </c>
      <c r="C7" s="37">
        <v>10169</v>
      </c>
    </row>
    <row r="8" spans="1:3" x14ac:dyDescent="0.25">
      <c r="A8" t="s">
        <v>256</v>
      </c>
      <c r="B8" s="37">
        <v>1525514</v>
      </c>
      <c r="C8" s="37">
        <v>1710089</v>
      </c>
    </row>
    <row r="9" spans="1:3" x14ac:dyDescent="0.25">
      <c r="A9" t="s">
        <v>257</v>
      </c>
      <c r="B9" s="37">
        <v>1495746</v>
      </c>
      <c r="C9" s="37">
        <v>1684986</v>
      </c>
    </row>
    <row r="10" spans="1:3" x14ac:dyDescent="0.25">
      <c r="A10" t="s">
        <v>258</v>
      </c>
      <c r="B10" s="37">
        <v>116135</v>
      </c>
      <c r="C10" s="37">
        <v>114051</v>
      </c>
    </row>
    <row r="11" spans="1:3" x14ac:dyDescent="0.25">
      <c r="A11" t="s">
        <v>259</v>
      </c>
      <c r="B11" s="37">
        <v>365580900</v>
      </c>
      <c r="C11" s="37">
        <v>386062132</v>
      </c>
    </row>
    <row r="13" spans="1:3" x14ac:dyDescent="0.25">
      <c r="B13">
        <f>SUM(B3:B5)/B11</f>
        <v>0.96830961628465817</v>
      </c>
    </row>
    <row r="16" spans="1:3" x14ac:dyDescent="0.25">
      <c r="B16">
        <f>B3/SUM(B3:B5)</f>
        <v>0.73416406498341347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2020-08-12T20:29:51Z</dcterms:modified>
</cp:coreProperties>
</file>