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8124F1CF-5A4B-4B6C-B3AC-90122986545E}" xr6:coauthVersionLast="47" xr6:coauthVersionMax="47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fc" sheetId="36" r:id="rId10"/>
    <sheet name="targetVals_Funding_pf" sheetId="31" r:id="rId11"/>
    <sheet name="target_summary" sheetId="38" r:id="rId12"/>
    <sheet name="Cost PF" sheetId="39" r:id="rId13"/>
    <sheet name="Cost FC" sheetId="40" r:id="rId14"/>
    <sheet name="Note1" sheetId="29" r:id="rId15"/>
    <sheet name="Policies_FC" sheetId="37" r:id="rId16"/>
    <sheet name="Policies_PF" sheetId="3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22" l="1"/>
  <c r="N52" i="22"/>
  <c r="P51" i="22"/>
  <c r="N51" i="22"/>
  <c r="P33" i="22"/>
  <c r="N33" i="22"/>
  <c r="P32" i="22"/>
  <c r="N32" i="22"/>
  <c r="P63" i="22"/>
  <c r="N63" i="22"/>
  <c r="P62" i="22"/>
  <c r="N62" i="22"/>
  <c r="P60" i="22"/>
  <c r="N60" i="22"/>
  <c r="P59" i="22"/>
  <c r="N59" i="22"/>
  <c r="P57" i="22" l="1"/>
  <c r="N57" i="22"/>
  <c r="P56" i="22"/>
  <c r="N56" i="22"/>
  <c r="P29" i="22"/>
  <c r="N29" i="22"/>
  <c r="P28" i="22"/>
  <c r="N28" i="22"/>
  <c r="P49" i="22"/>
  <c r="N49" i="22"/>
  <c r="P48" i="22"/>
  <c r="N48" i="22"/>
  <c r="P26" i="22"/>
  <c r="N26" i="22"/>
  <c r="P25" i="22"/>
  <c r="N25" i="22"/>
  <c r="S5" i="38"/>
  <c r="R5" i="38"/>
  <c r="Q5" i="38"/>
  <c r="P5" i="38"/>
  <c r="O6" i="38"/>
  <c r="O5" i="38"/>
  <c r="N7" i="38"/>
  <c r="N6" i="38"/>
  <c r="N5" i="38"/>
  <c r="C13" i="38"/>
  <c r="D13" i="38"/>
  <c r="E13" i="38"/>
  <c r="B13" i="38"/>
  <c r="F9" i="38"/>
  <c r="F10" i="38"/>
  <c r="K10" i="38"/>
  <c r="K9" i="38"/>
  <c r="K11" i="38" s="1"/>
  <c r="K7" i="38"/>
  <c r="H7" i="38"/>
  <c r="K5" i="38"/>
  <c r="D11" i="38"/>
  <c r="E11" i="38"/>
  <c r="C11" i="38"/>
  <c r="E6" i="38"/>
  <c r="F6" i="38" s="1"/>
  <c r="C6" i="38"/>
  <c r="E5" i="38"/>
  <c r="F5" i="38" s="1"/>
  <c r="D5" i="38"/>
  <c r="D7" i="38" s="1"/>
  <c r="C5" i="38"/>
  <c r="B6" i="38"/>
  <c r="B5" i="38"/>
  <c r="D13" i="31"/>
  <c r="E13" i="31" s="1"/>
  <c r="B13" i="31"/>
  <c r="D12" i="31"/>
  <c r="C13" i="31"/>
  <c r="C14" i="31" s="1"/>
  <c r="B14" i="31"/>
  <c r="C6" i="36"/>
  <c r="B6" i="36"/>
  <c r="F4" i="36"/>
  <c r="P69" i="22"/>
  <c r="N69" i="22"/>
  <c r="P68" i="22"/>
  <c r="N68" i="22"/>
  <c r="P46" i="22"/>
  <c r="N46" i="22"/>
  <c r="P45" i="22"/>
  <c r="N45" i="22"/>
  <c r="P42" i="22"/>
  <c r="N42" i="22"/>
  <c r="P41" i="22"/>
  <c r="N41" i="22"/>
  <c r="P39" i="22"/>
  <c r="N39" i="22"/>
  <c r="P38" i="22"/>
  <c r="N38" i="22"/>
  <c r="N77" i="22"/>
  <c r="P77" i="22"/>
  <c r="N78" i="22"/>
  <c r="P78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72" i="22"/>
  <c r="N72" i="22"/>
  <c r="P71" i="22"/>
  <c r="N71" i="22"/>
  <c r="F3" i="2"/>
  <c r="E3" i="2" s="1"/>
  <c r="N83" i="22"/>
  <c r="P83" i="22"/>
  <c r="N84" i="22"/>
  <c r="P84" i="22"/>
  <c r="N86" i="22"/>
  <c r="P86" i="22"/>
  <c r="N87" i="22"/>
  <c r="P87" i="22"/>
  <c r="P81" i="22"/>
  <c r="N81" i="22"/>
  <c r="P80" i="22"/>
  <c r="N80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K13" i="38" l="1"/>
  <c r="K14" i="38" s="1"/>
  <c r="C7" i="38"/>
  <c r="E7" i="38"/>
  <c r="B7" i="38"/>
  <c r="D14" i="3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<sst xmlns="http://schemas.openxmlformats.org/spreadsheetml/2006/main" count="1377" uniqueCount="440">
  <si>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</si>
  <si>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</si>
  <si>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</si>
  <si>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</si>
  <si>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</si>
  <si>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</si>
  <si>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</si>
  <si>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</si>
  <si>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</si>
  <si>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</si>
  <si>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</si>
  <si>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</si>
  <si>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</si>
  <si>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</si>
  <si>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</si>
  <si>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</si>
  <si>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</si>
  <si>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</si>
  <si>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</si>
  <si>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</si>
  <si>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</si>
  <si>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</si>
  <si>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</si>
  <si>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</si>
  <si>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</si>
  <si>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</si>
  <si>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</si>
  <si>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</si>
  <si>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</si>
  <si>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</si>
  <si>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</si>
  <si>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</si>
  <si>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</si>
  <si>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</si>
  <si>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</si>
  <si>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</si>
  <si>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</si>
  <si>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</si>
  <si>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</si>
  <si>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</si>
  <si>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</si>
  <si>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</si>
  <si>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</si>
  <si>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</si>
  <si>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</si>
  <si>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</si>
  <si>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</si>
  <si>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</si>
  <si>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</si>
  <si>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</si>
  <si>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</si>
  <si>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</si>
  <si>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</si>
  <si>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</si>
  <si>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</si>
  <si>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</si>
  <si>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</si>
  <si>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</si>
  <si>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</si>
  <si>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</si>
  <si>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</si>
  <si>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</si>
  <si>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</si>
  <si>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</si>
  <si>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</si>
  <si>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</si>
  <si>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</si>
  <si>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</si>
  <si>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</si>
  <si>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</si>
  <si>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</si>
  <si>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</si>
  <si>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</si>
  <si>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</si>
  <si>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</si>
  <si>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</si>
  <si>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</si>
  <si>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</si>
  <si>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</si>
  <si>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</si>
  <si>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</si>
  <si>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</si>
  <si>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</si>
  <si>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</si>
  <si>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</si>
  <si>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</si>
  <si>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</si>
  <si>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</si>
  <si>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</si>
  <si>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</si>
  <si>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</si>
  <si>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</si>
  <si>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</si>
  <si>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</si>
  <si>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</si>
  <si>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</si>
  <si>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</si>
  <si>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</si>
  <si>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</si>
  <si>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</si>
  <si>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</si>
  <si>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</si>
  <si>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</si>
  <si>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</si>
  <si>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</si>
  <si>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</si>
  <si>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</si>
  <si>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</si>
  <si>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</si>
  <si>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</si>
  <si>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</si>
  <si>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</si>
  <si>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</si>
  <si>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</si>
  <si>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</si>
  <si>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</si>
  <si>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</si>
  <si>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</si>
  <si>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</si>
  <si>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</si>
  <si>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</si>
  <si>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</si>
  <si>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</si>
  <si>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</si>
  <si>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</si>
  <si>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</si>
  <si>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</si>
  <si>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</si>
  <si>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</si>
  <si>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</si>
  <si>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</si>
  <si>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</si>
  <si>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</si>
  <si>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</si>
  <si>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</si>
  <si>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</si>
  <si>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</si>
  <si>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</si>
  <si>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</si>
  <si>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</si>
  <si>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</si>
  <si>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</si>
  <si>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</si>
  <si>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</si>
  <si>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</si>
  <si>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</si>
  <si>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</si>
  <si>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</si>
  <si>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</si>
  <si>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</si>
  <si>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</si>
  <si>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</si>
  <si>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</si>
  <si>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</si>
  <si>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</si>
  <si>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</si>
  <si>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</si>
  <si>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</si>
  <si>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</si>
  <si>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</si>
  <si>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</si>
  <si>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</si>
  <si>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</si>
  <si>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</si>
  <si>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</si>
  <si>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</si>
  <si>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</si>
  <si>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</si>
  <si>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</si>
  <si>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</si>
  <si>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</si>
  <si>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</si>
  <si>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</si>
  <si>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</si>
  <si>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</si>
  <si>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</si>
  <si>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</si>
  <si>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</si>
  <si>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</si>
  <si>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</si>
  <si>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</si>
  <si>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</si>
  <si>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</si>
  <si>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</si>
  <si>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</si>
  <si>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</si>
  <si>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</si>
  <si>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</si>
  <si>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</si>
  <si>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</si>
  <si>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</si>
  <si>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</si>
  <si>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</si>
  <si>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</si>
  <si>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</si>
  <si>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</si>
  <si>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</si>
  <si>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</si>
  <si>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</si>
  <si>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</si>
  <si>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</si>
  <si>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</si>
  <si>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</si>
  <si>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</si>
  <si>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</si>
  <si>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</si>
  <si>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</si>
  <si>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</si>
  <si>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</si>
  <si>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</si>
  <si>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</si>
  <si>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</si>
  <si>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</si>
  <si>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</si>
  <si>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</si>
  <si>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</si>
  <si>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</si>
  <si>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</si>
  <si>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</si>
  <si>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</si>
  <si>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</si>
  <si>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</si>
  <si>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</si>
  <si>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</si>
  <si>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</si>
  <si>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</si>
  <si>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</si>
  <si>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</si>
  <si>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</si>
  <si>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</si>
  <si>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</si>
  <si>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</si>
  <si>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</si>
  <si>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</si>
  <si>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</si>
  <si>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</si>
  <si>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</si>
  <si>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</si>
  <si>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</si>
  <si>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</si>
  <si>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</si>
  <si>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</si>
  <si>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</si>
  <si>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</si>
  <si>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</si>
  <si>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</si>
  <si>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</si>
  <si>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</si>
  <si>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</si>
  <si>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</si>
  <si>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</si>
  <si>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</si>
  <si>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</si>
  <si>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</si>
  <si>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</si>
  <si>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</si>
  <si>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</si>
  <si>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</si>
  <si>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</si>
  <si>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</si>
  <si>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</si>
  <si>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</si>
  <si>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</si>
  <si>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</si>
  <si>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</si>
  <si>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</si>
  <si>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</si>
  <si>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</si>
  <si>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</si>
  <si>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</si>
  <si>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</si>
  <si>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</si>
  <si>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</si>
  <si>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</si>
  <si>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</si>
  <si>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</si>
  <si>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</si>
  <si>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</si>
  <si>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</si>
  <si>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</si>
  <si>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</si>
  <si>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</si>
  <si>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</si>
  <si>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</si>
  <si>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</si>
  <si>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</si>
  <si>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</si>
  <si>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</si>
  <si>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</si>
  <si>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</si>
  <si>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</si>
  <si>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</si>
  <si>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</si>
  <si>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</si>
  <si>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</si>
  <si>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</si>
  <si>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</si>
  <si>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</si>
  <si>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</si>
  <si>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</si>
  <si>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</si>
  <si>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</si>
  <si>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</si>
  <si>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</si>
  <si>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</si>
  <si>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</si>
  <si>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</si>
  <si>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</si>
  <si>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</si>
  <si>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</si>
  <si>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</si>
  <si>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</si>
  <si>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</si>
  <si>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</si>
  <si>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</si>
  <si>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</si>
  <si>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</si>
  <si>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</si>
  <si>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</si>
  <si>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</si>
  <si>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</si>
  <si>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</si>
  <si>
    <t>PF t1</t>
  </si>
  <si>
    <t>PF t2</t>
  </si>
  <si>
    <t>PF total</t>
  </si>
  <si>
    <t>FC t1</t>
  </si>
  <si>
    <t>FC t2</t>
  </si>
  <si>
    <t>FC total</t>
  </si>
  <si>
    <t>AL actives</t>
  </si>
  <si>
    <t>ERC</t>
  </si>
  <si>
    <t>Targets based on AV2020 (thousand)</t>
  </si>
  <si>
    <t>AL pay status</t>
  </si>
  <si>
    <t>AL vested</t>
  </si>
  <si>
    <t>UAL</t>
  </si>
  <si>
    <t>FY2022 amounts</t>
  </si>
  <si>
    <t>NC_ER</t>
  </si>
  <si>
    <t>EEC</t>
  </si>
  <si>
    <t>Admin</t>
  </si>
  <si>
    <t>Grand total</t>
  </si>
  <si>
    <t>discount</t>
  </si>
  <si>
    <t>vested/active</t>
  </si>
  <si>
    <t>AL_defrRet_pctALactives.t1</t>
  </si>
  <si>
    <t>AL_defrRet_pctALactives.t2</t>
  </si>
  <si>
    <t>V-3</t>
  </si>
  <si>
    <t>Liability</t>
  </si>
  <si>
    <t>I5</t>
  </si>
  <si>
    <t>V2</t>
  </si>
  <si>
    <t>Expected payroll</t>
  </si>
  <si>
    <t>NC tot</t>
  </si>
  <si>
    <t>NC ret</t>
  </si>
  <si>
    <t>NC term</t>
  </si>
  <si>
    <t>NC disb</t>
  </si>
  <si>
    <t>NC death</t>
  </si>
  <si>
    <t>Does the expected payroll over expected new entrants?</t>
  </si>
  <si>
    <t>Benefit accrual</t>
  </si>
  <si>
    <t>Max benefit</t>
  </si>
  <si>
    <t>COLA</t>
  </si>
  <si>
    <t>Employee contribution</t>
  </si>
  <si>
    <t>Baseline (current policy)</t>
  </si>
  <si>
    <t>Tier1: 2.5%</t>
  </si>
  <si>
    <t>Tier2: 2%</t>
  </si>
  <si>
    <t>75%(Tier 1) or 70% (Tier 2) of final average salary</t>
  </si>
  <si>
    <t>Tier1: 3% fixed</t>
  </si>
  <si>
    <t>Tier2: CPI capped at 1.25% ~ 2% depending on years of service</t>
  </si>
  <si>
    <t>Tier1: 27.2% of normal cost</t>
  </si>
  <si>
    <t>Tier2: 50% ADC with limit on annual increase; no less than 50% of normal cost (city contribution no less than 50% of normal cost)</t>
  </si>
  <si>
    <t>Pre-1999 policy</t>
  </si>
  <si>
    <t>3-year average for tier 1</t>
  </si>
  <si>
    <t>Tier1: 2.25% fixed</t>
  </si>
  <si>
    <t>Tier2: no change</t>
  </si>
  <si>
    <t>Cost sharing</t>
  </si>
  <si>
    <t>Suspend COLA before reaching full funding</t>
  </si>
  <si>
    <t>Tier 2 shared-ADC policy applied to Tier 1</t>
  </si>
  <si>
    <t>POB of full UAAL</t>
  </si>
  <si>
    <t>POB of full UAAL, 20 years with 3% interest; equal annual debt service</t>
  </si>
  <si>
    <t>Tier1: 2.5%~4%</t>
  </si>
  <si>
    <t>Tier2: 2.4%~3.4%</t>
  </si>
  <si>
    <t>90% of final average salary</t>
  </si>
  <si>
    <t>Tier2: CPI capped at 2%</t>
  </si>
  <si>
    <t>Tier2: 50% ADC with limit on annual increase; no less than 50% of normal cost</t>
  </si>
  <si>
    <t>Constant 2.5%</t>
  </si>
  <si>
    <t>for new service only</t>
  </si>
  <si>
    <t>75% of final average salary</t>
  </si>
  <si>
    <t>Combination of Pre-1999 and Cost sharing</t>
  </si>
  <si>
    <t>Suspend COLA before reaching full funding.
COLA after reaching full funding for the first time:
Tier1: 2.25% fixed
Tier2: no change</t>
  </si>
  <si>
    <t>Combining Pre-1999 and cost sharing</t>
  </si>
  <si>
    <t>Constant 2.5%
for new service only</t>
  </si>
  <si>
    <t>pf.t1_combined</t>
  </si>
  <si>
    <t>pf.t2_combined</t>
  </si>
  <si>
    <t>fc.t1_combined</t>
  </si>
  <si>
    <t>fc.t2_combined</t>
  </si>
  <si>
    <t>P&amp;F tier 1; pre-1999 and shared cost combined</t>
  </si>
  <si>
    <t>P&amp;F tier 2; pre-1999 and shared cost combined</t>
  </si>
  <si>
    <t>combined</t>
  </si>
  <si>
    <t>Federated tier 1; pre-1999 and shared cost combined</t>
  </si>
  <si>
    <t>Federated tier 2; pre-1999 and shared cost combined</t>
  </si>
  <si>
    <t>pf_disb</t>
  </si>
  <si>
    <t>"pf.t1.disb","pf.t2.disb"</t>
  </si>
  <si>
    <t>pf.t1_disb</t>
  </si>
  <si>
    <t>pf.t2_disb</t>
  </si>
  <si>
    <t>pf.t1.disb</t>
  </si>
  <si>
    <t>pf.t2.disb</t>
  </si>
  <si>
    <t>pf_pre99disb</t>
  </si>
  <si>
    <t>pf.t1_pre99disb</t>
  </si>
  <si>
    <t>pf.t2_pre99disb</t>
  </si>
  <si>
    <t>P&amp;F tier 1; lower disability rates</t>
  </si>
  <si>
    <t>P&amp;F tier 2; lower disability rates</t>
  </si>
  <si>
    <t>P&amp;F tier 1; lower disb. rates &amp;\npre-1999 p</t>
  </si>
  <si>
    <t>P&amp;F tier 2; lower disb. rates &amp;\npre-1999 p</t>
  </si>
  <si>
    <t>disb</t>
  </si>
  <si>
    <t>pre99disb</t>
  </si>
  <si>
    <t>pf_disbUpper</t>
  </si>
  <si>
    <t>"pf.t1.disb.upper","pf.t2.disb.upper"</t>
  </si>
  <si>
    <t>pf.t1_disbUpper</t>
  </si>
  <si>
    <t>pf.t2_disbUpper</t>
  </si>
  <si>
    <t>pf.t1.disb.upper</t>
  </si>
  <si>
    <t>pf.t2.disb.upper</t>
  </si>
  <si>
    <t>disbUpper</t>
  </si>
  <si>
    <t>pf_baselineUpper</t>
  </si>
  <si>
    <t>"pf.t1.disbMort","pf.t2.disbMort"</t>
  </si>
  <si>
    <t>pf.t1_baselineUpper</t>
  </si>
  <si>
    <t>pf.t2_baselineUpper</t>
  </si>
  <si>
    <t>pf.t1.disbMort</t>
  </si>
  <si>
    <t>pf.t2.disbMort</t>
  </si>
  <si>
    <t>perf disb rate</t>
  </si>
  <si>
    <t>perf disb rate, all with disb mort</t>
  </si>
  <si>
    <t>sj disb rate, all with disb mort</t>
  </si>
  <si>
    <t>baselineUpper</t>
  </si>
  <si>
    <t>P&amp;F tier 1; Baseline, disb mort</t>
  </si>
  <si>
    <t>P&amp;F tier 1; lower disability rates, disb mort</t>
  </si>
  <si>
    <t>P&amp;F tier 2; lower disability rates, disb mort</t>
  </si>
  <si>
    <t>pf.t1_combinedDisb</t>
  </si>
  <si>
    <t>pf.t2_combinedDisb</t>
  </si>
  <si>
    <t>fc.t1_combinedDisb</t>
  </si>
  <si>
    <t>fc.t2_combinedDisb</t>
  </si>
  <si>
    <t>the same as fc.t1_combined</t>
  </si>
  <si>
    <t>the same as fc.t2_combined</t>
  </si>
  <si>
    <t>P&amp;F tier 1; pre-1999, shared cost, low disb rates combined</t>
  </si>
  <si>
    <t>P&amp;F tier 2; pre-1999, shared cost, low disb rates combined</t>
  </si>
  <si>
    <t>combinedDisb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</si>
</sst>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85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166" fontId="0" fillId="0" borderId="0" xfId="2" applyNumberFormat="1" applyFont="1"/>
    <xf numFmtId="166" fontId="1" fillId="0" borderId="0" xfId="2" applyNumberFormat="1" applyFont="1"/>
    <xf numFmtId="10" fontId="1" fillId="0" borderId="0" xfId="1" applyNumberFormat="1" applyFont="1"/>
    <xf numFmtId="43" fontId="0" fillId="0" borderId="0" xfId="0" applyNumberFormat="1"/>
    <xf numFmtId="0" fontId="1" fillId="3" borderId="0" xfId="0" applyFont="1" applyFill="1" applyAlignment="1">
      <alignment wrapText="1"/>
    </xf>
    <xf numFmtId="0" fontId="26" fillId="0" borderId="0" xfId="0" applyFont="1"/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left" vertical="center" wrapText="1"/>
    </xf>
    <xf numFmtId="0" fontId="0" fillId="19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27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19" borderId="0" xfId="0" applyFill="1" applyBorder="1" applyAlignment="1">
      <alignment horizontal="center" vertical="center"/>
    </xf>
    <xf numFmtId="0" fontId="0" fillId="20" borderId="0" xfId="0" applyFill="1"/>
    <xf numFmtId="0" fontId="16" fillId="20" borderId="0" xfId="0" applyFont="1" applyFill="1"/>
    <xf numFmtId="0" fontId="18" fillId="20" borderId="0" xfId="0" applyFont="1" applyFill="1"/>
    <xf numFmtId="164" fontId="0" fillId="20" borderId="0" xfId="0" applyNumberFormat="1" applyFill="1"/>
    <xf numFmtId="2" fontId="16" fillId="20" borderId="0" xfId="0" applyNumberFormat="1" applyFont="1" applyFill="1"/>
    <xf numFmtId="165" fontId="16" fillId="20" borderId="0" xfId="0" applyNumberFormat="1" applyFont="1" applyFill="1"/>
    <xf numFmtId="168" fontId="18" fillId="20" borderId="0" xfId="0" applyNumberFormat="1" applyFont="1" applyFill="1"/>
    <xf numFmtId="2" fontId="0" fillId="20" borderId="0" xfId="0" applyNumberFormat="1" applyFill="1" applyAlignment="1">
      <alignment horizontal="right"/>
    </xf>
    <xf numFmtId="164" fontId="0" fillId="20" borderId="0" xfId="0" applyNumberFormat="1" applyFill="1" applyAlignment="1">
      <alignment horizontal="right"/>
    </xf>
    <xf numFmtId="1" fontId="0" fillId="20" borderId="0" xfId="0" applyNumberFormat="1" applyFill="1" applyAlignment="1">
      <alignment horizontal="right"/>
    </xf>
    <xf numFmtId="2" fontId="0" fillId="20" borderId="0" xfId="2" applyNumberFormat="1" applyFont="1" applyFill="1"/>
    <xf numFmtId="0" fontId="0" fillId="20" borderId="0" xfId="0" applyFill="1" applyAlignment="1">
      <alignment horizontal="center"/>
    </xf>
    <xf numFmtId="168" fontId="16" fillId="20" borderId="0" xfId="0" applyNumberFormat="1" applyFont="1" applyFill="1"/>
    <xf numFmtId="0" fontId="17" fillId="16" borderId="0" xfId="0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0" fontId="27" fillId="19" borderId="5" xfId="0" applyFont="1" applyFill="1" applyBorder="1" applyAlignment="1">
      <alignment vertical="center" wrapText="1"/>
    </xf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0" fillId="21" borderId="0" xfId="0" applyFill="1"/>
    <xf numFmtId="0" fontId="16" fillId="21" borderId="0" xfId="0" applyFont="1" applyFill="1"/>
    <xf numFmtId="0" fontId="18" fillId="21" borderId="0" xfId="0" applyFont="1" applyFill="1"/>
    <xf numFmtId="164" fontId="0" fillId="21" borderId="0" xfId="0" applyNumberFormat="1" applyFill="1"/>
    <xf numFmtId="2" fontId="16" fillId="21" borderId="0" xfId="0" applyNumberFormat="1" applyFont="1" applyFill="1"/>
    <xf numFmtId="165" fontId="16" fillId="21" borderId="0" xfId="0" applyNumberFormat="1" applyFont="1" applyFill="1"/>
    <xf numFmtId="168" fontId="18" fillId="21" borderId="0" xfId="0" applyNumberFormat="1" applyFont="1" applyFill="1"/>
    <xf numFmtId="2" fontId="0" fillId="21" borderId="0" xfId="0" applyNumberFormat="1" applyFill="1" applyAlignment="1">
      <alignment horizontal="right"/>
    </xf>
    <xf numFmtId="164" fontId="0" fillId="21" borderId="0" xfId="0" applyNumberFormat="1" applyFill="1" applyAlignment="1">
      <alignment horizontal="right"/>
    </xf>
    <xf numFmtId="1" fontId="0" fillId="21" borderId="0" xfId="0" applyNumberFormat="1" applyFill="1" applyAlignment="1">
      <alignment horizontal="right"/>
    </xf>
    <xf numFmtId="2" fontId="0" fillId="21" borderId="0" xfId="2" applyNumberFormat="1" applyFont="1" applyFill="1"/>
    <xf numFmtId="0" fontId="0" fillId="21" borderId="0" xfId="0" applyFill="1" applyAlignment="1">
      <alignment horizontal="center"/>
    </xf>
    <xf numFmtId="168" fontId="16" fillId="21" borderId="0" xfId="0" applyNumberFormat="1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153229</xdr:rowOff>
    </xdr:from>
    <xdr:to>
      <xdr:col>4</xdr:col>
      <xdr:colOff>553097</xdr:colOff>
      <xdr:row>68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AA434-66CF-4091-8030-1EE5781A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773229"/>
          <a:ext cx="4089770" cy="518077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16</xdr:row>
      <xdr:rowOff>49698</xdr:rowOff>
    </xdr:from>
    <xdr:to>
      <xdr:col>4</xdr:col>
      <xdr:colOff>513533</xdr:colOff>
      <xdr:row>39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4B643-A2CA-45C7-B8B5-B960B7D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79" y="3097698"/>
          <a:ext cx="3992228" cy="4431195"/>
        </a:xfrm>
        <a:prstGeom prst="rect">
          <a:avLst/>
        </a:prstGeom>
      </xdr:spPr>
    </xdr:pic>
    <xdr:clientData/>
  </xdr:twoCellAnchor>
  <xdr:twoCellAnchor editAs="oneCell">
    <xdr:from>
      <xdr:col>4</xdr:col>
      <xdr:colOff>770285</xdr:colOff>
      <xdr:row>15</xdr:row>
      <xdr:rowOff>149088</xdr:rowOff>
    </xdr:from>
    <xdr:to>
      <xdr:col>10</xdr:col>
      <xdr:colOff>403872</xdr:colOff>
      <xdr:row>37</xdr:row>
      <xdr:rowOff>16567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753BC-D6D7-4A6B-BFD9-C86DB51D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6959" y="3006588"/>
          <a:ext cx="4048217" cy="4058479"/>
        </a:xfrm>
        <a:prstGeom prst="rect">
          <a:avLst/>
        </a:prstGeom>
      </xdr:spPr>
    </xdr:pic>
    <xdr:clientData/>
  </xdr:twoCellAnchor>
  <xdr:twoCellAnchor editAs="oneCell">
    <xdr:from>
      <xdr:col>4</xdr:col>
      <xdr:colOff>704023</xdr:colOff>
      <xdr:row>38</xdr:row>
      <xdr:rowOff>140806</xdr:rowOff>
    </xdr:from>
    <xdr:to>
      <xdr:col>10</xdr:col>
      <xdr:colOff>406962</xdr:colOff>
      <xdr:row>58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1F68A-0593-465C-BC0B-6FD49EFD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0697" y="7379806"/>
          <a:ext cx="4117569" cy="3669194"/>
        </a:xfrm>
        <a:prstGeom prst="rect">
          <a:avLst/>
        </a:prstGeom>
      </xdr:spPr>
    </xdr:pic>
    <xdr:clientData/>
  </xdr:twoCellAnchor>
  <xdr:twoCellAnchor editAs="oneCell">
    <xdr:from>
      <xdr:col>10</xdr:col>
      <xdr:colOff>579785</xdr:colOff>
      <xdr:row>15</xdr:row>
      <xdr:rowOff>157371</xdr:rowOff>
    </xdr:from>
    <xdr:to>
      <xdr:col>17</xdr:col>
      <xdr:colOff>369438</xdr:colOff>
      <xdr:row>38</xdr:row>
      <xdr:rowOff>33131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5BE56-4942-4C97-8FE4-4AC9FEE3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1089" y="3014871"/>
          <a:ext cx="4668110" cy="425726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414130</xdr:colOff>
      <xdr:row>39</xdr:row>
      <xdr:rowOff>91109</xdr:rowOff>
    </xdr:from>
    <xdr:to>
      <xdr:col>17</xdr:col>
      <xdr:colOff>359234</xdr:colOff>
      <xdr:row>60</xdr:row>
      <xdr:rowOff>182218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D9AF5A-48AE-4FEC-8E29-F90495E2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5326" y="7520609"/>
          <a:ext cx="4823561" cy="4091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524924</xdr:colOff>
      <xdr:row>28</xdr:row>
      <xdr:rowOff>98922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24E3-C165-497E-B78F-5C3ECDD1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792124" cy="4804272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3</xdr:row>
      <xdr:rowOff>114300</xdr:rowOff>
    </xdr:from>
    <xdr:to>
      <xdr:col>28</xdr:col>
      <xdr:colOff>524740</xdr:colOff>
      <xdr:row>34</xdr:row>
      <xdr:rowOff>162756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DE192-BC07-49DC-BADB-46E29269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685800"/>
          <a:ext cx="6201640" cy="5953956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</xdr:row>
      <xdr:rowOff>95250</xdr:rowOff>
    </xdr:from>
    <xdr:to>
      <xdr:col>18</xdr:col>
      <xdr:colOff>239025</xdr:colOff>
      <xdr:row>34</xdr:row>
      <xdr:rowOff>67548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B001-A2FB-4BE4-A09F-B230349BB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5750"/>
          <a:ext cx="6449325" cy="625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39</xdr:row>
      <xdr:rowOff>38100</xdr:rowOff>
    </xdr:from>
    <xdr:to>
      <xdr:col>21</xdr:col>
      <xdr:colOff>67527</xdr:colOff>
      <xdr:row>60</xdr:row>
      <xdr:rowOff>29132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FE5A-9074-451A-9667-CA1B027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7467600"/>
          <a:ext cx="6106377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10</xdr:col>
      <xdr:colOff>296167</xdr:colOff>
      <xdr:row>61</xdr:row>
      <xdr:rowOff>124494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79671-BCFB-41A0-830F-6B18614A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3250"/>
          <a:ext cx="6392167" cy="4791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9</xdr:col>
      <xdr:colOff>117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0D2AA-1428-45E1-B851-09A3E152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4724517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87"/>
  <sheetViews>
    <sheetView tabSelected="1" zoomScaleNormal="100" workbookViewId="0">
      <pane xSplit="3" ySplit="4" topLeftCell="D35" activePane="bottomRight" state="frozen"/>
      <selection pane="topRight" activeCell="E1" sqref="E1"/>
      <selection pane="bottomLeft" activeCell="A5" sqref="A5"/>
      <selection pane="bottomRight" activeCell="B66" sqref="B66"/>
    </sheetView>
  </sheetViews>
  <sheetFormatPr defaultRowHeight="15" x14ac:dyDescent="0.25"/>
  <cols>
    <col min="1" max="1" width="24.28515625" customWidth="1"/>
    <col min="2" max="2" width="28.5703125" customWidth="1"/>
    <col min="3" max="3" width="7.5703125" bestFit="1" customWidth="1"/>
    <col min="4" max="4" width="19.42578125" customWidth="1"/>
    <col min="5" max="5" width="22.7109375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81</v>
      </c>
      <c r="H3" s="28"/>
      <c r="I3" s="28"/>
      <c r="J3" s="28"/>
      <c r="K3" s="28"/>
      <c r="L3" s="31" t="s">
        <v>106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157</v>
      </c>
      <c r="F4" s="105" t="s">
        <v>71</v>
      </c>
      <c r="G4" s="106" t="s">
        <v>83</v>
      </c>
      <c r="H4" s="106" t="s">
        <v>82</v>
      </c>
      <c r="I4" s="106" t="s">
        <v>87</v>
      </c>
      <c r="J4" s="106" t="s">
        <v>84</v>
      </c>
      <c r="K4" s="106" t="s">
        <v>231</v>
      </c>
      <c r="L4" s="107" t="s">
        <v>93</v>
      </c>
      <c r="M4" s="108" t="s">
        <v>99</v>
      </c>
      <c r="N4" s="108" t="s">
        <v>183</v>
      </c>
      <c r="O4" s="108" t="s">
        <v>184</v>
      </c>
      <c r="P4" s="108" t="s">
        <v>185</v>
      </c>
      <c r="Q4" s="108" t="s">
        <v>187</v>
      </c>
      <c r="R4" s="108" t="s">
        <v>186</v>
      </c>
      <c r="S4" s="108" t="s">
        <v>248</v>
      </c>
      <c r="T4" s="107" t="s">
        <v>95</v>
      </c>
      <c r="U4" s="109" t="s">
        <v>182</v>
      </c>
      <c r="V4" s="108" t="s">
        <v>102</v>
      </c>
      <c r="W4" s="108" t="s">
        <v>96</v>
      </c>
      <c r="X4" s="108" t="s">
        <v>97</v>
      </c>
      <c r="Y4" s="108" t="s">
        <v>236</v>
      </c>
      <c r="Z4" s="108" t="s">
        <v>235</v>
      </c>
      <c r="AA4" s="108" t="s">
        <v>237</v>
      </c>
      <c r="AB4" s="108" t="s">
        <v>238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105</v>
      </c>
      <c r="C5" t="b">
        <v>0</v>
      </c>
      <c r="D5" t="s">
        <v>105</v>
      </c>
      <c r="E5" t="s">
        <v>161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100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98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92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103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154</v>
      </c>
      <c r="C6" t="b">
        <v>0</v>
      </c>
      <c r="D6" t="s">
        <v>154</v>
      </c>
      <c r="E6" t="s">
        <v>161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100</v>
      </c>
      <c r="M6">
        <v>0.11</v>
      </c>
      <c r="N6" s="20">
        <f t="shared" ref="N6:N87" si="0">3/11</f>
        <v>0.27272727272727271</v>
      </c>
      <c r="O6" s="32">
        <v>0.5</v>
      </c>
      <c r="P6" s="4">
        <f t="shared" ref="P6:P87" si="1">1/300</f>
        <v>3.3333333333333335E-3</v>
      </c>
      <c r="Q6" s="116">
        <v>0.5</v>
      </c>
      <c r="R6" s="32">
        <v>0.5</v>
      </c>
      <c r="S6" s="32"/>
      <c r="T6" t="s">
        <v>98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92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103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105</v>
      </c>
      <c r="C8" t="b">
        <v>0</v>
      </c>
      <c r="D8" t="s">
        <v>156</v>
      </c>
      <c r="E8" t="s">
        <v>158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100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98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92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103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154</v>
      </c>
      <c r="C9" t="b">
        <v>0</v>
      </c>
      <c r="D9" t="s">
        <v>156</v>
      </c>
      <c r="E9" t="s">
        <v>160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100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98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92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103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241</v>
      </c>
      <c r="C11" t="b">
        <v>0</v>
      </c>
      <c r="D11" t="s">
        <v>295</v>
      </c>
      <c r="E11" t="s">
        <v>245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101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98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92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103</v>
      </c>
      <c r="AK11" t="b">
        <v>0</v>
      </c>
      <c r="AL11" t="s">
        <v>77</v>
      </c>
      <c r="AM11" t="s">
        <v>246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242</v>
      </c>
      <c r="C12" t="b">
        <v>0</v>
      </c>
      <c r="D12" t="s">
        <v>295</v>
      </c>
      <c r="E12" t="s">
        <v>247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94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98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92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103</v>
      </c>
      <c r="AK12" t="b">
        <v>0</v>
      </c>
      <c r="AL12" t="s">
        <v>77</v>
      </c>
      <c r="AM12" t="s">
        <v>246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171</v>
      </c>
      <c r="C15" s="119" t="b">
        <v>0</v>
      </c>
      <c r="D15" s="119" t="s">
        <v>166</v>
      </c>
      <c r="E15" s="119" t="s">
        <v>158</v>
      </c>
      <c r="F15" s="119" t="b">
        <v>0</v>
      </c>
      <c r="G15" s="119" t="s">
        <v>171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101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98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92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103</v>
      </c>
      <c r="AK15" s="119" t="b">
        <v>1</v>
      </c>
      <c r="AL15" s="119" t="s">
        <v>77</v>
      </c>
      <c r="AM15" s="119" t="s">
        <v>246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173</v>
      </c>
      <c r="C16" s="119" t="b">
        <v>0</v>
      </c>
      <c r="D16" s="119" t="s">
        <v>166</v>
      </c>
      <c r="E16" s="119" t="s">
        <v>160</v>
      </c>
      <c r="F16" s="119" t="b">
        <v>0</v>
      </c>
      <c r="G16" s="119" t="s">
        <v>173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94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98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92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103</v>
      </c>
      <c r="AK16" s="119" t="b">
        <v>1</v>
      </c>
      <c r="AL16" s="119" t="s">
        <v>77</v>
      </c>
      <c r="AM16" s="119" t="s">
        <v>246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266" t="s">
        <v>197</v>
      </c>
      <c r="C18" s="119" t="b">
        <v>0</v>
      </c>
      <c r="D18" s="131" t="s">
        <v>188</v>
      </c>
      <c r="E18" s="131" t="s">
        <v>158</v>
      </c>
      <c r="F18" s="131" t="b">
        <v>0</v>
      </c>
      <c r="G18" s="131" t="s">
        <v>171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101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98</v>
      </c>
      <c r="U18" s="131" t="b">
        <v>0</v>
      </c>
      <c r="V18" s="132">
        <v>2.2499999999999999E-2</v>
      </c>
      <c r="W18" s="131">
        <v>0.03</v>
      </c>
      <c r="X18" s="131">
        <v>0</v>
      </c>
      <c r="Y18" t="b">
        <v>0</v>
      </c>
      <c r="AC18" s="131" t="s">
        <v>92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103</v>
      </c>
      <c r="AK18" s="131" t="b">
        <v>1</v>
      </c>
      <c r="AL18" s="131" t="s">
        <v>77</v>
      </c>
      <c r="AM18" s="131" t="s">
        <v>246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198</v>
      </c>
      <c r="C19" s="119" t="b">
        <v>0</v>
      </c>
      <c r="D19" s="131" t="s">
        <v>188</v>
      </c>
      <c r="E19" s="131" t="s">
        <v>160</v>
      </c>
      <c r="F19" s="131" t="b">
        <v>0</v>
      </c>
      <c r="G19" s="131" t="s">
        <v>173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94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98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92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103</v>
      </c>
      <c r="AK19" s="131" t="b">
        <v>1</v>
      </c>
      <c r="AL19" s="131" t="s">
        <v>77</v>
      </c>
      <c r="AM19" s="131" t="s">
        <v>246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225</v>
      </c>
      <c r="C22" s="119" t="b">
        <v>0</v>
      </c>
      <c r="D22" s="146" t="s">
        <v>227</v>
      </c>
      <c r="E22" s="146" t="s">
        <v>158</v>
      </c>
      <c r="F22" s="146" t="b">
        <v>0</v>
      </c>
      <c r="G22" s="146" t="s">
        <v>171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94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98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92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103</v>
      </c>
      <c r="AK22" s="146" t="b">
        <v>1</v>
      </c>
      <c r="AL22" s="146" t="s">
        <v>77</v>
      </c>
      <c r="AM22" s="146" t="s">
        <v>246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226</v>
      </c>
      <c r="C23" s="119" t="b">
        <v>0</v>
      </c>
      <c r="D23" s="146" t="s">
        <v>227</v>
      </c>
      <c r="E23" s="146" t="s">
        <v>160</v>
      </c>
      <c r="F23" s="146" t="b">
        <v>0</v>
      </c>
      <c r="G23" s="146" t="s">
        <v>173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94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98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92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103</v>
      </c>
      <c r="AK23" s="146" t="b">
        <v>1</v>
      </c>
      <c r="AL23" s="146" t="s">
        <v>77</v>
      </c>
      <c r="AM23" s="146" t="s">
        <v>246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253" customFormat="1" x14ac:dyDescent="0.25">
      <c r="A25" s="253" t="s">
        <v>387</v>
      </c>
      <c r="C25" s="119" t="b">
        <v>0</v>
      </c>
      <c r="D25" s="253" t="s">
        <v>188</v>
      </c>
      <c r="E25" s="253" t="s">
        <v>158</v>
      </c>
      <c r="F25" s="253" t="b">
        <v>0</v>
      </c>
      <c r="G25" s="253" t="s">
        <v>171</v>
      </c>
      <c r="H25" s="253" t="b">
        <v>1</v>
      </c>
      <c r="I25" s="254" t="b">
        <v>1</v>
      </c>
      <c r="J25" s="253" t="b">
        <v>1</v>
      </c>
      <c r="K25" s="253" t="b">
        <v>0</v>
      </c>
      <c r="L25" s="255" t="s">
        <v>94</v>
      </c>
      <c r="M25" s="253">
        <v>0.11</v>
      </c>
      <c r="N25" s="256">
        <f t="shared" si="0"/>
        <v>0.27272727272727271</v>
      </c>
      <c r="O25" s="257">
        <v>0.5</v>
      </c>
      <c r="P25" s="258">
        <f t="shared" si="1"/>
        <v>3.3333333333333335E-3</v>
      </c>
      <c r="Q25" s="259">
        <v>0</v>
      </c>
      <c r="R25" s="257">
        <v>0.5</v>
      </c>
      <c r="S25" s="257">
        <v>0</v>
      </c>
      <c r="T25" s="253" t="s">
        <v>98</v>
      </c>
      <c r="U25" s="254" t="b">
        <v>1</v>
      </c>
      <c r="V25" s="254">
        <v>0</v>
      </c>
      <c r="W25" s="254">
        <v>2.2499999999999999E-2</v>
      </c>
      <c r="X25" s="253">
        <v>0</v>
      </c>
      <c r="Y25" s="253" t="b">
        <v>0</v>
      </c>
      <c r="AC25" s="253" t="s">
        <v>92</v>
      </c>
      <c r="AD25" s="253" t="s">
        <v>35</v>
      </c>
      <c r="AE25" s="253">
        <v>15</v>
      </c>
      <c r="AF25" s="253">
        <v>2.5000000000000001E-2</v>
      </c>
      <c r="AG25" s="253">
        <v>5</v>
      </c>
      <c r="AH25" s="253">
        <v>1.2</v>
      </c>
      <c r="AI25" s="253">
        <v>0.8</v>
      </c>
      <c r="AJ25" s="253" t="s">
        <v>103</v>
      </c>
      <c r="AK25" s="253" t="b">
        <v>1</v>
      </c>
      <c r="AL25" s="253" t="s">
        <v>77</v>
      </c>
      <c r="AM25" s="253" t="s">
        <v>246</v>
      </c>
      <c r="AN25" s="253">
        <v>6.6250000000000003E-2</v>
      </c>
      <c r="AO25" s="253">
        <v>7.7200000000000005E-2</v>
      </c>
      <c r="AP25" s="260">
        <v>0.12</v>
      </c>
      <c r="AQ25" s="261">
        <v>2.5000000000000001E-2</v>
      </c>
      <c r="AR25" s="262">
        <v>123</v>
      </c>
      <c r="AS25" s="253" t="s">
        <v>31</v>
      </c>
      <c r="AT25" s="253" t="s">
        <v>31</v>
      </c>
      <c r="AU25" s="256">
        <v>0.70430136543757105</v>
      </c>
      <c r="AV25" s="256">
        <v>0.73294108984424244</v>
      </c>
      <c r="AY25" s="263">
        <v>0</v>
      </c>
      <c r="AZ25" s="253" t="b">
        <v>1</v>
      </c>
      <c r="BA25" s="253" t="b">
        <v>1</v>
      </c>
      <c r="BB25" s="253" t="b">
        <v>0</v>
      </c>
      <c r="BC25" s="253">
        <v>0</v>
      </c>
      <c r="BD25" s="253" t="s">
        <v>3</v>
      </c>
      <c r="BE25" s="253" t="b">
        <v>1</v>
      </c>
      <c r="BF25" s="264" t="b">
        <v>1</v>
      </c>
    </row>
    <row r="26" spans="1:58" s="253" customFormat="1" x14ac:dyDescent="0.25">
      <c r="A26" s="253" t="s">
        <v>388</v>
      </c>
      <c r="C26" s="119" t="b">
        <v>0</v>
      </c>
      <c r="D26" s="253" t="s">
        <v>188</v>
      </c>
      <c r="E26" s="253" t="s">
        <v>160</v>
      </c>
      <c r="F26" s="253" t="b">
        <v>0</v>
      </c>
      <c r="G26" s="253" t="s">
        <v>173</v>
      </c>
      <c r="H26" s="253" t="b">
        <v>1</v>
      </c>
      <c r="I26" s="254" t="b">
        <v>1</v>
      </c>
      <c r="J26" s="253" t="b">
        <v>1</v>
      </c>
      <c r="K26" s="253" t="b">
        <v>0</v>
      </c>
      <c r="L26" s="254" t="s">
        <v>94</v>
      </c>
      <c r="M26" s="253">
        <v>0.11</v>
      </c>
      <c r="N26" s="256">
        <f t="shared" si="0"/>
        <v>0.27272727272727271</v>
      </c>
      <c r="O26" s="257">
        <v>0.5</v>
      </c>
      <c r="P26" s="258">
        <f t="shared" si="1"/>
        <v>3.3333333333333335E-3</v>
      </c>
      <c r="Q26" s="265">
        <v>0.5</v>
      </c>
      <c r="R26" s="257">
        <v>0.5</v>
      </c>
      <c r="S26" s="257">
        <v>0</v>
      </c>
      <c r="T26" s="253" t="s">
        <v>98</v>
      </c>
      <c r="U26" s="254" t="b">
        <v>1</v>
      </c>
      <c r="V26" s="254">
        <v>0</v>
      </c>
      <c r="W26" s="254">
        <v>0.02</v>
      </c>
      <c r="X26" s="253">
        <v>0</v>
      </c>
      <c r="Y26" s="253" t="b">
        <v>0</v>
      </c>
      <c r="AC26" s="253" t="s">
        <v>92</v>
      </c>
      <c r="AD26" s="253" t="s">
        <v>35</v>
      </c>
      <c r="AE26" s="253">
        <v>15</v>
      </c>
      <c r="AF26" s="253">
        <v>2.5000000000000001E-2</v>
      </c>
      <c r="AG26" s="253">
        <v>5</v>
      </c>
      <c r="AH26" s="253">
        <v>1.2</v>
      </c>
      <c r="AI26" s="253">
        <v>0.8</v>
      </c>
      <c r="AJ26" s="253" t="s">
        <v>103</v>
      </c>
      <c r="AK26" s="253" t="b">
        <v>1</v>
      </c>
      <c r="AL26" s="253" t="s">
        <v>77</v>
      </c>
      <c r="AM26" s="253" t="s">
        <v>246</v>
      </c>
      <c r="AN26" s="253">
        <v>6.6250000000000003E-2</v>
      </c>
      <c r="AO26" s="253">
        <v>7.7200000000000005E-2</v>
      </c>
      <c r="AP26" s="260">
        <v>0.12</v>
      </c>
      <c r="AQ26" s="261">
        <v>2.5000000000000001E-2</v>
      </c>
      <c r="AR26" s="262">
        <v>123</v>
      </c>
      <c r="AS26" s="253" t="s">
        <v>31</v>
      </c>
      <c r="AT26" s="253" t="s">
        <v>31</v>
      </c>
      <c r="AU26" s="256">
        <v>1.0159071729957805</v>
      </c>
      <c r="AV26" s="256">
        <v>1.0442616033755274</v>
      </c>
      <c r="AY26" s="263">
        <v>0</v>
      </c>
      <c r="AZ26" s="253" t="b">
        <v>1</v>
      </c>
      <c r="BA26" s="253" t="b">
        <v>1</v>
      </c>
      <c r="BB26" s="253" t="b">
        <v>0</v>
      </c>
      <c r="BC26" s="253">
        <v>0</v>
      </c>
      <c r="BD26" s="253" t="s">
        <v>3</v>
      </c>
      <c r="BE26" s="253" t="b">
        <v>1</v>
      </c>
      <c r="BF26" s="264" t="b">
        <v>1</v>
      </c>
    </row>
    <row r="27" spans="1:58" x14ac:dyDescent="0.25">
      <c r="C27" s="119"/>
    </row>
    <row r="28" spans="1:58" s="119" customFormat="1" x14ac:dyDescent="0.25">
      <c r="A28" s="119" t="s">
        <v>398</v>
      </c>
      <c r="B28" s="119" t="s">
        <v>424</v>
      </c>
      <c r="C28" s="119" t="b">
        <v>0</v>
      </c>
      <c r="D28" s="119" t="s">
        <v>396</v>
      </c>
      <c r="E28" s="119" t="s">
        <v>400</v>
      </c>
      <c r="F28" s="119" t="b">
        <v>0</v>
      </c>
      <c r="G28" s="119" t="s">
        <v>171</v>
      </c>
      <c r="H28" s="121" t="b">
        <v>1</v>
      </c>
      <c r="I28" s="121" t="b">
        <v>1</v>
      </c>
      <c r="J28" s="121" t="b">
        <v>1</v>
      </c>
      <c r="K28" s="119" t="b">
        <v>0</v>
      </c>
      <c r="L28" s="119" t="s">
        <v>101</v>
      </c>
      <c r="M28" s="119">
        <v>0.11</v>
      </c>
      <c r="N28" s="123">
        <f t="shared" si="0"/>
        <v>0.27272727272727271</v>
      </c>
      <c r="O28" s="124">
        <v>0.5</v>
      </c>
      <c r="P28" s="125">
        <f t="shared" si="1"/>
        <v>3.3333333333333335E-3</v>
      </c>
      <c r="Q28" s="126">
        <v>0</v>
      </c>
      <c r="R28" s="124">
        <v>0.5</v>
      </c>
      <c r="S28" s="124">
        <v>0</v>
      </c>
      <c r="T28" s="119" t="s">
        <v>98</v>
      </c>
      <c r="U28" s="119" t="b">
        <v>0</v>
      </c>
      <c r="V28" s="119">
        <v>0.03</v>
      </c>
      <c r="W28" s="119">
        <v>0.03</v>
      </c>
      <c r="X28" s="119">
        <v>0</v>
      </c>
      <c r="Y28" t="b">
        <v>0</v>
      </c>
      <c r="AC28" s="119" t="s">
        <v>92</v>
      </c>
      <c r="AD28" s="119" t="s">
        <v>35</v>
      </c>
      <c r="AE28" s="119">
        <v>15</v>
      </c>
      <c r="AF28" s="119">
        <v>2.5000000000000001E-2</v>
      </c>
      <c r="AG28" s="119">
        <v>5</v>
      </c>
      <c r="AH28" s="119">
        <v>1.2</v>
      </c>
      <c r="AI28" s="119">
        <v>0.8</v>
      </c>
      <c r="AJ28" s="119" t="s">
        <v>103</v>
      </c>
      <c r="AK28" s="119" t="b">
        <v>1</v>
      </c>
      <c r="AL28" s="119" t="s">
        <v>77</v>
      </c>
      <c r="AM28" s="119" t="s">
        <v>246</v>
      </c>
      <c r="AN28" s="119">
        <v>6.6250000000000003E-2</v>
      </c>
      <c r="AO28" s="119">
        <v>7.7200000000000005E-2</v>
      </c>
      <c r="AP28" s="127">
        <v>0.12</v>
      </c>
      <c r="AQ28" s="128">
        <v>2.5000000000000001E-2</v>
      </c>
      <c r="AR28" s="129">
        <v>123</v>
      </c>
      <c r="AS28" s="119" t="s">
        <v>31</v>
      </c>
      <c r="AT28" s="119" t="s">
        <v>31</v>
      </c>
      <c r="AU28" s="123">
        <v>0.70430136543757105</v>
      </c>
      <c r="AV28" s="123">
        <v>0.73294108984424244</v>
      </c>
      <c r="AY28" s="120">
        <v>0</v>
      </c>
      <c r="AZ28" s="119" t="b">
        <v>1</v>
      </c>
      <c r="BA28" s="119" t="b">
        <v>1</v>
      </c>
      <c r="BB28" s="119" t="b">
        <v>0</v>
      </c>
      <c r="BC28" s="119">
        <v>0</v>
      </c>
      <c r="BD28" s="119" t="s">
        <v>3</v>
      </c>
      <c r="BE28" s="119" t="b">
        <v>1</v>
      </c>
      <c r="BF28" s="130" t="b">
        <v>1</v>
      </c>
    </row>
    <row r="29" spans="1:58" s="119" customFormat="1" x14ac:dyDescent="0.25">
      <c r="A29" s="119" t="s">
        <v>399</v>
      </c>
      <c r="B29" s="119" t="s">
        <v>424</v>
      </c>
      <c r="C29" s="119" t="b">
        <v>0</v>
      </c>
      <c r="D29" s="119" t="s">
        <v>396</v>
      </c>
      <c r="E29" s="119" t="s">
        <v>401</v>
      </c>
      <c r="F29" s="119" t="b">
        <v>0</v>
      </c>
      <c r="G29" s="119" t="s">
        <v>173</v>
      </c>
      <c r="H29" s="121" t="b">
        <v>1</v>
      </c>
      <c r="I29" s="121" t="b">
        <v>1</v>
      </c>
      <c r="J29" s="121" t="b">
        <v>1</v>
      </c>
      <c r="K29" s="119" t="b">
        <v>0</v>
      </c>
      <c r="L29" s="119" t="s">
        <v>94</v>
      </c>
      <c r="M29" s="119">
        <v>0.11</v>
      </c>
      <c r="N29" s="123">
        <f t="shared" si="0"/>
        <v>0.27272727272727271</v>
      </c>
      <c r="O29" s="124">
        <v>0.5</v>
      </c>
      <c r="P29" s="125">
        <f t="shared" si="1"/>
        <v>3.3333333333333335E-3</v>
      </c>
      <c r="Q29" s="126">
        <v>0.5</v>
      </c>
      <c r="R29" s="124">
        <v>0.5</v>
      </c>
      <c r="S29" s="124">
        <v>0</v>
      </c>
      <c r="T29" s="119" t="s">
        <v>98</v>
      </c>
      <c r="U29" s="119" t="b">
        <v>0</v>
      </c>
      <c r="V29" s="119">
        <v>0.02</v>
      </c>
      <c r="W29" s="119">
        <v>0.02</v>
      </c>
      <c r="X29" s="119">
        <v>0</v>
      </c>
      <c r="Y29" t="b">
        <v>0</v>
      </c>
      <c r="AC29" s="119" t="s">
        <v>92</v>
      </c>
      <c r="AD29" s="119" t="s">
        <v>35</v>
      </c>
      <c r="AE29" s="119">
        <v>15</v>
      </c>
      <c r="AF29" s="119">
        <v>2.5000000000000001E-2</v>
      </c>
      <c r="AG29" s="119">
        <v>5</v>
      </c>
      <c r="AH29" s="119">
        <v>1.2</v>
      </c>
      <c r="AI29" s="119">
        <v>0.8</v>
      </c>
      <c r="AJ29" s="119" t="s">
        <v>103</v>
      </c>
      <c r="AK29" s="119" t="b">
        <v>1</v>
      </c>
      <c r="AL29" s="119" t="s">
        <v>77</v>
      </c>
      <c r="AM29" s="119" t="s">
        <v>246</v>
      </c>
      <c r="AN29" s="119">
        <v>6.6250000000000003E-2</v>
      </c>
      <c r="AO29" s="119">
        <v>7.7200000000000005E-2</v>
      </c>
      <c r="AP29" s="127">
        <v>0.12</v>
      </c>
      <c r="AQ29" s="128">
        <v>2.5000000000000001E-2</v>
      </c>
      <c r="AR29" s="129">
        <v>123</v>
      </c>
      <c r="AS29" s="119" t="s">
        <v>31</v>
      </c>
      <c r="AT29" s="119" t="s">
        <v>31</v>
      </c>
      <c r="AU29" s="123">
        <v>1.0159071729957805</v>
      </c>
      <c r="AV29" s="123">
        <v>1.0442616033755274</v>
      </c>
      <c r="AY29" s="120">
        <v>0</v>
      </c>
      <c r="AZ29" s="119" t="b">
        <v>1</v>
      </c>
      <c r="BA29" s="119" t="b">
        <v>1</v>
      </c>
      <c r="BB29" s="119" t="b">
        <v>0</v>
      </c>
      <c r="BC29" s="119">
        <v>0</v>
      </c>
      <c r="BD29" s="119" t="s">
        <v>3</v>
      </c>
      <c r="BE29" s="119" t="b">
        <v>1</v>
      </c>
      <c r="BF29" s="130" t="b">
        <v>1</v>
      </c>
    </row>
    <row r="30" spans="1:58" s="159" customFormat="1" x14ac:dyDescent="0.25">
      <c r="H30" s="160"/>
      <c r="I30" s="160"/>
      <c r="J30" s="160"/>
      <c r="N30" s="162"/>
      <c r="O30" s="172"/>
      <c r="P30" s="173"/>
      <c r="Q30" s="174"/>
      <c r="R30" s="172"/>
      <c r="S30" s="172"/>
      <c r="AP30" s="166"/>
      <c r="AQ30" s="167"/>
      <c r="AR30" s="168"/>
      <c r="AU30" s="162"/>
      <c r="AV30" s="162"/>
      <c r="AY30" s="169"/>
      <c r="BF30" s="170"/>
    </row>
    <row r="31" spans="1:58" s="159" customFormat="1" x14ac:dyDescent="0.25">
      <c r="I31" s="160"/>
      <c r="N31" s="162"/>
      <c r="O31" s="163"/>
      <c r="P31" s="164"/>
      <c r="Q31" s="171"/>
      <c r="R31" s="163"/>
      <c r="S31" s="163"/>
      <c r="V31" s="160"/>
      <c r="AP31" s="166"/>
      <c r="AQ31" s="167"/>
      <c r="AR31" s="168"/>
      <c r="AU31" s="162"/>
      <c r="AV31" s="162"/>
      <c r="AY31" s="169"/>
      <c r="BF31" s="170"/>
    </row>
    <row r="32" spans="1:58" s="272" customFormat="1" x14ac:dyDescent="0.25">
      <c r="A32" s="272" t="s">
        <v>431</v>
      </c>
      <c r="C32" s="272" t="b">
        <v>1</v>
      </c>
      <c r="D32" s="272" t="s">
        <v>402</v>
      </c>
      <c r="E32" s="272" t="s">
        <v>400</v>
      </c>
      <c r="F32" s="272" t="b">
        <v>0</v>
      </c>
      <c r="G32" s="272" t="s">
        <v>171</v>
      </c>
      <c r="H32" s="272" t="b">
        <v>1</v>
      </c>
      <c r="I32" s="273" t="b">
        <v>1</v>
      </c>
      <c r="J32" s="272" t="b">
        <v>1</v>
      </c>
      <c r="K32" s="272" t="b">
        <v>0</v>
      </c>
      <c r="L32" s="274" t="s">
        <v>94</v>
      </c>
      <c r="M32" s="272">
        <v>0.11</v>
      </c>
      <c r="N32" s="275">
        <f t="shared" si="0"/>
        <v>0.27272727272727271</v>
      </c>
      <c r="O32" s="276">
        <v>0.5</v>
      </c>
      <c r="P32" s="277">
        <f t="shared" si="1"/>
        <v>3.3333333333333335E-3</v>
      </c>
      <c r="Q32" s="278">
        <v>0</v>
      </c>
      <c r="R32" s="276">
        <v>0.5</v>
      </c>
      <c r="S32" s="276">
        <v>0</v>
      </c>
      <c r="T32" s="272" t="s">
        <v>98</v>
      </c>
      <c r="U32" s="273" t="b">
        <v>1</v>
      </c>
      <c r="V32" s="273">
        <v>0</v>
      </c>
      <c r="W32" s="273">
        <v>2.2499999999999999E-2</v>
      </c>
      <c r="X32" s="272">
        <v>0</v>
      </c>
      <c r="Y32" s="272" t="b">
        <v>0</v>
      </c>
      <c r="AC32" s="272" t="s">
        <v>92</v>
      </c>
      <c r="AD32" s="272" t="s">
        <v>35</v>
      </c>
      <c r="AE32" s="272">
        <v>15</v>
      </c>
      <c r="AF32" s="272">
        <v>2.5000000000000001E-2</v>
      </c>
      <c r="AG32" s="272">
        <v>5</v>
      </c>
      <c r="AH32" s="272">
        <v>1.2</v>
      </c>
      <c r="AI32" s="272">
        <v>0.8</v>
      </c>
      <c r="AJ32" s="272" t="s">
        <v>103</v>
      </c>
      <c r="AK32" s="272" t="b">
        <v>1</v>
      </c>
      <c r="AL32" s="272" t="s">
        <v>77</v>
      </c>
      <c r="AM32" s="272" t="s">
        <v>246</v>
      </c>
      <c r="AN32" s="272">
        <v>6.6250000000000003E-2</v>
      </c>
      <c r="AO32" s="272">
        <v>7.7200000000000005E-2</v>
      </c>
      <c r="AP32" s="279">
        <v>0.12</v>
      </c>
      <c r="AQ32" s="280">
        <v>2.5000000000000001E-2</v>
      </c>
      <c r="AR32" s="281">
        <v>123</v>
      </c>
      <c r="AS32" s="272" t="s">
        <v>31</v>
      </c>
      <c r="AT32" s="272" t="s">
        <v>31</v>
      </c>
      <c r="AU32" s="275">
        <v>0.70430136543757105</v>
      </c>
      <c r="AV32" s="275">
        <v>0.73294108984424244</v>
      </c>
      <c r="AY32" s="282">
        <v>0</v>
      </c>
      <c r="AZ32" s="272" t="b">
        <v>1</v>
      </c>
      <c r="BA32" s="272" t="b">
        <v>1</v>
      </c>
      <c r="BB32" s="272" t="b">
        <v>0</v>
      </c>
      <c r="BC32" s="272">
        <v>0</v>
      </c>
      <c r="BD32" s="272" t="s">
        <v>3</v>
      </c>
      <c r="BE32" s="272" t="b">
        <v>1</v>
      </c>
      <c r="BF32" s="283" t="b">
        <v>1</v>
      </c>
    </row>
    <row r="33" spans="1:58" s="272" customFormat="1" x14ac:dyDescent="0.25">
      <c r="A33" s="272" t="s">
        <v>432</v>
      </c>
      <c r="C33" s="272" t="b">
        <v>1</v>
      </c>
      <c r="D33" s="272" t="s">
        <v>402</v>
      </c>
      <c r="E33" s="272" t="s">
        <v>401</v>
      </c>
      <c r="F33" s="272" t="b">
        <v>0</v>
      </c>
      <c r="G33" s="272" t="s">
        <v>173</v>
      </c>
      <c r="H33" s="272" t="b">
        <v>1</v>
      </c>
      <c r="I33" s="273" t="b">
        <v>1</v>
      </c>
      <c r="J33" s="272" t="b">
        <v>1</v>
      </c>
      <c r="K33" s="272" t="b">
        <v>0</v>
      </c>
      <c r="L33" s="273" t="s">
        <v>94</v>
      </c>
      <c r="M33" s="272">
        <v>0.11</v>
      </c>
      <c r="N33" s="275">
        <f t="shared" si="0"/>
        <v>0.27272727272727271</v>
      </c>
      <c r="O33" s="276">
        <v>0.5</v>
      </c>
      <c r="P33" s="277">
        <f t="shared" si="1"/>
        <v>3.3333333333333335E-3</v>
      </c>
      <c r="Q33" s="284">
        <v>0.5</v>
      </c>
      <c r="R33" s="276">
        <v>0.5</v>
      </c>
      <c r="S33" s="276">
        <v>0</v>
      </c>
      <c r="T33" s="272" t="s">
        <v>98</v>
      </c>
      <c r="U33" s="273" t="b">
        <v>1</v>
      </c>
      <c r="V33" s="273">
        <v>0</v>
      </c>
      <c r="W33" s="273">
        <v>0.02</v>
      </c>
      <c r="X33" s="272">
        <v>0</v>
      </c>
      <c r="Y33" s="272" t="b">
        <v>0</v>
      </c>
      <c r="AC33" s="272" t="s">
        <v>92</v>
      </c>
      <c r="AD33" s="272" t="s">
        <v>35</v>
      </c>
      <c r="AE33" s="272">
        <v>15</v>
      </c>
      <c r="AF33" s="272">
        <v>2.5000000000000001E-2</v>
      </c>
      <c r="AG33" s="272">
        <v>5</v>
      </c>
      <c r="AH33" s="272">
        <v>1.2</v>
      </c>
      <c r="AI33" s="272">
        <v>0.8</v>
      </c>
      <c r="AJ33" s="272" t="s">
        <v>103</v>
      </c>
      <c r="AK33" s="272" t="b">
        <v>1</v>
      </c>
      <c r="AL33" s="272" t="s">
        <v>77</v>
      </c>
      <c r="AM33" s="272" t="s">
        <v>246</v>
      </c>
      <c r="AN33" s="272">
        <v>6.6250000000000003E-2</v>
      </c>
      <c r="AO33" s="272">
        <v>7.7200000000000005E-2</v>
      </c>
      <c r="AP33" s="279">
        <v>0.12</v>
      </c>
      <c r="AQ33" s="280">
        <v>2.5000000000000001E-2</v>
      </c>
      <c r="AR33" s="281">
        <v>123</v>
      </c>
      <c r="AS33" s="272" t="s">
        <v>31</v>
      </c>
      <c r="AT33" s="272" t="s">
        <v>31</v>
      </c>
      <c r="AU33" s="275">
        <v>1.0159071729957805</v>
      </c>
      <c r="AV33" s="275">
        <v>1.0442616033755274</v>
      </c>
      <c r="AY33" s="282">
        <v>0</v>
      </c>
      <c r="AZ33" s="272" t="b">
        <v>1</v>
      </c>
      <c r="BA33" s="272" t="b">
        <v>1</v>
      </c>
      <c r="BB33" s="272" t="b">
        <v>0</v>
      </c>
      <c r="BC33" s="272">
        <v>0</v>
      </c>
      <c r="BD33" s="272" t="s">
        <v>3</v>
      </c>
      <c r="BE33" s="272" t="b">
        <v>1</v>
      </c>
      <c r="BF33" s="283" t="b">
        <v>1</v>
      </c>
    </row>
    <row r="34" spans="1:58" s="159" customFormat="1" x14ac:dyDescent="0.25">
      <c r="I34" s="160"/>
      <c r="N34" s="162"/>
      <c r="O34" s="163"/>
      <c r="P34" s="164"/>
      <c r="Q34" s="171"/>
      <c r="R34" s="163"/>
      <c r="S34" s="163"/>
      <c r="V34" s="160"/>
      <c r="AP34" s="166"/>
      <c r="AQ34" s="167"/>
      <c r="AR34" s="168"/>
      <c r="AU34" s="162"/>
      <c r="AV34" s="162"/>
      <c r="AY34" s="169"/>
      <c r="BF34" s="170"/>
    </row>
    <row r="35" spans="1:58" s="159" customFormat="1" x14ac:dyDescent="0.25">
      <c r="I35" s="160"/>
      <c r="N35" s="162"/>
      <c r="O35" s="163"/>
      <c r="P35" s="164"/>
      <c r="Q35" s="171"/>
      <c r="R35" s="163"/>
      <c r="S35" s="163"/>
      <c r="V35" s="160"/>
      <c r="AP35" s="166"/>
      <c r="AQ35" s="167"/>
      <c r="AR35" s="168"/>
      <c r="AU35" s="162"/>
      <c r="AV35" s="162"/>
      <c r="AY35" s="169"/>
      <c r="BF35" s="170"/>
    </row>
    <row r="36" spans="1:58" s="159" customFormat="1" x14ac:dyDescent="0.25">
      <c r="I36" s="160"/>
      <c r="N36" s="162"/>
      <c r="O36" s="163"/>
      <c r="P36" s="164"/>
      <c r="Q36" s="171"/>
      <c r="R36" s="163"/>
      <c r="S36" s="163"/>
      <c r="V36" s="160"/>
      <c r="AP36" s="166"/>
      <c r="AQ36" s="167"/>
      <c r="AR36" s="168"/>
      <c r="AU36" s="162"/>
      <c r="AV36" s="162"/>
      <c r="AY36" s="169"/>
      <c r="BF36" s="170"/>
    </row>
    <row r="37" spans="1:58" x14ac:dyDescent="0.25">
      <c r="C37" s="159"/>
      <c r="N37" s="20"/>
      <c r="O37" s="32"/>
      <c r="P37" s="4"/>
      <c r="Q37" s="116"/>
      <c r="R37" s="32"/>
      <c r="S37" s="32"/>
      <c r="AP37" s="3"/>
      <c r="AQ37" s="5"/>
      <c r="AR37" s="22"/>
      <c r="AU37" s="20"/>
      <c r="AV37" s="20"/>
      <c r="AY37" s="27"/>
      <c r="BF37" s="19"/>
    </row>
    <row r="38" spans="1:58" s="119" customFormat="1" x14ac:dyDescent="0.25">
      <c r="A38" s="119" t="s">
        <v>301</v>
      </c>
      <c r="C38" s="119" t="b">
        <v>0</v>
      </c>
      <c r="D38" s="119" t="s">
        <v>297</v>
      </c>
      <c r="E38" s="119" t="s">
        <v>245</v>
      </c>
      <c r="F38" s="119" t="b">
        <v>0</v>
      </c>
      <c r="G38" s="119" t="s">
        <v>301</v>
      </c>
      <c r="H38" s="119" t="b">
        <v>0</v>
      </c>
      <c r="I38" s="119" t="b">
        <v>0</v>
      </c>
      <c r="J38" s="119" t="b">
        <v>0</v>
      </c>
      <c r="K38" s="119" t="b">
        <v>0</v>
      </c>
      <c r="L38" s="119" t="s">
        <v>101</v>
      </c>
      <c r="M38" s="119">
        <v>0.11</v>
      </c>
      <c r="N38" s="123">
        <f t="shared" si="0"/>
        <v>0.27272727272727271</v>
      </c>
      <c r="O38" s="124">
        <v>0.5</v>
      </c>
      <c r="P38" s="125">
        <f t="shared" si="1"/>
        <v>3.3333333333333335E-3</v>
      </c>
      <c r="Q38" s="126">
        <v>0</v>
      </c>
      <c r="R38" s="124">
        <v>0.5</v>
      </c>
      <c r="S38" s="124">
        <v>0</v>
      </c>
      <c r="T38" s="119" t="s">
        <v>98</v>
      </c>
      <c r="U38" s="119" t="b">
        <v>0</v>
      </c>
      <c r="V38" s="119">
        <v>0.03</v>
      </c>
      <c r="W38" s="119">
        <v>0.03</v>
      </c>
      <c r="X38" s="119">
        <v>0</v>
      </c>
      <c r="Y38" t="b">
        <v>0</v>
      </c>
      <c r="AC38" s="119" t="s">
        <v>92</v>
      </c>
      <c r="AD38" s="119" t="s">
        <v>35</v>
      </c>
      <c r="AE38" s="119">
        <v>20</v>
      </c>
      <c r="AF38" s="119">
        <v>2.75E-2</v>
      </c>
      <c r="AG38" s="119">
        <v>5</v>
      </c>
      <c r="AH38" s="119">
        <v>1.2</v>
      </c>
      <c r="AI38" s="119">
        <v>0.8</v>
      </c>
      <c r="AJ38" s="119" t="s">
        <v>103</v>
      </c>
      <c r="AK38" s="119" t="b">
        <v>1</v>
      </c>
      <c r="AL38" s="119" t="s">
        <v>77</v>
      </c>
      <c r="AM38" s="119" t="s">
        <v>246</v>
      </c>
      <c r="AN38" s="119">
        <v>6.6250000000000003E-2</v>
      </c>
      <c r="AO38" s="119">
        <v>7.7200000000000005E-2</v>
      </c>
      <c r="AP38" s="127">
        <v>0.12</v>
      </c>
      <c r="AQ38" s="128">
        <v>2.5000000000000001E-2</v>
      </c>
      <c r="AR38" s="129">
        <v>123</v>
      </c>
      <c r="AS38" s="119" t="s">
        <v>31</v>
      </c>
      <c r="AT38" s="119" t="s">
        <v>31</v>
      </c>
      <c r="AU38" s="123">
        <v>0.49181956819187989</v>
      </c>
      <c r="AV38" s="123">
        <v>0.51298615267558034</v>
      </c>
      <c r="AY38" s="120">
        <v>0</v>
      </c>
      <c r="AZ38" s="119" t="b">
        <v>1</v>
      </c>
      <c r="BA38" s="119" t="b">
        <v>1</v>
      </c>
      <c r="BB38" s="119" t="b">
        <v>0</v>
      </c>
      <c r="BC38" s="119">
        <v>0</v>
      </c>
      <c r="BD38" s="119" t="s">
        <v>3</v>
      </c>
      <c r="BE38" s="119" t="b">
        <v>1</v>
      </c>
      <c r="BF38" s="130" t="b">
        <v>1</v>
      </c>
    </row>
    <row r="39" spans="1:58" s="119" customFormat="1" x14ac:dyDescent="0.25">
      <c r="A39" s="119" t="s">
        <v>302</v>
      </c>
      <c r="C39" s="119" t="b">
        <v>0</v>
      </c>
      <c r="D39" s="119" t="s">
        <v>297</v>
      </c>
      <c r="E39" s="119" t="s">
        <v>247</v>
      </c>
      <c r="F39" s="119" t="b">
        <v>0</v>
      </c>
      <c r="G39" s="119" t="s">
        <v>302</v>
      </c>
      <c r="H39" s="119" t="b">
        <v>0</v>
      </c>
      <c r="I39" s="119" t="b">
        <v>0</v>
      </c>
      <c r="J39" s="119" t="b">
        <v>0</v>
      </c>
      <c r="K39" s="119" t="b">
        <v>0</v>
      </c>
      <c r="L39" s="119" t="s">
        <v>94</v>
      </c>
      <c r="M39" s="119">
        <v>0.11</v>
      </c>
      <c r="N39" s="123">
        <f t="shared" si="0"/>
        <v>0.27272727272727271</v>
      </c>
      <c r="O39" s="124">
        <v>0.5</v>
      </c>
      <c r="P39" s="125">
        <f t="shared" si="1"/>
        <v>3.3333333333333335E-3</v>
      </c>
      <c r="Q39" s="126">
        <v>0.5</v>
      </c>
      <c r="R39" s="124">
        <v>0.5</v>
      </c>
      <c r="S39" s="124">
        <v>0.5</v>
      </c>
      <c r="T39" s="119" t="s">
        <v>98</v>
      </c>
      <c r="U39" s="119" t="b">
        <v>0</v>
      </c>
      <c r="V39" s="119">
        <v>1.7500000000000002E-2</v>
      </c>
      <c r="W39" s="119">
        <v>1.7500000000000002E-2</v>
      </c>
      <c r="X39" s="119">
        <v>0</v>
      </c>
      <c r="Y39" t="b">
        <v>0</v>
      </c>
      <c r="AC39" s="119" t="s">
        <v>92</v>
      </c>
      <c r="AD39" s="119" t="s">
        <v>35</v>
      </c>
      <c r="AE39" s="119">
        <v>10</v>
      </c>
      <c r="AF39" s="119">
        <v>2.75E-2</v>
      </c>
      <c r="AG39" s="119">
        <v>5</v>
      </c>
      <c r="AH39" s="119">
        <v>1.2</v>
      </c>
      <c r="AI39" s="119">
        <v>0.8</v>
      </c>
      <c r="AJ39" s="119" t="s">
        <v>103</v>
      </c>
      <c r="AK39" s="119" t="b">
        <v>1</v>
      </c>
      <c r="AL39" s="119" t="s">
        <v>77</v>
      </c>
      <c r="AM39" s="119" t="s">
        <v>246</v>
      </c>
      <c r="AN39" s="119">
        <v>6.6250000000000003E-2</v>
      </c>
      <c r="AO39" s="119">
        <v>7.7200000000000005E-2</v>
      </c>
      <c r="AP39" s="127">
        <v>0.12</v>
      </c>
      <c r="AQ39" s="128">
        <v>2.5000000000000001E-2</v>
      </c>
      <c r="AR39" s="129">
        <v>123</v>
      </c>
      <c r="AS39" s="119" t="s">
        <v>31</v>
      </c>
      <c r="AT39" s="119" t="s">
        <v>31</v>
      </c>
      <c r="AU39" s="123">
        <v>0.87353052212008675</v>
      </c>
      <c r="AV39" s="123">
        <v>0.89731433437810026</v>
      </c>
      <c r="AY39" s="120">
        <v>0</v>
      </c>
      <c r="AZ39" s="119" t="b">
        <v>1</v>
      </c>
      <c r="BA39" s="119" t="b">
        <v>1</v>
      </c>
      <c r="BB39" s="119" t="b">
        <v>0</v>
      </c>
      <c r="BC39" s="119">
        <v>0</v>
      </c>
      <c r="BD39" s="119" t="s">
        <v>3</v>
      </c>
      <c r="BE39" s="119" t="b">
        <v>1</v>
      </c>
      <c r="BF39" s="130" t="b">
        <v>1</v>
      </c>
    </row>
    <row r="40" spans="1:58" s="159" customFormat="1" x14ac:dyDescent="0.25">
      <c r="C40" s="119"/>
      <c r="N40" s="162"/>
      <c r="O40" s="172"/>
      <c r="P40" s="173"/>
      <c r="Q40" s="174"/>
      <c r="R40" s="172"/>
      <c r="S40" s="172"/>
      <c r="Y40"/>
      <c r="AP40" s="166"/>
      <c r="AQ40" s="167"/>
      <c r="AR40" s="168"/>
      <c r="AU40" s="162"/>
      <c r="AV40" s="162"/>
      <c r="AY40" s="169"/>
      <c r="BF40" s="170"/>
    </row>
    <row r="41" spans="1:58" s="131" customFormat="1" x14ac:dyDescent="0.25">
      <c r="A41" s="131" t="s">
        <v>303</v>
      </c>
      <c r="C41" s="119" t="b">
        <v>0</v>
      </c>
      <c r="D41" s="131" t="s">
        <v>298</v>
      </c>
      <c r="E41" s="131" t="s">
        <v>245</v>
      </c>
      <c r="F41" s="131" t="b">
        <v>0</v>
      </c>
      <c r="G41" s="131" t="s">
        <v>301</v>
      </c>
      <c r="H41" s="131" t="b">
        <v>1</v>
      </c>
      <c r="I41" s="132" t="b">
        <v>1</v>
      </c>
      <c r="J41" s="131" t="b">
        <v>1</v>
      </c>
      <c r="K41" s="131" t="b">
        <v>0</v>
      </c>
      <c r="L41" s="131" t="s">
        <v>101</v>
      </c>
      <c r="M41" s="131">
        <v>0.11</v>
      </c>
      <c r="N41" s="233">
        <f t="shared" si="0"/>
        <v>0.27272727272727271</v>
      </c>
      <c r="O41" s="134">
        <v>0.5</v>
      </c>
      <c r="P41" s="135">
        <f t="shared" si="1"/>
        <v>3.3333333333333335E-3</v>
      </c>
      <c r="Q41" s="136">
        <v>0</v>
      </c>
      <c r="R41" s="134">
        <v>0.5</v>
      </c>
      <c r="S41" s="134">
        <v>0</v>
      </c>
      <c r="T41" s="131" t="s">
        <v>98</v>
      </c>
      <c r="U41" s="131" t="b">
        <v>0</v>
      </c>
      <c r="V41" s="132">
        <v>2.2499999999999999E-2</v>
      </c>
      <c r="W41" s="131">
        <v>0.03</v>
      </c>
      <c r="X41" s="131">
        <v>0</v>
      </c>
      <c r="Y41" t="b">
        <v>0</v>
      </c>
      <c r="AC41" s="131" t="s">
        <v>92</v>
      </c>
      <c r="AD41" s="131" t="s">
        <v>35</v>
      </c>
      <c r="AE41" s="131">
        <v>20</v>
      </c>
      <c r="AF41" s="131">
        <v>2.75E-2</v>
      </c>
      <c r="AG41" s="131">
        <v>5</v>
      </c>
      <c r="AH41" s="131">
        <v>1.2</v>
      </c>
      <c r="AI41" s="131">
        <v>0.8</v>
      </c>
      <c r="AJ41" s="131" t="s">
        <v>103</v>
      </c>
      <c r="AK41" s="131" t="b">
        <v>1</v>
      </c>
      <c r="AL41" s="131" t="s">
        <v>77</v>
      </c>
      <c r="AM41" s="131" t="s">
        <v>246</v>
      </c>
      <c r="AN41" s="131">
        <v>6.6250000000000003E-2</v>
      </c>
      <c r="AO41" s="131">
        <v>7.7200000000000005E-2</v>
      </c>
      <c r="AP41" s="137">
        <v>0.12</v>
      </c>
      <c r="AQ41" s="138">
        <v>2.5000000000000001E-2</v>
      </c>
      <c r="AR41" s="139">
        <v>123</v>
      </c>
      <c r="AS41" s="131" t="s">
        <v>31</v>
      </c>
      <c r="AT41" s="131" t="s">
        <v>31</v>
      </c>
      <c r="AU41" s="140">
        <v>0.49181956819187989</v>
      </c>
      <c r="AV41" s="140">
        <v>0.51298615267558034</v>
      </c>
      <c r="AY41" s="141">
        <v>0</v>
      </c>
      <c r="AZ41" s="131" t="b">
        <v>1</v>
      </c>
      <c r="BA41" s="131" t="b">
        <v>1</v>
      </c>
      <c r="BB41" s="131" t="b">
        <v>0</v>
      </c>
      <c r="BC41" s="131">
        <v>0</v>
      </c>
      <c r="BD41" s="131" t="s">
        <v>3</v>
      </c>
      <c r="BE41" s="131" t="b">
        <v>1</v>
      </c>
      <c r="BF41" s="142" t="b">
        <v>1</v>
      </c>
    </row>
    <row r="42" spans="1:58" s="131" customFormat="1" x14ac:dyDescent="0.25">
      <c r="A42" s="131" t="s">
        <v>304</v>
      </c>
      <c r="C42" s="119" t="b">
        <v>0</v>
      </c>
      <c r="D42" s="131" t="s">
        <v>298</v>
      </c>
      <c r="E42" s="131" t="s">
        <v>247</v>
      </c>
      <c r="F42" s="131" t="b">
        <v>0</v>
      </c>
      <c r="G42" s="131" t="s">
        <v>302</v>
      </c>
      <c r="H42" s="131" t="b">
        <v>1</v>
      </c>
      <c r="I42" s="132" t="b">
        <v>1</v>
      </c>
      <c r="J42" s="131" t="b">
        <v>1</v>
      </c>
      <c r="K42" s="131" t="b">
        <v>0</v>
      </c>
      <c r="L42" s="131" t="s">
        <v>94</v>
      </c>
      <c r="M42" s="131">
        <v>0.11</v>
      </c>
      <c r="N42" s="140">
        <f t="shared" si="0"/>
        <v>0.27272727272727271</v>
      </c>
      <c r="O42" s="230">
        <v>0.5</v>
      </c>
      <c r="P42" s="231">
        <f t="shared" si="1"/>
        <v>3.3333333333333335E-3</v>
      </c>
      <c r="Q42" s="232">
        <v>0.5</v>
      </c>
      <c r="R42" s="230">
        <v>0.5</v>
      </c>
      <c r="S42" s="230">
        <v>0.5</v>
      </c>
      <c r="T42" s="131" t="s">
        <v>98</v>
      </c>
      <c r="U42" s="131" t="b">
        <v>0</v>
      </c>
      <c r="V42" s="132">
        <v>1.7500000000000002E-2</v>
      </c>
      <c r="W42" s="131">
        <v>0.02</v>
      </c>
      <c r="X42" s="131">
        <v>0</v>
      </c>
      <c r="Y42" t="b">
        <v>0</v>
      </c>
      <c r="AC42" s="131" t="s">
        <v>92</v>
      </c>
      <c r="AD42" s="131" t="s">
        <v>35</v>
      </c>
      <c r="AE42" s="131">
        <v>10</v>
      </c>
      <c r="AF42" s="131">
        <v>2.75E-2</v>
      </c>
      <c r="AG42" s="131">
        <v>5</v>
      </c>
      <c r="AH42" s="131">
        <v>1.2</v>
      </c>
      <c r="AI42" s="131">
        <v>0.8</v>
      </c>
      <c r="AJ42" s="131" t="s">
        <v>103</v>
      </c>
      <c r="AK42" s="131" t="b">
        <v>1</v>
      </c>
      <c r="AL42" s="131" t="s">
        <v>77</v>
      </c>
      <c r="AM42" s="131" t="s">
        <v>246</v>
      </c>
      <c r="AN42" s="131">
        <v>6.6250000000000003E-2</v>
      </c>
      <c r="AO42" s="131">
        <v>7.7200000000000005E-2</v>
      </c>
      <c r="AP42" s="137">
        <v>0.12</v>
      </c>
      <c r="AQ42" s="138">
        <v>2.5000000000000001E-2</v>
      </c>
      <c r="AR42" s="139">
        <v>123</v>
      </c>
      <c r="AS42" s="131" t="s">
        <v>31</v>
      </c>
      <c r="AT42" s="131" t="s">
        <v>31</v>
      </c>
      <c r="AU42" s="140">
        <v>0.87353052212008675</v>
      </c>
      <c r="AV42" s="140">
        <v>0.89731433437810026</v>
      </c>
      <c r="AY42" s="141">
        <v>0</v>
      </c>
      <c r="AZ42" s="131" t="b">
        <v>1</v>
      </c>
      <c r="BA42" s="131" t="b">
        <v>1</v>
      </c>
      <c r="BB42" s="131" t="b">
        <v>0</v>
      </c>
      <c r="BC42" s="131">
        <v>0</v>
      </c>
      <c r="BD42" s="131" t="s">
        <v>3</v>
      </c>
      <c r="BE42" s="131" t="b">
        <v>1</v>
      </c>
      <c r="BF42" s="142" t="b">
        <v>1</v>
      </c>
    </row>
    <row r="43" spans="1:58" s="131" customFormat="1" x14ac:dyDescent="0.25">
      <c r="C43" s="119"/>
      <c r="N43" s="140"/>
      <c r="O43" s="134"/>
      <c r="P43" s="135"/>
      <c r="Q43" s="136"/>
      <c r="R43" s="134"/>
      <c r="S43" s="134"/>
      <c r="Y43" t="b">
        <v>0</v>
      </c>
      <c r="AP43" s="137"/>
      <c r="AQ43" s="138"/>
      <c r="AR43" s="139"/>
      <c r="AU43" s="140"/>
      <c r="AV43" s="140"/>
      <c r="AY43" s="141"/>
      <c r="BF43" s="142"/>
    </row>
    <row r="44" spans="1:58" x14ac:dyDescent="0.25">
      <c r="C44" s="119"/>
      <c r="N44" s="20"/>
      <c r="O44" s="32"/>
      <c r="P44" s="4"/>
      <c r="Q44" s="116"/>
      <c r="R44" s="32"/>
      <c r="S44" s="32"/>
      <c r="AP44" s="3"/>
      <c r="AQ44" s="5"/>
      <c r="AR44" s="22"/>
      <c r="AU44" s="20"/>
      <c r="AV44" s="20"/>
      <c r="AY44" s="27"/>
      <c r="BF44" s="19"/>
    </row>
    <row r="45" spans="1:58" s="146" customFormat="1" x14ac:dyDescent="0.25">
      <c r="A45" s="146" t="s">
        <v>305</v>
      </c>
      <c r="C45" s="119" t="b">
        <v>0</v>
      </c>
      <c r="D45" s="146" t="s">
        <v>299</v>
      </c>
      <c r="E45" s="146" t="s">
        <v>245</v>
      </c>
      <c r="F45" s="146" t="b">
        <v>0</v>
      </c>
      <c r="G45" s="146" t="s">
        <v>301</v>
      </c>
      <c r="H45" s="146" t="b">
        <v>1</v>
      </c>
      <c r="I45" s="147" t="b">
        <v>0</v>
      </c>
      <c r="J45" s="146" t="b">
        <v>1</v>
      </c>
      <c r="K45" s="119" t="b">
        <v>0</v>
      </c>
      <c r="L45" s="148" t="s">
        <v>94</v>
      </c>
      <c r="M45" s="146">
        <v>0.11</v>
      </c>
      <c r="N45" s="149">
        <f t="shared" si="0"/>
        <v>0.27272727272727271</v>
      </c>
      <c r="O45" s="150">
        <v>0.5</v>
      </c>
      <c r="P45" s="151">
        <f t="shared" si="1"/>
        <v>3.3333333333333335E-3</v>
      </c>
      <c r="Q45" s="152">
        <v>0</v>
      </c>
      <c r="R45" s="150">
        <v>0.5</v>
      </c>
      <c r="S45" s="150">
        <v>0.5</v>
      </c>
      <c r="T45" s="146" t="s">
        <v>98</v>
      </c>
      <c r="U45" s="147" t="b">
        <v>1</v>
      </c>
      <c r="V45" s="147">
        <v>0</v>
      </c>
      <c r="W45" s="146">
        <v>0.03</v>
      </c>
      <c r="X45" s="146">
        <v>0</v>
      </c>
      <c r="Y45" t="b">
        <v>0</v>
      </c>
      <c r="AC45" s="146" t="s">
        <v>92</v>
      </c>
      <c r="AD45" s="146" t="s">
        <v>35</v>
      </c>
      <c r="AE45" s="146">
        <v>20</v>
      </c>
      <c r="AF45" s="146">
        <v>2.75E-2</v>
      </c>
      <c r="AG45" s="146">
        <v>5</v>
      </c>
      <c r="AH45" s="146">
        <v>1.2</v>
      </c>
      <c r="AI45" s="146">
        <v>0.8</v>
      </c>
      <c r="AJ45" s="146" t="s">
        <v>103</v>
      </c>
      <c r="AK45" s="146" t="b">
        <v>1</v>
      </c>
      <c r="AL45" s="146" t="s">
        <v>77</v>
      </c>
      <c r="AM45" s="146" t="s">
        <v>246</v>
      </c>
      <c r="AN45" s="146">
        <v>6.6250000000000003E-2</v>
      </c>
      <c r="AO45" s="146">
        <v>7.7200000000000005E-2</v>
      </c>
      <c r="AP45" s="153">
        <v>0.12</v>
      </c>
      <c r="AQ45" s="154">
        <v>2.5000000000000001E-2</v>
      </c>
      <c r="AR45" s="155">
        <v>123</v>
      </c>
      <c r="AS45" s="146" t="s">
        <v>31</v>
      </c>
      <c r="AT45" s="146" t="s">
        <v>31</v>
      </c>
      <c r="AU45" s="149">
        <v>0.49181956819187989</v>
      </c>
      <c r="AV45" s="149">
        <v>0.51298615267558034</v>
      </c>
      <c r="AY45" s="156">
        <v>0</v>
      </c>
      <c r="AZ45" s="146" t="b">
        <v>1</v>
      </c>
      <c r="BA45" s="146" t="b">
        <v>1</v>
      </c>
      <c r="BB45" s="146" t="b">
        <v>0</v>
      </c>
      <c r="BC45" s="146">
        <v>0</v>
      </c>
      <c r="BD45" s="146" t="s">
        <v>3</v>
      </c>
      <c r="BE45" s="146" t="b">
        <v>1</v>
      </c>
      <c r="BF45" s="157" t="b">
        <v>1</v>
      </c>
    </row>
    <row r="46" spans="1:58" s="146" customFormat="1" x14ac:dyDescent="0.25">
      <c r="A46" s="146" t="s">
        <v>306</v>
      </c>
      <c r="C46" s="119" t="b">
        <v>0</v>
      </c>
      <c r="D46" s="146" t="s">
        <v>299</v>
      </c>
      <c r="E46" s="146" t="s">
        <v>247</v>
      </c>
      <c r="F46" s="146" t="b">
        <v>0</v>
      </c>
      <c r="G46" s="146" t="s">
        <v>302</v>
      </c>
      <c r="H46" s="146" t="b">
        <v>1</v>
      </c>
      <c r="I46" s="147" t="b">
        <v>0</v>
      </c>
      <c r="J46" s="146" t="b">
        <v>1</v>
      </c>
      <c r="K46" s="119" t="b">
        <v>0</v>
      </c>
      <c r="L46" s="147" t="s">
        <v>94</v>
      </c>
      <c r="M46" s="146">
        <v>0.11</v>
      </c>
      <c r="N46" s="149">
        <f t="shared" si="0"/>
        <v>0.27272727272727271</v>
      </c>
      <c r="O46" s="150">
        <v>0.5</v>
      </c>
      <c r="P46" s="151">
        <f t="shared" si="1"/>
        <v>3.3333333333333335E-3</v>
      </c>
      <c r="Q46" s="158">
        <v>0.5</v>
      </c>
      <c r="R46" s="150">
        <v>0.5</v>
      </c>
      <c r="S46" s="150">
        <v>0.5</v>
      </c>
      <c r="T46" s="146" t="s">
        <v>98</v>
      </c>
      <c r="U46" s="147" t="b">
        <v>1</v>
      </c>
      <c r="V46" s="147">
        <v>0</v>
      </c>
      <c r="W46" s="146">
        <v>1.7500000000000002E-2</v>
      </c>
      <c r="X46" s="146">
        <v>0</v>
      </c>
      <c r="Y46" t="b">
        <v>0</v>
      </c>
      <c r="AC46" s="146" t="s">
        <v>92</v>
      </c>
      <c r="AD46" s="146" t="s">
        <v>35</v>
      </c>
      <c r="AE46" s="146">
        <v>10</v>
      </c>
      <c r="AF46" s="146">
        <v>2.75E-2</v>
      </c>
      <c r="AG46" s="146">
        <v>5</v>
      </c>
      <c r="AH46" s="146">
        <v>1.2</v>
      </c>
      <c r="AI46" s="146">
        <v>0.8</v>
      </c>
      <c r="AJ46" s="146" t="s">
        <v>103</v>
      </c>
      <c r="AK46" s="146" t="b">
        <v>1</v>
      </c>
      <c r="AL46" s="146" t="s">
        <v>77</v>
      </c>
      <c r="AM46" s="146" t="s">
        <v>246</v>
      </c>
      <c r="AN46" s="146">
        <v>6.6250000000000003E-2</v>
      </c>
      <c r="AO46" s="146">
        <v>7.7200000000000005E-2</v>
      </c>
      <c r="AP46" s="153">
        <v>0.12</v>
      </c>
      <c r="AQ46" s="154">
        <v>2.5000000000000001E-2</v>
      </c>
      <c r="AR46" s="155">
        <v>123</v>
      </c>
      <c r="AS46" s="146" t="s">
        <v>31</v>
      </c>
      <c r="AT46" s="146" t="s">
        <v>31</v>
      </c>
      <c r="AU46" s="149">
        <v>0.87353052212008675</v>
      </c>
      <c r="AV46" s="149">
        <v>0.89731433437810026</v>
      </c>
      <c r="AY46" s="156">
        <v>0</v>
      </c>
      <c r="AZ46" s="146" t="b">
        <v>1</v>
      </c>
      <c r="BA46" s="146" t="b">
        <v>1</v>
      </c>
      <c r="BB46" s="146" t="b">
        <v>0</v>
      </c>
      <c r="BC46" s="146">
        <v>0</v>
      </c>
      <c r="BD46" s="146" t="s">
        <v>3</v>
      </c>
      <c r="BE46" s="146" t="b">
        <v>1</v>
      </c>
      <c r="BF46" s="157" t="b">
        <v>1</v>
      </c>
    </row>
    <row r="47" spans="1:58" x14ac:dyDescent="0.25">
      <c r="C47" s="119"/>
    </row>
    <row r="48" spans="1:58" s="253" customFormat="1" x14ac:dyDescent="0.25">
      <c r="A48" s="253" t="s">
        <v>389</v>
      </c>
      <c r="C48" s="119" t="b">
        <v>0</v>
      </c>
      <c r="D48" s="253" t="s">
        <v>298</v>
      </c>
      <c r="E48" s="253" t="s">
        <v>245</v>
      </c>
      <c r="F48" s="253" t="b">
        <v>0</v>
      </c>
      <c r="G48" s="253" t="s">
        <v>301</v>
      </c>
      <c r="H48" s="253" t="b">
        <v>1</v>
      </c>
      <c r="I48" s="254" t="b">
        <v>1</v>
      </c>
      <c r="J48" s="253" t="b">
        <v>1</v>
      </c>
      <c r="K48" s="253" t="b">
        <v>0</v>
      </c>
      <c r="L48" s="255" t="s">
        <v>94</v>
      </c>
      <c r="M48" s="253">
        <v>0.11</v>
      </c>
      <c r="N48" s="256">
        <f t="shared" si="0"/>
        <v>0.27272727272727271</v>
      </c>
      <c r="O48" s="257">
        <v>0.5</v>
      </c>
      <c r="P48" s="258">
        <f t="shared" si="1"/>
        <v>3.3333333333333335E-3</v>
      </c>
      <c r="Q48" s="259">
        <v>0</v>
      </c>
      <c r="R48" s="257">
        <v>0.5</v>
      </c>
      <c r="S48" s="257">
        <v>0.5</v>
      </c>
      <c r="T48" s="253" t="s">
        <v>98</v>
      </c>
      <c r="U48" s="254" t="b">
        <v>1</v>
      </c>
      <c r="V48" s="254">
        <v>0</v>
      </c>
      <c r="W48" s="254">
        <v>2.2499999999999999E-2</v>
      </c>
      <c r="X48" s="253">
        <v>0</v>
      </c>
      <c r="Y48" s="253" t="b">
        <v>0</v>
      </c>
      <c r="AC48" s="253" t="s">
        <v>92</v>
      </c>
      <c r="AD48" s="253" t="s">
        <v>35</v>
      </c>
      <c r="AE48" s="253">
        <v>20</v>
      </c>
      <c r="AF48" s="253">
        <v>2.75E-2</v>
      </c>
      <c r="AG48" s="253">
        <v>5</v>
      </c>
      <c r="AH48" s="253">
        <v>1.2</v>
      </c>
      <c r="AI48" s="253">
        <v>0.8</v>
      </c>
      <c r="AJ48" s="253" t="s">
        <v>103</v>
      </c>
      <c r="AK48" s="253" t="b">
        <v>1</v>
      </c>
      <c r="AL48" s="253" t="s">
        <v>77</v>
      </c>
      <c r="AM48" s="253" t="s">
        <v>246</v>
      </c>
      <c r="AN48" s="253">
        <v>6.6250000000000003E-2</v>
      </c>
      <c r="AO48" s="253">
        <v>7.7200000000000005E-2</v>
      </c>
      <c r="AP48" s="260">
        <v>0.12</v>
      </c>
      <c r="AQ48" s="261">
        <v>2.5000000000000001E-2</v>
      </c>
      <c r="AR48" s="262">
        <v>123</v>
      </c>
      <c r="AS48" s="253" t="s">
        <v>31</v>
      </c>
      <c r="AT48" s="253" t="s">
        <v>31</v>
      </c>
      <c r="AU48" s="256">
        <v>0.49181956819187989</v>
      </c>
      <c r="AV48" s="256">
        <v>0.51298615267558034</v>
      </c>
      <c r="AY48" s="263">
        <v>0</v>
      </c>
      <c r="AZ48" s="253" t="b">
        <v>1</v>
      </c>
      <c r="BA48" s="253" t="b">
        <v>1</v>
      </c>
      <c r="BB48" s="253" t="b">
        <v>0</v>
      </c>
      <c r="BC48" s="253">
        <v>0</v>
      </c>
      <c r="BD48" s="253" t="s">
        <v>3</v>
      </c>
      <c r="BE48" s="253" t="b">
        <v>1</v>
      </c>
      <c r="BF48" s="264" t="b">
        <v>1</v>
      </c>
    </row>
    <row r="49" spans="1:58" s="253" customFormat="1" x14ac:dyDescent="0.25">
      <c r="A49" s="253" t="s">
        <v>390</v>
      </c>
      <c r="C49" s="119" t="b">
        <v>0</v>
      </c>
      <c r="D49" s="253" t="s">
        <v>298</v>
      </c>
      <c r="E49" s="253" t="s">
        <v>247</v>
      </c>
      <c r="F49" s="253" t="b">
        <v>0</v>
      </c>
      <c r="G49" s="253" t="s">
        <v>302</v>
      </c>
      <c r="H49" s="253" t="b">
        <v>1</v>
      </c>
      <c r="I49" s="254" t="b">
        <v>1</v>
      </c>
      <c r="J49" s="253" t="b">
        <v>1</v>
      </c>
      <c r="K49" s="253" t="b">
        <v>0</v>
      </c>
      <c r="L49" s="254" t="s">
        <v>94</v>
      </c>
      <c r="M49" s="253">
        <v>0.11</v>
      </c>
      <c r="N49" s="256">
        <f t="shared" si="0"/>
        <v>0.27272727272727271</v>
      </c>
      <c r="O49" s="257">
        <v>0.5</v>
      </c>
      <c r="P49" s="258">
        <f t="shared" si="1"/>
        <v>3.3333333333333335E-3</v>
      </c>
      <c r="Q49" s="265">
        <v>0.5</v>
      </c>
      <c r="R49" s="257">
        <v>0.5</v>
      </c>
      <c r="S49" s="257">
        <v>0.5</v>
      </c>
      <c r="T49" s="253" t="s">
        <v>98</v>
      </c>
      <c r="U49" s="254" t="b">
        <v>1</v>
      </c>
      <c r="V49" s="254">
        <v>0</v>
      </c>
      <c r="W49" s="254">
        <v>1.7500000000000002E-2</v>
      </c>
      <c r="X49" s="253">
        <v>0</v>
      </c>
      <c r="Y49" s="253" t="b">
        <v>0</v>
      </c>
      <c r="AC49" s="253" t="s">
        <v>92</v>
      </c>
      <c r="AD49" s="253" t="s">
        <v>35</v>
      </c>
      <c r="AE49" s="253">
        <v>10</v>
      </c>
      <c r="AF49" s="253">
        <v>2.75E-2</v>
      </c>
      <c r="AG49" s="253">
        <v>5</v>
      </c>
      <c r="AH49" s="253">
        <v>1.2</v>
      </c>
      <c r="AI49" s="253">
        <v>0.8</v>
      </c>
      <c r="AJ49" s="253" t="s">
        <v>103</v>
      </c>
      <c r="AK49" s="253" t="b">
        <v>1</v>
      </c>
      <c r="AL49" s="253" t="s">
        <v>77</v>
      </c>
      <c r="AM49" s="253" t="s">
        <v>246</v>
      </c>
      <c r="AN49" s="253">
        <v>6.6250000000000003E-2</v>
      </c>
      <c r="AO49" s="253">
        <v>7.7200000000000005E-2</v>
      </c>
      <c r="AP49" s="260">
        <v>0.12</v>
      </c>
      <c r="AQ49" s="261">
        <v>2.5000000000000001E-2</v>
      </c>
      <c r="AR49" s="262">
        <v>123</v>
      </c>
      <c r="AS49" s="253" t="s">
        <v>31</v>
      </c>
      <c r="AT49" s="253" t="s">
        <v>31</v>
      </c>
      <c r="AU49" s="256">
        <v>0.87353052212008675</v>
      </c>
      <c r="AV49" s="256">
        <v>0.89731433437810026</v>
      </c>
      <c r="AY49" s="263">
        <v>0</v>
      </c>
      <c r="AZ49" s="253" t="b">
        <v>1</v>
      </c>
      <c r="BA49" s="253" t="b">
        <v>1</v>
      </c>
      <c r="BB49" s="253" t="b">
        <v>0</v>
      </c>
      <c r="BC49" s="253">
        <v>0</v>
      </c>
      <c r="BD49" s="253" t="s">
        <v>3</v>
      </c>
      <c r="BE49" s="253" t="b">
        <v>1</v>
      </c>
      <c r="BF49" s="264" t="b">
        <v>1</v>
      </c>
    </row>
    <row r="50" spans="1:58" s="159" customFormat="1" x14ac:dyDescent="0.25">
      <c r="I50" s="160"/>
      <c r="L50" s="160"/>
      <c r="N50" s="162"/>
      <c r="O50" s="163"/>
      <c r="P50" s="164"/>
      <c r="Q50" s="171"/>
      <c r="R50" s="163"/>
      <c r="S50" s="163"/>
      <c r="U50" s="160"/>
      <c r="V50" s="160"/>
      <c r="W50" s="160"/>
      <c r="AP50" s="166"/>
      <c r="AQ50" s="167"/>
      <c r="AR50" s="168"/>
      <c r="AU50" s="162"/>
      <c r="AV50" s="162"/>
      <c r="AY50" s="169"/>
      <c r="BF50" s="170"/>
    </row>
    <row r="51" spans="1:58" s="272" customFormat="1" x14ac:dyDescent="0.25">
      <c r="A51" s="272" t="s">
        <v>433</v>
      </c>
      <c r="B51" s="272" t="s">
        <v>435</v>
      </c>
      <c r="C51" s="272" t="b">
        <v>1</v>
      </c>
      <c r="D51" s="272" t="s">
        <v>298</v>
      </c>
      <c r="E51" s="272" t="s">
        <v>245</v>
      </c>
      <c r="F51" s="272" t="b">
        <v>0</v>
      </c>
      <c r="G51" s="272" t="s">
        <v>301</v>
      </c>
      <c r="H51" s="272" t="b">
        <v>1</v>
      </c>
      <c r="I51" s="273" t="b">
        <v>1</v>
      </c>
      <c r="J51" s="272" t="b">
        <v>1</v>
      </c>
      <c r="K51" s="272" t="b">
        <v>0</v>
      </c>
      <c r="L51" s="274" t="s">
        <v>94</v>
      </c>
      <c r="M51" s="272">
        <v>0.11</v>
      </c>
      <c r="N51" s="275">
        <f t="shared" si="0"/>
        <v>0.27272727272727271</v>
      </c>
      <c r="O51" s="276">
        <v>0.5</v>
      </c>
      <c r="P51" s="277">
        <f t="shared" si="1"/>
        <v>3.3333333333333335E-3</v>
      </c>
      <c r="Q51" s="278">
        <v>0</v>
      </c>
      <c r="R51" s="276">
        <v>0.5</v>
      </c>
      <c r="S51" s="276">
        <v>0.5</v>
      </c>
      <c r="T51" s="272" t="s">
        <v>98</v>
      </c>
      <c r="U51" s="273" t="b">
        <v>1</v>
      </c>
      <c r="V51" s="273">
        <v>0</v>
      </c>
      <c r="W51" s="273">
        <v>2.2499999999999999E-2</v>
      </c>
      <c r="X51" s="272">
        <v>0</v>
      </c>
      <c r="Y51" s="272" t="b">
        <v>0</v>
      </c>
      <c r="AC51" s="272" t="s">
        <v>92</v>
      </c>
      <c r="AD51" s="272" t="s">
        <v>35</v>
      </c>
      <c r="AE51" s="272">
        <v>20</v>
      </c>
      <c r="AF51" s="272">
        <v>2.75E-2</v>
      </c>
      <c r="AG51" s="272">
        <v>5</v>
      </c>
      <c r="AH51" s="272">
        <v>1.2</v>
      </c>
      <c r="AI51" s="272">
        <v>0.8</v>
      </c>
      <c r="AJ51" s="272" t="s">
        <v>103</v>
      </c>
      <c r="AK51" s="272" t="b">
        <v>1</v>
      </c>
      <c r="AL51" s="272" t="s">
        <v>77</v>
      </c>
      <c r="AM51" s="272" t="s">
        <v>246</v>
      </c>
      <c r="AN51" s="272">
        <v>6.6250000000000003E-2</v>
      </c>
      <c r="AO51" s="272">
        <v>7.7200000000000005E-2</v>
      </c>
      <c r="AP51" s="279">
        <v>0.12</v>
      </c>
      <c r="AQ51" s="280">
        <v>2.5000000000000001E-2</v>
      </c>
      <c r="AR51" s="281">
        <v>123</v>
      </c>
      <c r="AS51" s="272" t="s">
        <v>31</v>
      </c>
      <c r="AT51" s="272" t="s">
        <v>31</v>
      </c>
      <c r="AU51" s="275">
        <v>0.49181956819187989</v>
      </c>
      <c r="AV51" s="275">
        <v>0.51298615267558034</v>
      </c>
      <c r="AY51" s="282">
        <v>0</v>
      </c>
      <c r="AZ51" s="272" t="b">
        <v>1</v>
      </c>
      <c r="BA51" s="272" t="b">
        <v>1</v>
      </c>
      <c r="BB51" s="272" t="b">
        <v>0</v>
      </c>
      <c r="BC51" s="272">
        <v>0</v>
      </c>
      <c r="BD51" s="272" t="s">
        <v>3</v>
      </c>
      <c r="BE51" s="272" t="b">
        <v>1</v>
      </c>
      <c r="BF51" s="283" t="b">
        <v>1</v>
      </c>
    </row>
    <row r="52" spans="1:58" s="272" customFormat="1" x14ac:dyDescent="0.25">
      <c r="A52" s="272" t="s">
        <v>434</v>
      </c>
      <c r="B52" s="272" t="s">
        <v>436</v>
      </c>
      <c r="C52" s="272" t="b">
        <v>1</v>
      </c>
      <c r="D52" s="272" t="s">
        <v>298</v>
      </c>
      <c r="E52" s="272" t="s">
        <v>247</v>
      </c>
      <c r="F52" s="272" t="b">
        <v>0</v>
      </c>
      <c r="G52" s="272" t="s">
        <v>302</v>
      </c>
      <c r="H52" s="272" t="b">
        <v>1</v>
      </c>
      <c r="I52" s="273" t="b">
        <v>1</v>
      </c>
      <c r="J52" s="272" t="b">
        <v>1</v>
      </c>
      <c r="K52" s="272" t="b">
        <v>0</v>
      </c>
      <c r="L52" s="273" t="s">
        <v>94</v>
      </c>
      <c r="M52" s="272">
        <v>0.11</v>
      </c>
      <c r="N52" s="275">
        <f t="shared" si="0"/>
        <v>0.27272727272727271</v>
      </c>
      <c r="O52" s="276">
        <v>0.5</v>
      </c>
      <c r="P52" s="277">
        <f t="shared" si="1"/>
        <v>3.3333333333333335E-3</v>
      </c>
      <c r="Q52" s="284">
        <v>0.5</v>
      </c>
      <c r="R52" s="276">
        <v>0.5</v>
      </c>
      <c r="S52" s="276">
        <v>0.5</v>
      </c>
      <c r="T52" s="272" t="s">
        <v>98</v>
      </c>
      <c r="U52" s="273" t="b">
        <v>1</v>
      </c>
      <c r="V52" s="273">
        <v>0</v>
      </c>
      <c r="W52" s="273">
        <v>1.7500000000000002E-2</v>
      </c>
      <c r="X52" s="272">
        <v>0</v>
      </c>
      <c r="Y52" s="272" t="b">
        <v>0</v>
      </c>
      <c r="AC52" s="272" t="s">
        <v>92</v>
      </c>
      <c r="AD52" s="272" t="s">
        <v>35</v>
      </c>
      <c r="AE52" s="272">
        <v>10</v>
      </c>
      <c r="AF52" s="272">
        <v>2.75E-2</v>
      </c>
      <c r="AG52" s="272">
        <v>5</v>
      </c>
      <c r="AH52" s="272">
        <v>1.2</v>
      </c>
      <c r="AI52" s="272">
        <v>0.8</v>
      </c>
      <c r="AJ52" s="272" t="s">
        <v>103</v>
      </c>
      <c r="AK52" s="272" t="b">
        <v>1</v>
      </c>
      <c r="AL52" s="272" t="s">
        <v>77</v>
      </c>
      <c r="AM52" s="272" t="s">
        <v>246</v>
      </c>
      <c r="AN52" s="272">
        <v>6.6250000000000003E-2</v>
      </c>
      <c r="AO52" s="272">
        <v>7.7200000000000005E-2</v>
      </c>
      <c r="AP52" s="279">
        <v>0.12</v>
      </c>
      <c r="AQ52" s="280">
        <v>2.5000000000000001E-2</v>
      </c>
      <c r="AR52" s="281">
        <v>123</v>
      </c>
      <c r="AS52" s="272" t="s">
        <v>31</v>
      </c>
      <c r="AT52" s="272" t="s">
        <v>31</v>
      </c>
      <c r="AU52" s="275">
        <v>0.87353052212008675</v>
      </c>
      <c r="AV52" s="275">
        <v>0.89731433437810026</v>
      </c>
      <c r="AY52" s="282">
        <v>0</v>
      </c>
      <c r="AZ52" s="272" t="b">
        <v>1</v>
      </c>
      <c r="BA52" s="272" t="b">
        <v>1</v>
      </c>
      <c r="BB52" s="272" t="b">
        <v>0</v>
      </c>
      <c r="BC52" s="272">
        <v>0</v>
      </c>
      <c r="BD52" s="272" t="s">
        <v>3</v>
      </c>
      <c r="BE52" s="272" t="b">
        <v>1</v>
      </c>
      <c r="BF52" s="283" t="b">
        <v>1</v>
      </c>
    </row>
    <row r="55" spans="1:58" s="159" customFormat="1" x14ac:dyDescent="0.25">
      <c r="I55" s="160"/>
      <c r="L55" s="160"/>
      <c r="N55" s="162"/>
      <c r="O55" s="163"/>
      <c r="P55" s="164"/>
      <c r="Q55" s="171"/>
      <c r="R55" s="163"/>
      <c r="S55" s="163"/>
      <c r="U55" s="160"/>
      <c r="V55" s="160"/>
      <c r="W55" s="160"/>
      <c r="AP55" s="166"/>
      <c r="AQ55" s="167"/>
      <c r="AR55" s="168"/>
      <c r="AU55" s="162"/>
      <c r="AV55" s="162"/>
      <c r="AY55" s="169"/>
      <c r="BF55" s="170"/>
    </row>
    <row r="56" spans="1:58" s="131" customFormat="1" x14ac:dyDescent="0.25">
      <c r="A56" s="266" t="s">
        <v>403</v>
      </c>
      <c r="C56" s="119" t="b">
        <v>0</v>
      </c>
      <c r="D56" s="131" t="s">
        <v>402</v>
      </c>
      <c r="E56" s="131" t="s">
        <v>400</v>
      </c>
      <c r="F56" s="131" t="b">
        <v>0</v>
      </c>
      <c r="G56" s="131" t="s">
        <v>171</v>
      </c>
      <c r="H56" s="131" t="b">
        <v>1</v>
      </c>
      <c r="I56" s="132" t="b">
        <v>1</v>
      </c>
      <c r="J56" s="131" t="b">
        <v>1</v>
      </c>
      <c r="K56" s="131" t="b">
        <v>0</v>
      </c>
      <c r="L56" s="131" t="s">
        <v>101</v>
      </c>
      <c r="M56" s="131">
        <v>0.11</v>
      </c>
      <c r="N56" s="133">
        <f t="shared" si="0"/>
        <v>0.27272727272727271</v>
      </c>
      <c r="O56" s="134">
        <v>0.5</v>
      </c>
      <c r="P56" s="135">
        <f t="shared" si="1"/>
        <v>3.3333333333333335E-3</v>
      </c>
      <c r="Q56" s="136">
        <v>0</v>
      </c>
      <c r="R56" s="134">
        <v>0.5</v>
      </c>
      <c r="S56" s="134">
        <v>0</v>
      </c>
      <c r="T56" s="131" t="s">
        <v>98</v>
      </c>
      <c r="U56" s="131" t="b">
        <v>0</v>
      </c>
      <c r="V56" s="132">
        <v>2.2499999999999999E-2</v>
      </c>
      <c r="W56" s="131">
        <v>0.03</v>
      </c>
      <c r="X56" s="131">
        <v>0</v>
      </c>
      <c r="Y56" t="b">
        <v>0</v>
      </c>
      <c r="AC56" s="131" t="s">
        <v>92</v>
      </c>
      <c r="AD56" s="131" t="s">
        <v>35</v>
      </c>
      <c r="AE56" s="131">
        <v>15</v>
      </c>
      <c r="AF56" s="131">
        <v>2.5000000000000001E-2</v>
      </c>
      <c r="AG56" s="131">
        <v>5</v>
      </c>
      <c r="AH56" s="131">
        <v>1.2</v>
      </c>
      <c r="AI56" s="131">
        <v>0.8</v>
      </c>
      <c r="AJ56" s="131" t="s">
        <v>103</v>
      </c>
      <c r="AK56" s="131" t="b">
        <v>1</v>
      </c>
      <c r="AL56" s="131" t="s">
        <v>77</v>
      </c>
      <c r="AM56" s="131" t="s">
        <v>246</v>
      </c>
      <c r="AN56" s="131">
        <v>6.6250000000000003E-2</v>
      </c>
      <c r="AO56" s="131">
        <v>7.7200000000000005E-2</v>
      </c>
      <c r="AP56" s="137">
        <v>0.12</v>
      </c>
      <c r="AQ56" s="138">
        <v>2.5000000000000001E-2</v>
      </c>
      <c r="AR56" s="139">
        <v>123</v>
      </c>
      <c r="AS56" s="131" t="s">
        <v>31</v>
      </c>
      <c r="AT56" s="131" t="s">
        <v>31</v>
      </c>
      <c r="AU56" s="140">
        <v>0.70430136543757105</v>
      </c>
      <c r="AV56" s="140">
        <v>0.73294108984424244</v>
      </c>
      <c r="AY56" s="141">
        <v>0</v>
      </c>
      <c r="AZ56" s="131" t="b">
        <v>1</v>
      </c>
      <c r="BA56" s="131" t="b">
        <v>1</v>
      </c>
      <c r="BB56" s="131" t="b">
        <v>0</v>
      </c>
      <c r="BC56" s="131">
        <v>0</v>
      </c>
      <c r="BD56" s="131" t="s">
        <v>3</v>
      </c>
      <c r="BE56" s="131" t="b">
        <v>1</v>
      </c>
      <c r="BF56" s="142" t="b">
        <v>1</v>
      </c>
    </row>
    <row r="57" spans="1:58" s="131" customFormat="1" x14ac:dyDescent="0.25">
      <c r="A57" s="131" t="s">
        <v>404</v>
      </c>
      <c r="C57" s="119" t="b">
        <v>0</v>
      </c>
      <c r="D57" s="131" t="s">
        <v>402</v>
      </c>
      <c r="E57" s="131" t="s">
        <v>401</v>
      </c>
      <c r="F57" s="131" t="b">
        <v>0</v>
      </c>
      <c r="G57" s="131" t="s">
        <v>173</v>
      </c>
      <c r="H57" s="131" t="b">
        <v>1</v>
      </c>
      <c r="I57" s="132" t="b">
        <v>1</v>
      </c>
      <c r="J57" s="131" t="b">
        <v>1</v>
      </c>
      <c r="K57" s="131" t="b">
        <v>0</v>
      </c>
      <c r="L57" s="131" t="s">
        <v>94</v>
      </c>
      <c r="M57" s="131">
        <v>0.11</v>
      </c>
      <c r="N57" s="140">
        <f t="shared" si="0"/>
        <v>0.27272727272727271</v>
      </c>
      <c r="O57" s="143">
        <v>0.5</v>
      </c>
      <c r="P57" s="144">
        <f t="shared" si="1"/>
        <v>3.3333333333333335E-3</v>
      </c>
      <c r="Q57" s="145">
        <v>0.5</v>
      </c>
      <c r="R57" s="143">
        <v>0.5</v>
      </c>
      <c r="S57" s="143">
        <v>0</v>
      </c>
      <c r="T57" s="131" t="s">
        <v>98</v>
      </c>
      <c r="U57" s="131" t="b">
        <v>0</v>
      </c>
      <c r="V57" s="132">
        <v>0.02</v>
      </c>
      <c r="W57" s="131">
        <v>0.02</v>
      </c>
      <c r="X57" s="131">
        <v>0</v>
      </c>
      <c r="Y57" t="b">
        <v>0</v>
      </c>
      <c r="AC57" s="131" t="s">
        <v>92</v>
      </c>
      <c r="AD57" s="131" t="s">
        <v>35</v>
      </c>
      <c r="AE57" s="131">
        <v>15</v>
      </c>
      <c r="AF57" s="131">
        <v>2.5000000000000001E-2</v>
      </c>
      <c r="AG57" s="131">
        <v>5</v>
      </c>
      <c r="AH57" s="131">
        <v>1.2</v>
      </c>
      <c r="AI57" s="131">
        <v>0.8</v>
      </c>
      <c r="AJ57" s="131" t="s">
        <v>103</v>
      </c>
      <c r="AK57" s="131" t="b">
        <v>1</v>
      </c>
      <c r="AL57" s="131" t="s">
        <v>77</v>
      </c>
      <c r="AM57" s="131" t="s">
        <v>246</v>
      </c>
      <c r="AN57" s="131">
        <v>6.6250000000000003E-2</v>
      </c>
      <c r="AO57" s="131">
        <v>7.7200000000000005E-2</v>
      </c>
      <c r="AP57" s="137">
        <v>0.12</v>
      </c>
      <c r="AQ57" s="138">
        <v>2.5000000000000001E-2</v>
      </c>
      <c r="AR57" s="139">
        <v>123</v>
      </c>
      <c r="AS57" s="131" t="s">
        <v>31</v>
      </c>
      <c r="AT57" s="131" t="s">
        <v>31</v>
      </c>
      <c r="AU57" s="140">
        <v>1.0159071729957805</v>
      </c>
      <c r="AV57" s="140">
        <v>1.0442616033755274</v>
      </c>
      <c r="AY57" s="141">
        <v>0</v>
      </c>
      <c r="AZ57" s="131" t="b">
        <v>1</v>
      </c>
      <c r="BA57" s="131" t="b">
        <v>1</v>
      </c>
      <c r="BB57" s="131" t="b">
        <v>0</v>
      </c>
      <c r="BC57" s="131">
        <v>0</v>
      </c>
      <c r="BD57" s="131" t="s">
        <v>3</v>
      </c>
      <c r="BE57" s="131" t="b">
        <v>1</v>
      </c>
      <c r="BF57" s="142" t="b">
        <v>1</v>
      </c>
    </row>
    <row r="58" spans="1:58" s="159" customFormat="1" x14ac:dyDescent="0.25">
      <c r="I58" s="160"/>
      <c r="L58" s="160"/>
      <c r="N58" s="162"/>
      <c r="O58" s="163"/>
      <c r="P58" s="164"/>
      <c r="Q58" s="171"/>
      <c r="R58" s="163"/>
      <c r="S58" s="163"/>
      <c r="U58" s="160"/>
      <c r="V58" s="160"/>
      <c r="W58" s="160"/>
      <c r="AP58" s="166"/>
      <c r="AQ58" s="167"/>
      <c r="AR58" s="168"/>
      <c r="AU58" s="162"/>
      <c r="AV58" s="162"/>
      <c r="AY58" s="169"/>
      <c r="BF58" s="170"/>
    </row>
    <row r="59" spans="1:58" s="119" customFormat="1" x14ac:dyDescent="0.25">
      <c r="A59" s="119" t="s">
        <v>413</v>
      </c>
      <c r="B59" s="119" t="s">
        <v>425</v>
      </c>
      <c r="C59" s="119" t="b">
        <v>0</v>
      </c>
      <c r="D59" s="119" t="s">
        <v>411</v>
      </c>
      <c r="E59" s="119" t="s">
        <v>415</v>
      </c>
      <c r="F59" s="119" t="b">
        <v>0</v>
      </c>
      <c r="G59" s="119" t="s">
        <v>171</v>
      </c>
      <c r="H59" s="121" t="b">
        <v>1</v>
      </c>
      <c r="I59" s="121" t="b">
        <v>1</v>
      </c>
      <c r="J59" s="121" t="b">
        <v>1</v>
      </c>
      <c r="K59" s="119" t="b">
        <v>0</v>
      </c>
      <c r="L59" s="119" t="s">
        <v>101</v>
      </c>
      <c r="M59" s="119">
        <v>0.11</v>
      </c>
      <c r="N59" s="123">
        <f t="shared" si="0"/>
        <v>0.27272727272727271</v>
      </c>
      <c r="O59" s="124">
        <v>0.5</v>
      </c>
      <c r="P59" s="125">
        <f t="shared" si="1"/>
        <v>3.3333333333333335E-3</v>
      </c>
      <c r="Q59" s="126">
        <v>0</v>
      </c>
      <c r="R59" s="124">
        <v>0.5</v>
      </c>
      <c r="S59" s="124">
        <v>0</v>
      </c>
      <c r="T59" s="119" t="s">
        <v>98</v>
      </c>
      <c r="U59" s="119" t="b">
        <v>0</v>
      </c>
      <c r="V59" s="119">
        <v>0.03</v>
      </c>
      <c r="W59" s="119">
        <v>0.03</v>
      </c>
      <c r="X59" s="119">
        <v>0</v>
      </c>
      <c r="Y59" t="b">
        <v>0</v>
      </c>
      <c r="AC59" s="119" t="s">
        <v>92</v>
      </c>
      <c r="AD59" s="119" t="s">
        <v>35</v>
      </c>
      <c r="AE59" s="119">
        <v>15</v>
      </c>
      <c r="AF59" s="119">
        <v>2.5000000000000001E-2</v>
      </c>
      <c r="AG59" s="119">
        <v>5</v>
      </c>
      <c r="AH59" s="119">
        <v>1.2</v>
      </c>
      <c r="AI59" s="119">
        <v>0.8</v>
      </c>
      <c r="AJ59" s="119" t="s">
        <v>103</v>
      </c>
      <c r="AK59" s="119" t="b">
        <v>1</v>
      </c>
      <c r="AL59" s="119" t="s">
        <v>77</v>
      </c>
      <c r="AM59" s="119" t="s">
        <v>246</v>
      </c>
      <c r="AN59" s="119">
        <v>6.6250000000000003E-2</v>
      </c>
      <c r="AO59" s="119">
        <v>7.7200000000000005E-2</v>
      </c>
      <c r="AP59" s="127">
        <v>0.12</v>
      </c>
      <c r="AQ59" s="128">
        <v>2.5000000000000001E-2</v>
      </c>
      <c r="AR59" s="129">
        <v>123</v>
      </c>
      <c r="AS59" s="119" t="s">
        <v>31</v>
      </c>
      <c r="AT59" s="119" t="s">
        <v>31</v>
      </c>
      <c r="AU59" s="123">
        <v>0.70430136543757105</v>
      </c>
      <c r="AV59" s="123">
        <v>0.73294108984424244</v>
      </c>
      <c r="AY59" s="120">
        <v>0</v>
      </c>
      <c r="AZ59" s="119" t="b">
        <v>1</v>
      </c>
      <c r="BA59" s="119" t="b">
        <v>1</v>
      </c>
      <c r="BB59" s="119" t="b">
        <v>0</v>
      </c>
      <c r="BC59" s="119">
        <v>0</v>
      </c>
      <c r="BD59" s="119" t="s">
        <v>3</v>
      </c>
      <c r="BE59" s="119" t="b">
        <v>1</v>
      </c>
      <c r="BF59" s="130" t="b">
        <v>1</v>
      </c>
    </row>
    <row r="60" spans="1:58" s="119" customFormat="1" x14ac:dyDescent="0.25">
      <c r="A60" s="119" t="s">
        <v>414</v>
      </c>
      <c r="B60" s="119" t="s">
        <v>425</v>
      </c>
      <c r="C60" s="119" t="b">
        <v>0</v>
      </c>
      <c r="D60" s="119" t="s">
        <v>411</v>
      </c>
      <c r="E60" s="119" t="s">
        <v>416</v>
      </c>
      <c r="F60" s="119" t="b">
        <v>0</v>
      </c>
      <c r="G60" s="119" t="s">
        <v>173</v>
      </c>
      <c r="H60" s="121" t="b">
        <v>1</v>
      </c>
      <c r="I60" s="121" t="b">
        <v>1</v>
      </c>
      <c r="J60" s="121" t="b">
        <v>1</v>
      </c>
      <c r="K60" s="119" t="b">
        <v>0</v>
      </c>
      <c r="L60" s="119" t="s">
        <v>94</v>
      </c>
      <c r="M60" s="119">
        <v>0.11</v>
      </c>
      <c r="N60" s="123">
        <f t="shared" si="0"/>
        <v>0.27272727272727271</v>
      </c>
      <c r="O60" s="124">
        <v>0.5</v>
      </c>
      <c r="P60" s="125">
        <f t="shared" si="1"/>
        <v>3.3333333333333335E-3</v>
      </c>
      <c r="Q60" s="126">
        <v>0.5</v>
      </c>
      <c r="R60" s="124">
        <v>0.5</v>
      </c>
      <c r="S60" s="124">
        <v>0</v>
      </c>
      <c r="T60" s="119" t="s">
        <v>98</v>
      </c>
      <c r="U60" s="119" t="b">
        <v>0</v>
      </c>
      <c r="V60" s="119">
        <v>0.02</v>
      </c>
      <c r="W60" s="119">
        <v>0.02</v>
      </c>
      <c r="X60" s="119">
        <v>0</v>
      </c>
      <c r="Y60" t="b">
        <v>0</v>
      </c>
      <c r="AC60" s="119" t="s">
        <v>92</v>
      </c>
      <c r="AD60" s="119" t="s">
        <v>35</v>
      </c>
      <c r="AE60" s="119">
        <v>15</v>
      </c>
      <c r="AF60" s="119">
        <v>2.5000000000000001E-2</v>
      </c>
      <c r="AG60" s="119">
        <v>5</v>
      </c>
      <c r="AH60" s="119">
        <v>1.2</v>
      </c>
      <c r="AI60" s="119">
        <v>0.8</v>
      </c>
      <c r="AJ60" s="119" t="s">
        <v>103</v>
      </c>
      <c r="AK60" s="119" t="b">
        <v>1</v>
      </c>
      <c r="AL60" s="119" t="s">
        <v>77</v>
      </c>
      <c r="AM60" s="119" t="s">
        <v>246</v>
      </c>
      <c r="AN60" s="119">
        <v>6.6250000000000003E-2</v>
      </c>
      <c r="AO60" s="119">
        <v>7.7200000000000005E-2</v>
      </c>
      <c r="AP60" s="127">
        <v>0.12</v>
      </c>
      <c r="AQ60" s="128">
        <v>2.5000000000000001E-2</v>
      </c>
      <c r="AR60" s="129">
        <v>123</v>
      </c>
      <c r="AS60" s="119" t="s">
        <v>31</v>
      </c>
      <c r="AT60" s="119" t="s">
        <v>31</v>
      </c>
      <c r="AU60" s="123">
        <v>1.0159071729957805</v>
      </c>
      <c r="AV60" s="123">
        <v>1.0442616033755274</v>
      </c>
      <c r="AY60" s="120">
        <v>0</v>
      </c>
      <c r="AZ60" s="119" t="b">
        <v>1</v>
      </c>
      <c r="BA60" s="119" t="b">
        <v>1</v>
      </c>
      <c r="BB60" s="119" t="b">
        <v>0</v>
      </c>
      <c r="BC60" s="119">
        <v>0</v>
      </c>
      <c r="BD60" s="119" t="s">
        <v>3</v>
      </c>
      <c r="BE60" s="119" t="b">
        <v>1</v>
      </c>
      <c r="BF60" s="130" t="b">
        <v>1</v>
      </c>
    </row>
    <row r="61" spans="1:58" x14ac:dyDescent="0.25">
      <c r="C61" s="119"/>
      <c r="N61" s="20"/>
      <c r="O61" s="32"/>
      <c r="P61" s="4"/>
      <c r="Q61" s="116"/>
      <c r="R61" s="32"/>
      <c r="S61" s="32"/>
      <c r="AP61" s="3"/>
      <c r="AQ61" s="5"/>
      <c r="AR61" s="22"/>
      <c r="AU61" s="20"/>
      <c r="AV61" s="20"/>
      <c r="AY61" s="27"/>
      <c r="BF61" s="19"/>
    </row>
    <row r="62" spans="1:58" s="119" customFormat="1" x14ac:dyDescent="0.25">
      <c r="A62" s="119" t="s">
        <v>420</v>
      </c>
      <c r="B62" s="119" t="s">
        <v>426</v>
      </c>
      <c r="C62" s="119" t="b">
        <v>0</v>
      </c>
      <c r="D62" s="119" t="s">
        <v>418</v>
      </c>
      <c r="E62" s="119" t="s">
        <v>422</v>
      </c>
      <c r="F62" s="119" t="b">
        <v>0</v>
      </c>
      <c r="G62" s="119" t="s">
        <v>171</v>
      </c>
      <c r="H62" s="121" t="b">
        <v>1</v>
      </c>
      <c r="I62" s="121" t="b">
        <v>1</v>
      </c>
      <c r="J62" s="121" t="b">
        <v>1</v>
      </c>
      <c r="K62" s="119" t="b">
        <v>0</v>
      </c>
      <c r="L62" s="119" t="s">
        <v>101</v>
      </c>
      <c r="M62" s="119">
        <v>0.11</v>
      </c>
      <c r="N62" s="123">
        <f t="shared" si="0"/>
        <v>0.27272727272727271</v>
      </c>
      <c r="O62" s="124">
        <v>0.5</v>
      </c>
      <c r="P62" s="125">
        <f t="shared" si="1"/>
        <v>3.3333333333333335E-3</v>
      </c>
      <c r="Q62" s="126">
        <v>0</v>
      </c>
      <c r="R62" s="124">
        <v>0.5</v>
      </c>
      <c r="S62" s="124">
        <v>0</v>
      </c>
      <c r="T62" s="119" t="s">
        <v>98</v>
      </c>
      <c r="U62" s="119" t="b">
        <v>0</v>
      </c>
      <c r="V62" s="119">
        <v>0.03</v>
      </c>
      <c r="W62" s="119">
        <v>0.03</v>
      </c>
      <c r="X62" s="119">
        <v>0</v>
      </c>
      <c r="Y62" t="b">
        <v>0</v>
      </c>
      <c r="AC62" s="119" t="s">
        <v>92</v>
      </c>
      <c r="AD62" s="119" t="s">
        <v>35</v>
      </c>
      <c r="AE62" s="119">
        <v>15</v>
      </c>
      <c r="AF62" s="119">
        <v>2.5000000000000001E-2</v>
      </c>
      <c r="AG62" s="119">
        <v>5</v>
      </c>
      <c r="AH62" s="119">
        <v>1.2</v>
      </c>
      <c r="AI62" s="119">
        <v>0.8</v>
      </c>
      <c r="AJ62" s="119" t="s">
        <v>103</v>
      </c>
      <c r="AK62" s="119" t="b">
        <v>1</v>
      </c>
      <c r="AL62" s="119" t="s">
        <v>77</v>
      </c>
      <c r="AM62" s="119" t="s">
        <v>246</v>
      </c>
      <c r="AN62" s="119">
        <v>6.6250000000000003E-2</v>
      </c>
      <c r="AO62" s="119">
        <v>7.7200000000000005E-2</v>
      </c>
      <c r="AP62" s="127">
        <v>0.12</v>
      </c>
      <c r="AQ62" s="128">
        <v>2.5000000000000001E-2</v>
      </c>
      <c r="AR62" s="129">
        <v>123</v>
      </c>
      <c r="AS62" s="119" t="s">
        <v>31</v>
      </c>
      <c r="AT62" s="119" t="s">
        <v>31</v>
      </c>
      <c r="AU62" s="123">
        <v>0.70430136543757105</v>
      </c>
      <c r="AV62" s="123">
        <v>0.73294108984424244</v>
      </c>
      <c r="AY62" s="120">
        <v>0</v>
      </c>
      <c r="AZ62" s="119" t="b">
        <v>1</v>
      </c>
      <c r="BA62" s="119" t="b">
        <v>1</v>
      </c>
      <c r="BB62" s="119" t="b">
        <v>0</v>
      </c>
      <c r="BC62" s="119">
        <v>0</v>
      </c>
      <c r="BD62" s="119" t="s">
        <v>3</v>
      </c>
      <c r="BE62" s="119" t="b">
        <v>1</v>
      </c>
      <c r="BF62" s="130" t="b">
        <v>1</v>
      </c>
    </row>
    <row r="63" spans="1:58" s="119" customFormat="1" x14ac:dyDescent="0.25">
      <c r="A63" s="119" t="s">
        <v>421</v>
      </c>
      <c r="B63" s="119" t="s">
        <v>426</v>
      </c>
      <c r="C63" s="119" t="b">
        <v>0</v>
      </c>
      <c r="D63" s="119" t="s">
        <v>418</v>
      </c>
      <c r="E63" s="119" t="s">
        <v>423</v>
      </c>
      <c r="F63" s="119" t="b">
        <v>0</v>
      </c>
      <c r="G63" s="119" t="s">
        <v>173</v>
      </c>
      <c r="H63" s="121" t="b">
        <v>1</v>
      </c>
      <c r="I63" s="121" t="b">
        <v>1</v>
      </c>
      <c r="J63" s="121" t="b">
        <v>1</v>
      </c>
      <c r="K63" s="119" t="b">
        <v>0</v>
      </c>
      <c r="L63" s="119" t="s">
        <v>94</v>
      </c>
      <c r="M63" s="119">
        <v>0.11</v>
      </c>
      <c r="N63" s="123">
        <f t="shared" si="0"/>
        <v>0.27272727272727271</v>
      </c>
      <c r="O63" s="124">
        <v>0.5</v>
      </c>
      <c r="P63" s="125">
        <f t="shared" si="1"/>
        <v>3.3333333333333335E-3</v>
      </c>
      <c r="Q63" s="126">
        <v>0.5</v>
      </c>
      <c r="R63" s="124">
        <v>0.5</v>
      </c>
      <c r="S63" s="124">
        <v>0</v>
      </c>
      <c r="T63" s="119" t="s">
        <v>98</v>
      </c>
      <c r="U63" s="119" t="b">
        <v>0</v>
      </c>
      <c r="V63" s="119">
        <v>0.02</v>
      </c>
      <c r="W63" s="119">
        <v>0.02</v>
      </c>
      <c r="X63" s="119">
        <v>0</v>
      </c>
      <c r="Y63" t="b">
        <v>0</v>
      </c>
      <c r="AC63" s="119" t="s">
        <v>92</v>
      </c>
      <c r="AD63" s="119" t="s">
        <v>35</v>
      </c>
      <c r="AE63" s="119">
        <v>15</v>
      </c>
      <c r="AF63" s="119">
        <v>2.5000000000000001E-2</v>
      </c>
      <c r="AG63" s="119">
        <v>5</v>
      </c>
      <c r="AH63" s="119">
        <v>1.2</v>
      </c>
      <c r="AI63" s="119">
        <v>0.8</v>
      </c>
      <c r="AJ63" s="119" t="s">
        <v>103</v>
      </c>
      <c r="AK63" s="119" t="b">
        <v>1</v>
      </c>
      <c r="AL63" s="119" t="s">
        <v>77</v>
      </c>
      <c r="AM63" s="119" t="s">
        <v>246</v>
      </c>
      <c r="AN63" s="119">
        <v>6.6250000000000003E-2</v>
      </c>
      <c r="AO63" s="119">
        <v>7.7200000000000005E-2</v>
      </c>
      <c r="AP63" s="127">
        <v>0.12</v>
      </c>
      <c r="AQ63" s="128">
        <v>2.5000000000000001E-2</v>
      </c>
      <c r="AR63" s="129">
        <v>123</v>
      </c>
      <c r="AS63" s="119" t="s">
        <v>31</v>
      </c>
      <c r="AT63" s="119" t="s">
        <v>31</v>
      </c>
      <c r="AU63" s="123">
        <v>1.0159071729957805</v>
      </c>
      <c r="AV63" s="123">
        <v>1.0442616033755274</v>
      </c>
      <c r="AY63" s="120">
        <v>0</v>
      </c>
      <c r="AZ63" s="119" t="b">
        <v>1</v>
      </c>
      <c r="BA63" s="119" t="b">
        <v>1</v>
      </c>
      <c r="BB63" s="119" t="b">
        <v>0</v>
      </c>
      <c r="BC63" s="119">
        <v>0</v>
      </c>
      <c r="BD63" s="119" t="s">
        <v>3</v>
      </c>
      <c r="BE63" s="119" t="b">
        <v>1</v>
      </c>
      <c r="BF63" s="130" t="b">
        <v>1</v>
      </c>
    </row>
    <row r="64" spans="1:58" x14ac:dyDescent="0.25">
      <c r="C64" s="119"/>
      <c r="N64" s="20"/>
      <c r="O64" s="32"/>
      <c r="P64" s="4"/>
      <c r="Q64" s="116"/>
      <c r="R64" s="32"/>
      <c r="S64" s="32"/>
      <c r="AP64" s="3"/>
      <c r="AQ64" s="5"/>
      <c r="AR64" s="22"/>
      <c r="AU64" s="20"/>
      <c r="AV64" s="20"/>
      <c r="AY64" s="27"/>
      <c r="BF64" s="19"/>
    </row>
    <row r="65" spans="1:58" x14ac:dyDescent="0.25">
      <c r="C65" s="119"/>
      <c r="N65" s="20"/>
      <c r="O65" s="32"/>
      <c r="P65" s="4"/>
      <c r="Q65" s="116"/>
      <c r="R65" s="32"/>
      <c r="S65" s="32"/>
      <c r="AP65" s="3"/>
      <c r="AQ65" s="5"/>
      <c r="AR65" s="22"/>
      <c r="AU65" s="20"/>
      <c r="AV65" s="20"/>
      <c r="AY65" s="27"/>
      <c r="BF65" s="19"/>
    </row>
    <row r="66" spans="1:58" x14ac:dyDescent="0.25">
      <c r="C66" s="119"/>
      <c r="N66" s="20"/>
      <c r="O66" s="32"/>
      <c r="P66" s="4"/>
      <c r="Q66" s="116"/>
      <c r="R66" s="32"/>
      <c r="S66" s="32"/>
      <c r="AP66" s="3"/>
      <c r="AQ66" s="5"/>
      <c r="AR66" s="22"/>
      <c r="AU66" s="20"/>
      <c r="AV66" s="20"/>
      <c r="AY66" s="27"/>
      <c r="BF66" s="19"/>
    </row>
    <row r="67" spans="1:58" x14ac:dyDescent="0.25">
      <c r="C67" s="119"/>
    </row>
    <row r="68" spans="1:58" s="119" customFormat="1" x14ac:dyDescent="0.25">
      <c r="A68" s="119" t="s">
        <v>307</v>
      </c>
      <c r="C68" s="119" t="b">
        <v>0</v>
      </c>
      <c r="D68" s="119" t="s">
        <v>297</v>
      </c>
      <c r="E68" s="119" t="s">
        <v>245</v>
      </c>
      <c r="F68" s="119" t="b">
        <v>0</v>
      </c>
      <c r="G68" s="119" t="s">
        <v>301</v>
      </c>
      <c r="H68" s="119" t="b">
        <v>0</v>
      </c>
      <c r="I68" s="119" t="b">
        <v>0</v>
      </c>
      <c r="J68" s="119" t="b">
        <v>0</v>
      </c>
      <c r="K68" s="119" t="b">
        <v>0</v>
      </c>
      <c r="L68" s="119" t="s">
        <v>101</v>
      </c>
      <c r="M68" s="119">
        <v>0.11</v>
      </c>
      <c r="N68" s="123">
        <f t="shared" si="0"/>
        <v>0.27272727272727271</v>
      </c>
      <c r="O68" s="124">
        <v>0.5</v>
      </c>
      <c r="P68" s="125">
        <f t="shared" si="1"/>
        <v>3.3333333333333335E-3</v>
      </c>
      <c r="Q68" s="126">
        <v>0</v>
      </c>
      <c r="R68" s="124">
        <v>0.5</v>
      </c>
      <c r="S68" s="124">
        <v>0</v>
      </c>
      <c r="T68" s="119" t="s">
        <v>98</v>
      </c>
      <c r="U68" s="119" t="b">
        <v>0</v>
      </c>
      <c r="V68" s="119">
        <v>0.03</v>
      </c>
      <c r="W68" s="119">
        <v>0.03</v>
      </c>
      <c r="X68" s="119">
        <v>0</v>
      </c>
      <c r="Y68" t="b">
        <v>1</v>
      </c>
      <c r="Z68" s="119">
        <v>1</v>
      </c>
      <c r="AA68" s="119">
        <v>20</v>
      </c>
      <c r="AB68" s="119">
        <v>0.03</v>
      </c>
      <c r="AC68" s="119" t="s">
        <v>92</v>
      </c>
      <c r="AD68" s="119" t="s">
        <v>35</v>
      </c>
      <c r="AE68" s="119">
        <v>20</v>
      </c>
      <c r="AF68" s="119">
        <v>2.75E-2</v>
      </c>
      <c r="AG68" s="119">
        <v>5</v>
      </c>
      <c r="AH68" s="119">
        <v>1.2</v>
      </c>
      <c r="AI68" s="119">
        <v>0.8</v>
      </c>
      <c r="AJ68" s="119" t="s">
        <v>103</v>
      </c>
      <c r="AK68" s="119" t="b">
        <v>1</v>
      </c>
      <c r="AL68" s="119" t="s">
        <v>77</v>
      </c>
      <c r="AM68" s="119" t="s">
        <v>246</v>
      </c>
      <c r="AN68" s="119">
        <v>6.6250000000000003E-2</v>
      </c>
      <c r="AO68" s="119">
        <v>7.7200000000000005E-2</v>
      </c>
      <c r="AP68" s="127">
        <v>0.12</v>
      </c>
      <c r="AQ68" s="128">
        <v>2.5000000000000001E-2</v>
      </c>
      <c r="AR68" s="129">
        <v>123</v>
      </c>
      <c r="AS68" s="119" t="s">
        <v>31</v>
      </c>
      <c r="AT68" s="119" t="s">
        <v>31</v>
      </c>
      <c r="AU68" s="123">
        <v>0.49181956819187989</v>
      </c>
      <c r="AV68" s="123">
        <v>0.51298615267558034</v>
      </c>
      <c r="AY68" s="120">
        <v>0</v>
      </c>
      <c r="AZ68" s="119" t="b">
        <v>1</v>
      </c>
      <c r="BA68" s="119" t="b">
        <v>1</v>
      </c>
      <c r="BB68" s="119" t="b">
        <v>0</v>
      </c>
      <c r="BC68" s="119">
        <v>0</v>
      </c>
      <c r="BD68" s="119" t="s">
        <v>3</v>
      </c>
      <c r="BE68" s="119" t="b">
        <v>1</v>
      </c>
      <c r="BF68" s="130" t="b">
        <v>1</v>
      </c>
    </row>
    <row r="69" spans="1:58" s="119" customFormat="1" x14ac:dyDescent="0.25">
      <c r="A69" s="119" t="s">
        <v>308</v>
      </c>
      <c r="C69" s="119" t="b">
        <v>0</v>
      </c>
      <c r="D69" s="119" t="s">
        <v>297</v>
      </c>
      <c r="E69" s="119" t="s">
        <v>247</v>
      </c>
      <c r="F69" s="119" t="b">
        <v>0</v>
      </c>
      <c r="G69" s="119" t="s">
        <v>302</v>
      </c>
      <c r="H69" s="119" t="b">
        <v>0</v>
      </c>
      <c r="I69" s="119" t="b">
        <v>0</v>
      </c>
      <c r="J69" s="119" t="b">
        <v>0</v>
      </c>
      <c r="K69" s="119" t="b">
        <v>0</v>
      </c>
      <c r="L69" s="119" t="s">
        <v>94</v>
      </c>
      <c r="M69" s="119">
        <v>0.11</v>
      </c>
      <c r="N69" s="123">
        <f t="shared" si="0"/>
        <v>0.27272727272727271</v>
      </c>
      <c r="O69" s="124">
        <v>0.5</v>
      </c>
      <c r="P69" s="125">
        <f t="shared" si="1"/>
        <v>3.3333333333333335E-3</v>
      </c>
      <c r="Q69" s="126">
        <v>0.5</v>
      </c>
      <c r="R69" s="124">
        <v>0.5</v>
      </c>
      <c r="S69" s="124">
        <v>0.5</v>
      </c>
      <c r="T69" s="119" t="s">
        <v>98</v>
      </c>
      <c r="U69" s="119" t="b">
        <v>0</v>
      </c>
      <c r="V69" s="119">
        <v>1.7500000000000002E-2</v>
      </c>
      <c r="W69" s="119">
        <v>1.7500000000000002E-2</v>
      </c>
      <c r="X69" s="119">
        <v>0</v>
      </c>
      <c r="Y69" t="b">
        <v>1</v>
      </c>
      <c r="Z69" s="119">
        <v>1</v>
      </c>
      <c r="AA69" s="119">
        <v>20</v>
      </c>
      <c r="AB69" s="119">
        <v>0.03</v>
      </c>
      <c r="AC69" s="119" t="s">
        <v>92</v>
      </c>
      <c r="AD69" s="119" t="s">
        <v>35</v>
      </c>
      <c r="AE69" s="119">
        <v>10</v>
      </c>
      <c r="AF69" s="119">
        <v>2.75E-2</v>
      </c>
      <c r="AG69" s="119">
        <v>5</v>
      </c>
      <c r="AH69" s="119">
        <v>1.2</v>
      </c>
      <c r="AI69" s="119">
        <v>0.8</v>
      </c>
      <c r="AJ69" s="119" t="s">
        <v>103</v>
      </c>
      <c r="AK69" s="119" t="b">
        <v>1</v>
      </c>
      <c r="AL69" s="119" t="s">
        <v>77</v>
      </c>
      <c r="AM69" s="119" t="s">
        <v>246</v>
      </c>
      <c r="AN69" s="119">
        <v>6.6250000000000003E-2</v>
      </c>
      <c r="AO69" s="119">
        <v>7.7200000000000005E-2</v>
      </c>
      <c r="AP69" s="127">
        <v>0.12</v>
      </c>
      <c r="AQ69" s="128">
        <v>2.5000000000000001E-2</v>
      </c>
      <c r="AR69" s="129">
        <v>123</v>
      </c>
      <c r="AS69" s="119" t="s">
        <v>31</v>
      </c>
      <c r="AT69" s="119" t="s">
        <v>31</v>
      </c>
      <c r="AU69" s="123">
        <v>0.87353052212008675</v>
      </c>
      <c r="AV69" s="123">
        <v>0.89731433437810026</v>
      </c>
      <c r="AY69" s="120">
        <v>0</v>
      </c>
      <c r="AZ69" s="119" t="b">
        <v>1</v>
      </c>
      <c r="BA69" s="119" t="b">
        <v>1</v>
      </c>
      <c r="BB69" s="119" t="b">
        <v>0</v>
      </c>
      <c r="BC69" s="119">
        <v>0</v>
      </c>
      <c r="BD69" s="119" t="s">
        <v>3</v>
      </c>
      <c r="BE69" s="119" t="b">
        <v>1</v>
      </c>
      <c r="BF69" s="130" t="b">
        <v>1</v>
      </c>
    </row>
    <row r="70" spans="1:58" x14ac:dyDescent="0.25">
      <c r="N70" s="20"/>
      <c r="O70" s="32"/>
      <c r="P70" s="4"/>
      <c r="Q70" s="116"/>
      <c r="R70" s="32"/>
      <c r="S70" s="32"/>
      <c r="AP70" s="3"/>
      <c r="AQ70" s="5"/>
      <c r="AR70" s="22"/>
      <c r="AU70" s="20"/>
      <c r="AV70" s="20"/>
      <c r="AY70" s="27"/>
      <c r="BF70" s="19"/>
    </row>
    <row r="71" spans="1:58" s="119" customFormat="1" x14ac:dyDescent="0.25">
      <c r="A71" s="119" t="s">
        <v>233</v>
      </c>
      <c r="C71" s="119" t="b">
        <v>0</v>
      </c>
      <c r="D71" s="119" t="s">
        <v>166</v>
      </c>
      <c r="E71" s="119" t="s">
        <v>158</v>
      </c>
      <c r="F71" s="119" t="b">
        <v>0</v>
      </c>
      <c r="G71" s="119" t="s">
        <v>171</v>
      </c>
      <c r="H71" s="119" t="b">
        <v>0</v>
      </c>
      <c r="I71" s="119" t="b">
        <v>0</v>
      </c>
      <c r="J71" s="119" t="b">
        <v>0</v>
      </c>
      <c r="K71" s="119" t="b">
        <v>0</v>
      </c>
      <c r="L71" s="119" t="s">
        <v>101</v>
      </c>
      <c r="M71" s="119">
        <v>0.11</v>
      </c>
      <c r="N71" s="123">
        <f t="shared" si="0"/>
        <v>0.27272727272727271</v>
      </c>
      <c r="O71" s="124">
        <v>0.5</v>
      </c>
      <c r="P71" s="125">
        <f t="shared" si="1"/>
        <v>3.3333333333333335E-3</v>
      </c>
      <c r="Q71" s="126">
        <v>0</v>
      </c>
      <c r="R71" s="124">
        <v>0.5</v>
      </c>
      <c r="S71" s="124">
        <v>0</v>
      </c>
      <c r="T71" s="119" t="s">
        <v>98</v>
      </c>
      <c r="U71" s="119" t="b">
        <v>0</v>
      </c>
      <c r="V71" s="119">
        <v>0.03</v>
      </c>
      <c r="W71" s="119">
        <v>0.03</v>
      </c>
      <c r="X71" s="119">
        <v>0</v>
      </c>
      <c r="Y71" t="b">
        <v>1</v>
      </c>
      <c r="Z71" s="119">
        <v>1</v>
      </c>
      <c r="AA71" s="119">
        <v>20</v>
      </c>
      <c r="AB71" s="119">
        <v>0.03</v>
      </c>
      <c r="AC71" s="119" t="s">
        <v>92</v>
      </c>
      <c r="AD71" s="119" t="s">
        <v>35</v>
      </c>
      <c r="AE71" s="119">
        <v>15</v>
      </c>
      <c r="AF71" s="119">
        <v>2.5000000000000001E-2</v>
      </c>
      <c r="AG71" s="119">
        <v>5</v>
      </c>
      <c r="AH71" s="119">
        <v>1.2</v>
      </c>
      <c r="AI71" s="119">
        <v>0.8</v>
      </c>
      <c r="AJ71" s="119" t="s">
        <v>103</v>
      </c>
      <c r="AK71" s="119" t="b">
        <v>1</v>
      </c>
      <c r="AL71" s="119" t="s">
        <v>77</v>
      </c>
      <c r="AM71" s="119" t="s">
        <v>246</v>
      </c>
      <c r="AN71" s="119">
        <v>6.6250000000000003E-2</v>
      </c>
      <c r="AO71" s="119">
        <v>7.7200000000000005E-2</v>
      </c>
      <c r="AP71" s="127">
        <v>0.12</v>
      </c>
      <c r="AQ71" s="128">
        <v>2.5000000000000001E-2</v>
      </c>
      <c r="AR71" s="129">
        <v>123</v>
      </c>
      <c r="AS71" s="119" t="s">
        <v>31</v>
      </c>
      <c r="AT71" s="119" t="s">
        <v>31</v>
      </c>
      <c r="AU71" s="123">
        <v>0.70430136543757105</v>
      </c>
      <c r="AV71" s="123">
        <v>0.73294108984424244</v>
      </c>
      <c r="AY71" s="120">
        <v>0</v>
      </c>
      <c r="AZ71" s="119" t="b">
        <v>1</v>
      </c>
      <c r="BA71" s="119" t="b">
        <v>1</v>
      </c>
      <c r="BB71" s="119" t="b">
        <v>0</v>
      </c>
      <c r="BC71" s="119">
        <v>0</v>
      </c>
      <c r="BD71" s="119" t="s">
        <v>3</v>
      </c>
      <c r="BE71" s="119" t="b">
        <v>1</v>
      </c>
      <c r="BF71" s="130" t="b">
        <v>1</v>
      </c>
    </row>
    <row r="72" spans="1:58" s="119" customFormat="1" x14ac:dyDescent="0.25">
      <c r="A72" s="119" t="s">
        <v>234</v>
      </c>
      <c r="C72" s="119" t="b">
        <v>0</v>
      </c>
      <c r="D72" s="119" t="s">
        <v>166</v>
      </c>
      <c r="E72" s="119" t="s">
        <v>160</v>
      </c>
      <c r="F72" s="119" t="b">
        <v>0</v>
      </c>
      <c r="G72" s="119" t="s">
        <v>173</v>
      </c>
      <c r="H72" s="119" t="b">
        <v>0</v>
      </c>
      <c r="I72" s="119" t="b">
        <v>0</v>
      </c>
      <c r="J72" s="119" t="b">
        <v>0</v>
      </c>
      <c r="K72" s="119" t="b">
        <v>0</v>
      </c>
      <c r="L72" s="119" t="s">
        <v>94</v>
      </c>
      <c r="M72" s="119">
        <v>0.11</v>
      </c>
      <c r="N72" s="123">
        <f t="shared" si="0"/>
        <v>0.27272727272727271</v>
      </c>
      <c r="O72" s="124">
        <v>0.5</v>
      </c>
      <c r="P72" s="125">
        <f t="shared" si="1"/>
        <v>3.3333333333333335E-3</v>
      </c>
      <c r="Q72" s="126">
        <v>0.5</v>
      </c>
      <c r="R72" s="124">
        <v>0.5</v>
      </c>
      <c r="S72" s="124">
        <v>0</v>
      </c>
      <c r="T72" s="119" t="s">
        <v>98</v>
      </c>
      <c r="U72" s="119" t="b">
        <v>0</v>
      </c>
      <c r="V72" s="119">
        <v>0.02</v>
      </c>
      <c r="W72" s="119">
        <v>0.02</v>
      </c>
      <c r="X72" s="119">
        <v>0</v>
      </c>
      <c r="Y72" t="b">
        <v>1</v>
      </c>
      <c r="Z72" s="119">
        <v>1</v>
      </c>
      <c r="AA72" s="119">
        <v>20</v>
      </c>
      <c r="AB72" s="119">
        <v>0.03</v>
      </c>
      <c r="AC72" s="119" t="s">
        <v>92</v>
      </c>
      <c r="AD72" s="119" t="s">
        <v>35</v>
      </c>
      <c r="AE72" s="119">
        <v>15</v>
      </c>
      <c r="AF72" s="119">
        <v>2.5000000000000001E-2</v>
      </c>
      <c r="AG72" s="119">
        <v>5</v>
      </c>
      <c r="AH72" s="119">
        <v>1.2</v>
      </c>
      <c r="AI72" s="119">
        <v>0.8</v>
      </c>
      <c r="AJ72" s="119" t="s">
        <v>103</v>
      </c>
      <c r="AK72" s="119" t="b">
        <v>1</v>
      </c>
      <c r="AL72" s="119" t="s">
        <v>77</v>
      </c>
      <c r="AM72" s="119" t="s">
        <v>246</v>
      </c>
      <c r="AN72" s="119">
        <v>6.6250000000000003E-2</v>
      </c>
      <c r="AO72" s="119">
        <v>7.7200000000000005E-2</v>
      </c>
      <c r="AP72" s="127">
        <v>0.12</v>
      </c>
      <c r="AQ72" s="128">
        <v>2.5000000000000001E-2</v>
      </c>
      <c r="AR72" s="129">
        <v>123</v>
      </c>
      <c r="AS72" s="119" t="s">
        <v>31</v>
      </c>
      <c r="AT72" s="119" t="s">
        <v>31</v>
      </c>
      <c r="AU72" s="123">
        <v>1.0159071729957805</v>
      </c>
      <c r="AV72" s="123">
        <v>1.0442616033755274</v>
      </c>
      <c r="AY72" s="120">
        <v>0</v>
      </c>
      <c r="AZ72" s="119" t="b">
        <v>1</v>
      </c>
      <c r="BA72" s="119" t="b">
        <v>1</v>
      </c>
      <c r="BB72" s="119" t="b">
        <v>0</v>
      </c>
      <c r="BC72" s="119">
        <v>0</v>
      </c>
      <c r="BD72" s="119" t="s">
        <v>3</v>
      </c>
      <c r="BE72" s="119" t="b">
        <v>1</v>
      </c>
      <c r="BF72" s="130" t="b">
        <v>1</v>
      </c>
    </row>
    <row r="73" spans="1:58" x14ac:dyDescent="0.25">
      <c r="N73" s="20"/>
      <c r="O73" s="32"/>
      <c r="P73" s="4"/>
      <c r="Q73" s="116"/>
      <c r="R73" s="32"/>
      <c r="S73" s="32"/>
      <c r="AP73" s="3"/>
      <c r="AQ73" s="5"/>
      <c r="AR73" s="22"/>
      <c r="AY73" s="27"/>
      <c r="BF73" s="19"/>
    </row>
    <row r="74" spans="1:58" x14ac:dyDescent="0.25">
      <c r="N74" s="20"/>
      <c r="O74" s="32"/>
      <c r="P74" s="4"/>
      <c r="Q74" s="116"/>
      <c r="R74" s="32"/>
      <c r="S74" s="32"/>
      <c r="AP74" s="3"/>
      <c r="AQ74" s="5"/>
      <c r="AR74" s="22"/>
      <c r="AY74" s="27"/>
      <c r="BF74" s="19"/>
    </row>
    <row r="75" spans="1:58" x14ac:dyDescent="0.25">
      <c r="N75" s="20"/>
      <c r="O75" s="32"/>
      <c r="P75" s="4"/>
      <c r="Q75" s="116"/>
      <c r="R75" s="32"/>
      <c r="S75" s="32"/>
      <c r="AP75" s="3"/>
      <c r="AQ75" s="5"/>
      <c r="AR75" s="22"/>
      <c r="AU75" s="20"/>
      <c r="AV75" s="20"/>
      <c r="AY75" s="27"/>
      <c r="BF75" s="19"/>
    </row>
    <row r="76" spans="1:58" x14ac:dyDescent="0.25">
      <c r="N76" s="20"/>
      <c r="O76" s="32"/>
      <c r="P76" s="4"/>
      <c r="Q76" s="116"/>
      <c r="R76" s="32"/>
      <c r="S76" s="32"/>
      <c r="AP76" s="3"/>
      <c r="AQ76" s="5"/>
      <c r="AR76" s="22"/>
      <c r="AU76" s="20"/>
      <c r="AV76" s="20"/>
      <c r="AY76" s="27"/>
      <c r="BF76" s="19"/>
    </row>
    <row r="77" spans="1:58" s="131" customFormat="1" x14ac:dyDescent="0.25">
      <c r="A77" s="131" t="s">
        <v>199</v>
      </c>
      <c r="C77" s="119" t="b">
        <v>0</v>
      </c>
      <c r="D77" s="131" t="s">
        <v>188</v>
      </c>
      <c r="E77" s="131" t="s">
        <v>158</v>
      </c>
      <c r="F77" s="131" t="b">
        <v>0</v>
      </c>
      <c r="G77" s="131" t="s">
        <v>171</v>
      </c>
      <c r="H77" s="131" t="b">
        <v>1</v>
      </c>
      <c r="I77" s="132" t="b">
        <v>0</v>
      </c>
      <c r="J77" s="131" t="b">
        <v>1</v>
      </c>
      <c r="K77" s="131" t="b">
        <v>1</v>
      </c>
      <c r="L77" s="131" t="s">
        <v>101</v>
      </c>
      <c r="M77" s="131">
        <v>0.11</v>
      </c>
      <c r="N77" s="133">
        <f t="shared" si="0"/>
        <v>0.27272727272727271</v>
      </c>
      <c r="O77" s="134">
        <v>0.5</v>
      </c>
      <c r="P77" s="135">
        <f t="shared" si="1"/>
        <v>3.3333333333333335E-3</v>
      </c>
      <c r="Q77" s="136">
        <v>0</v>
      </c>
      <c r="R77" s="134">
        <v>0.5</v>
      </c>
      <c r="S77" s="134"/>
      <c r="T77" s="131" t="s">
        <v>98</v>
      </c>
      <c r="U77" s="131" t="b">
        <v>0</v>
      </c>
      <c r="V77" s="132">
        <v>2.5000000000000001E-2</v>
      </c>
      <c r="W77" s="131">
        <v>0.03</v>
      </c>
      <c r="X77" s="131">
        <v>0</v>
      </c>
      <c r="Y77" t="b">
        <v>0</v>
      </c>
      <c r="AC77" s="131" t="s">
        <v>92</v>
      </c>
      <c r="AD77" s="131" t="s">
        <v>35</v>
      </c>
      <c r="AE77" s="131">
        <v>15</v>
      </c>
      <c r="AF77" s="131">
        <v>2.5000000000000001E-2</v>
      </c>
      <c r="AG77" s="131">
        <v>5</v>
      </c>
      <c r="AH77" s="131">
        <v>1.2</v>
      </c>
      <c r="AI77" s="131">
        <v>0.8</v>
      </c>
      <c r="AJ77" s="131" t="s">
        <v>103</v>
      </c>
      <c r="AK77" s="131" t="b">
        <v>1</v>
      </c>
      <c r="AL77" s="131" t="s">
        <v>77</v>
      </c>
      <c r="AM77" s="131" t="s">
        <v>20</v>
      </c>
      <c r="AN77" s="131">
        <v>6.7500000000000004E-2</v>
      </c>
      <c r="AO77" s="131">
        <v>7.7200000000000005E-2</v>
      </c>
      <c r="AP77" s="137">
        <v>0.12</v>
      </c>
      <c r="AQ77" s="138">
        <v>2.5000000000000001E-2</v>
      </c>
      <c r="AR77" s="139">
        <v>123</v>
      </c>
      <c r="AS77" s="131" t="s">
        <v>31</v>
      </c>
      <c r="AT77" s="131" t="s">
        <v>31</v>
      </c>
      <c r="AU77" s="140">
        <v>0.7177631600179436</v>
      </c>
      <c r="AV77" s="140">
        <v>0.74141988775539847</v>
      </c>
      <c r="AY77" s="141">
        <v>0</v>
      </c>
      <c r="AZ77" s="131" t="b">
        <v>1</v>
      </c>
      <c r="BA77" s="131" t="b">
        <v>1</v>
      </c>
      <c r="BB77" s="131" t="b">
        <v>0</v>
      </c>
      <c r="BC77" s="131">
        <v>0</v>
      </c>
      <c r="BD77" s="131" t="s">
        <v>3</v>
      </c>
      <c r="BE77" s="131" t="b">
        <v>1</v>
      </c>
      <c r="BF77" s="142" t="b">
        <v>1</v>
      </c>
    </row>
    <row r="78" spans="1:58" s="131" customFormat="1" x14ac:dyDescent="0.25">
      <c r="A78" s="131" t="s">
        <v>200</v>
      </c>
      <c r="C78" s="119" t="b">
        <v>0</v>
      </c>
      <c r="D78" s="131" t="s">
        <v>188</v>
      </c>
      <c r="E78" s="131" t="s">
        <v>160</v>
      </c>
      <c r="F78" s="131" t="b">
        <v>0</v>
      </c>
      <c r="G78" s="131" t="s">
        <v>173</v>
      </c>
      <c r="H78" s="131" t="b">
        <v>1</v>
      </c>
      <c r="I78" s="132" t="b">
        <v>0</v>
      </c>
      <c r="J78" s="131" t="b">
        <v>1</v>
      </c>
      <c r="K78" s="131" t="b">
        <v>1</v>
      </c>
      <c r="L78" s="131" t="s">
        <v>94</v>
      </c>
      <c r="M78" s="131">
        <v>0.11</v>
      </c>
      <c r="N78" s="140">
        <f t="shared" si="0"/>
        <v>0.27272727272727271</v>
      </c>
      <c r="O78" s="143">
        <v>0.5</v>
      </c>
      <c r="P78" s="144">
        <f t="shared" si="1"/>
        <v>3.3333333333333335E-3</v>
      </c>
      <c r="Q78" s="145">
        <v>0.5</v>
      </c>
      <c r="R78" s="143">
        <v>0.5</v>
      </c>
      <c r="S78" s="143"/>
      <c r="T78" s="131" t="s">
        <v>98</v>
      </c>
      <c r="U78" s="131" t="b">
        <v>0</v>
      </c>
      <c r="V78" s="132">
        <v>0.02</v>
      </c>
      <c r="W78" s="131">
        <v>0.02</v>
      </c>
      <c r="X78" s="131">
        <v>0</v>
      </c>
      <c r="Y78" t="b">
        <v>0</v>
      </c>
      <c r="AC78" s="131" t="s">
        <v>92</v>
      </c>
      <c r="AD78" s="131" t="s">
        <v>35</v>
      </c>
      <c r="AE78" s="131">
        <v>15</v>
      </c>
      <c r="AF78" s="131">
        <v>2.5000000000000001E-2</v>
      </c>
      <c r="AG78" s="131">
        <v>5</v>
      </c>
      <c r="AH78" s="131">
        <v>1.2</v>
      </c>
      <c r="AI78" s="131">
        <v>0.8</v>
      </c>
      <c r="AJ78" s="131" t="s">
        <v>103</v>
      </c>
      <c r="AK78" s="131" t="b">
        <v>1</v>
      </c>
      <c r="AL78" s="131" t="s">
        <v>77</v>
      </c>
      <c r="AM78" s="131" t="s">
        <v>20</v>
      </c>
      <c r="AN78" s="131">
        <v>6.7500000000000004E-2</v>
      </c>
      <c r="AO78" s="131">
        <v>7.7200000000000005E-2</v>
      </c>
      <c r="AP78" s="137">
        <v>0.12</v>
      </c>
      <c r="AQ78" s="138">
        <v>2.5000000000000001E-2</v>
      </c>
      <c r="AR78" s="139">
        <v>123</v>
      </c>
      <c r="AS78" s="131" t="s">
        <v>31</v>
      </c>
      <c r="AT78" s="131" t="s">
        <v>31</v>
      </c>
      <c r="AU78" s="140">
        <v>0.97571945376918812</v>
      </c>
      <c r="AV78" s="140">
        <v>0.99507870807939247</v>
      </c>
      <c r="AY78" s="141">
        <v>0</v>
      </c>
      <c r="AZ78" s="131" t="b">
        <v>1</v>
      </c>
      <c r="BA78" s="131" t="b">
        <v>1</v>
      </c>
      <c r="BB78" s="131" t="b">
        <v>0</v>
      </c>
      <c r="BC78" s="131">
        <v>0</v>
      </c>
      <c r="BD78" s="131" t="s">
        <v>3</v>
      </c>
      <c r="BE78" s="131" t="b">
        <v>1</v>
      </c>
      <c r="BF78" s="142" t="b">
        <v>1</v>
      </c>
    </row>
    <row r="79" spans="1:58" x14ac:dyDescent="0.25">
      <c r="N79" s="20"/>
      <c r="O79" s="32"/>
      <c r="P79" s="4"/>
      <c r="Q79" s="116"/>
      <c r="R79" s="32"/>
      <c r="S79" s="32"/>
      <c r="AP79" s="3"/>
      <c r="AQ79" s="5"/>
      <c r="AR79" s="22"/>
      <c r="AU79" s="20"/>
      <c r="AV79" s="20"/>
      <c r="AY79" s="27"/>
      <c r="BF79" s="19"/>
    </row>
    <row r="80" spans="1:58" s="159" customFormat="1" x14ac:dyDescent="0.25">
      <c r="A80" s="159" t="s">
        <v>204</v>
      </c>
      <c r="C80" s="159" t="b">
        <v>0</v>
      </c>
      <c r="D80" s="159" t="s">
        <v>189</v>
      </c>
      <c r="E80" s="159" t="s">
        <v>158</v>
      </c>
      <c r="F80" s="159" t="b">
        <v>0</v>
      </c>
      <c r="G80" s="159" t="s">
        <v>171</v>
      </c>
      <c r="H80" s="159" t="b">
        <v>1</v>
      </c>
      <c r="I80" s="160" t="b">
        <v>0</v>
      </c>
      <c r="J80" s="159" t="b">
        <v>1</v>
      </c>
      <c r="L80" s="161" t="s">
        <v>94</v>
      </c>
      <c r="M80" s="159">
        <v>0.11</v>
      </c>
      <c r="N80" s="162">
        <f t="shared" si="0"/>
        <v>0.27272727272727271</v>
      </c>
      <c r="O80" s="163">
        <v>0.5</v>
      </c>
      <c r="P80" s="164">
        <f t="shared" si="1"/>
        <v>3.3333333333333335E-3</v>
      </c>
      <c r="Q80" s="165">
        <v>0</v>
      </c>
      <c r="R80" s="163">
        <v>0.5</v>
      </c>
      <c r="S80" s="163"/>
      <c r="T80" s="159" t="s">
        <v>98</v>
      </c>
      <c r="U80" s="160" t="b">
        <v>1</v>
      </c>
      <c r="V80" s="160">
        <v>0</v>
      </c>
      <c r="W80" s="159">
        <v>0.03</v>
      </c>
      <c r="X80" s="159">
        <v>0</v>
      </c>
      <c r="AC80" s="159" t="s">
        <v>92</v>
      </c>
      <c r="AD80" s="159" t="s">
        <v>35</v>
      </c>
      <c r="AE80" s="159">
        <v>15</v>
      </c>
      <c r="AF80" s="159">
        <v>2.5000000000000001E-2</v>
      </c>
      <c r="AG80" s="159">
        <v>5</v>
      </c>
      <c r="AH80" s="159">
        <v>1.2</v>
      </c>
      <c r="AI80" s="159">
        <v>0.8</v>
      </c>
      <c r="AJ80" s="159" t="s">
        <v>103</v>
      </c>
      <c r="AK80" s="159" t="b">
        <v>1</v>
      </c>
      <c r="AL80" s="159" t="s">
        <v>77</v>
      </c>
      <c r="AM80" s="159" t="s">
        <v>20</v>
      </c>
      <c r="AN80" s="159">
        <v>6.7500000000000004E-2</v>
      </c>
      <c r="AO80" s="159">
        <v>7.7200000000000005E-2</v>
      </c>
      <c r="AP80" s="166">
        <v>0.12</v>
      </c>
      <c r="AQ80" s="167">
        <v>2.5000000000000001E-2</v>
      </c>
      <c r="AR80" s="168">
        <v>123</v>
      </c>
      <c r="AS80" s="159" t="s">
        <v>31</v>
      </c>
      <c r="AT80" s="159" t="s">
        <v>31</v>
      </c>
      <c r="AU80" s="162">
        <v>0.7177631600179436</v>
      </c>
      <c r="AV80" s="162">
        <v>0.74141988775539847</v>
      </c>
      <c r="AY80" s="169">
        <v>0</v>
      </c>
      <c r="AZ80" s="159" t="b">
        <v>1</v>
      </c>
      <c r="BA80" s="159" t="b">
        <v>1</v>
      </c>
      <c r="BB80" s="159" t="b">
        <v>0</v>
      </c>
      <c r="BC80" s="159">
        <v>0</v>
      </c>
      <c r="BD80" s="159" t="s">
        <v>3</v>
      </c>
      <c r="BE80" s="159" t="b">
        <v>1</v>
      </c>
      <c r="BF80" s="170" t="b">
        <v>1</v>
      </c>
    </row>
    <row r="81" spans="1:58" s="159" customFormat="1" x14ac:dyDescent="0.25">
      <c r="A81" s="159" t="s">
        <v>205</v>
      </c>
      <c r="C81" s="159" t="b">
        <v>0</v>
      </c>
      <c r="D81" s="159" t="s">
        <v>189</v>
      </c>
      <c r="E81" s="159" t="s">
        <v>160</v>
      </c>
      <c r="F81" s="159" t="b">
        <v>0</v>
      </c>
      <c r="G81" s="159" t="s">
        <v>173</v>
      </c>
      <c r="H81" s="159" t="b">
        <v>1</v>
      </c>
      <c r="I81" s="160" t="b">
        <v>0</v>
      </c>
      <c r="J81" s="159" t="b">
        <v>1</v>
      </c>
      <c r="L81" s="160" t="s">
        <v>94</v>
      </c>
      <c r="M81" s="159">
        <v>0.11</v>
      </c>
      <c r="N81" s="162">
        <f t="shared" si="0"/>
        <v>0.27272727272727271</v>
      </c>
      <c r="O81" s="163">
        <v>0.5</v>
      </c>
      <c r="P81" s="164">
        <f t="shared" si="1"/>
        <v>3.3333333333333335E-3</v>
      </c>
      <c r="Q81" s="171">
        <v>0.5</v>
      </c>
      <c r="R81" s="163">
        <v>0.5</v>
      </c>
      <c r="S81" s="163"/>
      <c r="T81" s="159" t="s">
        <v>98</v>
      </c>
      <c r="U81" s="160" t="b">
        <v>1</v>
      </c>
      <c r="V81" s="160">
        <v>0</v>
      </c>
      <c r="W81" s="159">
        <v>0.02</v>
      </c>
      <c r="X81" s="159">
        <v>0</v>
      </c>
      <c r="AC81" s="159" t="s">
        <v>92</v>
      </c>
      <c r="AD81" s="159" t="s">
        <v>35</v>
      </c>
      <c r="AE81" s="159">
        <v>15</v>
      </c>
      <c r="AF81" s="159">
        <v>2.5000000000000001E-2</v>
      </c>
      <c r="AG81" s="159">
        <v>5</v>
      </c>
      <c r="AH81" s="159">
        <v>1.2</v>
      </c>
      <c r="AI81" s="159">
        <v>0.8</v>
      </c>
      <c r="AJ81" s="159" t="s">
        <v>103</v>
      </c>
      <c r="AK81" s="159" t="b">
        <v>1</v>
      </c>
      <c r="AL81" s="159" t="s">
        <v>77</v>
      </c>
      <c r="AM81" s="159" t="s">
        <v>20</v>
      </c>
      <c r="AN81" s="159">
        <v>6.7500000000000004E-2</v>
      </c>
      <c r="AO81" s="159">
        <v>7.7200000000000005E-2</v>
      </c>
      <c r="AP81" s="166">
        <v>0.12</v>
      </c>
      <c r="AQ81" s="167">
        <v>2.5000000000000001E-2</v>
      </c>
      <c r="AR81" s="168">
        <v>123</v>
      </c>
      <c r="AS81" s="159" t="s">
        <v>31</v>
      </c>
      <c r="AT81" s="159" t="s">
        <v>31</v>
      </c>
      <c r="AU81" s="162">
        <v>0.97571945376918812</v>
      </c>
      <c r="AV81" s="162">
        <v>0.99507870807939247</v>
      </c>
      <c r="AY81" s="169">
        <v>0</v>
      </c>
      <c r="AZ81" s="159" t="b">
        <v>1</v>
      </c>
      <c r="BA81" s="159" t="b">
        <v>1</v>
      </c>
      <c r="BB81" s="159" t="b">
        <v>0</v>
      </c>
      <c r="BC81" s="159">
        <v>0</v>
      </c>
      <c r="BD81" s="159" t="s">
        <v>3</v>
      </c>
      <c r="BE81" s="159" t="b">
        <v>1</v>
      </c>
      <c r="BF81" s="170" t="b">
        <v>1</v>
      </c>
    </row>
    <row r="82" spans="1:58" x14ac:dyDescent="0.25">
      <c r="N82" s="20"/>
      <c r="O82" s="32"/>
      <c r="P82" s="4"/>
      <c r="Q82" s="116"/>
      <c r="R82" s="32"/>
      <c r="S82" s="32"/>
      <c r="AP82" s="3"/>
      <c r="AQ82" s="5"/>
      <c r="AR82" s="22"/>
      <c r="AU82" s="20"/>
      <c r="AV82" s="20"/>
      <c r="AY82" s="27"/>
      <c r="BF82" s="19"/>
    </row>
    <row r="83" spans="1:58" x14ac:dyDescent="0.25">
      <c r="A83" t="s">
        <v>169</v>
      </c>
      <c r="C83" t="b">
        <v>0</v>
      </c>
      <c r="D83" t="s">
        <v>167</v>
      </c>
      <c r="E83" t="s">
        <v>158</v>
      </c>
      <c r="F83" t="b">
        <v>0</v>
      </c>
      <c r="G83" t="s">
        <v>171</v>
      </c>
      <c r="H83" t="b">
        <v>0</v>
      </c>
      <c r="I83" t="b">
        <v>0</v>
      </c>
      <c r="J83" t="b">
        <v>1</v>
      </c>
      <c r="L83" t="s">
        <v>100</v>
      </c>
      <c r="M83">
        <v>0.11</v>
      </c>
      <c r="N83" s="20">
        <f t="shared" si="0"/>
        <v>0.27272727272727271</v>
      </c>
      <c r="O83" s="32">
        <v>0.5</v>
      </c>
      <c r="P83" s="4">
        <f t="shared" si="1"/>
        <v>3.3333333333333335E-3</v>
      </c>
      <c r="Q83" s="116">
        <v>0</v>
      </c>
      <c r="R83" s="32">
        <v>0.5</v>
      </c>
      <c r="S83" s="32"/>
      <c r="T83" t="s">
        <v>98</v>
      </c>
      <c r="U83" t="b">
        <v>0</v>
      </c>
      <c r="V83">
        <v>0.03</v>
      </c>
      <c r="W83">
        <v>0.03</v>
      </c>
      <c r="X83">
        <v>0</v>
      </c>
      <c r="AC83" t="s">
        <v>92</v>
      </c>
      <c r="AD83" t="s">
        <v>35</v>
      </c>
      <c r="AE83">
        <v>15</v>
      </c>
      <c r="AF83">
        <v>2.5000000000000001E-2</v>
      </c>
      <c r="AG83">
        <v>5</v>
      </c>
      <c r="AH83">
        <v>1.2</v>
      </c>
      <c r="AI83">
        <v>0.8</v>
      </c>
      <c r="AJ83" t="s">
        <v>103</v>
      </c>
      <c r="AK83" t="b">
        <v>1</v>
      </c>
      <c r="AL83" t="s">
        <v>77</v>
      </c>
      <c r="AM83" t="s">
        <v>20</v>
      </c>
      <c r="AN83">
        <v>6.7500000000000004E-2</v>
      </c>
      <c r="AO83">
        <v>7.7200000000000005E-2</v>
      </c>
      <c r="AP83" s="3">
        <v>0.12</v>
      </c>
      <c r="AQ83" s="5">
        <v>2.5000000000000001E-2</v>
      </c>
      <c r="AR83" s="22">
        <v>123</v>
      </c>
      <c r="AS83" t="s">
        <v>31</v>
      </c>
      <c r="AT83" t="s">
        <v>31</v>
      </c>
      <c r="AU83" s="20">
        <v>0.7177631600179436</v>
      </c>
      <c r="AV83" s="20">
        <v>0.74141988775539847</v>
      </c>
      <c r="AY83" s="27">
        <v>0</v>
      </c>
      <c r="AZ83" t="b">
        <v>1</v>
      </c>
      <c r="BA83" t="b">
        <v>1</v>
      </c>
      <c r="BB83" t="b">
        <v>0</v>
      </c>
      <c r="BC83">
        <v>0</v>
      </c>
      <c r="BD83" t="s">
        <v>3</v>
      </c>
      <c r="BE83" t="b">
        <v>1</v>
      </c>
      <c r="BF83" s="19" t="b">
        <v>1</v>
      </c>
    </row>
    <row r="84" spans="1:58" x14ac:dyDescent="0.25">
      <c r="A84" t="s">
        <v>172</v>
      </c>
      <c r="C84" t="b">
        <v>0</v>
      </c>
      <c r="D84" t="s">
        <v>167</v>
      </c>
      <c r="E84" t="s">
        <v>160</v>
      </c>
      <c r="F84" t="b">
        <v>0</v>
      </c>
      <c r="G84" t="s">
        <v>173</v>
      </c>
      <c r="H84" t="b">
        <v>0</v>
      </c>
      <c r="I84" t="b">
        <v>0</v>
      </c>
      <c r="J84" t="b">
        <v>1</v>
      </c>
      <c r="L84" t="s">
        <v>100</v>
      </c>
      <c r="M84">
        <v>0.11</v>
      </c>
      <c r="N84" s="20">
        <f t="shared" si="0"/>
        <v>0.27272727272727271</v>
      </c>
      <c r="O84" s="32">
        <v>0.5</v>
      </c>
      <c r="P84" s="4">
        <f t="shared" si="1"/>
        <v>3.3333333333333335E-3</v>
      </c>
      <c r="Q84" s="116">
        <v>0.5</v>
      </c>
      <c r="R84" s="32">
        <v>0.5</v>
      </c>
      <c r="S84" s="32"/>
      <c r="T84" t="s">
        <v>98</v>
      </c>
      <c r="U84" t="b">
        <v>0</v>
      </c>
      <c r="V84">
        <v>0.02</v>
      </c>
      <c r="W84">
        <v>0.02</v>
      </c>
      <c r="X84">
        <v>0</v>
      </c>
      <c r="AC84" t="s">
        <v>92</v>
      </c>
      <c r="AD84" t="s">
        <v>35</v>
      </c>
      <c r="AE84">
        <v>15</v>
      </c>
      <c r="AF84">
        <v>2.5000000000000001E-2</v>
      </c>
      <c r="AG84">
        <v>5</v>
      </c>
      <c r="AH84">
        <v>1.2</v>
      </c>
      <c r="AI84">
        <v>0.8</v>
      </c>
      <c r="AJ84" t="s">
        <v>103</v>
      </c>
      <c r="AK84" t="b">
        <v>1</v>
      </c>
      <c r="AL84" t="s">
        <v>77</v>
      </c>
      <c r="AM84" t="s">
        <v>20</v>
      </c>
      <c r="AN84">
        <v>6.7500000000000004E-2</v>
      </c>
      <c r="AO84">
        <v>7.7200000000000005E-2</v>
      </c>
      <c r="AP84" s="3">
        <v>0.12</v>
      </c>
      <c r="AQ84" s="5">
        <v>2.5000000000000001E-2</v>
      </c>
      <c r="AR84" s="22">
        <v>123</v>
      </c>
      <c r="AS84" t="s">
        <v>31</v>
      </c>
      <c r="AT84" t="s">
        <v>31</v>
      </c>
      <c r="AU84" s="20">
        <v>0.97571945376918812</v>
      </c>
      <c r="AV84" s="20">
        <v>0.99507870807939247</v>
      </c>
      <c r="AY84" s="27">
        <v>0</v>
      </c>
      <c r="AZ84" t="b">
        <v>1</v>
      </c>
      <c r="BA84" t="b">
        <v>1</v>
      </c>
      <c r="BB84" t="b">
        <v>0</v>
      </c>
      <c r="BC84">
        <v>0</v>
      </c>
      <c r="BD84" t="s">
        <v>3</v>
      </c>
      <c r="BE84" t="b">
        <v>1</v>
      </c>
      <c r="BF84" s="19" t="b">
        <v>1</v>
      </c>
    </row>
    <row r="85" spans="1:58" x14ac:dyDescent="0.25">
      <c r="N85" s="20"/>
      <c r="O85" s="32"/>
      <c r="P85" s="4"/>
      <c r="Q85" s="116"/>
      <c r="R85" s="32"/>
      <c r="S85" s="32"/>
      <c r="AP85" s="3"/>
      <c r="AQ85" s="5"/>
      <c r="AR85" s="22"/>
      <c r="AU85" s="20"/>
      <c r="AV85" s="20"/>
      <c r="AY85" s="27"/>
      <c r="BF85" s="19"/>
    </row>
    <row r="86" spans="1:58" x14ac:dyDescent="0.25">
      <c r="A86" t="s">
        <v>174</v>
      </c>
      <c r="C86" t="b">
        <v>0</v>
      </c>
      <c r="D86" t="s">
        <v>168</v>
      </c>
      <c r="E86" t="s">
        <v>158</v>
      </c>
      <c r="F86" t="b">
        <v>0</v>
      </c>
      <c r="G86" t="s">
        <v>171</v>
      </c>
      <c r="H86" t="b">
        <v>1</v>
      </c>
      <c r="I86" t="b">
        <v>1</v>
      </c>
      <c r="J86" t="b">
        <v>1</v>
      </c>
      <c r="L86" t="s">
        <v>100</v>
      </c>
      <c r="M86">
        <v>0.11</v>
      </c>
      <c r="N86" s="20">
        <f t="shared" si="0"/>
        <v>0.27272727272727271</v>
      </c>
      <c r="O86" s="32">
        <v>0.5</v>
      </c>
      <c r="P86" s="4">
        <f t="shared" si="1"/>
        <v>3.3333333333333335E-3</v>
      </c>
      <c r="Q86" s="116">
        <v>0</v>
      </c>
      <c r="R86" s="32">
        <v>0.5</v>
      </c>
      <c r="S86" s="32"/>
      <c r="T86" t="s">
        <v>98</v>
      </c>
      <c r="U86" t="b">
        <v>1</v>
      </c>
      <c r="V86">
        <v>0.03</v>
      </c>
      <c r="W86">
        <v>0.03</v>
      </c>
      <c r="X86">
        <v>0</v>
      </c>
      <c r="AC86" t="s">
        <v>92</v>
      </c>
      <c r="AD86" t="s">
        <v>35</v>
      </c>
      <c r="AE86">
        <v>15</v>
      </c>
      <c r="AF86">
        <v>2.5000000000000001E-2</v>
      </c>
      <c r="AG86">
        <v>5</v>
      </c>
      <c r="AH86">
        <v>1.2</v>
      </c>
      <c r="AI86">
        <v>0.8</v>
      </c>
      <c r="AJ86" t="s">
        <v>103</v>
      </c>
      <c r="AK86" t="b">
        <v>1</v>
      </c>
      <c r="AL86" t="s">
        <v>77</v>
      </c>
      <c r="AM86" t="s">
        <v>20</v>
      </c>
      <c r="AN86">
        <v>6.7500000000000004E-2</v>
      </c>
      <c r="AO86">
        <v>7.7200000000000005E-2</v>
      </c>
      <c r="AP86" s="3">
        <v>0.12</v>
      </c>
      <c r="AQ86" s="5">
        <v>2.5000000000000001E-2</v>
      </c>
      <c r="AR86" s="22">
        <v>123</v>
      </c>
      <c r="AS86" t="s">
        <v>31</v>
      </c>
      <c r="AT86" t="s">
        <v>31</v>
      </c>
      <c r="AU86" s="20">
        <v>0.7177631600179436</v>
      </c>
      <c r="AV86" s="20">
        <v>0.74141988775539847</v>
      </c>
      <c r="AY86" s="27">
        <v>0</v>
      </c>
      <c r="AZ86" t="b">
        <v>1</v>
      </c>
      <c r="BA86" t="b">
        <v>1</v>
      </c>
      <c r="BB86" t="b">
        <v>0</v>
      </c>
      <c r="BC86">
        <v>0</v>
      </c>
      <c r="BD86" t="s">
        <v>3</v>
      </c>
      <c r="BE86" t="b">
        <v>1</v>
      </c>
      <c r="BF86" s="19" t="b">
        <v>1</v>
      </c>
    </row>
    <row r="87" spans="1:58" x14ac:dyDescent="0.25">
      <c r="A87" t="s">
        <v>170</v>
      </c>
      <c r="C87" t="b">
        <v>0</v>
      </c>
      <c r="D87" t="s">
        <v>168</v>
      </c>
      <c r="E87" t="s">
        <v>160</v>
      </c>
      <c r="F87" t="b">
        <v>0</v>
      </c>
      <c r="G87" t="s">
        <v>173</v>
      </c>
      <c r="H87" t="b">
        <v>1</v>
      </c>
      <c r="I87" t="b">
        <v>1</v>
      </c>
      <c r="J87" t="b">
        <v>1</v>
      </c>
      <c r="L87" t="s">
        <v>100</v>
      </c>
      <c r="M87">
        <v>0.11</v>
      </c>
      <c r="N87" s="20">
        <f t="shared" si="0"/>
        <v>0.27272727272727271</v>
      </c>
      <c r="O87" s="32">
        <v>0.5</v>
      </c>
      <c r="P87" s="4">
        <f t="shared" si="1"/>
        <v>3.3333333333333335E-3</v>
      </c>
      <c r="Q87" s="116">
        <v>0.5</v>
      </c>
      <c r="R87" s="32">
        <v>0.5</v>
      </c>
      <c r="S87" s="32"/>
      <c r="T87" t="s">
        <v>98</v>
      </c>
      <c r="U87" t="b">
        <v>1</v>
      </c>
      <c r="V87">
        <v>0.02</v>
      </c>
      <c r="W87">
        <v>0.02</v>
      </c>
      <c r="X87">
        <v>0</v>
      </c>
      <c r="AC87" t="s">
        <v>92</v>
      </c>
      <c r="AD87" t="s">
        <v>35</v>
      </c>
      <c r="AE87">
        <v>15</v>
      </c>
      <c r="AF87">
        <v>2.5000000000000001E-2</v>
      </c>
      <c r="AG87">
        <v>5</v>
      </c>
      <c r="AH87">
        <v>1.2</v>
      </c>
      <c r="AI87">
        <v>0.8</v>
      </c>
      <c r="AJ87" t="s">
        <v>103</v>
      </c>
      <c r="AK87" t="b">
        <v>1</v>
      </c>
      <c r="AL87" t="s">
        <v>77</v>
      </c>
      <c r="AM87" t="s">
        <v>20</v>
      </c>
      <c r="AN87">
        <v>6.7500000000000004E-2</v>
      </c>
      <c r="AO87">
        <v>7.7200000000000005E-2</v>
      </c>
      <c r="AP87" s="3">
        <v>0.12</v>
      </c>
      <c r="AQ87" s="5">
        <v>2.5000000000000001E-2</v>
      </c>
      <c r="AR87" s="22">
        <v>123</v>
      </c>
      <c r="AS87" t="s">
        <v>31</v>
      </c>
      <c r="AT87" t="s">
        <v>31</v>
      </c>
      <c r="AU87" s="20">
        <v>0.97571945376918812</v>
      </c>
      <c r="AV87" s="20">
        <v>0.99507870807939247</v>
      </c>
      <c r="AY87" s="27">
        <v>0</v>
      </c>
      <c r="AZ87" t="b">
        <v>1</v>
      </c>
      <c r="BA87" t="b">
        <v>1</v>
      </c>
      <c r="BB87" t="b">
        <v>0</v>
      </c>
      <c r="BC87">
        <v>0</v>
      </c>
      <c r="BD87" t="s">
        <v>3</v>
      </c>
      <c r="BE87" t="b">
        <v>1</v>
      </c>
      <c r="BF87" s="19" t="b">
        <v>1</v>
      </c>
    </row>
  </sheetData>
  <phoneticPr fontId="7" type="noConversion"/>
  <dataValidations count="3">
    <dataValidation type="list" allowBlank="1" showInputMessage="1" showErrorMessage="1" sqref="BA5:BB23 BA25:BB26 BA68:BB87 BA48:BB52 BA55:BB66 C55:C87 C5:C52 BA28:BB46" xr:uid="{1240F49A-5091-456D-B77A-0673AD56E758}">
      <formula1>"TRUE, FALSE"</formula1>
    </dataValidation>
    <dataValidation type="list" allowBlank="1" showInputMessage="1" showErrorMessage="1" sqref="AL5:AL23 AL25:AL26 AL68:AL87 AL48:AL52 AL55:AL66 AL28:AL46" xr:uid="{8909875A-86FC-4594-BBAF-A364A5851F3C}">
      <formula1>"simple, internal"</formula1>
    </dataValidation>
    <dataValidation type="list" allowBlank="1" showInputMessage="1" showErrorMessage="1" sqref="L5:L23 L25:L26 L68:L87 L48:L52 L55:L66 L28:L46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D4" sqref="D4:D6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309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310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opLeftCell="A13" workbookViewId="0">
      <selection activeCell="D12" sqref="D12:D14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175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176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177</v>
      </c>
      <c r="C11" t="s">
        <v>178</v>
      </c>
      <c r="D11" t="s">
        <v>179</v>
      </c>
      <c r="E11" t="s">
        <v>180</v>
      </c>
      <c r="F11" t="s">
        <v>181</v>
      </c>
    </row>
    <row r="12" spans="1:6" x14ac:dyDescent="0.25">
      <c r="A12" t="s">
        <v>175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176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67-B134-4A3F-90B0-E75D1AE73662}">
  <dimension ref="A1:S1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RowHeight="15" x14ac:dyDescent="0.25"/>
  <cols>
    <col min="1" max="1" width="12.5703125" customWidth="1"/>
    <col min="2" max="2" width="15.140625" bestFit="1" customWidth="1"/>
    <col min="3" max="3" width="12.140625" customWidth="1"/>
    <col min="4" max="4" width="13.140625" customWidth="1"/>
    <col min="5" max="5" width="12.140625" customWidth="1"/>
    <col min="6" max="6" width="14.5703125" customWidth="1"/>
    <col min="7" max="7" width="12.140625" customWidth="1"/>
    <col min="8" max="8" width="11.140625" customWidth="1"/>
    <col min="9" max="9" width="8.42578125" bestFit="1" customWidth="1"/>
    <col min="10" max="10" width="7.7109375" bestFit="1" customWidth="1"/>
    <col min="11" max="11" width="12.28515625" bestFit="1" customWidth="1"/>
    <col min="12" max="12" width="6.5703125" customWidth="1"/>
    <col min="13" max="13" width="6.140625" customWidth="1"/>
    <col min="14" max="14" width="15" customWidth="1"/>
    <col min="15" max="19" width="11" customWidth="1"/>
  </cols>
  <sheetData>
    <row r="1" spans="1:19" x14ac:dyDescent="0.25">
      <c r="A1" t="s">
        <v>330</v>
      </c>
    </row>
    <row r="2" spans="1:19" x14ac:dyDescent="0.25">
      <c r="B2" t="s">
        <v>344</v>
      </c>
      <c r="H2" s="1" t="s">
        <v>334</v>
      </c>
      <c r="N2" s="243" t="s">
        <v>353</v>
      </c>
    </row>
    <row r="3" spans="1:19" x14ac:dyDescent="0.25">
      <c r="B3" t="s">
        <v>343</v>
      </c>
      <c r="C3" t="s">
        <v>343</v>
      </c>
      <c r="D3" t="s">
        <v>343</v>
      </c>
      <c r="E3" t="s">
        <v>343</v>
      </c>
      <c r="H3" t="s">
        <v>345</v>
      </c>
      <c r="I3" t="s">
        <v>345</v>
      </c>
      <c r="J3" t="s">
        <v>345</v>
      </c>
      <c r="K3" t="s">
        <v>345</v>
      </c>
      <c r="L3" t="s">
        <v>345</v>
      </c>
      <c r="N3" t="s">
        <v>346</v>
      </c>
      <c r="O3" t="s">
        <v>346</v>
      </c>
      <c r="P3" t="s">
        <v>346</v>
      </c>
      <c r="Q3" t="s">
        <v>346</v>
      </c>
      <c r="R3" t="s">
        <v>346</v>
      </c>
      <c r="S3" t="s">
        <v>346</v>
      </c>
    </row>
    <row r="4" spans="1:19" x14ac:dyDescent="0.25">
      <c r="B4" s="1" t="s">
        <v>179</v>
      </c>
      <c r="C4" s="1" t="s">
        <v>328</v>
      </c>
      <c r="D4" s="1" t="s">
        <v>331</v>
      </c>
      <c r="E4" s="1" t="s">
        <v>332</v>
      </c>
      <c r="F4" s="1" t="s">
        <v>340</v>
      </c>
      <c r="H4" t="s">
        <v>333</v>
      </c>
      <c r="I4" t="s">
        <v>335</v>
      </c>
      <c r="J4" t="s">
        <v>336</v>
      </c>
      <c r="K4" t="s">
        <v>329</v>
      </c>
      <c r="L4" t="s">
        <v>337</v>
      </c>
      <c r="N4" t="s">
        <v>347</v>
      </c>
      <c r="O4" t="s">
        <v>348</v>
      </c>
      <c r="P4" t="s">
        <v>349</v>
      </c>
      <c r="Q4" t="s">
        <v>350</v>
      </c>
      <c r="R4" t="s">
        <v>351</v>
      </c>
      <c r="S4" t="s">
        <v>352</v>
      </c>
    </row>
    <row r="5" spans="1:19" x14ac:dyDescent="0.25">
      <c r="A5" t="s">
        <v>322</v>
      </c>
      <c r="B5" s="238">
        <f>1940333+3247601</f>
        <v>5187934</v>
      </c>
      <c r="C5" s="238">
        <f>663180+870359</f>
        <v>1533539</v>
      </c>
      <c r="D5" s="238">
        <f>1270516+2289956</f>
        <v>3560472</v>
      </c>
      <c r="E5" s="238">
        <f>6637+87286</f>
        <v>93923</v>
      </c>
      <c r="F5" s="21">
        <f>E5/C5</f>
        <v>6.1245915493508808E-2</v>
      </c>
      <c r="G5" s="21"/>
      <c r="H5" s="238">
        <v>151808</v>
      </c>
      <c r="I5" s="238">
        <v>51589</v>
      </c>
      <c r="J5" s="6">
        <v>0.11360000000000001</v>
      </c>
      <c r="K5" s="238">
        <f>H5+I5</f>
        <v>203397</v>
      </c>
      <c r="L5" s="238"/>
      <c r="N5" s="238">
        <f>71971+88897</f>
        <v>160868</v>
      </c>
      <c r="O5" s="238">
        <f>30838+35178</f>
        <v>66016</v>
      </c>
      <c r="P5" s="238">
        <f>18097+16316</f>
        <v>34413</v>
      </c>
      <c r="Q5" s="238">
        <f>1289+5535</f>
        <v>6824</v>
      </c>
      <c r="R5" s="238">
        <f>10992+12153</f>
        <v>23145</v>
      </c>
      <c r="S5" s="238">
        <f>287+295</f>
        <v>582</v>
      </c>
    </row>
    <row r="6" spans="1:19" x14ac:dyDescent="0.25">
      <c r="A6" t="s">
        <v>323</v>
      </c>
      <c r="B6" s="238">
        <f>12355+35045</f>
        <v>47400</v>
      </c>
      <c r="C6" s="238">
        <f>12252+34095</f>
        <v>46347</v>
      </c>
      <c r="D6" s="238">
        <v>0</v>
      </c>
      <c r="E6" s="238">
        <f>103+950</f>
        <v>1053</v>
      </c>
      <c r="F6" s="21">
        <f>E6/C6</f>
        <v>2.2719917146740889E-2</v>
      </c>
      <c r="G6" s="21"/>
      <c r="H6" s="238"/>
      <c r="I6" s="238"/>
      <c r="J6" s="6">
        <v>0.14660000000000001</v>
      </c>
      <c r="K6" s="238">
        <v>13460</v>
      </c>
      <c r="L6" s="238"/>
      <c r="N6" s="238">
        <f>14799+46118</f>
        <v>60917</v>
      </c>
      <c r="O6" s="238">
        <f>4424+12931</f>
        <v>17355</v>
      </c>
      <c r="P6" s="238"/>
      <c r="Q6" s="238"/>
      <c r="R6" s="238"/>
      <c r="S6" s="238"/>
    </row>
    <row r="7" spans="1:19" s="1" customFormat="1" x14ac:dyDescent="0.25">
      <c r="A7" s="1" t="s">
        <v>324</v>
      </c>
      <c r="B7" s="239">
        <f>SUM(B5:B6)</f>
        <v>5235334</v>
      </c>
      <c r="C7" s="239">
        <f>SUM(C5:C6)</f>
        <v>1579886</v>
      </c>
      <c r="D7" s="239">
        <f t="shared" ref="D7:E7" si="0">SUM(D5:D6)</f>
        <v>3560472</v>
      </c>
      <c r="E7" s="239">
        <f t="shared" si="0"/>
        <v>94976</v>
      </c>
      <c r="F7" s="21"/>
      <c r="G7" s="21"/>
      <c r="H7" s="239">
        <f>SUM(H5:H6)</f>
        <v>151808</v>
      </c>
      <c r="I7" s="239"/>
      <c r="J7" s="240">
        <v>0.1258</v>
      </c>
      <c r="K7" s="239">
        <f t="shared" ref="K7" si="1">SUM(K5:K6)</f>
        <v>216857</v>
      </c>
      <c r="L7" s="239"/>
      <c r="N7" s="239">
        <f xml:space="preserve"> SUM(N5:N6)</f>
        <v>221785</v>
      </c>
      <c r="O7" s="239"/>
      <c r="P7" s="239"/>
      <c r="Q7" s="239"/>
      <c r="R7" s="239"/>
      <c r="S7" s="239"/>
    </row>
    <row r="8" spans="1:19" x14ac:dyDescent="0.25">
      <c r="B8" s="238"/>
      <c r="C8" s="238"/>
      <c r="D8" s="238"/>
      <c r="E8" s="238"/>
      <c r="F8" s="21"/>
      <c r="G8" s="21"/>
      <c r="H8" s="238"/>
      <c r="I8" s="238"/>
      <c r="J8" s="238"/>
      <c r="K8" s="238"/>
      <c r="L8" s="238"/>
    </row>
    <row r="9" spans="1:19" x14ac:dyDescent="0.25">
      <c r="A9" t="s">
        <v>325</v>
      </c>
      <c r="B9" s="238">
        <v>4287182</v>
      </c>
      <c r="C9" s="238">
        <v>989989</v>
      </c>
      <c r="D9" s="238">
        <v>3058405</v>
      </c>
      <c r="E9" s="238">
        <v>238788</v>
      </c>
      <c r="F9" s="21">
        <f>E9/C9</f>
        <v>0.2412026800297781</v>
      </c>
      <c r="G9" s="21"/>
      <c r="H9" s="238">
        <v>160694</v>
      </c>
      <c r="I9" s="238">
        <v>27792</v>
      </c>
      <c r="J9" s="6">
        <v>7.3899999999999993E-2</v>
      </c>
      <c r="K9" s="238">
        <f>H9+I9</f>
        <v>188486</v>
      </c>
      <c r="L9" s="238"/>
    </row>
    <row r="10" spans="1:19" x14ac:dyDescent="0.25">
      <c r="A10" t="s">
        <v>326</v>
      </c>
      <c r="B10" s="238">
        <v>113901</v>
      </c>
      <c r="C10" s="238">
        <v>103025</v>
      </c>
      <c r="D10" s="238">
        <v>1449</v>
      </c>
      <c r="E10" s="238">
        <v>9427</v>
      </c>
      <c r="F10" s="21">
        <f>E10/C10</f>
        <v>9.1502062606163559E-2</v>
      </c>
      <c r="G10" s="21"/>
      <c r="H10" s="238"/>
      <c r="I10" s="238"/>
      <c r="J10" s="6">
        <v>8.1699999999999995E-2</v>
      </c>
      <c r="K10" s="238">
        <f>17529</f>
        <v>17529</v>
      </c>
      <c r="L10" s="238"/>
    </row>
    <row r="11" spans="1:19" x14ac:dyDescent="0.25">
      <c r="A11" s="1" t="s">
        <v>327</v>
      </c>
      <c r="B11" s="239">
        <v>4401083</v>
      </c>
      <c r="C11" s="239">
        <f>SUM(C9:C10)</f>
        <v>1093014</v>
      </c>
      <c r="D11" s="239">
        <f t="shared" ref="D11:E11" si="2">SUM(D9:D10)</f>
        <v>3059854</v>
      </c>
      <c r="E11" s="239">
        <f t="shared" si="2"/>
        <v>248215</v>
      </c>
      <c r="H11" s="238"/>
      <c r="I11" s="238"/>
      <c r="J11" s="238"/>
      <c r="K11" s="239">
        <f>SUM(K9:K10)</f>
        <v>206015</v>
      </c>
      <c r="L11" s="238"/>
    </row>
    <row r="13" spans="1:19" x14ac:dyDescent="0.25">
      <c r="A13" s="1" t="s">
        <v>338</v>
      </c>
      <c r="B13" s="51">
        <f>B7+B11</f>
        <v>9636417</v>
      </c>
      <c r="C13" s="51">
        <f t="shared" ref="C13:E13" si="3">C7+C11</f>
        <v>2672900</v>
      </c>
      <c r="D13" s="51">
        <f t="shared" si="3"/>
        <v>6620326</v>
      </c>
      <c r="E13" s="51">
        <f t="shared" si="3"/>
        <v>343191</v>
      </c>
      <c r="K13" s="51">
        <f>SUM(K7,K11)</f>
        <v>422872</v>
      </c>
    </row>
    <row r="14" spans="1:19" x14ac:dyDescent="0.25">
      <c r="A14" t="s">
        <v>339</v>
      </c>
      <c r="K14" s="241">
        <f>K13/(1+0.06625)</f>
        <v>396597.42086752638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2CF-F68E-4F30-8ABF-CB7E2B4A22C5}">
  <dimension ref="A1"/>
  <sheetViews>
    <sheetView topLeftCell="A22" workbookViewId="0">
      <selection activeCell="R61" sqref="R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E25-C0E1-4FAA-AC7C-3F0B54F07DA2}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88</v>
      </c>
    </row>
    <row r="3" spans="2:4" x14ac:dyDescent="0.25">
      <c r="B3" s="29" t="s">
        <v>82</v>
      </c>
      <c r="C3" s="29" t="s">
        <v>87</v>
      </c>
    </row>
    <row r="4" spans="2:4" x14ac:dyDescent="0.25">
      <c r="B4" t="b">
        <v>0</v>
      </c>
      <c r="C4" t="b">
        <v>0</v>
      </c>
      <c r="D4" t="s">
        <v>89</v>
      </c>
    </row>
    <row r="5" spans="2:4" x14ac:dyDescent="0.25">
      <c r="B5" t="b">
        <v>1</v>
      </c>
      <c r="C5" t="b">
        <v>1</v>
      </c>
      <c r="D5" t="s">
        <v>90</v>
      </c>
    </row>
    <row r="6" spans="2:4" x14ac:dyDescent="0.25">
      <c r="B6" t="b">
        <v>1</v>
      </c>
      <c r="C6" t="b">
        <v>0</v>
      </c>
      <c r="D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9A0-B0A8-486D-AE85-1FBE9CD0DE7B}">
  <dimension ref="B1:G9"/>
  <sheetViews>
    <sheetView workbookViewId="0">
      <selection activeCell="E8" sqref="E8"/>
    </sheetView>
  </sheetViews>
  <sheetFormatPr defaultRowHeight="15" x14ac:dyDescent="0.25"/>
  <cols>
    <col min="2" max="6" width="28.85546875" customWidth="1"/>
    <col min="7" max="7" width="28.5703125" customWidth="1"/>
  </cols>
  <sheetData>
    <row r="1" spans="2:7" ht="85.5" customHeight="1" x14ac:dyDescent="0.25"/>
    <row r="2" spans="2:7" s="248" customFormat="1" ht="54.75" customHeight="1" x14ac:dyDescent="0.25">
      <c r="B2" s="246"/>
      <c r="C2" s="246" t="s">
        <v>354</v>
      </c>
      <c r="D2" s="246" t="s">
        <v>355</v>
      </c>
      <c r="E2" s="246" t="s">
        <v>356</v>
      </c>
      <c r="F2" s="246" t="s">
        <v>357</v>
      </c>
      <c r="G2" s="247" t="s">
        <v>240</v>
      </c>
    </row>
    <row r="3" spans="2:7" ht="54.75" customHeight="1" x14ac:dyDescent="0.25">
      <c r="B3" s="269" t="s">
        <v>358</v>
      </c>
      <c r="C3" s="244" t="s">
        <v>359</v>
      </c>
      <c r="D3" s="270" t="s">
        <v>361</v>
      </c>
      <c r="E3" s="244" t="s">
        <v>362</v>
      </c>
      <c r="F3" s="244" t="s">
        <v>364</v>
      </c>
      <c r="G3" s="270"/>
    </row>
    <row r="4" spans="2:7" ht="69.75" customHeight="1" x14ac:dyDescent="0.25">
      <c r="B4" s="269"/>
      <c r="C4" s="244" t="s">
        <v>360</v>
      </c>
      <c r="D4" s="270"/>
      <c r="E4" s="244" t="s">
        <v>363</v>
      </c>
      <c r="F4" s="244" t="s">
        <v>365</v>
      </c>
      <c r="G4" s="270"/>
    </row>
    <row r="5" spans="2:7" ht="54.75" customHeight="1" x14ac:dyDescent="0.25">
      <c r="B5" s="269" t="s">
        <v>366</v>
      </c>
      <c r="C5" s="270" t="s">
        <v>367</v>
      </c>
      <c r="D5" s="270"/>
      <c r="E5" s="244" t="s">
        <v>368</v>
      </c>
      <c r="F5" s="270"/>
      <c r="G5" s="270"/>
    </row>
    <row r="6" spans="2:7" ht="54.75" customHeight="1" x14ac:dyDescent="0.25">
      <c r="B6" s="269"/>
      <c r="C6" s="270"/>
      <c r="D6" s="270"/>
      <c r="E6" s="244" t="s">
        <v>369</v>
      </c>
      <c r="F6" s="270"/>
      <c r="G6" s="270"/>
    </row>
    <row r="7" spans="2:7" ht="54.75" customHeight="1" x14ac:dyDescent="0.25">
      <c r="B7" s="249" t="s">
        <v>370</v>
      </c>
      <c r="C7" s="244"/>
      <c r="D7" s="244"/>
      <c r="E7" s="244" t="s">
        <v>371</v>
      </c>
      <c r="F7" s="244" t="s">
        <v>372</v>
      </c>
      <c r="G7" s="244"/>
    </row>
    <row r="8" spans="2:7" ht="119.25" customHeight="1" x14ac:dyDescent="0.25">
      <c r="B8" s="249" t="s">
        <v>383</v>
      </c>
      <c r="C8" s="244" t="s">
        <v>367</v>
      </c>
      <c r="D8" s="244"/>
      <c r="E8" s="244" t="s">
        <v>384</v>
      </c>
      <c r="F8" s="244" t="s">
        <v>372</v>
      </c>
      <c r="G8" s="244"/>
    </row>
    <row r="9" spans="2:7" ht="54.75" customHeight="1" x14ac:dyDescent="0.25">
      <c r="B9" s="249" t="s">
        <v>373</v>
      </c>
      <c r="C9" s="244"/>
      <c r="D9" s="244"/>
      <c r="E9" s="244"/>
      <c r="F9" s="244"/>
      <c r="G9" s="244" t="s">
        <v>374</v>
      </c>
    </row>
  </sheetData>
  <mergeCells count="8">
    <mergeCell ref="B3:B4"/>
    <mergeCell ref="D3:D4"/>
    <mergeCell ref="G3:G4"/>
    <mergeCell ref="B5:B6"/>
    <mergeCell ref="C5:C6"/>
    <mergeCell ref="D5:D6"/>
    <mergeCell ref="F5:F6"/>
    <mergeCell ref="G5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B2:H9"/>
  <sheetViews>
    <sheetView workbookViewId="0">
      <selection activeCell="L8" sqref="L8"/>
    </sheetView>
  </sheetViews>
  <sheetFormatPr defaultRowHeight="15" x14ac:dyDescent="0.25"/>
  <cols>
    <col min="2" max="4" width="21.140625" customWidth="1"/>
    <col min="5" max="5" width="28" customWidth="1"/>
    <col min="6" max="6" width="22.5703125" customWidth="1"/>
    <col min="7" max="7" width="21.140625" customWidth="1"/>
    <col min="8" max="8" width="9.140625" style="220"/>
  </cols>
  <sheetData>
    <row r="2" spans="2:8" ht="30" x14ac:dyDescent="0.25">
      <c r="B2" s="251"/>
      <c r="C2" s="250" t="s">
        <v>354</v>
      </c>
      <c r="D2" s="250" t="s">
        <v>355</v>
      </c>
      <c r="E2" s="250" t="s">
        <v>356</v>
      </c>
      <c r="F2" s="250" t="s">
        <v>357</v>
      </c>
      <c r="G2" s="250" t="s">
        <v>240</v>
      </c>
      <c r="H2" s="252"/>
    </row>
    <row r="3" spans="2:8" ht="60" customHeight="1" x14ac:dyDescent="0.25">
      <c r="B3" s="269" t="s">
        <v>358</v>
      </c>
      <c r="C3" s="244" t="s">
        <v>375</v>
      </c>
      <c r="D3" s="271" t="s">
        <v>377</v>
      </c>
      <c r="E3" s="245" t="s">
        <v>362</v>
      </c>
      <c r="F3" s="245" t="s">
        <v>364</v>
      </c>
      <c r="G3" s="270"/>
    </row>
    <row r="4" spans="2:8" ht="60" customHeight="1" x14ac:dyDescent="0.25">
      <c r="B4" s="269"/>
      <c r="C4" s="244" t="s">
        <v>376</v>
      </c>
      <c r="D4" s="271"/>
      <c r="E4" s="245" t="s">
        <v>378</v>
      </c>
      <c r="F4" s="245" t="s">
        <v>379</v>
      </c>
      <c r="G4" s="270"/>
    </row>
    <row r="5" spans="2:8" ht="60" customHeight="1" x14ac:dyDescent="0.25">
      <c r="B5" s="269" t="s">
        <v>366</v>
      </c>
      <c r="C5" s="244" t="s">
        <v>380</v>
      </c>
      <c r="D5" s="271" t="s">
        <v>382</v>
      </c>
      <c r="E5" s="245" t="s">
        <v>368</v>
      </c>
      <c r="F5" s="271"/>
      <c r="G5" s="270"/>
    </row>
    <row r="6" spans="2:8" ht="60" customHeight="1" x14ac:dyDescent="0.25">
      <c r="B6" s="269"/>
      <c r="C6" s="244" t="s">
        <v>381</v>
      </c>
      <c r="D6" s="271"/>
      <c r="E6" s="245" t="s">
        <v>369</v>
      </c>
      <c r="F6" s="271"/>
      <c r="G6" s="270"/>
    </row>
    <row r="7" spans="2:8" ht="60" customHeight="1" x14ac:dyDescent="0.25">
      <c r="B7" s="249" t="s">
        <v>370</v>
      </c>
      <c r="C7" s="244"/>
      <c r="D7" s="245"/>
      <c r="E7" s="245" t="s">
        <v>371</v>
      </c>
      <c r="F7" s="245" t="s">
        <v>372</v>
      </c>
      <c r="G7" s="244"/>
    </row>
    <row r="8" spans="2:8" ht="132" customHeight="1" x14ac:dyDescent="0.25">
      <c r="B8" s="249" t="s">
        <v>385</v>
      </c>
      <c r="C8" s="244" t="s">
        <v>386</v>
      </c>
      <c r="D8" s="245" t="s">
        <v>382</v>
      </c>
      <c r="E8" s="244" t="s">
        <v>384</v>
      </c>
      <c r="F8" s="245" t="s">
        <v>372</v>
      </c>
      <c r="G8" s="244"/>
    </row>
    <row r="9" spans="2:8" ht="60" customHeight="1" x14ac:dyDescent="0.25">
      <c r="B9" s="249" t="s">
        <v>373</v>
      </c>
      <c r="C9" s="244"/>
      <c r="D9" s="245"/>
      <c r="E9" s="245"/>
      <c r="F9" s="245"/>
      <c r="G9" s="244" t="s">
        <v>374</v>
      </c>
    </row>
  </sheetData>
  <mergeCells count="7">
    <mergeCell ref="B3:B4"/>
    <mergeCell ref="D3:D4"/>
    <mergeCell ref="G3:G4"/>
    <mergeCell ref="B5:B6"/>
    <mergeCell ref="D5:D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J48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A22" sqref="A22:XFD22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5" width="40.85546875" customWidth="1"/>
    <col min="6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3" width="15.140625" customWidth="1"/>
    <col min="25" max="25" width="12" customWidth="1"/>
    <col min="26" max="26" width="15.7109375" customWidth="1"/>
    <col min="27" max="27" width="16.28515625" customWidth="1"/>
    <col min="28" max="28" width="17.42578125" customWidth="1"/>
    <col min="29" max="29" width="14.28515625" customWidth="1"/>
    <col min="30" max="35" width="11.7109375" customWidth="1"/>
    <col min="36" max="36" width="10" customWidth="1"/>
  </cols>
  <sheetData>
    <row r="3" spans="1:36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201</v>
      </c>
      <c r="I3" s="23"/>
      <c r="J3" s="23"/>
      <c r="K3" s="23" t="s">
        <v>202</v>
      </c>
      <c r="L3" s="23"/>
      <c r="M3" s="23" t="s">
        <v>203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86</v>
      </c>
      <c r="V3" s="16"/>
      <c r="W3" s="16"/>
      <c r="X3" s="12" t="s">
        <v>85</v>
      </c>
      <c r="Y3" s="12"/>
      <c r="Z3" s="12"/>
      <c r="AA3" s="12"/>
      <c r="AB3" s="12"/>
      <c r="AC3" s="12"/>
    </row>
    <row r="4" spans="1:36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191</v>
      </c>
      <c r="G4" s="118" t="s">
        <v>195</v>
      </c>
      <c r="H4" s="102" t="s">
        <v>190</v>
      </c>
      <c r="I4" s="102" t="s">
        <v>196</v>
      </c>
      <c r="J4" s="102" t="s">
        <v>300</v>
      </c>
      <c r="K4" s="102" t="s">
        <v>164</v>
      </c>
      <c r="L4" s="102" t="s">
        <v>165</v>
      </c>
      <c r="M4" s="102" t="s">
        <v>162</v>
      </c>
      <c r="N4" s="102" t="s">
        <v>163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242" t="s">
        <v>341</v>
      </c>
      <c r="W4" s="242" t="s">
        <v>342</v>
      </c>
      <c r="X4" s="8" t="s">
        <v>79</v>
      </c>
      <c r="Y4" s="8" t="s">
        <v>153</v>
      </c>
      <c r="Z4" s="8" t="s">
        <v>151</v>
      </c>
      <c r="AA4" s="8" t="s">
        <v>152</v>
      </c>
      <c r="AB4" s="8" t="s">
        <v>150</v>
      </c>
      <c r="AC4" s="8" t="s">
        <v>80</v>
      </c>
      <c r="AD4" s="2" t="s">
        <v>40</v>
      </c>
      <c r="AE4" s="2" t="s">
        <v>41</v>
      </c>
      <c r="AF4" s="2" t="s">
        <v>38</v>
      </c>
      <c r="AG4" s="2" t="s">
        <v>39</v>
      </c>
      <c r="AH4" s="2" t="s">
        <v>43</v>
      </c>
      <c r="AI4" s="2" t="s">
        <v>42</v>
      </c>
      <c r="AJ4" t="s">
        <v>37</v>
      </c>
    </row>
    <row r="5" spans="1:36" x14ac:dyDescent="0.25">
      <c r="A5" t="s">
        <v>105</v>
      </c>
      <c r="C5" t="b">
        <v>0</v>
      </c>
      <c r="E5" t="s">
        <v>104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/>
      <c r="W5" s="27"/>
      <c r="X5">
        <v>0</v>
      </c>
      <c r="Z5">
        <v>1.05</v>
      </c>
      <c r="AA5">
        <v>1.4</v>
      </c>
      <c r="AB5">
        <v>0.8</v>
      </c>
      <c r="AC5">
        <v>0.8</v>
      </c>
      <c r="AD5">
        <v>20</v>
      </c>
      <c r="AE5">
        <v>64</v>
      </c>
      <c r="AF5">
        <v>20</v>
      </c>
      <c r="AG5">
        <v>100</v>
      </c>
      <c r="AH5">
        <v>40</v>
      </c>
      <c r="AI5">
        <v>65</v>
      </c>
      <c r="AJ5">
        <v>2020</v>
      </c>
    </row>
    <row r="6" spans="1:36" x14ac:dyDescent="0.25">
      <c r="A6" t="s">
        <v>154</v>
      </c>
      <c r="C6" t="b">
        <v>0</v>
      </c>
      <c r="E6" t="s">
        <v>155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/>
      <c r="W6" s="27"/>
      <c r="X6">
        <v>0</v>
      </c>
      <c r="Z6">
        <v>1</v>
      </c>
      <c r="AA6">
        <v>1</v>
      </c>
      <c r="AB6">
        <v>1</v>
      </c>
      <c r="AC6">
        <v>1</v>
      </c>
    </row>
    <row r="7" spans="1:36" x14ac:dyDescent="0.25">
      <c r="A7" t="s">
        <v>156</v>
      </c>
      <c r="C7" t="b">
        <v>0</v>
      </c>
      <c r="E7" t="s">
        <v>159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/>
      <c r="W7" s="27"/>
      <c r="X7">
        <v>0</v>
      </c>
      <c r="Z7">
        <v>1</v>
      </c>
      <c r="AA7">
        <v>1</v>
      </c>
      <c r="AB7">
        <v>1</v>
      </c>
      <c r="AC7">
        <v>1</v>
      </c>
    </row>
    <row r="8" spans="1:36" x14ac:dyDescent="0.25">
      <c r="A8" t="s">
        <v>156</v>
      </c>
      <c r="C8" t="b">
        <v>0</v>
      </c>
      <c r="E8" t="s">
        <v>159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/>
      <c r="W8" s="27"/>
      <c r="X8">
        <v>0</v>
      </c>
      <c r="Z8">
        <v>1</v>
      </c>
      <c r="AA8">
        <v>1</v>
      </c>
      <c r="AB8">
        <v>1</v>
      </c>
      <c r="AC8">
        <v>1</v>
      </c>
    </row>
    <row r="9" spans="1:36" x14ac:dyDescent="0.25">
      <c r="V9" s="27"/>
      <c r="W9" s="27"/>
    </row>
    <row r="10" spans="1:36" x14ac:dyDescent="0.25">
      <c r="A10" t="s">
        <v>241</v>
      </c>
      <c r="C10" t="b">
        <v>0</v>
      </c>
      <c r="E10" t="s">
        <v>243</v>
      </c>
      <c r="F10" s="119" t="s">
        <v>194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/>
      <c r="W10" s="27"/>
      <c r="X10">
        <v>0</v>
      </c>
      <c r="Z10">
        <v>1.05</v>
      </c>
      <c r="AA10">
        <v>1.4</v>
      </c>
      <c r="AB10">
        <v>0.8</v>
      </c>
      <c r="AC10">
        <v>0.8</v>
      </c>
      <c r="AD10">
        <v>20</v>
      </c>
      <c r="AE10">
        <v>69</v>
      </c>
      <c r="AF10">
        <v>20</v>
      </c>
      <c r="AG10">
        <v>100</v>
      </c>
      <c r="AH10">
        <v>50</v>
      </c>
      <c r="AI10">
        <v>70</v>
      </c>
      <c r="AJ10">
        <v>2020</v>
      </c>
    </row>
    <row r="11" spans="1:36" x14ac:dyDescent="0.25">
      <c r="A11" t="s">
        <v>242</v>
      </c>
      <c r="C11" t="b">
        <v>0</v>
      </c>
      <c r="E11" t="s">
        <v>244</v>
      </c>
      <c r="F11" s="119" t="s">
        <v>194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/>
      <c r="W11" s="27"/>
      <c r="X11">
        <v>0</v>
      </c>
      <c r="Z11">
        <v>1</v>
      </c>
      <c r="AA11">
        <v>1</v>
      </c>
      <c r="AB11">
        <v>1</v>
      </c>
      <c r="AC11">
        <v>1</v>
      </c>
      <c r="AD11">
        <v>20</v>
      </c>
      <c r="AE11">
        <v>69</v>
      </c>
      <c r="AF11">
        <v>20</v>
      </c>
      <c r="AG11">
        <v>100</v>
      </c>
      <c r="AH11">
        <v>50</v>
      </c>
      <c r="AI11">
        <v>70</v>
      </c>
      <c r="AJ11">
        <v>2020</v>
      </c>
    </row>
    <row r="12" spans="1:36" x14ac:dyDescent="0.25">
      <c r="A12" t="s">
        <v>295</v>
      </c>
      <c r="C12" t="b">
        <v>0</v>
      </c>
      <c r="E12" s="119" t="s">
        <v>296</v>
      </c>
      <c r="F12" s="119" t="s">
        <v>194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/>
      <c r="W12" s="27"/>
      <c r="X12">
        <v>0</v>
      </c>
      <c r="Z12">
        <v>1</v>
      </c>
      <c r="AA12">
        <v>1</v>
      </c>
      <c r="AB12">
        <v>1</v>
      </c>
      <c r="AC12">
        <v>1</v>
      </c>
      <c r="AD12">
        <v>20</v>
      </c>
      <c r="AE12">
        <v>69</v>
      </c>
      <c r="AF12">
        <v>20</v>
      </c>
      <c r="AG12">
        <v>100</v>
      </c>
      <c r="AH12">
        <v>50</v>
      </c>
      <c r="AI12">
        <v>70</v>
      </c>
      <c r="AJ12">
        <v>2020</v>
      </c>
    </row>
    <row r="13" spans="1:36" x14ac:dyDescent="0.25">
      <c r="V13" s="27"/>
      <c r="W13" s="27"/>
    </row>
    <row r="14" spans="1:36" x14ac:dyDescent="0.25">
      <c r="V14" s="27"/>
      <c r="W14" s="27"/>
    </row>
    <row r="15" spans="1:36" x14ac:dyDescent="0.25">
      <c r="V15" s="27"/>
      <c r="W15" s="27"/>
    </row>
    <row r="16" spans="1:36" s="119" customFormat="1" x14ac:dyDescent="0.25">
      <c r="A16" s="119" t="s">
        <v>166</v>
      </c>
      <c r="C16" s="119" t="b">
        <v>1</v>
      </c>
      <c r="E16" s="119" t="s">
        <v>159</v>
      </c>
      <c r="F16" s="119" t="s">
        <v>194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1</v>
      </c>
      <c r="V16" s="120">
        <v>6.0999999999999999E-2</v>
      </c>
      <c r="W16" s="120">
        <v>2.3E-2</v>
      </c>
      <c r="X16" s="119">
        <v>0</v>
      </c>
      <c r="Z16" s="119">
        <v>1</v>
      </c>
      <c r="AA16" s="119">
        <v>1</v>
      </c>
      <c r="AB16" s="119">
        <v>1</v>
      </c>
      <c r="AC16" s="119">
        <v>1</v>
      </c>
      <c r="AD16">
        <v>20</v>
      </c>
      <c r="AE16">
        <v>64</v>
      </c>
      <c r="AF16">
        <v>20</v>
      </c>
      <c r="AG16">
        <v>100</v>
      </c>
      <c r="AH16">
        <v>40</v>
      </c>
      <c r="AI16">
        <v>65</v>
      </c>
      <c r="AJ16" s="119">
        <v>2020</v>
      </c>
    </row>
    <row r="17" spans="1:36" x14ac:dyDescent="0.25">
      <c r="V17" s="27"/>
      <c r="W17" s="27"/>
    </row>
    <row r="18" spans="1:36" s="119" customFormat="1" x14ac:dyDescent="0.25">
      <c r="A18" s="119" t="s">
        <v>188</v>
      </c>
      <c r="C18" s="119" t="b">
        <v>1</v>
      </c>
      <c r="E18" s="119" t="s">
        <v>159</v>
      </c>
      <c r="F18" s="121" t="s">
        <v>192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1</v>
      </c>
      <c r="V18" s="120">
        <v>6.0999999999999999E-2</v>
      </c>
      <c r="W18" s="120">
        <v>2.3E-2</v>
      </c>
      <c r="X18" s="119">
        <v>0</v>
      </c>
      <c r="Z18" s="119">
        <v>1</v>
      </c>
      <c r="AA18" s="119">
        <v>1</v>
      </c>
      <c r="AB18" s="119">
        <v>1</v>
      </c>
      <c r="AC18" s="119">
        <v>1</v>
      </c>
      <c r="AD18">
        <v>20</v>
      </c>
      <c r="AE18">
        <v>64</v>
      </c>
      <c r="AF18">
        <v>20</v>
      </c>
      <c r="AG18">
        <v>100</v>
      </c>
      <c r="AH18">
        <v>40</v>
      </c>
      <c r="AI18">
        <v>65</v>
      </c>
      <c r="AJ18" s="119">
        <v>2020</v>
      </c>
    </row>
    <row r="19" spans="1:36" s="119" customFormat="1" x14ac:dyDescent="0.25">
      <c r="A19" s="119" t="s">
        <v>227</v>
      </c>
      <c r="C19" s="119" t="b">
        <v>1</v>
      </c>
      <c r="E19" s="119" t="s">
        <v>159</v>
      </c>
      <c r="F19" s="121" t="s">
        <v>228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1</v>
      </c>
      <c r="V19" s="120">
        <v>6.0999999999999999E-2</v>
      </c>
      <c r="W19" s="120">
        <v>2.3E-2</v>
      </c>
      <c r="X19" s="119">
        <v>0</v>
      </c>
      <c r="Z19" s="119">
        <v>1</v>
      </c>
      <c r="AA19" s="119">
        <v>1</v>
      </c>
      <c r="AB19" s="119">
        <v>1</v>
      </c>
      <c r="AC19" s="119">
        <v>1</v>
      </c>
      <c r="AD19">
        <v>20</v>
      </c>
      <c r="AE19">
        <v>64</v>
      </c>
      <c r="AF19">
        <v>20</v>
      </c>
      <c r="AG19">
        <v>100</v>
      </c>
      <c r="AH19">
        <v>40</v>
      </c>
      <c r="AI19">
        <v>65</v>
      </c>
      <c r="AJ19" s="119">
        <v>2020</v>
      </c>
    </row>
    <row r="20" spans="1:36" s="119" customFormat="1" x14ac:dyDescent="0.25">
      <c r="F20" s="121"/>
      <c r="G20" s="122"/>
      <c r="K20" s="175"/>
      <c r="L20" s="175"/>
      <c r="V20" s="120"/>
      <c r="W20" s="120"/>
      <c r="AD20"/>
      <c r="AE20"/>
      <c r="AF20"/>
      <c r="AG20"/>
      <c r="AH20"/>
      <c r="AI20"/>
    </row>
    <row r="21" spans="1:36" s="119" customFormat="1" x14ac:dyDescent="0.25">
      <c r="A21" s="119" t="s">
        <v>396</v>
      </c>
      <c r="C21" s="119" t="b">
        <v>0</v>
      </c>
      <c r="E21" s="119" t="s">
        <v>397</v>
      </c>
      <c r="F21" s="119" t="s">
        <v>194</v>
      </c>
      <c r="M21" s="119">
        <v>0</v>
      </c>
      <c r="N21" s="119">
        <v>0</v>
      </c>
      <c r="O21" s="119">
        <v>2021</v>
      </c>
      <c r="P21" s="119" t="s">
        <v>61</v>
      </c>
      <c r="Q21" s="119">
        <v>0.03</v>
      </c>
      <c r="R21" s="119">
        <v>0</v>
      </c>
      <c r="S21" s="119" t="b">
        <v>1</v>
      </c>
      <c r="T21" s="119">
        <v>6.6250000000000003E-2</v>
      </c>
      <c r="U21" s="119" t="b">
        <v>1</v>
      </c>
      <c r="V21" s="120">
        <v>6.0999999999999999E-2</v>
      </c>
      <c r="W21" s="120">
        <v>2.3E-2</v>
      </c>
      <c r="X21" s="119">
        <v>0</v>
      </c>
      <c r="Z21" s="119">
        <v>1</v>
      </c>
      <c r="AA21" s="119">
        <v>1</v>
      </c>
      <c r="AB21" s="119">
        <v>1</v>
      </c>
      <c r="AC21" s="119">
        <v>1</v>
      </c>
      <c r="AD21">
        <v>20</v>
      </c>
      <c r="AE21">
        <v>64</v>
      </c>
      <c r="AF21">
        <v>20</v>
      </c>
      <c r="AG21">
        <v>100</v>
      </c>
      <c r="AH21">
        <v>40</v>
      </c>
      <c r="AI21">
        <v>65</v>
      </c>
      <c r="AJ21" s="119">
        <v>2020</v>
      </c>
    </row>
    <row r="22" spans="1:36" s="119" customFormat="1" x14ac:dyDescent="0.25">
      <c r="A22" s="119" t="s">
        <v>402</v>
      </c>
      <c r="C22" s="119" t="b">
        <v>0</v>
      </c>
      <c r="E22" s="119" t="s">
        <v>397</v>
      </c>
      <c r="F22" s="121" t="s">
        <v>192</v>
      </c>
      <c r="G22" s="121">
        <v>2021</v>
      </c>
      <c r="H22" s="121">
        <v>2.5000000000000001E-2</v>
      </c>
      <c r="I22" s="121">
        <v>0.75</v>
      </c>
      <c r="J22" s="121">
        <v>3</v>
      </c>
      <c r="K22" s="121">
        <v>2.5000000000000001E-2</v>
      </c>
      <c r="L22" s="121">
        <v>0.02</v>
      </c>
      <c r="M22" s="119">
        <v>0</v>
      </c>
      <c r="N22" s="119">
        <v>0</v>
      </c>
      <c r="O22" s="119">
        <v>2021</v>
      </c>
      <c r="P22" s="119" t="s">
        <v>61</v>
      </c>
      <c r="Q22" s="119">
        <v>0.03</v>
      </c>
      <c r="R22" s="119">
        <v>0</v>
      </c>
      <c r="S22" s="119" t="b">
        <v>1</v>
      </c>
      <c r="T22" s="119">
        <v>6.6250000000000003E-2</v>
      </c>
      <c r="U22" s="119" t="b">
        <v>1</v>
      </c>
      <c r="V22" s="120">
        <v>6.0999999999999999E-2</v>
      </c>
      <c r="W22" s="120">
        <v>2.3E-2</v>
      </c>
      <c r="X22" s="119">
        <v>0</v>
      </c>
      <c r="Z22" s="119">
        <v>1</v>
      </c>
      <c r="AA22" s="119">
        <v>1</v>
      </c>
      <c r="AB22" s="119">
        <v>1</v>
      </c>
      <c r="AC22" s="119">
        <v>1</v>
      </c>
      <c r="AD22">
        <v>20</v>
      </c>
      <c r="AE22">
        <v>64</v>
      </c>
      <c r="AF22">
        <v>20</v>
      </c>
      <c r="AG22">
        <v>100</v>
      </c>
      <c r="AH22">
        <v>40</v>
      </c>
      <c r="AI22">
        <v>65</v>
      </c>
      <c r="AJ22" s="119">
        <v>2020</v>
      </c>
    </row>
    <row r="23" spans="1:36" s="119" customFormat="1" x14ac:dyDescent="0.25">
      <c r="F23" s="121"/>
      <c r="G23" s="121"/>
      <c r="H23" s="121"/>
      <c r="I23" s="121"/>
      <c r="J23" s="121"/>
      <c r="K23" s="121"/>
      <c r="L23" s="121"/>
      <c r="V23" s="120"/>
      <c r="W23" s="120"/>
      <c r="AD23"/>
      <c r="AE23"/>
      <c r="AF23"/>
      <c r="AG23"/>
      <c r="AH23"/>
      <c r="AI23"/>
    </row>
    <row r="24" spans="1:36" s="119" customFormat="1" x14ac:dyDescent="0.25">
      <c r="A24" s="119" t="s">
        <v>411</v>
      </c>
      <c r="C24" s="119" t="b">
        <v>0</v>
      </c>
      <c r="E24" s="119" t="s">
        <v>412</v>
      </c>
      <c r="F24" s="119" t="s">
        <v>194</v>
      </c>
      <c r="M24" s="119">
        <v>0</v>
      </c>
      <c r="N24" s="119">
        <v>0</v>
      </c>
      <c r="O24" s="119">
        <v>2021</v>
      </c>
      <c r="P24" s="119" t="s">
        <v>61</v>
      </c>
      <c r="Q24" s="119">
        <v>0.03</v>
      </c>
      <c r="R24" s="119">
        <v>0</v>
      </c>
      <c r="S24" s="119" t="b">
        <v>1</v>
      </c>
      <c r="T24" s="119">
        <v>6.6250000000000003E-2</v>
      </c>
      <c r="U24" s="119" t="b">
        <v>1</v>
      </c>
      <c r="V24" s="120">
        <v>6.0999999999999999E-2</v>
      </c>
      <c r="W24" s="120">
        <v>2.3E-2</v>
      </c>
      <c r="X24" s="119">
        <v>0</v>
      </c>
      <c r="Z24" s="119">
        <v>1</v>
      </c>
      <c r="AA24" s="119">
        <v>1</v>
      </c>
      <c r="AB24" s="119">
        <v>1</v>
      </c>
      <c r="AC24" s="119">
        <v>1</v>
      </c>
      <c r="AD24">
        <v>20</v>
      </c>
      <c r="AE24">
        <v>64</v>
      </c>
      <c r="AF24">
        <v>20</v>
      </c>
      <c r="AG24">
        <v>100</v>
      </c>
      <c r="AH24">
        <v>40</v>
      </c>
      <c r="AI24">
        <v>65</v>
      </c>
      <c r="AJ24" s="119">
        <v>2020</v>
      </c>
    </row>
    <row r="25" spans="1:36" s="119" customFormat="1" x14ac:dyDescent="0.25">
      <c r="A25" s="119" t="s">
        <v>418</v>
      </c>
      <c r="C25" s="119" t="b">
        <v>0</v>
      </c>
      <c r="E25" s="119" t="s">
        <v>419</v>
      </c>
      <c r="F25" s="119" t="s">
        <v>194</v>
      </c>
      <c r="M25" s="119">
        <v>0</v>
      </c>
      <c r="N25" s="119">
        <v>0</v>
      </c>
      <c r="O25" s="119">
        <v>2021</v>
      </c>
      <c r="P25" s="119" t="s">
        <v>61</v>
      </c>
      <c r="Q25" s="119">
        <v>0.03</v>
      </c>
      <c r="R25" s="119">
        <v>0</v>
      </c>
      <c r="S25" s="119" t="b">
        <v>1</v>
      </c>
      <c r="T25" s="119">
        <v>6.6250000000000003E-2</v>
      </c>
      <c r="U25" s="119" t="b">
        <v>1</v>
      </c>
      <c r="V25" s="120">
        <v>6.0999999999999999E-2</v>
      </c>
      <c r="W25" s="120">
        <v>2.3E-2</v>
      </c>
      <c r="X25" s="119">
        <v>0</v>
      </c>
      <c r="Z25" s="119">
        <v>1</v>
      </c>
      <c r="AA25" s="119">
        <v>1</v>
      </c>
      <c r="AB25" s="119">
        <v>1</v>
      </c>
      <c r="AC25" s="119">
        <v>1</v>
      </c>
      <c r="AD25">
        <v>20</v>
      </c>
      <c r="AE25">
        <v>64</v>
      </c>
      <c r="AF25">
        <v>20</v>
      </c>
      <c r="AG25">
        <v>100</v>
      </c>
      <c r="AH25">
        <v>40</v>
      </c>
      <c r="AI25">
        <v>65</v>
      </c>
      <c r="AJ25" s="119">
        <v>2020</v>
      </c>
    </row>
    <row r="26" spans="1:36" s="119" customFormat="1" x14ac:dyDescent="0.25">
      <c r="V26" s="120"/>
      <c r="W26" s="120"/>
      <c r="AD26"/>
      <c r="AE26"/>
      <c r="AF26"/>
      <c r="AG26"/>
      <c r="AH26"/>
      <c r="AI26"/>
    </row>
    <row r="27" spans="1:36" s="227" customFormat="1" x14ac:dyDescent="0.25">
      <c r="A27" s="227" t="s">
        <v>297</v>
      </c>
      <c r="C27" s="227" t="b">
        <v>0</v>
      </c>
      <c r="E27" s="227" t="s">
        <v>296</v>
      </c>
      <c r="F27" s="227" t="s">
        <v>194</v>
      </c>
      <c r="M27" s="227">
        <v>0</v>
      </c>
      <c r="N27" s="227">
        <v>0</v>
      </c>
      <c r="O27" s="227">
        <v>2021</v>
      </c>
      <c r="P27" s="227" t="s">
        <v>61</v>
      </c>
      <c r="Q27" s="227">
        <v>0.03</v>
      </c>
      <c r="R27" s="227">
        <v>0</v>
      </c>
      <c r="S27" s="227" t="b">
        <v>1</v>
      </c>
      <c r="T27" s="227">
        <v>6.6250000000000003E-2</v>
      </c>
      <c r="U27" s="227" t="b">
        <v>1</v>
      </c>
      <c r="V27" s="228">
        <v>0.24099999999999999</v>
      </c>
      <c r="W27" s="228">
        <v>9.1999999999999998E-2</v>
      </c>
      <c r="X27" s="227">
        <v>0</v>
      </c>
      <c r="Z27" s="227">
        <v>1</v>
      </c>
      <c r="AA27" s="227">
        <v>1</v>
      </c>
      <c r="AB27" s="227">
        <v>1</v>
      </c>
      <c r="AC27" s="227">
        <v>1</v>
      </c>
      <c r="AD27" s="227">
        <v>20</v>
      </c>
      <c r="AE27" s="227">
        <v>69</v>
      </c>
      <c r="AF27" s="227">
        <v>20</v>
      </c>
      <c r="AG27" s="227">
        <v>100</v>
      </c>
      <c r="AH27" s="227">
        <v>50</v>
      </c>
      <c r="AI27" s="227">
        <v>70</v>
      </c>
      <c r="AJ27" s="227">
        <v>2020</v>
      </c>
    </row>
    <row r="28" spans="1:36" x14ac:dyDescent="0.25">
      <c r="V28" s="27"/>
      <c r="W28" s="27"/>
    </row>
    <row r="29" spans="1:36" s="227" customFormat="1" x14ac:dyDescent="0.25">
      <c r="A29" s="227" t="s">
        <v>298</v>
      </c>
      <c r="C29" s="227" t="b">
        <v>0</v>
      </c>
      <c r="E29" s="227" t="s">
        <v>296</v>
      </c>
      <c r="F29" s="121" t="s">
        <v>192</v>
      </c>
      <c r="G29" s="121">
        <v>2021</v>
      </c>
      <c r="H29" s="229">
        <v>2.5000000000000001E-2</v>
      </c>
      <c r="I29" s="229">
        <v>0.75</v>
      </c>
      <c r="J29" s="229">
        <v>3</v>
      </c>
      <c r="K29" s="229">
        <v>2.2499999999999999E-2</v>
      </c>
      <c r="L29" s="229"/>
      <c r="M29" s="227">
        <v>0</v>
      </c>
      <c r="N29" s="227">
        <v>0</v>
      </c>
      <c r="O29" s="227">
        <v>2021</v>
      </c>
      <c r="P29" s="227" t="s">
        <v>61</v>
      </c>
      <c r="Q29" s="227">
        <v>0.03</v>
      </c>
      <c r="R29" s="227">
        <v>0</v>
      </c>
      <c r="S29" s="227" t="b">
        <v>1</v>
      </c>
      <c r="T29" s="227">
        <v>6.6250000000000003E-2</v>
      </c>
      <c r="U29" s="227" t="b">
        <v>1</v>
      </c>
      <c r="V29" s="228">
        <v>0.24099999999999999</v>
      </c>
      <c r="W29" s="228">
        <v>9.1999999999999998E-2</v>
      </c>
      <c r="X29" s="227">
        <v>0</v>
      </c>
      <c r="Z29" s="227">
        <v>1</v>
      </c>
      <c r="AA29" s="227">
        <v>1</v>
      </c>
      <c r="AB29" s="227">
        <v>1</v>
      </c>
      <c r="AC29" s="227">
        <v>1</v>
      </c>
      <c r="AD29" s="227">
        <v>20</v>
      </c>
      <c r="AE29" s="227">
        <v>69</v>
      </c>
      <c r="AF29" s="227">
        <v>20</v>
      </c>
      <c r="AG29" s="227">
        <v>100</v>
      </c>
      <c r="AH29" s="227">
        <v>50</v>
      </c>
      <c r="AI29" s="227">
        <v>70</v>
      </c>
      <c r="AJ29" s="227">
        <v>2020</v>
      </c>
    </row>
    <row r="30" spans="1:36" s="227" customFormat="1" x14ac:dyDescent="0.25">
      <c r="A30" s="227" t="s">
        <v>299</v>
      </c>
      <c r="C30" s="227" t="b">
        <v>0</v>
      </c>
      <c r="E30" s="227" t="s">
        <v>296</v>
      </c>
      <c r="F30" s="121" t="s">
        <v>228</v>
      </c>
      <c r="G30" s="122">
        <v>2021</v>
      </c>
      <c r="K30" s="227">
        <v>0.03</v>
      </c>
      <c r="M30" s="227">
        <v>0</v>
      </c>
      <c r="N30" s="227">
        <v>0</v>
      </c>
      <c r="O30" s="227">
        <v>2021</v>
      </c>
      <c r="P30" s="227" t="s">
        <v>61</v>
      </c>
      <c r="Q30" s="227">
        <v>0.03</v>
      </c>
      <c r="R30" s="227">
        <v>0</v>
      </c>
      <c r="S30" s="227" t="b">
        <v>1</v>
      </c>
      <c r="T30" s="227">
        <v>6.6250000000000003E-2</v>
      </c>
      <c r="U30" s="227" t="b">
        <v>1</v>
      </c>
      <c r="V30" s="228">
        <v>0.24099999999999999</v>
      </c>
      <c r="W30" s="228">
        <v>9.1999999999999998E-2</v>
      </c>
      <c r="X30" s="227">
        <v>0</v>
      </c>
      <c r="Z30" s="227">
        <v>1</v>
      </c>
      <c r="AA30" s="227">
        <v>1</v>
      </c>
      <c r="AB30" s="227">
        <v>1</v>
      </c>
      <c r="AC30" s="227">
        <v>1</v>
      </c>
      <c r="AD30" s="227">
        <v>20</v>
      </c>
      <c r="AE30" s="227">
        <v>69</v>
      </c>
      <c r="AF30" s="227">
        <v>20</v>
      </c>
      <c r="AG30" s="227">
        <v>100</v>
      </c>
      <c r="AH30" s="227">
        <v>50</v>
      </c>
      <c r="AI30" s="227">
        <v>70</v>
      </c>
      <c r="AJ30" s="227">
        <v>2020</v>
      </c>
    </row>
    <row r="31" spans="1:36" x14ac:dyDescent="0.25">
      <c r="V31" s="27"/>
      <c r="W31" s="27"/>
    </row>
    <row r="32" spans="1:36" x14ac:dyDescent="0.25">
      <c r="V32" s="27"/>
      <c r="W32" s="27"/>
    </row>
    <row r="33" spans="1:36" x14ac:dyDescent="0.25">
      <c r="V33" s="27"/>
      <c r="W33" s="27"/>
    </row>
    <row r="34" spans="1:36" x14ac:dyDescent="0.25">
      <c r="V34" s="27"/>
      <c r="W34" s="27"/>
    </row>
    <row r="35" spans="1:36" x14ac:dyDescent="0.25">
      <c r="V35" s="27"/>
      <c r="W35" s="27"/>
    </row>
    <row r="36" spans="1:36" x14ac:dyDescent="0.25">
      <c r="V36" s="27"/>
      <c r="W36" s="27"/>
    </row>
    <row r="37" spans="1:36" x14ac:dyDescent="0.25">
      <c r="V37" s="27"/>
      <c r="W37" s="27"/>
    </row>
    <row r="38" spans="1:36" x14ac:dyDescent="0.25">
      <c r="V38" s="27"/>
      <c r="W38" s="27"/>
    </row>
    <row r="39" spans="1:36" x14ac:dyDescent="0.25">
      <c r="V39" s="27"/>
      <c r="W39" s="27"/>
    </row>
    <row r="40" spans="1:36" x14ac:dyDescent="0.25">
      <c r="V40" s="27"/>
      <c r="W40" s="27"/>
    </row>
    <row r="41" spans="1:36" s="119" customFormat="1" x14ac:dyDescent="0.25">
      <c r="A41" s="119" t="s">
        <v>167</v>
      </c>
      <c r="C41" s="119" t="b">
        <v>0</v>
      </c>
      <c r="E41" s="119" t="s">
        <v>159</v>
      </c>
      <c r="F41" s="119" t="s">
        <v>194</v>
      </c>
      <c r="G41" s="119">
        <v>2021</v>
      </c>
      <c r="M41" s="119">
        <v>0.5</v>
      </c>
      <c r="N41" s="119">
        <v>0.5</v>
      </c>
      <c r="O41" s="119">
        <v>2021</v>
      </c>
      <c r="P41" s="119" t="s">
        <v>61</v>
      </c>
      <c r="Q41" s="119">
        <v>3.2500000000000001E-2</v>
      </c>
      <c r="R41" s="119">
        <v>0</v>
      </c>
      <c r="S41" s="119" t="b">
        <v>1</v>
      </c>
      <c r="T41" s="119">
        <v>6.7500000000000004E-2</v>
      </c>
      <c r="U41" s="119" t="b">
        <v>0</v>
      </c>
      <c r="V41" s="120"/>
      <c r="W41" s="120"/>
      <c r="X41" s="119">
        <v>0</v>
      </c>
      <c r="Z41" s="119">
        <v>1</v>
      </c>
      <c r="AA41" s="119">
        <v>1</v>
      </c>
      <c r="AB41" s="119">
        <v>1</v>
      </c>
      <c r="AC41" s="119">
        <v>1</v>
      </c>
      <c r="AD41">
        <v>20</v>
      </c>
      <c r="AE41">
        <v>64</v>
      </c>
      <c r="AF41">
        <v>20</v>
      </c>
      <c r="AG41">
        <v>100</v>
      </c>
      <c r="AH41">
        <v>40</v>
      </c>
      <c r="AI41">
        <v>65</v>
      </c>
      <c r="AJ41" s="119">
        <v>2019</v>
      </c>
    </row>
    <row r="42" spans="1:36" s="119" customFormat="1" x14ac:dyDescent="0.25">
      <c r="A42" s="119" t="s">
        <v>168</v>
      </c>
      <c r="C42" s="119" t="b">
        <v>0</v>
      </c>
      <c r="E42" s="119" t="s">
        <v>159</v>
      </c>
      <c r="F42" s="119" t="s">
        <v>194</v>
      </c>
      <c r="G42" s="119">
        <v>2021</v>
      </c>
      <c r="K42" s="119">
        <v>1.4999999999999999E-2</v>
      </c>
      <c r="L42" s="119">
        <v>0.02</v>
      </c>
      <c r="M42" s="119">
        <v>0</v>
      </c>
      <c r="N42" s="119">
        <v>0</v>
      </c>
      <c r="O42" s="119">
        <v>2021</v>
      </c>
      <c r="P42" s="119" t="s">
        <v>61</v>
      </c>
      <c r="Q42" s="119">
        <v>3.2500000000000001E-2</v>
      </c>
      <c r="R42" s="119">
        <v>0</v>
      </c>
      <c r="S42" s="119" t="b">
        <v>1</v>
      </c>
      <c r="T42" s="119">
        <v>6.7500000000000004E-2</v>
      </c>
      <c r="U42" s="119" t="b">
        <v>0</v>
      </c>
      <c r="V42" s="120"/>
      <c r="W42" s="120"/>
      <c r="X42" s="119">
        <v>0</v>
      </c>
      <c r="Z42" s="119">
        <v>1</v>
      </c>
      <c r="AA42" s="119">
        <v>1</v>
      </c>
      <c r="AB42" s="119">
        <v>1</v>
      </c>
      <c r="AC42" s="119">
        <v>1</v>
      </c>
      <c r="AD42">
        <v>20</v>
      </c>
      <c r="AE42">
        <v>64</v>
      </c>
      <c r="AF42">
        <v>20</v>
      </c>
      <c r="AG42">
        <v>100</v>
      </c>
      <c r="AH42">
        <v>40</v>
      </c>
      <c r="AI42">
        <v>65</v>
      </c>
      <c r="AJ42" s="119">
        <v>2019</v>
      </c>
    </row>
    <row r="43" spans="1:36" x14ac:dyDescent="0.25">
      <c r="V43" s="27"/>
      <c r="W43" s="27"/>
    </row>
    <row r="44" spans="1:36" x14ac:dyDescent="0.25">
      <c r="V44" s="27"/>
      <c r="W44" s="27"/>
    </row>
    <row r="45" spans="1:36" x14ac:dyDescent="0.25">
      <c r="V45" s="27"/>
      <c r="W45" s="27"/>
    </row>
    <row r="46" spans="1:36" x14ac:dyDescent="0.25">
      <c r="V46" s="27"/>
      <c r="W46" s="27"/>
    </row>
    <row r="47" spans="1:36" x14ac:dyDescent="0.25">
      <c r="V47" s="27"/>
      <c r="W47" s="27"/>
    </row>
    <row r="48" spans="1:36" x14ac:dyDescent="0.25">
      <c r="V48" s="27"/>
      <c r="W48" s="27"/>
    </row>
  </sheetData>
  <dataValidations count="2">
    <dataValidation type="list" allowBlank="1" showInputMessage="1" showErrorMessage="1" sqref="C5:C48" xr:uid="{CE4DB086-8939-4E0F-A217-D1528E507A37}">
      <formula1>"TRUE, FALSE"</formula1>
    </dataValidation>
    <dataValidation type="list" allowBlank="1" showInputMessage="1" showErrorMessage="1" sqref="D5:D48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G39" sqref="G39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67"/>
  <sheetViews>
    <sheetView topLeftCell="A7" workbookViewId="0">
      <selection activeCell="A45" sqref="A45:G46"/>
    </sheetView>
  </sheetViews>
  <sheetFormatPr defaultRowHeight="15" x14ac:dyDescent="0.25"/>
  <cols>
    <col min="1" max="1" width="26.85546875" customWidth="1"/>
    <col min="2" max="2" width="15.42578125" customWidth="1"/>
    <col min="3" max="3" width="49.14062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206</v>
      </c>
      <c r="D2" s="113" t="s">
        <v>208</v>
      </c>
      <c r="E2" s="113" t="s">
        <v>209</v>
      </c>
      <c r="F2" s="113" t="s">
        <v>210</v>
      </c>
      <c r="G2" s="113" t="s">
        <v>211</v>
      </c>
    </row>
    <row r="3" spans="1:7" x14ac:dyDescent="0.25">
      <c r="A3" s="30" t="s">
        <v>171</v>
      </c>
      <c r="B3" s="30" t="b">
        <v>1</v>
      </c>
      <c r="C3" s="30" t="s">
        <v>212</v>
      </c>
      <c r="D3" s="30" t="s">
        <v>222</v>
      </c>
      <c r="E3" s="30" t="s">
        <v>220</v>
      </c>
      <c r="F3" s="30" t="s">
        <v>219</v>
      </c>
      <c r="G3" s="30" t="s">
        <v>218</v>
      </c>
    </row>
    <row r="4" spans="1:7" x14ac:dyDescent="0.25">
      <c r="A4" s="30" t="s">
        <v>173</v>
      </c>
      <c r="B4" s="30" t="b">
        <v>1</v>
      </c>
      <c r="C4" s="30" t="s">
        <v>212</v>
      </c>
      <c r="D4" s="30" t="s">
        <v>222</v>
      </c>
      <c r="E4" s="30" t="s">
        <v>221</v>
      </c>
      <c r="F4" s="30" t="s">
        <v>219</v>
      </c>
      <c r="G4" s="30" t="s">
        <v>218</v>
      </c>
    </row>
    <row r="5" spans="1:7" x14ac:dyDescent="0.25">
      <c r="B5" s="159"/>
    </row>
    <row r="6" spans="1:7" x14ac:dyDescent="0.25">
      <c r="A6" s="131" t="s">
        <v>197</v>
      </c>
      <c r="B6" s="131" t="b">
        <v>1</v>
      </c>
      <c r="C6" s="131" t="s">
        <v>207</v>
      </c>
      <c r="D6" s="131" t="s">
        <v>222</v>
      </c>
      <c r="E6" s="131" t="s">
        <v>220</v>
      </c>
      <c r="F6" s="131" t="s">
        <v>192</v>
      </c>
      <c r="G6" s="131" t="s">
        <v>223</v>
      </c>
    </row>
    <row r="7" spans="1:7" x14ac:dyDescent="0.25">
      <c r="A7" s="131" t="s">
        <v>198</v>
      </c>
      <c r="B7" s="131" t="b">
        <v>1</v>
      </c>
      <c r="C7" s="131" t="s">
        <v>213</v>
      </c>
      <c r="D7" s="131" t="s">
        <v>222</v>
      </c>
      <c r="E7" s="131" t="s">
        <v>221</v>
      </c>
      <c r="F7" s="131" t="s">
        <v>192</v>
      </c>
      <c r="G7" s="131" t="s">
        <v>223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10" spans="1:7" x14ac:dyDescent="0.25">
      <c r="A10" s="146" t="s">
        <v>225</v>
      </c>
      <c r="B10" s="146" t="b">
        <v>1</v>
      </c>
      <c r="C10" s="146" t="s">
        <v>229</v>
      </c>
      <c r="D10" s="146" t="s">
        <v>222</v>
      </c>
      <c r="E10" s="146" t="s">
        <v>220</v>
      </c>
      <c r="F10" s="146" t="s">
        <v>228</v>
      </c>
      <c r="G10" s="131" t="s">
        <v>218</v>
      </c>
    </row>
    <row r="11" spans="1:7" x14ac:dyDescent="0.25">
      <c r="A11" s="146" t="s">
        <v>226</v>
      </c>
      <c r="B11" s="146" t="b">
        <v>1</v>
      </c>
      <c r="C11" s="146" t="s">
        <v>230</v>
      </c>
      <c r="D11" s="146" t="s">
        <v>222</v>
      </c>
      <c r="E11" s="146" t="s">
        <v>221</v>
      </c>
      <c r="F11" s="146" t="s">
        <v>228</v>
      </c>
      <c r="G11" s="131" t="s">
        <v>218</v>
      </c>
    </row>
    <row r="12" spans="1:7" s="159" customFormat="1" x14ac:dyDescent="0.25"/>
    <row r="13" spans="1:7" x14ac:dyDescent="0.25">
      <c r="A13" s="227" t="s">
        <v>387</v>
      </c>
      <c r="B13" s="227" t="b">
        <v>1</v>
      </c>
      <c r="C13" s="227" t="s">
        <v>391</v>
      </c>
      <c r="D13" s="227" t="s">
        <v>222</v>
      </c>
      <c r="E13" s="227" t="s">
        <v>220</v>
      </c>
      <c r="F13" s="227" t="s">
        <v>393</v>
      </c>
      <c r="G13" s="227" t="s">
        <v>218</v>
      </c>
    </row>
    <row r="14" spans="1:7" x14ac:dyDescent="0.25">
      <c r="A14" s="227" t="s">
        <v>388</v>
      </c>
      <c r="B14" s="227" t="b">
        <v>1</v>
      </c>
      <c r="C14" s="227" t="s">
        <v>392</v>
      </c>
      <c r="D14" s="227" t="s">
        <v>222</v>
      </c>
      <c r="E14" s="227" t="s">
        <v>221</v>
      </c>
      <c r="F14" s="227" t="s">
        <v>393</v>
      </c>
      <c r="G14" s="227" t="s">
        <v>218</v>
      </c>
    </row>
    <row r="15" spans="1:7" s="159" customFormat="1" x14ac:dyDescent="0.25"/>
    <row r="16" spans="1:7" s="159" customFormat="1" x14ac:dyDescent="0.25"/>
    <row r="17" spans="1:7" x14ac:dyDescent="0.25">
      <c r="A17" s="30" t="s">
        <v>398</v>
      </c>
      <c r="B17" s="30" t="b">
        <v>1</v>
      </c>
      <c r="C17" s="30" t="s">
        <v>405</v>
      </c>
      <c r="D17" s="30" t="s">
        <v>222</v>
      </c>
      <c r="E17" s="30" t="s">
        <v>220</v>
      </c>
      <c r="F17" s="30" t="s">
        <v>409</v>
      </c>
      <c r="G17" s="30" t="s">
        <v>218</v>
      </c>
    </row>
    <row r="18" spans="1:7" x14ac:dyDescent="0.25">
      <c r="A18" s="30" t="s">
        <v>399</v>
      </c>
      <c r="B18" s="30" t="b">
        <v>1</v>
      </c>
      <c r="C18" s="30" t="s">
        <v>406</v>
      </c>
      <c r="D18" s="30" t="s">
        <v>222</v>
      </c>
      <c r="E18" s="30" t="s">
        <v>221</v>
      </c>
      <c r="F18" s="30" t="s">
        <v>409</v>
      </c>
      <c r="G18" s="30" t="s">
        <v>218</v>
      </c>
    </row>
    <row r="19" spans="1:7" s="159" customFormat="1" x14ac:dyDescent="0.25"/>
    <row r="20" spans="1:7" x14ac:dyDescent="0.25">
      <c r="A20" s="30" t="s">
        <v>413</v>
      </c>
      <c r="B20" s="30" t="b">
        <v>1</v>
      </c>
      <c r="C20" s="30" t="s">
        <v>429</v>
      </c>
      <c r="D20" s="30" t="s">
        <v>222</v>
      </c>
      <c r="E20" s="30" t="s">
        <v>220</v>
      </c>
      <c r="F20" s="30" t="s">
        <v>417</v>
      </c>
      <c r="G20" s="30" t="s">
        <v>218</v>
      </c>
    </row>
    <row r="21" spans="1:7" x14ac:dyDescent="0.25">
      <c r="A21" s="30" t="s">
        <v>414</v>
      </c>
      <c r="B21" s="30" t="b">
        <v>1</v>
      </c>
      <c r="C21" s="30" t="s">
        <v>430</v>
      </c>
      <c r="D21" s="30" t="s">
        <v>222</v>
      </c>
      <c r="E21" s="30" t="s">
        <v>221</v>
      </c>
      <c r="F21" s="30" t="s">
        <v>417</v>
      </c>
      <c r="G21" s="30" t="s">
        <v>218</v>
      </c>
    </row>
    <row r="22" spans="1:7" s="159" customFormat="1" x14ac:dyDescent="0.25"/>
    <row r="23" spans="1:7" x14ac:dyDescent="0.25">
      <c r="A23" s="30" t="s">
        <v>403</v>
      </c>
      <c r="B23" s="30" t="b">
        <v>1</v>
      </c>
      <c r="C23" s="30" t="s">
        <v>407</v>
      </c>
      <c r="D23" s="30" t="s">
        <v>222</v>
      </c>
      <c r="E23" s="30" t="s">
        <v>220</v>
      </c>
      <c r="F23" s="30" t="s">
        <v>410</v>
      </c>
      <c r="G23" s="30" t="s">
        <v>218</v>
      </c>
    </row>
    <row r="24" spans="1:7" x14ac:dyDescent="0.25">
      <c r="A24" s="30" t="s">
        <v>404</v>
      </c>
      <c r="B24" s="30" t="b">
        <v>1</v>
      </c>
      <c r="C24" s="30" t="s">
        <v>408</v>
      </c>
      <c r="D24" s="30" t="s">
        <v>222</v>
      </c>
      <c r="E24" s="30" t="s">
        <v>221</v>
      </c>
      <c r="F24" s="30" t="s">
        <v>410</v>
      </c>
      <c r="G24" s="30" t="s">
        <v>218</v>
      </c>
    </row>
    <row r="25" spans="1:7" s="159" customFormat="1" x14ac:dyDescent="0.25"/>
    <row r="26" spans="1:7" x14ac:dyDescent="0.25">
      <c r="A26" s="30" t="s">
        <v>420</v>
      </c>
      <c r="B26" s="30" t="b">
        <v>1</v>
      </c>
      <c r="C26" s="30" t="s">
        <v>428</v>
      </c>
      <c r="D26" s="30" t="s">
        <v>222</v>
      </c>
      <c r="E26" s="30" t="s">
        <v>220</v>
      </c>
      <c r="F26" s="30" t="s">
        <v>427</v>
      </c>
      <c r="G26" s="30" t="s">
        <v>218</v>
      </c>
    </row>
    <row r="27" spans="1:7" x14ac:dyDescent="0.25">
      <c r="A27" s="30" t="s">
        <v>421</v>
      </c>
      <c r="B27" s="30" t="b">
        <v>1</v>
      </c>
      <c r="C27" s="30" t="s">
        <v>428</v>
      </c>
      <c r="D27" s="30" t="s">
        <v>222</v>
      </c>
      <c r="E27" s="30" t="s">
        <v>221</v>
      </c>
      <c r="F27" s="30" t="s">
        <v>427</v>
      </c>
      <c r="G27" s="30" t="s">
        <v>218</v>
      </c>
    </row>
    <row r="28" spans="1:7" s="159" customFormat="1" x14ac:dyDescent="0.25"/>
    <row r="29" spans="1:7" x14ac:dyDescent="0.25">
      <c r="A29" s="272" t="s">
        <v>431</v>
      </c>
      <c r="B29" s="272" t="b">
        <v>1</v>
      </c>
      <c r="C29" s="272" t="s">
        <v>437</v>
      </c>
      <c r="D29" s="272" t="s">
        <v>222</v>
      </c>
      <c r="E29" s="272" t="s">
        <v>220</v>
      </c>
      <c r="F29" s="272" t="s">
        <v>439</v>
      </c>
      <c r="G29" s="272" t="s">
        <v>218</v>
      </c>
    </row>
    <row r="30" spans="1:7" x14ac:dyDescent="0.25">
      <c r="A30" s="272" t="s">
        <v>432</v>
      </c>
      <c r="B30" s="272" t="b">
        <v>1</v>
      </c>
      <c r="C30" s="272" t="s">
        <v>438</v>
      </c>
      <c r="D30" s="272" t="s">
        <v>222</v>
      </c>
      <c r="E30" s="272" t="s">
        <v>221</v>
      </c>
      <c r="F30" s="272" t="s">
        <v>439</v>
      </c>
      <c r="G30" s="272" t="s">
        <v>218</v>
      </c>
    </row>
    <row r="31" spans="1:7" s="159" customFormat="1" x14ac:dyDescent="0.25"/>
    <row r="32" spans="1:7" x14ac:dyDescent="0.25">
      <c r="A32" s="30" t="s">
        <v>301</v>
      </c>
      <c r="B32" s="30" t="b">
        <v>1</v>
      </c>
      <c r="C32" s="30" t="s">
        <v>314</v>
      </c>
      <c r="D32" s="30" t="s">
        <v>311</v>
      </c>
      <c r="E32" s="30" t="s">
        <v>220</v>
      </c>
      <c r="F32" s="30" t="s">
        <v>219</v>
      </c>
      <c r="G32" s="30" t="s">
        <v>218</v>
      </c>
    </row>
    <row r="33" spans="1:7" x14ac:dyDescent="0.25">
      <c r="A33" s="30" t="s">
        <v>302</v>
      </c>
      <c r="B33" s="30" t="b">
        <v>1</v>
      </c>
      <c r="C33" s="30" t="s">
        <v>314</v>
      </c>
      <c r="D33" s="30" t="s">
        <v>311</v>
      </c>
      <c r="E33" s="30" t="s">
        <v>221</v>
      </c>
      <c r="F33" s="30" t="s">
        <v>219</v>
      </c>
      <c r="G33" s="30" t="s">
        <v>218</v>
      </c>
    </row>
    <row r="34" spans="1:7" x14ac:dyDescent="0.25">
      <c r="B34" s="159"/>
    </row>
    <row r="35" spans="1:7" x14ac:dyDescent="0.25">
      <c r="A35" s="131" t="s">
        <v>303</v>
      </c>
      <c r="B35" s="131" t="b">
        <v>1</v>
      </c>
      <c r="C35" s="131" t="s">
        <v>315</v>
      </c>
      <c r="D35" s="131" t="s">
        <v>311</v>
      </c>
      <c r="E35" s="131" t="s">
        <v>220</v>
      </c>
      <c r="F35" s="131" t="s">
        <v>192</v>
      </c>
      <c r="G35" s="131" t="s">
        <v>223</v>
      </c>
    </row>
    <row r="36" spans="1:7" x14ac:dyDescent="0.25">
      <c r="A36" s="131" t="s">
        <v>304</v>
      </c>
      <c r="B36" s="131" t="b">
        <v>1</v>
      </c>
      <c r="C36" s="131" t="s">
        <v>316</v>
      </c>
      <c r="D36" s="131" t="s">
        <v>311</v>
      </c>
      <c r="E36" s="131" t="s">
        <v>221</v>
      </c>
      <c r="F36" s="131" t="s">
        <v>192</v>
      </c>
      <c r="G36" s="131" t="s">
        <v>223</v>
      </c>
    </row>
    <row r="37" spans="1:7" x14ac:dyDescent="0.25">
      <c r="A37" s="131"/>
      <c r="B37" s="131"/>
      <c r="C37" s="131"/>
      <c r="D37" s="131"/>
      <c r="E37" s="131"/>
      <c r="F37" s="131"/>
      <c r="G37" s="131"/>
    </row>
    <row r="39" spans="1:7" x14ac:dyDescent="0.25">
      <c r="A39" s="146" t="s">
        <v>305</v>
      </c>
      <c r="B39" s="146" t="b">
        <v>1</v>
      </c>
      <c r="C39" s="146" t="s">
        <v>319</v>
      </c>
      <c r="D39" s="146" t="s">
        <v>311</v>
      </c>
      <c r="E39" s="146" t="s">
        <v>220</v>
      </c>
      <c r="F39" s="146" t="s">
        <v>228</v>
      </c>
      <c r="G39" s="131" t="s">
        <v>218</v>
      </c>
    </row>
    <row r="40" spans="1:7" x14ac:dyDescent="0.25">
      <c r="A40" s="146" t="s">
        <v>306</v>
      </c>
      <c r="B40" s="146" t="b">
        <v>1</v>
      </c>
      <c r="C40" s="146" t="s">
        <v>320</v>
      </c>
      <c r="D40" s="146" t="s">
        <v>311</v>
      </c>
      <c r="E40" s="146" t="s">
        <v>221</v>
      </c>
      <c r="F40" s="146" t="s">
        <v>228</v>
      </c>
      <c r="G40" s="131" t="s">
        <v>218</v>
      </c>
    </row>
    <row r="41" spans="1:7" s="159" customFormat="1" x14ac:dyDescent="0.25"/>
    <row r="42" spans="1:7" x14ac:dyDescent="0.25">
      <c r="A42" s="227" t="s">
        <v>389</v>
      </c>
      <c r="B42" s="227" t="b">
        <v>1</v>
      </c>
      <c r="C42" s="227" t="s">
        <v>394</v>
      </c>
      <c r="D42" s="227" t="s">
        <v>311</v>
      </c>
      <c r="E42" s="227" t="s">
        <v>220</v>
      </c>
      <c r="F42" s="227" t="s">
        <v>393</v>
      </c>
      <c r="G42" s="227" t="s">
        <v>218</v>
      </c>
    </row>
    <row r="43" spans="1:7" x14ac:dyDescent="0.25">
      <c r="A43" s="227" t="s">
        <v>390</v>
      </c>
      <c r="B43" s="227" t="b">
        <v>1</v>
      </c>
      <c r="C43" s="227" t="s">
        <v>395</v>
      </c>
      <c r="D43" s="227" t="s">
        <v>311</v>
      </c>
      <c r="E43" s="227" t="s">
        <v>221</v>
      </c>
      <c r="F43" s="227" t="s">
        <v>393</v>
      </c>
      <c r="G43" s="227" t="s">
        <v>218</v>
      </c>
    </row>
    <row r="44" spans="1:7" s="159" customFormat="1" x14ac:dyDescent="0.25"/>
    <row r="45" spans="1:7" x14ac:dyDescent="0.25">
      <c r="A45" s="227" t="s">
        <v>433</v>
      </c>
      <c r="B45" s="227" t="b">
        <v>1</v>
      </c>
      <c r="C45" s="227" t="s">
        <v>394</v>
      </c>
      <c r="D45" s="227" t="s">
        <v>311</v>
      </c>
      <c r="E45" s="227" t="s">
        <v>220</v>
      </c>
      <c r="F45" s="227" t="s">
        <v>439</v>
      </c>
      <c r="G45" s="227" t="s">
        <v>218</v>
      </c>
    </row>
    <row r="46" spans="1:7" x14ac:dyDescent="0.25">
      <c r="A46" s="227" t="s">
        <v>434</v>
      </c>
      <c r="B46" s="227" t="b">
        <v>1</v>
      </c>
      <c r="C46" s="227" t="s">
        <v>395</v>
      </c>
      <c r="D46" s="227" t="s">
        <v>311</v>
      </c>
      <c r="E46" s="227" t="s">
        <v>221</v>
      </c>
      <c r="F46" s="227" t="s">
        <v>439</v>
      </c>
      <c r="G46" s="227" t="s">
        <v>218</v>
      </c>
    </row>
    <row r="47" spans="1:7" s="159" customFormat="1" x14ac:dyDescent="0.25"/>
    <row r="48" spans="1:7" s="159" customFormat="1" x14ac:dyDescent="0.25"/>
    <row r="49" spans="1:7" s="159" customFormat="1" x14ac:dyDescent="0.25"/>
    <row r="50" spans="1:7" x14ac:dyDescent="0.25">
      <c r="A50" s="30" t="s">
        <v>233</v>
      </c>
      <c r="B50" s="30" t="b">
        <v>0</v>
      </c>
      <c r="C50" s="30" t="s">
        <v>239</v>
      </c>
      <c r="D50" s="30" t="s">
        <v>222</v>
      </c>
      <c r="E50" s="30" t="s">
        <v>220</v>
      </c>
      <c r="F50" s="30" t="s">
        <v>240</v>
      </c>
      <c r="G50" s="30" t="s">
        <v>218</v>
      </c>
    </row>
    <row r="51" spans="1:7" x14ac:dyDescent="0.25">
      <c r="A51" s="30" t="s">
        <v>234</v>
      </c>
      <c r="B51" s="30" t="b">
        <v>0</v>
      </c>
      <c r="C51" s="30" t="s">
        <v>239</v>
      </c>
      <c r="D51" s="30" t="s">
        <v>222</v>
      </c>
      <c r="E51" s="30" t="s">
        <v>221</v>
      </c>
      <c r="F51" s="30" t="s">
        <v>240</v>
      </c>
      <c r="G51" s="30" t="s">
        <v>218</v>
      </c>
    </row>
    <row r="52" spans="1:7" x14ac:dyDescent="0.25">
      <c r="A52" s="30" t="s">
        <v>307</v>
      </c>
      <c r="B52" s="30" t="b">
        <v>0</v>
      </c>
      <c r="C52" s="30" t="s">
        <v>321</v>
      </c>
      <c r="D52" s="30" t="s">
        <v>311</v>
      </c>
      <c r="E52" s="30" t="s">
        <v>220</v>
      </c>
      <c r="F52" s="30" t="s">
        <v>240</v>
      </c>
      <c r="G52" s="30" t="s">
        <v>218</v>
      </c>
    </row>
    <row r="53" spans="1:7" x14ac:dyDescent="0.25">
      <c r="A53" s="30" t="s">
        <v>308</v>
      </c>
      <c r="B53" s="30" t="b">
        <v>0</v>
      </c>
      <c r="C53" s="30" t="s">
        <v>321</v>
      </c>
      <c r="D53" s="30" t="s">
        <v>311</v>
      </c>
      <c r="E53" s="30" t="s">
        <v>221</v>
      </c>
      <c r="F53" s="30" t="s">
        <v>240</v>
      </c>
      <c r="G53" s="30" t="s">
        <v>218</v>
      </c>
    </row>
    <row r="54" spans="1:7" s="159" customFormat="1" x14ac:dyDescent="0.25"/>
    <row r="55" spans="1:7" s="159" customFormat="1" x14ac:dyDescent="0.25"/>
    <row r="56" spans="1:7" s="159" customFormat="1" x14ac:dyDescent="0.25"/>
    <row r="57" spans="1:7" s="159" customFormat="1" x14ac:dyDescent="0.25"/>
    <row r="58" spans="1:7" s="159" customFormat="1" x14ac:dyDescent="0.25"/>
    <row r="59" spans="1:7" s="159" customFormat="1" x14ac:dyDescent="0.25"/>
    <row r="60" spans="1:7" s="159" customFormat="1" x14ac:dyDescent="0.25">
      <c r="A60" s="159" t="s">
        <v>204</v>
      </c>
      <c r="B60" s="159" t="b">
        <v>0</v>
      </c>
      <c r="C60" s="159" t="s">
        <v>216</v>
      </c>
      <c r="D60" s="159" t="s">
        <v>222</v>
      </c>
      <c r="E60" s="159" t="s">
        <v>220</v>
      </c>
      <c r="F60" s="159" t="s">
        <v>193</v>
      </c>
      <c r="G60" s="159" t="s">
        <v>224</v>
      </c>
    </row>
    <row r="61" spans="1:7" s="159" customFormat="1" x14ac:dyDescent="0.25">
      <c r="A61" s="159" t="s">
        <v>205</v>
      </c>
      <c r="B61" s="159" t="b">
        <v>0</v>
      </c>
      <c r="C61" s="159" t="s">
        <v>217</v>
      </c>
      <c r="D61" s="159" t="s">
        <v>222</v>
      </c>
      <c r="E61" s="159" t="s">
        <v>221</v>
      </c>
      <c r="F61" s="159" t="s">
        <v>193</v>
      </c>
      <c r="G61" s="159" t="s">
        <v>224</v>
      </c>
    </row>
    <row r="63" spans="1:7" x14ac:dyDescent="0.25">
      <c r="A63" s="131" t="s">
        <v>312</v>
      </c>
      <c r="B63" s="131" t="b">
        <v>0</v>
      </c>
      <c r="C63" s="131" t="s">
        <v>317</v>
      </c>
      <c r="D63" s="131" t="s">
        <v>311</v>
      </c>
      <c r="E63" s="131" t="s">
        <v>220</v>
      </c>
      <c r="F63" s="131" t="s">
        <v>192</v>
      </c>
      <c r="G63" s="131" t="s">
        <v>224</v>
      </c>
    </row>
    <row r="64" spans="1:7" x14ac:dyDescent="0.25">
      <c r="A64" s="131" t="s">
        <v>313</v>
      </c>
      <c r="B64" s="131" t="b">
        <v>0</v>
      </c>
      <c r="C64" s="131" t="s">
        <v>318</v>
      </c>
      <c r="D64" s="131" t="s">
        <v>311</v>
      </c>
      <c r="E64" s="131" t="s">
        <v>221</v>
      </c>
      <c r="F64" s="131" t="s">
        <v>192</v>
      </c>
      <c r="G64" s="131" t="s">
        <v>224</v>
      </c>
    </row>
    <row r="66" spans="1:7" x14ac:dyDescent="0.25">
      <c r="A66" s="131" t="s">
        <v>199</v>
      </c>
      <c r="B66" s="131" t="b">
        <v>0</v>
      </c>
      <c r="C66" s="131" t="s">
        <v>214</v>
      </c>
      <c r="D66" s="131" t="s">
        <v>222</v>
      </c>
      <c r="E66" s="131" t="s">
        <v>220</v>
      </c>
      <c r="F66" s="131" t="s">
        <v>192</v>
      </c>
      <c r="G66" s="131" t="s">
        <v>224</v>
      </c>
    </row>
    <row r="67" spans="1:7" x14ac:dyDescent="0.25">
      <c r="A67" s="131" t="s">
        <v>200</v>
      </c>
      <c r="B67" s="131" t="b">
        <v>0</v>
      </c>
      <c r="C67" s="131" t="s">
        <v>215</v>
      </c>
      <c r="D67" s="131" t="s">
        <v>222</v>
      </c>
      <c r="E67" s="131" t="s">
        <v>221</v>
      </c>
      <c r="F67" s="131" t="s">
        <v>192</v>
      </c>
      <c r="G67" s="131" t="s">
        <v>224</v>
      </c>
    </row>
  </sheetData>
  <dataValidations count="1">
    <dataValidation type="list" allowBlank="1" showInputMessage="1" showErrorMessage="1" sqref="B63:B64 B66:B67 B3:B37 B39:B61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21" sqref="F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232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246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59</v>
      </c>
    </row>
    <row r="13" spans="1:7" x14ac:dyDescent="0.25">
      <c r="A13" s="1" t="s">
        <v>246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127</v>
      </c>
    </row>
    <row r="3" spans="1:5" ht="15" customHeight="1" x14ac:dyDescent="0.25">
      <c r="B3" s="267"/>
      <c r="C3" s="49" t="s">
        <v>107</v>
      </c>
      <c r="D3" s="34" t="s">
        <v>108</v>
      </c>
      <c r="E3" t="s">
        <v>126</v>
      </c>
    </row>
    <row r="4" spans="1:5" x14ac:dyDescent="0.25">
      <c r="B4" s="267"/>
      <c r="C4" s="35">
        <v>43646</v>
      </c>
      <c r="D4" s="35">
        <v>43646</v>
      </c>
    </row>
    <row r="5" spans="1:5" ht="25.5" x14ac:dyDescent="0.25">
      <c r="B5" s="36" t="s">
        <v>109</v>
      </c>
      <c r="C5" s="37"/>
      <c r="D5" s="37"/>
    </row>
    <row r="6" spans="1:5" ht="19.5" customHeight="1" x14ac:dyDescent="0.25">
      <c r="B6" s="38" t="s">
        <v>110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111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112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113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114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148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149</v>
      </c>
      <c r="C12" s="92"/>
      <c r="D12" s="92"/>
      <c r="E12" s="56"/>
    </row>
    <row r="13" spans="1:5" ht="19.5" customHeight="1" x14ac:dyDescent="0.25">
      <c r="B13" s="94" t="s">
        <v>110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111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112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113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114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115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116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117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118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119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120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121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110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122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123</v>
      </c>
      <c r="C27" s="37"/>
      <c r="D27" s="37"/>
      <c r="E27" s="50"/>
    </row>
    <row r="28" spans="2:5" ht="48" customHeight="1" x14ac:dyDescent="0.25">
      <c r="B28" s="41" t="s">
        <v>124</v>
      </c>
      <c r="C28" s="37"/>
      <c r="D28" s="37"/>
      <c r="E28" s="50"/>
    </row>
    <row r="29" spans="2:5" x14ac:dyDescent="0.25">
      <c r="B29" s="38" t="s">
        <v>110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111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112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113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114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148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110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111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112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113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115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125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110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122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J30" sqref="J30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128</v>
      </c>
    </row>
    <row r="3" spans="1:11" ht="15" customHeight="1" x14ac:dyDescent="0.25"/>
    <row r="4" spans="1:11" x14ac:dyDescent="0.25">
      <c r="C4" s="62" t="s">
        <v>129</v>
      </c>
    </row>
    <row r="5" spans="1:11" x14ac:dyDescent="0.25">
      <c r="C5" s="268" t="s">
        <v>130</v>
      </c>
      <c r="D5" s="33"/>
      <c r="E5" s="33"/>
    </row>
    <row r="6" spans="1:11" ht="19.5" customHeight="1" x14ac:dyDescent="0.25">
      <c r="C6" s="268"/>
      <c r="D6" s="82">
        <v>43646</v>
      </c>
      <c r="E6" s="83">
        <v>43646</v>
      </c>
    </row>
    <row r="7" spans="1:11" ht="19.5" customHeight="1" x14ac:dyDescent="0.25">
      <c r="C7" s="268"/>
      <c r="D7" s="82" t="s">
        <v>142</v>
      </c>
      <c r="E7" s="84" t="s">
        <v>143</v>
      </c>
      <c r="F7" t="s">
        <v>126</v>
      </c>
    </row>
    <row r="8" spans="1:11" ht="19.5" customHeight="1" x14ac:dyDescent="0.25">
      <c r="C8" s="63" t="s">
        <v>131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132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133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134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135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136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137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138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147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144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145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146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131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139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140</v>
      </c>
      <c r="D23" s="37"/>
      <c r="E23" s="37"/>
    </row>
    <row r="24" spans="3:6" x14ac:dyDescent="0.25">
      <c r="C24" s="63" t="s">
        <v>131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132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133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134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141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137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138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147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144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145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146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131</v>
      </c>
      <c r="D35" s="74">
        <v>0.2379</v>
      </c>
      <c r="E35" s="74">
        <v>0.21640000000000001</v>
      </c>
    </row>
    <row r="36" spans="3:6" x14ac:dyDescent="0.25">
      <c r="C36" s="63" t="s">
        <v>139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workbookViewId="0">
      <selection activeCell="J21" sqref="J21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286</v>
      </c>
    </row>
    <row r="3" spans="1:8" ht="15" customHeight="1" x14ac:dyDescent="0.25"/>
    <row r="4" spans="1:8" x14ac:dyDescent="0.25">
      <c r="C4" s="267"/>
      <c r="D4" s="213"/>
    </row>
    <row r="5" spans="1:8" ht="15.75" x14ac:dyDescent="0.25">
      <c r="C5" s="267"/>
      <c r="D5" s="214" t="s">
        <v>287</v>
      </c>
      <c r="E5" s="215" t="s">
        <v>179</v>
      </c>
      <c r="F5" s="226" t="s">
        <v>292</v>
      </c>
      <c r="G5" s="226" t="s">
        <v>293</v>
      </c>
      <c r="H5" s="226" t="s">
        <v>294</v>
      </c>
    </row>
    <row r="6" spans="1:8" ht="19.5" customHeight="1" x14ac:dyDescent="0.25">
      <c r="C6" s="181" t="s">
        <v>252</v>
      </c>
      <c r="D6" s="213"/>
      <c r="E6" s="213"/>
      <c r="F6" s="212"/>
    </row>
    <row r="7" spans="1:8" ht="19.5" customHeight="1" x14ac:dyDescent="0.25">
      <c r="C7" s="193" t="s">
        <v>278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288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289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290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291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279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280</v>
      </c>
      <c r="D13" s="213"/>
      <c r="E13" s="220"/>
      <c r="G13" s="32"/>
      <c r="H13" s="32"/>
    </row>
    <row r="14" spans="1:8" ht="19.5" customHeight="1" x14ac:dyDescent="0.25">
      <c r="C14" s="182" t="s">
        <v>281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282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283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284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260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263</v>
      </c>
      <c r="D19" s="224">
        <v>143411</v>
      </c>
      <c r="E19" s="224">
        <v>143411</v>
      </c>
    </row>
    <row r="20" spans="3:8" ht="19.5" customHeight="1" x14ac:dyDescent="0.25">
      <c r="C20" s="181" t="s">
        <v>267</v>
      </c>
      <c r="D20" s="213"/>
      <c r="E20" s="213"/>
    </row>
    <row r="21" spans="3:8" ht="19.5" customHeight="1" x14ac:dyDescent="0.25">
      <c r="C21" s="193" t="s">
        <v>278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288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289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290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291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279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280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281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283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284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270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263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285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H27" sqref="H27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249</v>
      </c>
    </row>
    <row r="3" spans="1:11" ht="15" customHeight="1" x14ac:dyDescent="0.25">
      <c r="D3" s="177" t="s">
        <v>250</v>
      </c>
    </row>
    <row r="5" spans="1:11" x14ac:dyDescent="0.25">
      <c r="D5" s="267"/>
      <c r="F5" s="178">
        <v>44012</v>
      </c>
      <c r="K5" s="179">
        <v>43646</v>
      </c>
    </row>
    <row r="6" spans="1:11" ht="19.5" customHeight="1" x14ac:dyDescent="0.25">
      <c r="D6" s="267"/>
      <c r="F6" s="180" t="s">
        <v>251</v>
      </c>
      <c r="K6" s="180" t="s">
        <v>251</v>
      </c>
    </row>
    <row r="7" spans="1:11" ht="19.5" customHeight="1" x14ac:dyDescent="0.25">
      <c r="D7" s="206" t="s">
        <v>252</v>
      </c>
      <c r="E7" s="207" t="s">
        <v>277</v>
      </c>
      <c r="F7" s="37"/>
      <c r="K7" s="37"/>
    </row>
    <row r="8" spans="1:11" ht="19.5" customHeight="1" x14ac:dyDescent="0.25">
      <c r="D8" s="208" t="s">
        <v>253</v>
      </c>
      <c r="E8" s="209">
        <f t="shared" ref="E8:E13" si="0">F8/$F$14</f>
        <v>0.16468053357134391</v>
      </c>
      <c r="F8" s="184" t="s">
        <v>254</v>
      </c>
      <c r="K8" s="183" t="s">
        <v>255</v>
      </c>
    </row>
    <row r="9" spans="1:11" ht="19.5" customHeight="1" x14ac:dyDescent="0.25">
      <c r="D9" s="208" t="s">
        <v>256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257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258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259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260</v>
      </c>
      <c r="E13" s="209">
        <f t="shared" si="0"/>
        <v>0.24961823012181772</v>
      </c>
      <c r="F13" s="192" t="s">
        <v>261</v>
      </c>
      <c r="K13" s="191" t="s">
        <v>262</v>
      </c>
    </row>
    <row r="14" spans="1:11" ht="25.5" customHeight="1" x14ac:dyDescent="0.25">
      <c r="D14" s="193" t="s">
        <v>263</v>
      </c>
      <c r="F14" s="184" t="s">
        <v>264</v>
      </c>
      <c r="K14" s="183" t="s">
        <v>265</v>
      </c>
    </row>
    <row r="15" spans="1:11" ht="19.5" customHeight="1" x14ac:dyDescent="0.25">
      <c r="D15" s="194" t="s">
        <v>266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267</v>
      </c>
      <c r="E16" s="119"/>
      <c r="F16" s="37"/>
      <c r="K16" s="37"/>
    </row>
    <row r="17" spans="4:11" ht="19.5" customHeight="1" x14ac:dyDescent="0.25">
      <c r="D17" s="204" t="s">
        <v>253</v>
      </c>
      <c r="E17" s="210">
        <f>F17/$F$22</f>
        <v>0.10194402676825608</v>
      </c>
      <c r="F17" s="184" t="s">
        <v>268</v>
      </c>
      <c r="K17" s="183" t="s">
        <v>269</v>
      </c>
    </row>
    <row r="18" spans="4:11" ht="19.5" customHeight="1" x14ac:dyDescent="0.25">
      <c r="D18" s="204" t="s">
        <v>256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257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258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270</v>
      </c>
      <c r="E21" s="210">
        <f t="shared" si="1"/>
        <v>0.14861612157447746</v>
      </c>
      <c r="F21" s="192" t="s">
        <v>271</v>
      </c>
      <c r="K21" s="191" t="s">
        <v>272</v>
      </c>
    </row>
    <row r="22" spans="4:11" ht="19.5" customHeight="1" x14ac:dyDescent="0.25">
      <c r="D22" s="193" t="s">
        <v>263</v>
      </c>
      <c r="F22" s="184" t="s">
        <v>273</v>
      </c>
      <c r="K22" s="183" t="s">
        <v>274</v>
      </c>
    </row>
    <row r="23" spans="4:11" ht="19.5" customHeight="1" x14ac:dyDescent="0.25">
      <c r="D23" s="199" t="s">
        <v>275</v>
      </c>
      <c r="F23" s="201">
        <v>0.14860000000000001</v>
      </c>
      <c r="K23" s="200">
        <v>0.14660000000000001</v>
      </c>
    </row>
    <row r="25" spans="4:11" x14ac:dyDescent="0.25">
      <c r="D25" s="202" t="s">
        <v>276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targetVals_Funding_fc</vt:lpstr>
      <vt:lpstr>targetVals_Funding_pf</vt:lpstr>
      <vt:lpstr>target_summary</vt:lpstr>
      <vt:lpstr>Cost PF</vt:lpstr>
      <vt:lpstr>Cost FC</vt:lpstr>
      <vt:lpstr>Note1</vt:lpstr>
      <vt:lpstr>Policies_FC</vt:lpstr>
      <vt:lpstr>Policies_PF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2021-06-28T19:51:52Z</dcterms:modified>
</cp:coreProperties>
</file>