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mc:AlternateContent xmlns:mc="http://schemas.openxmlformats.org/markup-compatibility/2006">
    <mc:Choice Requires="x15">
      <x15ac:absPath xmlns:x15ac="http://schemas.microsoft.com/office/spreadsheetml/2010/11/ac" url="C:\Users\fgao\PycharmProjects\ExcelloHomes\"/>
    </mc:Choice>
  </mc:AlternateContent>
  <xr:revisionPtr revIDLastSave="0" documentId="13_ncr:1_{BF6FB6EA-05DF-4D77-A2EC-FDFAB2D7A160}" xr6:coauthVersionLast="43" xr6:coauthVersionMax="43" xr10:uidLastSave="{00000000-0000-0000-0000-000000000000}"/>
  <bookViews>
    <workbookView xWindow="-120" yWindow="-120" windowWidth="20730" windowHeight="11160" xr2:uid="{00000000-000D-0000-FFFF-FFFF00000000}"/>
  </bookViews>
  <sheets>
    <sheet name="Service Quote Slab Elevation" sheetId="1" r:id="rId1"/>
    <sheet name="Bid Template" sheetId="3" r:id="rId2"/>
    <sheet name="Info" sheetId="2" r:id="rId3"/>
  </sheets>
  <definedNames>
    <definedName name="_xlnm.Print_Area" localSheetId="0">'Service Quote Slab Elevation'!$B$1:$H$70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48" i="1" l="1"/>
  <c r="F58" i="2" l="1"/>
  <c r="F57" i="2"/>
  <c r="E86" i="2"/>
  <c r="F58" i="1"/>
  <c r="F9" i="1"/>
  <c r="G8" i="3"/>
  <c r="G6" i="3"/>
  <c r="G5" i="3"/>
  <c r="G9" i="3"/>
  <c r="G7" i="3"/>
  <c r="G3" i="3"/>
  <c r="G2" i="3"/>
  <c r="C7" i="3"/>
  <c r="C5" i="3"/>
  <c r="C4" i="3"/>
  <c r="C3" i="3"/>
  <c r="F56" i="1" l="1"/>
  <c r="C11" i="2" l="1"/>
  <c r="F54" i="2" l="1"/>
  <c r="F52" i="2"/>
  <c r="G50" i="3"/>
  <c r="F85" i="2"/>
  <c r="E47" i="2"/>
  <c r="E48" i="2"/>
  <c r="E46" i="2"/>
  <c r="G49" i="3"/>
  <c r="F86" i="2"/>
  <c r="F84" i="2"/>
  <c r="F2" i="2"/>
  <c r="H8" i="1"/>
  <c r="F8" i="1"/>
  <c r="G51" i="3" l="1"/>
  <c r="F52" i="1"/>
  <c r="F51" i="1"/>
  <c r="F44" i="1"/>
  <c r="F43" i="1"/>
  <c r="F42" i="1"/>
  <c r="F47" i="2"/>
  <c r="E41" i="2"/>
  <c r="F39" i="2"/>
  <c r="F22" i="1"/>
  <c r="F21" i="1"/>
  <c r="F20" i="1"/>
  <c r="F16" i="1"/>
  <c r="F15" i="1"/>
  <c r="F14" i="1"/>
  <c r="H21" i="1" l="1"/>
  <c r="E38" i="2"/>
  <c r="H28" i="1" s="1"/>
  <c r="E50" i="2"/>
  <c r="F40" i="1" s="1"/>
  <c r="H58" i="1"/>
  <c r="E39" i="2"/>
  <c r="E45" i="2"/>
  <c r="H56" i="1"/>
  <c r="F27" i="3" l="1"/>
  <c r="G27" i="3" s="1"/>
  <c r="G28" i="3" s="1"/>
  <c r="H6" i="1"/>
  <c r="H5" i="1"/>
  <c r="B11" i="1"/>
  <c r="B10" i="1"/>
  <c r="B9" i="1"/>
  <c r="B8" i="1"/>
  <c r="H47" i="1" l="1"/>
  <c r="H7" i="1"/>
  <c r="F29" i="1"/>
  <c r="H42" i="1"/>
  <c r="H37" i="1" l="1"/>
  <c r="H29" i="1"/>
  <c r="H40" i="1"/>
  <c r="H35" i="1" l="1"/>
  <c r="H57" i="1" l="1"/>
  <c r="F15" i="3" l="1"/>
  <c r="G15" i="3" s="1"/>
  <c r="G16" i="3" s="1"/>
  <c r="G36" i="3" l="1"/>
  <c r="G37" i="3" s="1"/>
  <c r="H51" i="1"/>
  <c r="H52" i="1"/>
  <c r="F30" i="3"/>
  <c r="G30" i="3" s="1"/>
  <c r="G31" i="3" s="1"/>
  <c r="H44" i="1"/>
  <c r="H43" i="1"/>
  <c r="H36" i="1"/>
  <c r="F24" i="3" l="1"/>
  <c r="G24" i="3" s="1"/>
  <c r="G25" i="3" s="1"/>
  <c r="F33" i="3"/>
  <c r="G33" i="3" s="1"/>
  <c r="G34" i="3" s="1"/>
  <c r="F12" i="3" l="1"/>
  <c r="G12" i="3" s="1"/>
  <c r="G13" i="3" s="1"/>
  <c r="F21" i="3" l="1"/>
  <c r="G21" i="3" s="1"/>
  <c r="G22" i="3" s="1"/>
  <c r="F18" i="3"/>
  <c r="G18" i="3" s="1"/>
  <c r="G19" i="3" s="1"/>
  <c r="G38" i="3" l="1"/>
  <c r="G42" i="3" l="1"/>
  <c r="G39" i="3" l="1"/>
  <c r="G43" i="3" s="1"/>
  <c r="G53" i="3" s="1"/>
  <c r="F9"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JH</author>
  </authors>
  <commentList>
    <comment ref="B78" authorId="0" shapeId="0" xr:uid="{00000000-0006-0000-0200-000001000000}">
      <text>
        <r>
          <rPr>
            <b/>
            <sz val="9"/>
            <color indexed="81"/>
            <rFont val="Tahoma"/>
            <family val="2"/>
          </rPr>
          <t>JH:</t>
        </r>
        <r>
          <rPr>
            <sz val="9"/>
            <color indexed="81"/>
            <rFont val="Tahoma"/>
            <family val="2"/>
          </rPr>
          <t xml:space="preserve">
</t>
        </r>
      </text>
    </comment>
  </commentList>
</comments>
</file>

<file path=xl/sharedStrings.xml><?xml version="1.0" encoding="utf-8"?>
<sst xmlns="http://schemas.openxmlformats.org/spreadsheetml/2006/main" count="209" uniqueCount="161">
  <si>
    <t>ITEM #</t>
  </si>
  <si>
    <t>PRICE/UNIT</t>
  </si>
  <si>
    <t>WORK DESCRIPTION</t>
  </si>
  <si>
    <t>QTY</t>
  </si>
  <si>
    <t>PRICE</t>
  </si>
  <si>
    <t>Elevation Type</t>
  </si>
  <si>
    <t>Home/Flood Map Description</t>
  </si>
  <si>
    <t>Pallets of Sod with labor and installation</t>
  </si>
  <si>
    <t>Eligible Elevation Costs</t>
  </si>
  <si>
    <t>NON Eligible Elevation Costs</t>
  </si>
  <si>
    <t>PRE-CONSTRUCTION</t>
  </si>
  <si>
    <t>Home Inspection - photograph and document pre-existing condition of home</t>
  </si>
  <si>
    <t>Surveys - Elevation Certificate Pre-lift, Post-lift, and Final Elevation Certificate</t>
  </si>
  <si>
    <t>SITE PREPARATION</t>
  </si>
  <si>
    <t>EXCAVATION, PILES, ELEVATION</t>
  </si>
  <si>
    <t>FOUNDATION</t>
  </si>
  <si>
    <t>UTILITIES</t>
  </si>
  <si>
    <t>FINISHES AND LANDSCAPING</t>
  </si>
  <si>
    <t>STEPS, LANDINGS, CARPENTRY</t>
  </si>
  <si>
    <t>Remove existing landscaping required for elevation, it is the homeowners obligation to maintain landscaping removed, installation of Silt fence</t>
  </si>
  <si>
    <t xml:space="preserve">Post site cleanup </t>
  </si>
  <si>
    <t>Mobilization, Site Prep (includes breaking up and the removal and disposal of concrete), Equipment, Supervision, Labor</t>
  </si>
  <si>
    <t>Warranty, Supervison, Overhead</t>
  </si>
  <si>
    <t>ADA Approved Items</t>
  </si>
  <si>
    <t>Slab Elevation</t>
  </si>
  <si>
    <t xml:space="preserve">Extend gutter to ground level </t>
  </si>
  <si>
    <t>Repair existing sprinkler system after completion of elevation</t>
  </si>
  <si>
    <t>Detach and reset fence</t>
  </si>
  <si>
    <t xml:space="preserve">Demo masonary stairs </t>
  </si>
  <si>
    <t>Tree Removal (Large)</t>
  </si>
  <si>
    <t>Tree Removal (Regular)</t>
  </si>
  <si>
    <t>Tree Trimming</t>
  </si>
  <si>
    <t>Excavate under the exterior and interior load-bearing supports of the residence to prepare for concrete footings in accordance with engineer specifications</t>
  </si>
  <si>
    <t>Pour 24"X24" continuous reinforced concrete footer as per engineer specifications</t>
  </si>
  <si>
    <t>Install 8"x8" concrete pillings to support the existing concrete slab under residence to the point of refusal, where engineer has specified to provide sufficient weight load support.</t>
  </si>
  <si>
    <t>Labor and material to install  painted steel beams WF 8" x 18#/ft. to span areas for interior columns per engineered specifications</t>
  </si>
  <si>
    <t>Additional support for masonary fireplace</t>
  </si>
  <si>
    <t xml:space="preserve">Raise, Shore and Align above mentioned residence to satisfy BFE and local free board requirements; according to engineer specifications. Contractor to provide all block, shims, and angle iron, or any other materials required during lift. </t>
  </si>
  <si>
    <t>Install 16" X 16" pialister block concrete column with four (4) #5 rebar tied into footings and original slab with epoxy for structural support in accordance with engineer specifications.  (columns will be pumped solid with concrete using pump truck to avoid cold joints)</t>
  </si>
  <si>
    <t xml:space="preserve"> Disconnect, Raise and reconnect A/C system(s) to new elevated height requirements </t>
  </si>
  <si>
    <t>Build temporary stairs for access to home during elevation process</t>
  </si>
  <si>
    <t>Construct 4'X4' landing to meet program requirents (including stairs and handrails)</t>
  </si>
  <si>
    <t>It is more cost effective to connect egress points with a 4' walkway than construct multiple stairways</t>
  </si>
  <si>
    <t>Remove and replace dirt due to location of septic system and/or size of property there is insufficient space to store excavated dirt</t>
  </si>
  <si>
    <t>Disconnect and reconnect electrical as required by local building agencies</t>
  </si>
  <si>
    <t>Equipment, dirt and labor to allow for proper grading as required by local agencies</t>
  </si>
  <si>
    <t xml:space="preserve">Install enclosed elevator based on elevation height </t>
  </si>
  <si>
    <t>Install personal mechanial lift / platform lift based on elevation height</t>
  </si>
  <si>
    <t>Install enclosed elevator based on elevation height</t>
  </si>
  <si>
    <t xml:space="preserve">Install personal mechanical lift / platform lift based on elevation height </t>
  </si>
  <si>
    <t>Site tiolet, dumpster and hauling off debris</t>
  </si>
  <si>
    <t>Total Elevation</t>
  </si>
  <si>
    <t>Total Sq Footage</t>
  </si>
  <si>
    <t>Disconnect and reconnect/repair water, sewer / septic, gas as required by local building agencies</t>
  </si>
  <si>
    <t>Pour concrete slab under raised home per engineered specifications. Price includes pump truct as required</t>
  </si>
  <si>
    <t>Add Wood Handrails to Elevated Porch Area /Deck</t>
  </si>
  <si>
    <t>Engineering - Drawings, Inspections, TWIA Submittals, Required Architectural Plans</t>
  </si>
  <si>
    <t>Spray foam insulation  underneath elevated slab (3 -  4 inches of closed cell insulation =Minimum of R-13)</t>
  </si>
  <si>
    <t>Detach breezeway and properly repair roofline and Home</t>
  </si>
  <si>
    <t>Elevate Existing Deck</t>
  </si>
  <si>
    <t>gc@excellohomes.com</t>
  </si>
  <si>
    <t>www.excellohomes.com</t>
  </si>
  <si>
    <t>Elevation Proposal for:</t>
  </si>
  <si>
    <t>Customer Name</t>
  </si>
  <si>
    <t>Customer Phone#</t>
  </si>
  <si>
    <t>Customer email</t>
  </si>
  <si>
    <t>Customer Street Address</t>
  </si>
  <si>
    <t>City, State zip code</t>
  </si>
  <si>
    <t>Relocation Allowance (days)</t>
  </si>
  <si>
    <t>Attached Garage sq ft</t>
  </si>
  <si>
    <t>Porches sq. ft</t>
  </si>
  <si>
    <t>Decks sq ft</t>
  </si>
  <si>
    <t>Freeboard (ft.)</t>
  </si>
  <si>
    <t>Elevate DFE (ft)</t>
  </si>
  <si>
    <t>Elevate (DFE) ft.</t>
  </si>
  <si>
    <t>Freeboard ft.</t>
  </si>
  <si>
    <t>Total Elevation ft.</t>
  </si>
  <si>
    <t>Relocation Days</t>
  </si>
  <si>
    <t>Tunneling/Excavating (lnft) to faciltate the installation of 8"x8" concrete pilings</t>
  </si>
  <si>
    <t>Construct 4'X8' landing to meet program requirents (including stairs and handrails)</t>
  </si>
  <si>
    <t>Permiting Fee</t>
  </si>
  <si>
    <t>Bonding &amp; Insurance</t>
  </si>
  <si>
    <t>price per sqft</t>
  </si>
  <si>
    <t>Repair / replace concrete damaged during elevation (sqft.)</t>
  </si>
  <si>
    <t>qty</t>
  </si>
  <si>
    <t>price/unit</t>
  </si>
  <si>
    <t>The "x" factor</t>
  </si>
  <si>
    <t>1st floor Sq. Ft.</t>
  </si>
  <si>
    <t>2nd floor sq. ft.</t>
  </si>
  <si>
    <t>Total foot print sqare footage</t>
  </si>
  <si>
    <t>Total sqft</t>
  </si>
  <si>
    <t>addition expense to lift 2nd floor</t>
  </si>
  <si>
    <t>Site toilet, dumpster and hauling off debris</t>
  </si>
  <si>
    <t>BID TEMPLATE</t>
  </si>
  <si>
    <t>Contractor:</t>
  </si>
  <si>
    <t>Excello Homes</t>
  </si>
  <si>
    <t>1st Floor sqft</t>
  </si>
  <si>
    <t>Homeowner:</t>
  </si>
  <si>
    <t>2nd Floor sqft</t>
  </si>
  <si>
    <t>Address:</t>
  </si>
  <si>
    <t>City:</t>
  </si>
  <si>
    <t>BFE</t>
  </si>
  <si>
    <t>Floor Elevation</t>
  </si>
  <si>
    <t xml:space="preserve">Foundation Type: </t>
  </si>
  <si>
    <t>Freeboard</t>
  </si>
  <si>
    <t>Target BFE</t>
  </si>
  <si>
    <t xml:space="preserve">Total Elevation </t>
  </si>
  <si>
    <t>Item</t>
  </si>
  <si>
    <t>Description</t>
  </si>
  <si>
    <t>Unit Price</t>
  </si>
  <si>
    <t>Price</t>
  </si>
  <si>
    <t>Pre-Construction Activites</t>
  </si>
  <si>
    <t>SUBTOTAL</t>
  </si>
  <si>
    <t>Site Preparation/Development</t>
  </si>
  <si>
    <t>Excavation, Pilings, Elevation</t>
  </si>
  <si>
    <t>Foundation</t>
  </si>
  <si>
    <t>Utilities</t>
  </si>
  <si>
    <t>Flatwork</t>
  </si>
  <si>
    <t>Steps, Landings, and Carpentry</t>
  </si>
  <si>
    <t>Finish-Outs and Landscaping</t>
  </si>
  <si>
    <t xml:space="preserve">Subtotal Grant Eligible Costs </t>
  </si>
  <si>
    <t>Bonding and Insurance</t>
  </si>
  <si>
    <t>Profit and Overhead</t>
  </si>
  <si>
    <t>Sales Tax on Materials</t>
  </si>
  <si>
    <t>GRANT ELIGIBLE COSTS TOTAL</t>
  </si>
  <si>
    <t>Owner Paid Extras (State Approved)</t>
  </si>
  <si>
    <t>TOTAL CONTRACTED PRICE</t>
  </si>
  <si>
    <t>3rd stop for ADA Lift</t>
  </si>
  <si>
    <t>Additional Lift Height</t>
  </si>
  <si>
    <t>Additional Lift Height 10'-13'</t>
  </si>
  <si>
    <t>Additional Lift Height 5'-9' ($1.25/sqft for each additional foot of elevation)</t>
  </si>
  <si>
    <t>Additional Lift Height 10'-13' ($1.50/sqft for each additional foot of elevation)</t>
  </si>
  <si>
    <t>Additional Lift Height 14'-17' ($1.75/sqft for each additional foot of elevation)</t>
  </si>
  <si>
    <t xml:space="preserve"> Disconnect, Raise and reconnect A/C system(s) as needed to new elevated height requirements </t>
  </si>
  <si>
    <t>Spray foam insulation  underneath elevated slab (closed cell insulation =Minimum of R-13)</t>
  </si>
  <si>
    <t>Footprint of Home</t>
  </si>
  <si>
    <t>Detach and reset fence; included in bid price</t>
  </si>
  <si>
    <t xml:space="preserve">Extend gutter to ground level; included in bid price </t>
  </si>
  <si>
    <t>Repair existing sprinkler system after completion of elevation, included in bid price</t>
  </si>
  <si>
    <t xml:space="preserve">Construct 4'X4' landing to meet program requirements (including stairs and handrails)A raise height above 12 feet will require a landing as per code; larger and increased number of support posts. </t>
  </si>
  <si>
    <t xml:space="preserve">Construct 4'X8' landing to meet program requirements (including stairs and handrails)A raise height above 12 feet will require a landing as per code; larger and increased number of support posts. </t>
  </si>
  <si>
    <t>Upgrade from 4x4 to 4x8 landing with handrails</t>
  </si>
  <si>
    <t>Nassau Bay, TX 77058</t>
  </si>
  <si>
    <t>Pour concrete slab under raised home per engineered specifications. Price includes pump truck as required. Install three (3) sided CMU block wall with required flood vents.  This includes the required rebar and concrete fill as required by Engineer Specifications.</t>
  </si>
  <si>
    <t>Henry &amp; Gloria Blair</t>
  </si>
  <si>
    <t>18727 Martinique Drive</t>
  </si>
  <si>
    <t>713.443.6321  713.443.7904</t>
  </si>
  <si>
    <t xml:space="preserve">Additional Landing/Decking- Front of Home-  </t>
  </si>
  <si>
    <t>Front of Home</t>
  </si>
  <si>
    <t>363 sqft</t>
  </si>
  <si>
    <t>Upgrade - Front of Home-standard metal handrails</t>
  </si>
  <si>
    <t>198 LF</t>
  </si>
  <si>
    <t>Upgrade toSplitfaced Block Wall</t>
  </si>
  <si>
    <t>1,440 sqft</t>
  </si>
  <si>
    <t>ADA Personal Lift</t>
  </si>
  <si>
    <t>Tel. 877.390.5438</t>
  </si>
  <si>
    <t>120 Days of Living Allowance</t>
  </si>
  <si>
    <t>Draw #1   AMOUNT:</t>
  </si>
  <si>
    <t xml:space="preserve">Draw #1  Amount </t>
  </si>
  <si>
    <t>Warranty, Supervison,Overhead</t>
  </si>
  <si>
    <t>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</si>
</sst>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6" formatCode="&quot;$&quot;#,##0_);[Red]\(&quot;$&quot;#,##0\)"/>
    <numFmt numFmtId="8" formatCode="&quot;$&quot;#,##0.00_);[Red]\(&quot;$&quot;#,##0.00\)"/>
    <numFmt numFmtId="44" formatCode="_(&quot;$&quot;* #,##0.00_);_(&quot;$&quot;* \(#,##0.00\);_(&quot;$&quot;* &quot;-&quot;??_);_(@_)"/>
    <numFmt numFmtId="164" formatCode="&quot;$&quot;#,##0.00"/>
    <numFmt numFmtId="165" formatCode="[&lt;=9999999]###\-####;\(###\)\ ###\-####"/>
    <numFmt numFmtId="166" formatCode="[$-F800]dddd\,\ mmmm\ dd\,\ yyyy"/>
  </numFmts>
  <fonts count="37" x14ac:knownFonts="1">
    <font>
      <sz val="10"/>
      <name val="Arial"/>
    </font>
    <font>
      <sz val="8"/>
      <name val="Arial"/>
      <family val="2"/>
    </font>
    <font>
      <sz val="10"/>
      <name val="Trebuchet MS"/>
      <family val="2"/>
      <scheme val="minor"/>
    </font>
    <font>
      <b/>
      <sz val="11"/>
      <name val="Trebuchet MS"/>
      <family val="2"/>
      <scheme val="minor"/>
    </font>
    <font>
      <sz val="11"/>
      <name val="Trebuchet MS"/>
      <family val="2"/>
      <scheme val="minor"/>
    </font>
    <font>
      <sz val="8"/>
      <name val="Trebuchet MS"/>
      <family val="2"/>
      <scheme val="minor"/>
    </font>
    <font>
      <b/>
      <sz val="8"/>
      <name val="Trebuchet MS"/>
      <family val="2"/>
      <scheme val="minor"/>
    </font>
    <font>
      <sz val="8"/>
      <name val="Trebuchet MS"/>
      <family val="2"/>
      <scheme val="major"/>
    </font>
    <font>
      <b/>
      <sz val="8"/>
      <name val="Trebuchet MS"/>
      <family val="2"/>
      <scheme val="major"/>
    </font>
    <font>
      <u/>
      <sz val="10"/>
      <color theme="10"/>
      <name val="Arial"/>
      <family val="2"/>
    </font>
    <font>
      <u/>
      <sz val="8"/>
      <color theme="10"/>
      <name val="Arial"/>
      <family val="2"/>
    </font>
    <font>
      <b/>
      <u/>
      <sz val="8"/>
      <name val="Trebuchet MS"/>
      <family val="2"/>
      <scheme val="minor"/>
    </font>
    <font>
      <sz val="10"/>
      <name val="Trebuchet MS"/>
      <family val="2"/>
      <scheme val="major"/>
    </font>
    <font>
      <b/>
      <i/>
      <sz val="9"/>
      <name val="Trebuchet MS"/>
      <family val="2"/>
      <scheme val="minor"/>
    </font>
    <font>
      <sz val="10"/>
      <name val="Arial"/>
      <family val="2"/>
    </font>
    <font>
      <b/>
      <sz val="10"/>
      <name val="Trebuchet MS"/>
      <family val="2"/>
      <scheme val="major"/>
    </font>
    <font>
      <b/>
      <i/>
      <sz val="8"/>
      <name val="Trebuchet MS"/>
      <family val="2"/>
      <scheme val="major"/>
    </font>
    <font>
      <sz val="9"/>
      <color indexed="81"/>
      <name val="Tahoma"/>
      <family val="2"/>
    </font>
    <font>
      <b/>
      <sz val="9"/>
      <color indexed="81"/>
      <name val="Tahoma"/>
      <family val="2"/>
    </font>
    <font>
      <b/>
      <sz val="8"/>
      <color rgb="FF0070C0"/>
      <name val="Trebuchet MS"/>
      <family val="2"/>
      <scheme val="major"/>
    </font>
    <font>
      <sz val="10"/>
      <color rgb="FF0070C0"/>
      <name val="Arial"/>
      <family val="2"/>
    </font>
    <font>
      <i/>
      <sz val="11"/>
      <name val="Trebuchet MS"/>
      <family val="2"/>
      <scheme val="minor"/>
    </font>
    <font>
      <b/>
      <sz val="11"/>
      <name val="Trebuchet MS"/>
      <family val="2"/>
      <scheme val="major"/>
    </font>
    <font>
      <sz val="11"/>
      <name val="Arial"/>
      <family val="2"/>
    </font>
    <font>
      <sz val="16"/>
      <name val="Trebuchet MS"/>
      <family val="2"/>
      <scheme val="minor"/>
    </font>
    <font>
      <b/>
      <sz val="10"/>
      <name val="Arial"/>
      <family val="2"/>
    </font>
    <font>
      <sz val="10"/>
      <color rgb="FF000000"/>
      <name val="Arial"/>
      <family val="2"/>
    </font>
    <font>
      <sz val="10"/>
      <name val="Arial"/>
      <family val="2"/>
    </font>
    <font>
      <b/>
      <sz val="11"/>
      <color theme="1"/>
      <name val="Trebuchet MS"/>
      <family val="2"/>
      <scheme val="minor"/>
    </font>
    <font>
      <sz val="16"/>
      <color theme="1"/>
      <name val="Trebuchet MS"/>
      <family val="2"/>
      <scheme val="minor"/>
    </font>
    <font>
      <i/>
      <sz val="11"/>
      <color theme="1"/>
      <name val="Trebuchet MS"/>
      <family val="2"/>
      <scheme val="minor"/>
    </font>
    <font>
      <b/>
      <sz val="14"/>
      <color theme="1"/>
      <name val="Trebuchet MS"/>
      <family val="2"/>
      <scheme val="minor"/>
    </font>
    <font>
      <b/>
      <sz val="12"/>
      <color theme="1"/>
      <name val="Trebuchet MS"/>
      <family val="2"/>
      <scheme val="minor"/>
    </font>
    <font>
      <i/>
      <sz val="9"/>
      <color theme="1"/>
      <name val="Trebuchet MS"/>
      <family val="2"/>
      <scheme val="minor"/>
    </font>
    <font>
      <sz val="9"/>
      <name val="Arial"/>
      <family val="2"/>
    </font>
    <font>
      <sz val="10"/>
      <name val="Arial"/>
    </font>
    <font>
      <sz val="10"/>
      <color theme="0"/>
      <name val="Trebuchet MS"/>
      <family val="2"/>
      <scheme val="minor"/>
    </font>
  </fonts>
  <fills count="12">
    <fill>
      <patternFill patternType="none"/>
    </fill>
    <fill>
      <patternFill patternType="gray125"/>
    </fill>
    <fill>
      <patternFill patternType="solid">
        <fgColor indexed="9"/>
        <bgColor indexed="64"/>
      </patternFill>
    </fill>
    <fill>
      <patternFill patternType="solid">
        <fgColor theme="4"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1"/>
        <bgColor indexed="64"/>
      </patternFill>
    </fill>
    <fill>
      <patternFill patternType="solid">
        <fgColor theme="0"/>
        <bgColor indexed="64"/>
      </patternFill>
    </fill>
  </fills>
  <borders count="63">
    <border>
      <left/>
      <right/>
      <top/>
      <bottom/>
      <diagonal/>
    </border>
    <border>
      <left style="thin">
        <color theme="4" tint="-0.24994659260841701"/>
      </left>
      <right style="thin">
        <color theme="4" tint="-0.24994659260841701"/>
      </right>
      <top style="medium">
        <color theme="4" tint="-0.24994659260841701"/>
      </top>
      <bottom style="thin">
        <color theme="4" tint="-0.24994659260841701"/>
      </bottom>
      <diagonal/>
    </border>
    <border>
      <left style="thin">
        <color theme="4" tint="-0.24994659260841701"/>
      </left>
      <right style="thin">
        <color theme="4" tint="-0.24994659260841701"/>
      </right>
      <top style="thin">
        <color theme="4" tint="-0.24994659260841701"/>
      </top>
      <bottom style="thin">
        <color theme="4" tint="-0.24994659260841701"/>
      </bottom>
      <diagonal/>
    </border>
    <border>
      <left/>
      <right/>
      <top/>
      <bottom style="medium">
        <color theme="4" tint="-0.2499465926084170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4" tint="-0.24994659260841701"/>
      </left>
      <right/>
      <top style="thin">
        <color theme="4" tint="-0.24994659260841701"/>
      </top>
      <bottom style="thin">
        <color theme="4" tint="-0.24994659260841701"/>
      </bottom>
      <diagonal/>
    </border>
    <border>
      <left/>
      <right/>
      <top style="thin">
        <color theme="4" tint="-0.24994659260841701"/>
      </top>
      <bottom style="thin">
        <color theme="4" tint="-0.24994659260841701"/>
      </bottom>
      <diagonal/>
    </border>
    <border>
      <left/>
      <right style="thin">
        <color theme="4" tint="-0.24994659260841701"/>
      </right>
      <top style="thin">
        <color theme="4" tint="-0.24994659260841701"/>
      </top>
      <bottom style="thin">
        <color theme="4" tint="-0.24994659260841701"/>
      </bottom>
      <diagonal/>
    </border>
    <border>
      <left/>
      <right style="thin">
        <color auto="1"/>
      </right>
      <top/>
      <bottom/>
      <diagonal/>
    </border>
    <border>
      <left style="thin">
        <color theme="4" tint="-0.24994659260841701"/>
      </left>
      <right style="thin">
        <color theme="4" tint="-0.24994659260841701"/>
      </right>
      <top/>
      <bottom style="thin">
        <color theme="4" tint="-0.24994659260841701"/>
      </bottom>
      <diagonal/>
    </border>
    <border>
      <left style="thin">
        <color theme="4" tint="-0.24994659260841701"/>
      </left>
      <right/>
      <top style="medium">
        <color theme="4" tint="-0.24994659260841701"/>
      </top>
      <bottom style="thin">
        <color theme="4" tint="-0.24994659260841701"/>
      </bottom>
      <diagonal/>
    </border>
    <border>
      <left/>
      <right/>
      <top style="medium">
        <color theme="4" tint="-0.24994659260841701"/>
      </top>
      <bottom style="thin">
        <color theme="4" tint="-0.24994659260841701"/>
      </bottom>
      <diagonal/>
    </border>
    <border>
      <left/>
      <right style="thin">
        <color theme="4" tint="-0.24994659260841701"/>
      </right>
      <top style="medium">
        <color theme="4" tint="-0.24994659260841701"/>
      </top>
      <bottom style="thin">
        <color theme="4" tint="-0.24994659260841701"/>
      </bottom>
      <diagonal/>
    </border>
    <border>
      <left style="thin">
        <color theme="4" tint="-0.24994659260841701"/>
      </left>
      <right/>
      <top style="thin">
        <color theme="4" tint="-0.24994659260841701"/>
      </top>
      <bottom style="medium">
        <color theme="4" tint="-0.24994659260841701"/>
      </bottom>
      <diagonal/>
    </border>
    <border>
      <left/>
      <right/>
      <top style="thin">
        <color theme="4" tint="-0.24994659260841701"/>
      </top>
      <bottom style="medium">
        <color theme="4" tint="-0.24994659260841701"/>
      </bottom>
      <diagonal/>
    </border>
    <border>
      <left/>
      <right style="thin">
        <color theme="4" tint="-0.24994659260841701"/>
      </right>
      <top style="thin">
        <color theme="4" tint="-0.24994659260841701"/>
      </top>
      <bottom style="medium">
        <color theme="4" tint="-0.24994659260841701"/>
      </bottom>
      <diagonal/>
    </border>
    <border>
      <left style="thin">
        <color theme="4" tint="-0.24994659260841701"/>
      </left>
      <right/>
      <top style="thin">
        <color theme="4" tint="-0.24994659260841701"/>
      </top>
      <bottom/>
      <diagonal/>
    </border>
    <border>
      <left/>
      <right/>
      <top style="thin">
        <color theme="4" tint="-0.24994659260841701"/>
      </top>
      <bottom/>
      <diagonal/>
    </border>
    <border>
      <left/>
      <right style="thin">
        <color theme="4" tint="-0.24994659260841701"/>
      </right>
      <top style="thin">
        <color theme="4" tint="-0.24994659260841701"/>
      </top>
      <bottom/>
      <diagonal/>
    </border>
    <border>
      <left style="thin">
        <color theme="4" tint="-0.24994659260841701"/>
      </left>
      <right/>
      <top/>
      <bottom style="thin">
        <color theme="4" tint="-0.24994659260841701"/>
      </bottom>
      <diagonal/>
    </border>
    <border>
      <left/>
      <right/>
      <top/>
      <bottom style="thin">
        <color theme="4" tint="-0.24994659260841701"/>
      </bottom>
      <diagonal/>
    </border>
    <border>
      <left/>
      <right style="thin">
        <color theme="4" tint="-0.24994659260841701"/>
      </right>
      <top/>
      <bottom style="thin">
        <color theme="4" tint="-0.24994659260841701"/>
      </bottom>
      <diagonal/>
    </border>
    <border>
      <left style="thin">
        <color theme="4" tint="-0.24994659260841701"/>
      </left>
      <right/>
      <top style="medium">
        <color theme="4" tint="-0.24994659260841701"/>
      </top>
      <bottom style="medium">
        <color theme="4" tint="-0.24994659260841701"/>
      </bottom>
      <diagonal/>
    </border>
    <border>
      <left/>
      <right/>
      <top style="medium">
        <color theme="4" tint="-0.24994659260841701"/>
      </top>
      <bottom style="medium">
        <color theme="4" tint="-0.24994659260841701"/>
      </bottom>
      <diagonal/>
    </border>
    <border>
      <left/>
      <right style="thin">
        <color theme="4" tint="-0.24994659260841701"/>
      </right>
      <top style="medium">
        <color theme="4" tint="-0.24994659260841701"/>
      </top>
      <bottom style="medium">
        <color theme="4" tint="-0.24994659260841701"/>
      </bottom>
      <diagonal/>
    </border>
    <border>
      <left style="thin">
        <color theme="4" tint="-0.24994659260841701"/>
      </left>
      <right/>
      <top style="medium">
        <color theme="4" tint="-0.24994659260841701"/>
      </top>
      <bottom/>
      <diagonal/>
    </border>
    <border>
      <left/>
      <right/>
      <top style="medium">
        <color theme="4" tint="-0.24994659260841701"/>
      </top>
      <bottom/>
      <diagonal/>
    </border>
    <border>
      <left/>
      <right style="thin">
        <color theme="4" tint="-0.24994659260841701"/>
      </right>
      <top style="medium">
        <color theme="4" tint="-0.24994659260841701"/>
      </top>
      <bottom/>
      <diagonal/>
    </border>
    <border>
      <left style="thin">
        <color theme="4" tint="-0.2499465926084170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medium">
        <color indexed="64"/>
      </right>
      <top style="medium">
        <color indexed="64"/>
      </top>
      <bottom/>
      <diagonal/>
    </border>
    <border>
      <left/>
      <right style="medium">
        <color indexed="64"/>
      </right>
      <top style="thin">
        <color indexed="64"/>
      </top>
      <bottom style="thin">
        <color indexed="64"/>
      </bottom>
      <diagonal/>
    </border>
  </borders>
  <cellStyleXfs count="4">
    <xf numFmtId="0" fontId="0" fillId="0" borderId="0"/>
    <xf numFmtId="0" fontId="9" fillId="0" borderId="0" applyNumberFormat="0" applyFill="0" applyBorder="0" applyAlignment="0" applyProtection="0"/>
    <xf numFmtId="44" fontId="27" fillId="0" borderId="0" applyFont="0" applyFill="0" applyBorder="0" applyAlignment="0" applyProtection="0"/>
    <xf numFmtId="9" fontId="35" fillId="0" borderId="0" applyFont="0" applyFill="0" applyBorder="0" applyAlignment="0" applyProtection="0"/>
  </cellStyleXfs>
  <cellXfs count="242">
    <xf numFmtId="0" fontId="0" fillId="0" borderId="0" xfId="0"/>
    <xf numFmtId="0" fontId="2" fillId="0" borderId="0" xfId="0" applyFont="1" applyAlignment="1"/>
    <xf numFmtId="0" fontId="2" fillId="0" borderId="0" xfId="0" applyFont="1"/>
    <xf numFmtId="0" fontId="5" fillId="0" borderId="0" xfId="0" applyFont="1"/>
    <xf numFmtId="0" fontId="5" fillId="0" borderId="0" xfId="0" applyFont="1" applyAlignment="1"/>
    <xf numFmtId="0" fontId="2" fillId="2" borderId="0" xfId="0" applyFont="1" applyFill="1" applyBorder="1"/>
    <xf numFmtId="0" fontId="8" fillId="3" borderId="1" xfId="0" applyFont="1" applyFill="1" applyBorder="1" applyAlignment="1">
      <alignment horizontal="center" vertical="center"/>
    </xf>
    <xf numFmtId="0" fontId="8" fillId="0" borderId="4" xfId="0" applyFont="1" applyBorder="1" applyAlignment="1">
      <alignment horizontal="right" vertical="center"/>
    </xf>
    <xf numFmtId="0" fontId="6" fillId="0" borderId="4" xfId="0" applyFont="1" applyBorder="1" applyAlignment="1">
      <alignment horizontal="right" vertical="center"/>
    </xf>
    <xf numFmtId="164" fontId="5" fillId="0" borderId="4" xfId="0" applyNumberFormat="1" applyFont="1" applyBorder="1"/>
    <xf numFmtId="0" fontId="8" fillId="3" borderId="12" xfId="0" applyFont="1" applyFill="1" applyBorder="1" applyAlignment="1">
      <alignment horizontal="center" vertical="center"/>
    </xf>
    <xf numFmtId="0" fontId="2" fillId="0" borderId="0" xfId="0" applyFont="1" applyAlignment="1">
      <alignment vertical="center"/>
    </xf>
    <xf numFmtId="0" fontId="5" fillId="0" borderId="2" xfId="0" applyNumberFormat="1" applyFont="1" applyFill="1" applyBorder="1" applyAlignment="1">
      <alignment horizontal="center" vertical="center"/>
    </xf>
    <xf numFmtId="1" fontId="5" fillId="0" borderId="2" xfId="0" applyNumberFormat="1" applyFont="1" applyFill="1" applyBorder="1" applyAlignment="1">
      <alignment horizontal="center" vertical="center" wrapText="1"/>
    </xf>
    <xf numFmtId="164" fontId="5" fillId="3" borderId="2" xfId="0" applyNumberFormat="1" applyFont="1" applyFill="1" applyBorder="1" applyAlignment="1">
      <alignment horizontal="right" vertical="center"/>
    </xf>
    <xf numFmtId="164" fontId="13" fillId="3" borderId="2" xfId="0" applyNumberFormat="1" applyFont="1" applyFill="1" applyBorder="1" applyAlignment="1">
      <alignment horizontal="right" vertical="center"/>
    </xf>
    <xf numFmtId="4" fontId="5" fillId="0" borderId="2" xfId="0" applyNumberFormat="1" applyFont="1" applyFill="1" applyBorder="1" applyAlignment="1">
      <alignment horizontal="center" vertical="center"/>
    </xf>
    <xf numFmtId="8" fontId="19" fillId="0" borderId="4" xfId="0" applyNumberFormat="1" applyFont="1" applyBorder="1" applyAlignment="1"/>
    <xf numFmtId="2" fontId="2" fillId="0" borderId="0" xfId="0" applyNumberFormat="1" applyFont="1" applyAlignment="1">
      <alignment vertical="center"/>
    </xf>
    <xf numFmtId="164" fontId="2" fillId="0" borderId="0" xfId="0" applyNumberFormat="1" applyFont="1"/>
    <xf numFmtId="0" fontId="0" fillId="0" borderId="0" xfId="0" applyAlignment="1"/>
    <xf numFmtId="0" fontId="0" fillId="0" borderId="11" xfId="0" applyBorder="1" applyAlignment="1"/>
    <xf numFmtId="0" fontId="5" fillId="0" borderId="19" xfId="0" applyNumberFormat="1" applyFont="1" applyFill="1" applyBorder="1" applyAlignment="1">
      <alignment horizontal="left" vertical="center" wrapText="1"/>
    </xf>
    <xf numFmtId="0" fontId="5" fillId="0" borderId="20" xfId="0" applyFont="1" applyFill="1" applyBorder="1" applyAlignment="1">
      <alignment horizontal="left" vertical="center" wrapText="1"/>
    </xf>
    <xf numFmtId="0" fontId="5" fillId="0" borderId="21" xfId="0" applyFont="1" applyFill="1" applyBorder="1" applyAlignment="1">
      <alignment horizontal="left" vertical="center" wrapText="1"/>
    </xf>
    <xf numFmtId="1" fontId="5" fillId="0" borderId="2" xfId="0" applyNumberFormat="1" applyFont="1" applyFill="1" applyBorder="1" applyAlignment="1">
      <alignment horizontal="center" vertical="center"/>
    </xf>
    <xf numFmtId="0" fontId="8" fillId="3" borderId="1" xfId="0" applyFont="1" applyFill="1" applyBorder="1" applyAlignment="1">
      <alignment horizontal="center" vertical="center"/>
    </xf>
    <xf numFmtId="0" fontId="15" fillId="0" borderId="0" xfId="0" applyFont="1" applyAlignment="1"/>
    <xf numFmtId="0" fontId="14" fillId="0" borderId="0" xfId="0" applyFont="1"/>
    <xf numFmtId="0" fontId="14" fillId="0" borderId="3" xfId="0" applyFont="1" applyBorder="1" applyAlignment="1"/>
    <xf numFmtId="0" fontId="0" fillId="0" borderId="0" xfId="0" applyAlignment="1">
      <alignment horizontal="left"/>
    </xf>
    <xf numFmtId="3" fontId="6" fillId="0" borderId="4" xfId="0" applyNumberFormat="1" applyFont="1" applyBorder="1" applyAlignment="1">
      <alignment horizontal="right" vertical="center"/>
    </xf>
    <xf numFmtId="3" fontId="8" fillId="0" borderId="4" xfId="0" applyNumberFormat="1" applyFont="1" applyBorder="1" applyAlignment="1">
      <alignment horizontal="right" vertical="center"/>
    </xf>
    <xf numFmtId="0" fontId="5" fillId="0" borderId="12" xfId="0" applyNumberFormat="1" applyFont="1" applyFill="1" applyBorder="1" applyAlignment="1">
      <alignment horizontal="center" vertical="center"/>
    </xf>
    <xf numFmtId="0" fontId="5" fillId="0" borderId="22" xfId="0" applyNumberFormat="1" applyFont="1" applyFill="1" applyBorder="1" applyAlignment="1">
      <alignment horizontal="left" vertical="center" wrapText="1"/>
    </xf>
    <xf numFmtId="0" fontId="0" fillId="0" borderId="23" xfId="0" applyBorder="1" applyAlignment="1">
      <alignment horizontal="left" vertical="center" wrapText="1"/>
    </xf>
    <xf numFmtId="0" fontId="0" fillId="0" borderId="24" xfId="0" applyBorder="1" applyAlignment="1">
      <alignment horizontal="left" vertical="center" wrapText="1"/>
    </xf>
    <xf numFmtId="1" fontId="5" fillId="0" borderId="12" xfId="0" applyNumberFormat="1" applyFont="1" applyFill="1" applyBorder="1" applyAlignment="1">
      <alignment horizontal="center" vertical="center" wrapText="1"/>
    </xf>
    <xf numFmtId="1" fontId="5" fillId="0" borderId="12" xfId="0" applyNumberFormat="1" applyFont="1" applyFill="1" applyBorder="1" applyAlignment="1">
      <alignment horizontal="center" vertical="center"/>
    </xf>
    <xf numFmtId="2" fontId="7" fillId="0" borderId="22" xfId="0" applyNumberFormat="1" applyFont="1" applyFill="1" applyBorder="1" applyAlignment="1" applyProtection="1">
      <alignment horizontal="left" vertical="center" wrapText="1"/>
    </xf>
    <xf numFmtId="2" fontId="7" fillId="0" borderId="23" xfId="0" applyNumberFormat="1" applyFont="1" applyFill="1" applyBorder="1" applyAlignment="1" applyProtection="1">
      <alignment horizontal="left" vertical="center" wrapText="1"/>
    </xf>
    <xf numFmtId="2" fontId="7" fillId="0" borderId="24" xfId="0" applyNumberFormat="1" applyFont="1" applyFill="1" applyBorder="1" applyAlignment="1" applyProtection="1">
      <alignment horizontal="left" vertical="center" wrapText="1"/>
    </xf>
    <xf numFmtId="6" fontId="8" fillId="3" borderId="12" xfId="0" applyNumberFormat="1" applyFont="1" applyFill="1" applyBorder="1" applyAlignment="1">
      <alignment horizontal="center" vertical="center"/>
    </xf>
    <xf numFmtId="164" fontId="5" fillId="0" borderId="2" xfId="0" applyNumberFormat="1" applyFont="1" applyFill="1" applyBorder="1" applyAlignment="1">
      <alignment horizontal="center" vertical="center"/>
    </xf>
    <xf numFmtId="4" fontId="5" fillId="0" borderId="12" xfId="0" applyNumberFormat="1" applyFont="1" applyFill="1" applyBorder="1" applyAlignment="1">
      <alignment horizontal="center" vertical="center"/>
    </xf>
    <xf numFmtId="4" fontId="8" fillId="3" borderId="12" xfId="0" applyNumberFormat="1" applyFont="1" applyFill="1" applyBorder="1" applyAlignment="1">
      <alignment horizontal="center" vertical="center"/>
    </xf>
    <xf numFmtId="0" fontId="8" fillId="0" borderId="12" xfId="0" applyFont="1" applyFill="1" applyBorder="1" applyAlignment="1">
      <alignment horizontal="center" vertical="center"/>
    </xf>
    <xf numFmtId="0" fontId="16" fillId="0" borderId="28" xfId="0" applyFont="1" applyFill="1" applyBorder="1" applyAlignment="1">
      <alignment horizontal="right" vertical="center"/>
    </xf>
    <xf numFmtId="0" fontId="16" fillId="0" borderId="29" xfId="0" applyFont="1" applyFill="1" applyBorder="1" applyAlignment="1">
      <alignment horizontal="right" vertical="center"/>
    </xf>
    <xf numFmtId="0" fontId="16" fillId="0" borderId="30" xfId="0" applyFont="1" applyFill="1" applyBorder="1" applyAlignment="1">
      <alignment horizontal="right" vertical="center"/>
    </xf>
    <xf numFmtId="164" fontId="13" fillId="0" borderId="2" xfId="0" applyNumberFormat="1" applyFont="1" applyFill="1" applyBorder="1" applyAlignment="1">
      <alignment horizontal="right" vertical="center"/>
    </xf>
    <xf numFmtId="0" fontId="0" fillId="4" borderId="0" xfId="0" applyFill="1"/>
    <xf numFmtId="0" fontId="25" fillId="0" borderId="0" xfId="0" applyFont="1" applyAlignment="1">
      <alignment horizontal="center"/>
    </xf>
    <xf numFmtId="0" fontId="0" fillId="5" borderId="0" xfId="0" applyFill="1"/>
    <xf numFmtId="4" fontId="0" fillId="0" borderId="0" xfId="0" applyNumberFormat="1"/>
    <xf numFmtId="3" fontId="5" fillId="5" borderId="2" xfId="0" applyNumberFormat="1" applyFont="1" applyFill="1" applyBorder="1" applyAlignment="1">
      <alignment horizontal="center" vertical="center" wrapText="1"/>
    </xf>
    <xf numFmtId="3" fontId="5" fillId="0" borderId="2" xfId="0" applyNumberFormat="1" applyFont="1" applyFill="1" applyBorder="1" applyAlignment="1">
      <alignment horizontal="center" vertical="center" wrapText="1"/>
    </xf>
    <xf numFmtId="3" fontId="5" fillId="0" borderId="12" xfId="0" applyNumberFormat="1" applyFont="1" applyFill="1" applyBorder="1" applyAlignment="1">
      <alignment horizontal="center" vertical="center" wrapText="1"/>
    </xf>
    <xf numFmtId="3" fontId="0" fillId="0" borderId="0" xfId="0" applyNumberFormat="1"/>
    <xf numFmtId="3" fontId="5" fillId="4" borderId="31" xfId="0" applyNumberFormat="1" applyFont="1" applyFill="1" applyBorder="1" applyAlignment="1">
      <alignment horizontal="center" vertical="center" wrapText="1"/>
    </xf>
    <xf numFmtId="3" fontId="0" fillId="5" borderId="0" xfId="0" applyNumberFormat="1" applyFill="1"/>
    <xf numFmtId="3" fontId="0" fillId="4" borderId="0" xfId="0" applyNumberFormat="1" applyFill="1"/>
    <xf numFmtId="164" fontId="5" fillId="5" borderId="2" xfId="0" applyNumberFormat="1" applyFont="1" applyFill="1" applyBorder="1" applyAlignment="1">
      <alignment horizontal="center" vertical="center"/>
    </xf>
    <xf numFmtId="164" fontId="5" fillId="0" borderId="12" xfId="0" applyNumberFormat="1" applyFont="1" applyFill="1" applyBorder="1" applyAlignment="1">
      <alignment horizontal="center" vertical="center"/>
    </xf>
    <xf numFmtId="164" fontId="0" fillId="0" borderId="0" xfId="0" applyNumberFormat="1"/>
    <xf numFmtId="164" fontId="5" fillId="4" borderId="0" xfId="0" applyNumberFormat="1" applyFont="1" applyFill="1" applyBorder="1" applyAlignment="1">
      <alignment horizontal="center" vertical="center"/>
    </xf>
    <xf numFmtId="164" fontId="5" fillId="5" borderId="0" xfId="0" applyNumberFormat="1" applyFont="1" applyFill="1" applyBorder="1" applyAlignment="1">
      <alignment horizontal="center" vertical="center"/>
    </xf>
    <xf numFmtId="164" fontId="0" fillId="5" borderId="0" xfId="0" applyNumberFormat="1" applyFill="1"/>
    <xf numFmtId="164" fontId="0" fillId="4" borderId="0" xfId="0" applyNumberFormat="1" applyFill="1"/>
    <xf numFmtId="0" fontId="0" fillId="5" borderId="0" xfId="0" applyFill="1" applyAlignment="1">
      <alignment horizontal="left"/>
    </xf>
    <xf numFmtId="0" fontId="0" fillId="4" borderId="0" xfId="0" applyFill="1" applyAlignment="1">
      <alignment horizontal="left"/>
    </xf>
    <xf numFmtId="0" fontId="14" fillId="4" borderId="0" xfId="0" applyFont="1" applyFill="1" applyAlignment="1">
      <alignment horizontal="left"/>
    </xf>
    <xf numFmtId="0" fontId="0" fillId="0" borderId="4" xfId="0" applyBorder="1" applyAlignment="1"/>
    <xf numFmtId="0" fontId="6" fillId="0" borderId="4" xfId="0" applyFont="1" applyBorder="1" applyAlignment="1">
      <alignment vertical="center"/>
    </xf>
    <xf numFmtId="0" fontId="6" fillId="0" borderId="4" xfId="0" applyFont="1" applyBorder="1" applyAlignment="1"/>
    <xf numFmtId="0" fontId="26" fillId="4" borderId="0" xfId="0" applyFont="1" applyFill="1"/>
    <xf numFmtId="0" fontId="0" fillId="0" borderId="10" xfId="0" applyBorder="1" applyAlignment="1">
      <alignment horizontal="left" vertical="center" wrapText="1"/>
    </xf>
    <xf numFmtId="0" fontId="0" fillId="7" borderId="35" xfId="0" applyFill="1" applyBorder="1" applyAlignment="1">
      <alignment horizontal="center"/>
    </xf>
    <xf numFmtId="0" fontId="0" fillId="7" borderId="37" xfId="0" applyFill="1" applyBorder="1"/>
    <xf numFmtId="0" fontId="0" fillId="0" borderId="36" xfId="0" applyBorder="1" applyAlignment="1">
      <alignment horizontal="left"/>
    </xf>
    <xf numFmtId="0" fontId="0" fillId="0" borderId="38" xfId="0" applyBorder="1" applyAlignment="1">
      <alignment horizontal="right"/>
    </xf>
    <xf numFmtId="0" fontId="0" fillId="7" borderId="39" xfId="0" applyFill="1" applyBorder="1" applyAlignment="1">
      <alignment horizontal="center"/>
    </xf>
    <xf numFmtId="0" fontId="0" fillId="7" borderId="0" xfId="0" applyFill="1" applyBorder="1"/>
    <xf numFmtId="0" fontId="0" fillId="0" borderId="4" xfId="0" applyBorder="1" applyAlignment="1">
      <alignment horizontal="left"/>
    </xf>
    <xf numFmtId="0" fontId="0" fillId="0" borderId="40" xfId="0" applyBorder="1" applyAlignment="1">
      <alignment horizontal="right"/>
    </xf>
    <xf numFmtId="0" fontId="0" fillId="7" borderId="0" xfId="0" applyFill="1" applyBorder="1" applyAlignment="1">
      <alignment horizontal="left"/>
    </xf>
    <xf numFmtId="0" fontId="0" fillId="7" borderId="41" xfId="0" applyFill="1" applyBorder="1" applyAlignment="1">
      <alignment horizontal="center"/>
    </xf>
    <xf numFmtId="0" fontId="0" fillId="7" borderId="42" xfId="0" applyFill="1" applyBorder="1"/>
    <xf numFmtId="0" fontId="0" fillId="7" borderId="42" xfId="0" applyFill="1" applyBorder="1" applyAlignment="1">
      <alignment horizontal="left"/>
    </xf>
    <xf numFmtId="0" fontId="0" fillId="0" borderId="43" xfId="0" applyBorder="1" applyAlignment="1">
      <alignment horizontal="left"/>
    </xf>
    <xf numFmtId="0" fontId="0" fillId="0" borderId="44" xfId="0" applyBorder="1" applyAlignment="1">
      <alignment horizontal="right"/>
    </xf>
    <xf numFmtId="0" fontId="28" fillId="7" borderId="45" xfId="0" applyFont="1" applyFill="1" applyBorder="1" applyAlignment="1">
      <alignment horizontal="center"/>
    </xf>
    <xf numFmtId="0" fontId="28" fillId="6" borderId="47" xfId="0" applyFont="1" applyFill="1" applyBorder="1" applyAlignment="1"/>
    <xf numFmtId="0" fontId="28" fillId="6" borderId="48" xfId="0" applyFont="1" applyFill="1" applyBorder="1" applyAlignment="1"/>
    <xf numFmtId="0" fontId="0" fillId="0" borderId="49" xfId="0" applyBorder="1" applyAlignment="1">
      <alignment horizontal="center"/>
    </xf>
    <xf numFmtId="0" fontId="0" fillId="0" borderId="50" xfId="0" applyBorder="1" applyAlignment="1">
      <alignment horizontal="center"/>
    </xf>
    <xf numFmtId="44" fontId="0" fillId="0" borderId="50" xfId="2" applyFont="1" applyBorder="1" applyAlignment="1">
      <alignment horizontal="center"/>
    </xf>
    <xf numFmtId="44" fontId="0" fillId="0" borderId="51" xfId="2" applyFont="1" applyBorder="1" applyAlignment="1">
      <alignment horizontal="center"/>
    </xf>
    <xf numFmtId="0" fontId="28" fillId="7" borderId="53" xfId="0" applyFont="1" applyFill="1" applyBorder="1" applyAlignment="1">
      <alignment horizontal="center"/>
    </xf>
    <xf numFmtId="44" fontId="28" fillId="7" borderId="53" xfId="2" applyFont="1" applyFill="1" applyBorder="1" applyAlignment="1">
      <alignment horizontal="center"/>
    </xf>
    <xf numFmtId="44" fontId="28" fillId="7" borderId="54" xfId="2" applyFont="1" applyFill="1" applyBorder="1" applyAlignment="1">
      <alignment horizontal="center"/>
    </xf>
    <xf numFmtId="0" fontId="0" fillId="0" borderId="50" xfId="0" applyBorder="1" applyAlignment="1">
      <alignment vertical="center"/>
    </xf>
    <xf numFmtId="0" fontId="28" fillId="7" borderId="50" xfId="0" applyFont="1" applyFill="1" applyBorder="1" applyAlignment="1">
      <alignment horizontal="center"/>
    </xf>
    <xf numFmtId="44" fontId="28" fillId="7" borderId="50" xfId="2" applyFont="1" applyFill="1" applyBorder="1" applyAlignment="1">
      <alignment horizontal="center"/>
    </xf>
    <xf numFmtId="44" fontId="28" fillId="7" borderId="51" xfId="2" applyFont="1" applyFill="1" applyBorder="1" applyAlignment="1">
      <alignment horizontal="center"/>
    </xf>
    <xf numFmtId="0" fontId="0" fillId="0" borderId="55" xfId="0" applyBorder="1" applyAlignment="1">
      <alignment horizontal="center" vertical="center"/>
    </xf>
    <xf numFmtId="0" fontId="0" fillId="0" borderId="0" xfId="0" applyBorder="1" applyAlignment="1">
      <alignment vertical="center" wrapText="1"/>
    </xf>
    <xf numFmtId="0" fontId="0" fillId="0" borderId="0" xfId="0" applyBorder="1" applyAlignment="1">
      <alignment horizontal="center"/>
    </xf>
    <xf numFmtId="6" fontId="0" fillId="0" borderId="0" xfId="2" applyNumberFormat="1" applyFont="1" applyBorder="1" applyAlignment="1">
      <alignment horizontal="center"/>
    </xf>
    <xf numFmtId="44" fontId="0" fillId="0" borderId="56" xfId="2" applyFont="1" applyBorder="1" applyAlignment="1">
      <alignment horizontal="center"/>
    </xf>
    <xf numFmtId="44" fontId="0" fillId="0" borderId="0" xfId="2" applyFont="1" applyBorder="1" applyAlignment="1">
      <alignment horizontal="center"/>
    </xf>
    <xf numFmtId="0" fontId="28" fillId="6" borderId="58" xfId="0" applyFont="1" applyFill="1" applyBorder="1" applyAlignment="1"/>
    <xf numFmtId="0" fontId="28" fillId="6" borderId="60" xfId="0" applyFont="1" applyFill="1" applyBorder="1" applyAlignment="1"/>
    <xf numFmtId="0" fontId="0" fillId="0" borderId="6" xfId="0" applyBorder="1" applyAlignment="1">
      <alignment horizontal="center"/>
    </xf>
    <xf numFmtId="0" fontId="0" fillId="0" borderId="0" xfId="0" applyBorder="1" applyAlignment="1">
      <alignment vertical="center"/>
    </xf>
    <xf numFmtId="0" fontId="0" fillId="0" borderId="50" xfId="0" applyBorder="1" applyAlignment="1">
      <alignment vertical="center" wrapText="1"/>
    </xf>
    <xf numFmtId="0" fontId="0" fillId="8" borderId="35" xfId="0" applyFill="1" applyBorder="1" applyAlignment="1">
      <alignment horizontal="center"/>
    </xf>
    <xf numFmtId="44" fontId="0" fillId="8" borderId="61" xfId="0" applyNumberFormat="1" applyFill="1" applyBorder="1"/>
    <xf numFmtId="0" fontId="0" fillId="0" borderId="39" xfId="0" applyBorder="1" applyAlignment="1">
      <alignment horizontal="center"/>
    </xf>
    <xf numFmtId="0" fontId="0" fillId="0" borderId="0" xfId="0" applyBorder="1"/>
    <xf numFmtId="44" fontId="0" fillId="0" borderId="56" xfId="2" applyFont="1" applyBorder="1"/>
    <xf numFmtId="44" fontId="28" fillId="9" borderId="54" xfId="2" applyFont="1" applyFill="1" applyBorder="1" applyAlignment="1">
      <alignment horizontal="center"/>
    </xf>
    <xf numFmtId="0" fontId="0" fillId="10" borderId="0" xfId="0" applyFill="1" applyAlignment="1">
      <alignment horizontal="center"/>
    </xf>
    <xf numFmtId="0" fontId="0" fillId="10" borderId="0" xfId="0" applyFill="1"/>
    <xf numFmtId="44" fontId="32" fillId="4" borderId="54" xfId="2" applyFont="1" applyFill="1" applyBorder="1" applyAlignment="1">
      <alignment horizontal="center"/>
    </xf>
    <xf numFmtId="0" fontId="0" fillId="0" borderId="0" xfId="0" applyAlignment="1">
      <alignment horizontal="center"/>
    </xf>
    <xf numFmtId="164" fontId="2" fillId="0" borderId="0" xfId="0" applyNumberFormat="1" applyFont="1" applyAlignment="1">
      <alignment vertical="center"/>
    </xf>
    <xf numFmtId="3" fontId="0" fillId="0" borderId="0" xfId="0" applyNumberFormat="1" applyBorder="1" applyAlignment="1">
      <alignment horizontal="center"/>
    </xf>
    <xf numFmtId="0" fontId="0" fillId="0" borderId="36" xfId="0" applyBorder="1" applyAlignment="1">
      <alignment horizontal="left"/>
    </xf>
    <xf numFmtId="0" fontId="0" fillId="0" borderId="4" xfId="0" applyBorder="1" applyAlignment="1">
      <alignment horizontal="left"/>
    </xf>
    <xf numFmtId="0" fontId="0" fillId="0" borderId="4" xfId="0" applyBorder="1" applyAlignment="1">
      <alignment horizontal="left"/>
    </xf>
    <xf numFmtId="0" fontId="1" fillId="0" borderId="0" xfId="0" applyFont="1" applyBorder="1" applyAlignment="1">
      <alignment vertical="center" wrapText="1"/>
    </xf>
    <xf numFmtId="14" fontId="0" fillId="0" borderId="4" xfId="0" applyNumberFormat="1" applyBorder="1" applyAlignment="1"/>
    <xf numFmtId="0" fontId="12" fillId="0" borderId="3" xfId="0" applyFont="1" applyBorder="1" applyAlignment="1"/>
    <xf numFmtId="0" fontId="26" fillId="0" borderId="0" xfId="0" applyFont="1"/>
    <xf numFmtId="4" fontId="5" fillId="11" borderId="2" xfId="0" applyNumberFormat="1" applyFont="1" applyFill="1" applyBorder="1" applyAlignment="1">
      <alignment horizontal="center" vertical="center"/>
    </xf>
    <xf numFmtId="0" fontId="0" fillId="0" borderId="55" xfId="0" applyBorder="1" applyAlignment="1">
      <alignment horizontal="center"/>
    </xf>
    <xf numFmtId="0" fontId="1" fillId="0" borderId="6" xfId="0" applyFont="1" applyBorder="1" applyAlignment="1">
      <alignment vertical="center" wrapText="1"/>
    </xf>
    <xf numFmtId="3" fontId="0" fillId="0" borderId="6" xfId="0" applyNumberFormat="1" applyBorder="1" applyAlignment="1">
      <alignment horizontal="center"/>
    </xf>
    <xf numFmtId="8" fontId="0" fillId="0" borderId="6" xfId="2" applyNumberFormat="1" applyFont="1" applyBorder="1" applyAlignment="1">
      <alignment horizontal="center"/>
    </xf>
    <xf numFmtId="8" fontId="0" fillId="0" borderId="62" xfId="2" applyNumberFormat="1" applyFont="1" applyBorder="1" applyAlignment="1">
      <alignment horizontal="center"/>
    </xf>
    <xf numFmtId="0" fontId="14" fillId="0" borderId="6" xfId="0" applyFont="1" applyBorder="1" applyAlignment="1">
      <alignment vertical="center" wrapText="1"/>
    </xf>
    <xf numFmtId="1" fontId="0" fillId="0" borderId="6" xfId="0" applyNumberFormat="1" applyBorder="1" applyAlignment="1">
      <alignment horizontal="center"/>
    </xf>
    <xf numFmtId="0" fontId="0" fillId="0" borderId="6" xfId="0" applyBorder="1" applyAlignment="1">
      <alignment vertical="center" wrapText="1"/>
    </xf>
    <xf numFmtId="0" fontId="34" fillId="0" borderId="6" xfId="0" applyFont="1" applyBorder="1" applyAlignment="1">
      <alignment vertical="center" wrapText="1"/>
    </xf>
    <xf numFmtId="3" fontId="14" fillId="0" borderId="6" xfId="0" applyNumberFormat="1" applyFont="1" applyBorder="1" applyAlignment="1">
      <alignment horizontal="center"/>
    </xf>
    <xf numFmtId="9" fontId="5" fillId="3" borderId="2" xfId="3" applyFont="1" applyFill="1" applyBorder="1" applyAlignment="1">
      <alignment horizontal="right" vertical="center"/>
    </xf>
    <xf numFmtId="0" fontId="36" fillId="0" borderId="0" xfId="0" applyFont="1" applyAlignment="1">
      <alignment vertical="center"/>
    </xf>
    <xf numFmtId="166" fontId="24" fillId="0" borderId="0" xfId="0" applyNumberFormat="1" applyFont="1" applyAlignment="1">
      <alignment horizontal="center" vertical="top"/>
    </xf>
    <xf numFmtId="0" fontId="5" fillId="0" borderId="2" xfId="0" applyNumberFormat="1" applyFont="1" applyFill="1" applyBorder="1" applyAlignment="1">
      <alignment horizontal="left" vertical="center" wrapText="1"/>
    </xf>
    <xf numFmtId="0" fontId="5" fillId="0" borderId="2" xfId="0" applyFont="1" applyFill="1" applyBorder="1" applyAlignment="1">
      <alignment horizontal="left" vertical="center" wrapText="1"/>
    </xf>
    <xf numFmtId="0" fontId="16" fillId="3" borderId="25" xfId="0" applyFont="1" applyFill="1" applyBorder="1" applyAlignment="1">
      <alignment horizontal="right" vertical="center"/>
    </xf>
    <xf numFmtId="0" fontId="16" fillId="3" borderId="26" xfId="0" applyFont="1" applyFill="1" applyBorder="1" applyAlignment="1">
      <alignment horizontal="right" vertical="center"/>
    </xf>
    <xf numFmtId="0" fontId="16" fillId="3" borderId="27" xfId="0" applyFont="1" applyFill="1" applyBorder="1" applyAlignment="1">
      <alignment horizontal="right" vertical="center"/>
    </xf>
    <xf numFmtId="0" fontId="15" fillId="0" borderId="0" xfId="0" applyFont="1" applyAlignment="1">
      <alignment horizontal="left" wrapText="1"/>
    </xf>
    <xf numFmtId="0" fontId="15" fillId="0" borderId="11" xfId="0" applyFont="1" applyBorder="1" applyAlignment="1">
      <alignment horizontal="left" wrapText="1"/>
    </xf>
    <xf numFmtId="0" fontId="4" fillId="0" borderId="0" xfId="0" applyFont="1" applyFill="1" applyAlignment="1">
      <alignment horizontal="left"/>
    </xf>
    <xf numFmtId="0" fontId="4" fillId="0" borderId="11" xfId="0" applyFont="1" applyFill="1" applyBorder="1" applyAlignment="1">
      <alignment horizontal="left"/>
    </xf>
    <xf numFmtId="14" fontId="4" fillId="0" borderId="0" xfId="0" applyNumberFormat="1" applyFont="1" applyFill="1" applyAlignment="1">
      <alignment horizontal="left"/>
    </xf>
    <xf numFmtId="14" fontId="4" fillId="0" borderId="11" xfId="0" applyNumberFormat="1" applyFont="1" applyFill="1" applyBorder="1" applyAlignment="1">
      <alignment horizontal="left"/>
    </xf>
    <xf numFmtId="0" fontId="4" fillId="0" borderId="0" xfId="0" applyFont="1" applyFill="1" applyBorder="1" applyAlignment="1">
      <alignment horizontal="left"/>
    </xf>
    <xf numFmtId="0" fontId="5" fillId="0" borderId="8" xfId="0" applyNumberFormat="1" applyFont="1" applyFill="1" applyBorder="1" applyAlignment="1">
      <alignment horizontal="left"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5" fillId="0" borderId="9" xfId="0" applyNumberFormat="1" applyFont="1" applyFill="1" applyBorder="1" applyAlignment="1">
      <alignment horizontal="left" vertical="center" wrapText="1"/>
    </xf>
    <xf numFmtId="0" fontId="5" fillId="0" borderId="10" xfId="0" applyNumberFormat="1" applyFont="1" applyFill="1" applyBorder="1" applyAlignment="1">
      <alignment horizontal="left" vertical="center" wrapText="1"/>
    </xf>
    <xf numFmtId="0" fontId="8" fillId="3" borderId="13" xfId="0" applyFont="1" applyFill="1" applyBorder="1" applyAlignment="1">
      <alignment horizontal="left" vertical="center"/>
    </xf>
    <xf numFmtId="0" fontId="8" fillId="3" borderId="14" xfId="0" applyFont="1" applyFill="1" applyBorder="1" applyAlignment="1">
      <alignment horizontal="left" vertical="center"/>
    </xf>
    <xf numFmtId="0" fontId="8" fillId="3" borderId="15" xfId="0" applyFont="1" applyFill="1" applyBorder="1" applyAlignment="1">
      <alignment horizontal="left" vertical="center"/>
    </xf>
    <xf numFmtId="0" fontId="7" fillId="0" borderId="2" xfId="0" applyNumberFormat="1" applyFont="1" applyFill="1" applyBorder="1" applyAlignment="1" applyProtection="1">
      <alignment horizontal="left" vertical="center" wrapText="1"/>
    </xf>
    <xf numFmtId="0" fontId="7" fillId="0" borderId="2" xfId="0" applyFont="1" applyFill="1" applyBorder="1" applyAlignment="1" applyProtection="1">
      <alignment horizontal="left" vertical="center" wrapText="1"/>
    </xf>
    <xf numFmtId="0" fontId="2" fillId="0" borderId="0" xfId="0" applyFont="1" applyAlignment="1"/>
    <xf numFmtId="0" fontId="3" fillId="0" borderId="0" xfId="0" applyFont="1" applyBorder="1" applyAlignment="1"/>
    <xf numFmtId="0" fontId="4" fillId="0" borderId="0" xfId="0" applyFont="1" applyAlignment="1"/>
    <xf numFmtId="165" fontId="2" fillId="2" borderId="3" xfId="0" applyNumberFormat="1" applyFont="1" applyFill="1" applyBorder="1" applyAlignment="1">
      <alignment horizontal="left"/>
    </xf>
    <xf numFmtId="0" fontId="7" fillId="0" borderId="8" xfId="0" applyNumberFormat="1" applyFont="1" applyFill="1" applyBorder="1" applyAlignment="1" applyProtection="1">
      <alignment horizontal="left" vertical="center" wrapText="1"/>
    </xf>
    <xf numFmtId="0" fontId="12" fillId="0" borderId="9" xfId="0" applyFont="1" applyBorder="1" applyAlignment="1" applyProtection="1">
      <alignment horizontal="left" vertical="center" wrapText="1"/>
    </xf>
    <xf numFmtId="0" fontId="12" fillId="0" borderId="10" xfId="0" applyFont="1" applyBorder="1" applyAlignment="1" applyProtection="1">
      <alignment horizontal="left" vertical="center" wrapText="1"/>
    </xf>
    <xf numFmtId="0" fontId="8" fillId="3" borderId="1" xfId="0" applyFont="1" applyFill="1" applyBorder="1" applyAlignment="1">
      <alignment horizontal="center" vertical="center"/>
    </xf>
    <xf numFmtId="0" fontId="10" fillId="0" borderId="0" xfId="1" applyFont="1" applyAlignment="1">
      <alignment horizontal="left" indent="1"/>
    </xf>
    <xf numFmtId="0" fontId="5" fillId="0" borderId="0" xfId="0" applyFont="1" applyAlignment="1">
      <alignment horizontal="left" indent="1"/>
    </xf>
    <xf numFmtId="0" fontId="11" fillId="0" borderId="4" xfId="0" applyFont="1" applyBorder="1" applyAlignment="1">
      <alignment horizontal="center"/>
    </xf>
    <xf numFmtId="0" fontId="0" fillId="0" borderId="4" xfId="0" applyBorder="1" applyAlignment="1">
      <alignment horizontal="center"/>
    </xf>
    <xf numFmtId="0" fontId="19" fillId="0" borderId="5" xfId="0" applyFont="1" applyBorder="1" applyAlignment="1">
      <alignment horizontal="right"/>
    </xf>
    <xf numFmtId="0" fontId="20" fillId="0" borderId="6" xfId="0" applyFont="1" applyBorder="1" applyAlignment="1">
      <alignment horizontal="right"/>
    </xf>
    <xf numFmtId="0" fontId="20" fillId="0" borderId="7" xfId="0" applyFont="1" applyBorder="1" applyAlignment="1">
      <alignment horizontal="right"/>
    </xf>
    <xf numFmtId="0" fontId="21" fillId="0" borderId="0" xfId="0" applyFont="1" applyBorder="1" applyAlignment="1">
      <alignment horizontal="center"/>
    </xf>
    <xf numFmtId="0" fontId="21" fillId="0" borderId="11" xfId="0" applyFont="1" applyBorder="1" applyAlignment="1">
      <alignment horizontal="center"/>
    </xf>
    <xf numFmtId="14" fontId="23" fillId="0" borderId="0" xfId="1" applyNumberFormat="1" applyFont="1" applyAlignment="1">
      <alignment horizontal="center"/>
    </xf>
    <xf numFmtId="14" fontId="4" fillId="0" borderId="0" xfId="0" applyNumberFormat="1" applyFont="1" applyAlignment="1">
      <alignment horizontal="center"/>
    </xf>
    <xf numFmtId="14" fontId="4" fillId="0" borderId="11" xfId="0" applyNumberFormat="1" applyFont="1" applyBorder="1" applyAlignment="1">
      <alignment horizontal="center"/>
    </xf>
    <xf numFmtId="0" fontId="23" fillId="0" borderId="0" xfId="1" applyFont="1" applyAlignment="1">
      <alignment horizontal="center"/>
    </xf>
    <xf numFmtId="0" fontId="22" fillId="0" borderId="0" xfId="0" applyFont="1" applyAlignment="1">
      <alignment horizontal="center"/>
    </xf>
    <xf numFmtId="0" fontId="22" fillId="0" borderId="11" xfId="0" applyFont="1" applyBorder="1" applyAlignment="1">
      <alignment horizontal="center"/>
    </xf>
    <xf numFmtId="0" fontId="5" fillId="0" borderId="9" xfId="0" applyFont="1" applyFill="1" applyBorder="1" applyAlignment="1">
      <alignment horizontal="left" vertical="center" wrapText="1"/>
    </xf>
    <xf numFmtId="0" fontId="5" fillId="0" borderId="10" xfId="0" applyFont="1" applyFill="1" applyBorder="1" applyAlignment="1">
      <alignment horizontal="left" vertical="center" wrapText="1"/>
    </xf>
    <xf numFmtId="0" fontId="16" fillId="3" borderId="13" xfId="0" applyFont="1" applyFill="1" applyBorder="1" applyAlignment="1">
      <alignment horizontal="right" vertical="center"/>
    </xf>
    <xf numFmtId="0" fontId="16" fillId="3" borderId="14" xfId="0" applyFont="1" applyFill="1" applyBorder="1" applyAlignment="1">
      <alignment horizontal="right" vertical="center"/>
    </xf>
    <xf numFmtId="0" fontId="16" fillId="3" borderId="15" xfId="0" applyFont="1" applyFill="1" applyBorder="1" applyAlignment="1">
      <alignment horizontal="right" vertical="center"/>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18" xfId="0" applyFont="1" applyBorder="1" applyAlignment="1">
      <alignment horizontal="left" vertical="center" wrapText="1"/>
    </xf>
    <xf numFmtId="2" fontId="7" fillId="0" borderId="2" xfId="0" applyNumberFormat="1" applyFont="1" applyFill="1" applyBorder="1" applyAlignment="1" applyProtection="1">
      <alignment horizontal="left" vertical="center" wrapText="1"/>
    </xf>
    <xf numFmtId="0" fontId="31" fillId="4" borderId="52" xfId="0" applyFont="1" applyFill="1" applyBorder="1" applyAlignment="1">
      <alignment horizontal="center"/>
    </xf>
    <xf numFmtId="0" fontId="31" fillId="4" borderId="53" xfId="0" applyFont="1" applyFill="1" applyBorder="1" applyAlignment="1">
      <alignment horizontal="center"/>
    </xf>
    <xf numFmtId="0" fontId="33" fillId="0" borderId="6" xfId="0" applyFont="1" applyBorder="1" applyAlignment="1">
      <alignment horizontal="left" vertical="center" wrapText="1"/>
    </xf>
    <xf numFmtId="0" fontId="30" fillId="0" borderId="6" xfId="0" applyFont="1" applyBorder="1" applyAlignment="1">
      <alignment horizontal="left" vertical="center" wrapText="1"/>
    </xf>
    <xf numFmtId="0" fontId="30" fillId="0" borderId="0" xfId="0" applyFont="1" applyBorder="1" applyAlignment="1">
      <alignment horizontal="left" vertical="center" wrapText="1"/>
    </xf>
    <xf numFmtId="0" fontId="28" fillId="7" borderId="52" xfId="0" applyFont="1" applyFill="1" applyBorder="1" applyAlignment="1">
      <alignment horizontal="center"/>
    </xf>
    <xf numFmtId="0" fontId="28" fillId="7" borderId="53" xfId="0" applyFont="1" applyFill="1" applyBorder="1" applyAlignment="1">
      <alignment horizontal="center"/>
    </xf>
    <xf numFmtId="0" fontId="28" fillId="7" borderId="39" xfId="0" applyFont="1" applyFill="1" applyBorder="1" applyAlignment="1">
      <alignment horizontal="center"/>
    </xf>
    <xf numFmtId="0" fontId="28" fillId="7" borderId="50" xfId="0" applyFont="1" applyFill="1" applyBorder="1" applyAlignment="1">
      <alignment horizontal="center"/>
    </xf>
    <xf numFmtId="0" fontId="28" fillId="6" borderId="46" xfId="0" applyFont="1" applyFill="1" applyBorder="1" applyAlignment="1">
      <alignment horizontal="center"/>
    </xf>
    <xf numFmtId="0" fontId="28" fillId="6" borderId="47" xfId="0" applyFont="1" applyFill="1" applyBorder="1" applyAlignment="1">
      <alignment horizontal="center"/>
    </xf>
    <xf numFmtId="0" fontId="30" fillId="0" borderId="50" xfId="0" applyFont="1" applyBorder="1" applyAlignment="1">
      <alignment horizontal="left" vertical="center" wrapText="1"/>
    </xf>
    <xf numFmtId="0" fontId="28" fillId="8" borderId="37" xfId="0" applyFont="1" applyFill="1" applyBorder="1" applyAlignment="1">
      <alignment horizontal="center"/>
    </xf>
    <xf numFmtId="0" fontId="0" fillId="0" borderId="0" xfId="0" applyBorder="1" applyAlignment="1">
      <alignment horizontal="right"/>
    </xf>
    <xf numFmtId="0" fontId="14" fillId="0" borderId="0" xfId="0" applyFont="1" applyBorder="1" applyAlignment="1">
      <alignment horizontal="right"/>
    </xf>
    <xf numFmtId="0" fontId="28" fillId="9" borderId="52" xfId="0" applyFont="1" applyFill="1" applyBorder="1" applyAlignment="1">
      <alignment horizontal="center"/>
    </xf>
    <xf numFmtId="0" fontId="28" fillId="9" borderId="53" xfId="0" applyFont="1" applyFill="1" applyBorder="1" applyAlignment="1">
      <alignment horizontal="center"/>
    </xf>
    <xf numFmtId="0" fontId="28" fillId="7" borderId="41" xfId="0" applyFont="1" applyFill="1" applyBorder="1" applyAlignment="1">
      <alignment horizontal="center"/>
    </xf>
    <xf numFmtId="0" fontId="28" fillId="6" borderId="57" xfId="0" applyFont="1" applyFill="1" applyBorder="1" applyAlignment="1">
      <alignment horizontal="center"/>
    </xf>
    <xf numFmtId="0" fontId="28" fillId="6" borderId="58" xfId="0" applyFont="1" applyFill="1" applyBorder="1" applyAlignment="1">
      <alignment horizontal="center"/>
    </xf>
    <xf numFmtId="0" fontId="28" fillId="6" borderId="59" xfId="0" applyFont="1" applyFill="1" applyBorder="1" applyAlignment="1">
      <alignment horizontal="center"/>
    </xf>
    <xf numFmtId="0" fontId="28" fillId="7" borderId="49" xfId="0" applyFont="1" applyFill="1" applyBorder="1" applyAlignment="1">
      <alignment horizontal="center"/>
    </xf>
    <xf numFmtId="0" fontId="30" fillId="0" borderId="0" xfId="0" applyFont="1" applyBorder="1" applyAlignment="1">
      <alignment vertical="center" wrapText="1"/>
    </xf>
    <xf numFmtId="0" fontId="28" fillId="7" borderId="45" xfId="0" applyFont="1" applyFill="1" applyBorder="1" applyAlignment="1">
      <alignment horizontal="center"/>
    </xf>
    <xf numFmtId="0" fontId="0" fillId="0" borderId="50" xfId="0" applyBorder="1" applyAlignment="1">
      <alignment horizontal="left"/>
    </xf>
    <xf numFmtId="0" fontId="0" fillId="0" borderId="5" xfId="0" applyBorder="1" applyAlignment="1">
      <alignment horizontal="center"/>
    </xf>
    <xf numFmtId="0" fontId="0" fillId="0" borderId="7" xfId="0" applyBorder="1" applyAlignment="1">
      <alignment horizontal="center"/>
    </xf>
    <xf numFmtId="0" fontId="29" fillId="6" borderId="32" xfId="0" applyFont="1" applyFill="1" applyBorder="1" applyAlignment="1">
      <alignment horizontal="center"/>
    </xf>
    <xf numFmtId="0" fontId="29" fillId="6" borderId="33" xfId="0" applyFont="1" applyFill="1" applyBorder="1" applyAlignment="1">
      <alignment horizontal="center"/>
    </xf>
    <xf numFmtId="0" fontId="29" fillId="6" borderId="34" xfId="0" applyFont="1" applyFill="1" applyBorder="1" applyAlignment="1">
      <alignment horizontal="center"/>
    </xf>
    <xf numFmtId="0" fontId="0" fillId="0" borderId="36" xfId="0" applyBorder="1" applyAlignment="1">
      <alignment horizontal="left"/>
    </xf>
    <xf numFmtId="0" fontId="0" fillId="0" borderId="4" xfId="0" applyBorder="1" applyAlignment="1">
      <alignment horizontal="left"/>
    </xf>
    <xf numFmtId="0" fontId="0" fillId="0" borderId="9" xfId="0" applyBorder="1" applyAlignment="1">
      <alignment horizontal="left" vertical="center"/>
    </xf>
    <xf numFmtId="0" fontId="0" fillId="0" borderId="10" xfId="0" applyBorder="1" applyAlignment="1">
      <alignment horizontal="left" vertical="center"/>
    </xf>
    <xf numFmtId="0" fontId="16" fillId="3" borderId="13" xfId="0" applyFont="1" applyFill="1" applyBorder="1" applyAlignment="1">
      <alignment horizontal="left" vertical="center"/>
    </xf>
    <xf numFmtId="0" fontId="16" fillId="3" borderId="14" xfId="0" applyFont="1" applyFill="1" applyBorder="1" applyAlignment="1">
      <alignment horizontal="left" vertical="center"/>
    </xf>
    <xf numFmtId="0" fontId="16" fillId="3" borderId="15" xfId="0" applyFont="1" applyFill="1" applyBorder="1" applyAlignment="1">
      <alignment horizontal="left" vertical="center"/>
    </xf>
    <xf numFmtId="0" fontId="14" fillId="0" borderId="9" xfId="0" applyFont="1" applyBorder="1" applyAlignment="1">
      <alignment horizontal="left" vertical="center" wrapText="1"/>
    </xf>
    <xf numFmtId="0" fontId="14" fillId="0" borderId="10" xfId="0" applyFont="1" applyBorder="1" applyAlignment="1">
      <alignment horizontal="left" vertical="center" wrapText="1"/>
    </xf>
  </cellXfs>
  <cellStyles count="4">
    <cellStyle name="Currency" xfId="2" builtinId="4"/>
    <cellStyle name="Hyperlink" xfId="1" builtinId="8"/>
    <cellStyle name="Normal" xfId="0" builtinId="0"/>
    <cellStyle name="Percent" xfId="3"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BB62BB71-0C08-4B46-A8BE-F669931C8CE5}">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6D4E8"/>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ECECEC"/>
      <rgbColor rgb="00E4EAF4"/>
      <rgbColor rgb="00CCFFCC"/>
      <rgbColor rgb="00FFFF99"/>
      <rgbColor rgb="00D9D9D9"/>
      <rgbColor rgb="00FF99CC"/>
      <rgbColor rgb="00969696"/>
      <rgbColor rgb="00FFCC99"/>
      <rgbColor rgb="003366FF"/>
      <rgbColor rgb="0033CCCC"/>
      <rgbColor rgb="0099CC00"/>
      <rgbColor rgb="00FFCC00"/>
      <rgbColor rgb="00FF9900"/>
      <rgbColor rgb="00FF6600"/>
      <rgbColor rgb="003B5E91"/>
      <rgbColor rgb="00969696"/>
      <rgbColor rgb="00003366"/>
      <rgbColor rgb="00339966"/>
      <rgbColor rgb="00003300"/>
      <rgbColor rgb="00333300"/>
      <rgbColor rgb="00993300"/>
      <rgbColor rgb="00EFEFEF"/>
      <rgbColor rgb="003B5E91"/>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295275</xdr:colOff>
      <xdr:row>1</xdr:row>
      <xdr:rowOff>120650</xdr:rowOff>
    </xdr:from>
    <xdr:to>
      <xdr:col>8</xdr:col>
      <xdr:colOff>628650</xdr:colOff>
      <xdr:row>2</xdr:row>
      <xdr:rowOff>25400</xdr:rowOff>
    </xdr:to>
    <xdr:sp macro="" textlink="">
      <xdr:nvSpPr>
        <xdr:cNvPr id="1029" name="Text Box 5">
          <a:extLst>
            <a:ext uri="{FF2B5EF4-FFF2-40B4-BE49-F238E27FC236}">
              <a16:creationId xmlns:a16="http://schemas.microsoft.com/office/drawing/2014/main" id="{00000000-0008-0000-0000-000005040000}"/>
            </a:ext>
          </a:extLst>
        </xdr:cNvPr>
        <xdr:cNvSpPr txBox="1">
          <a:spLocks noChangeArrowheads="1"/>
        </xdr:cNvSpPr>
      </xdr:nvSpPr>
      <xdr:spPr bwMode="auto">
        <a:xfrm>
          <a:off x="4721225" y="869950"/>
          <a:ext cx="2955925" cy="133350"/>
        </a:xfrm>
        <a:prstGeom prst="rect">
          <a:avLst/>
        </a:prstGeom>
        <a:solidFill>
          <a:srgbClr val="FFFFFF">
            <a:alpha val="0"/>
          </a:srgbClr>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177800</xdr:colOff>
      <xdr:row>0</xdr:row>
      <xdr:rowOff>180975</xdr:rowOff>
    </xdr:from>
    <xdr:to>
      <xdr:col>1</xdr:col>
      <xdr:colOff>177800</xdr:colOff>
      <xdr:row>2</xdr:row>
      <xdr:rowOff>9525</xdr:rowOff>
    </xdr:to>
    <xdr:pic>
      <xdr:nvPicPr>
        <xdr:cNvPr id="8" name="Picture 7" descr="logo-excello homes">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800" y="180975"/>
          <a:ext cx="0" cy="5832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1311519</xdr:colOff>
      <xdr:row>0</xdr:row>
      <xdr:rowOff>69850</xdr:rowOff>
    </xdr:from>
    <xdr:to>
      <xdr:col>1</xdr:col>
      <xdr:colOff>1311519</xdr:colOff>
      <xdr:row>1</xdr:row>
      <xdr:rowOff>110881</xdr:rowOff>
    </xdr:to>
    <xdr:pic>
      <xdr:nvPicPr>
        <xdr:cNvPr id="9" name="Picture 7" descr="logo-excello homes">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70538" y="69850"/>
          <a:ext cx="0" cy="5832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xdr:col>
      <xdr:colOff>43961</xdr:colOff>
      <xdr:row>0</xdr:row>
      <xdr:rowOff>14654</xdr:rowOff>
    </xdr:from>
    <xdr:to>
      <xdr:col>3</xdr:col>
      <xdr:colOff>241788</xdr:colOff>
      <xdr:row>1</xdr:row>
      <xdr:rowOff>155306</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52096" y="14654"/>
          <a:ext cx="2930769" cy="682844"/>
        </a:xfrm>
        <a:prstGeom prst="rect">
          <a:avLst/>
        </a:prstGeom>
      </xdr:spPr>
    </xdr:pic>
    <xdr:clientData/>
  </xdr:twoCellAnchor>
</xdr:wsDr>
</file>

<file path=xl/theme/theme1.xml><?xml version="1.0" encoding="utf-8"?>
<a:theme xmlns:a="http://schemas.openxmlformats.org/drawingml/2006/main" name="Office Theme">
  <a:themeElements>
    <a:clrScheme name="Concourse">
      <a:dk1>
        <a:sysClr val="windowText" lastClr="000000"/>
      </a:dk1>
      <a:lt1>
        <a:sysClr val="window" lastClr="FFFFFF"/>
      </a:lt1>
      <a:dk2>
        <a:srgbClr val="464646"/>
      </a:dk2>
      <a:lt2>
        <a:srgbClr val="DEF5FA"/>
      </a:lt2>
      <a:accent1>
        <a:srgbClr val="2DA2BF"/>
      </a:accent1>
      <a:accent2>
        <a:srgbClr val="DA1F28"/>
      </a:accent2>
      <a:accent3>
        <a:srgbClr val="EB641B"/>
      </a:accent3>
      <a:accent4>
        <a:srgbClr val="39639D"/>
      </a:accent4>
      <a:accent5>
        <a:srgbClr val="474B78"/>
      </a:accent5>
      <a:accent6>
        <a:srgbClr val="7D3C4A"/>
      </a:accent6>
      <a:hlink>
        <a:srgbClr val="FF8119"/>
      </a:hlink>
      <a:folHlink>
        <a:srgbClr val="44B9E8"/>
      </a:folHlink>
    </a:clrScheme>
    <a:fontScheme name="Opulent">
      <a:majorFont>
        <a:latin typeface="Trebuchet MS"/>
        <a:ea typeface=""/>
        <a:cs typeface=""/>
        <a:font script="Jpan" typeface="HG丸ｺﾞｼｯｸM-PRO"/>
        <a:font script="Hang" typeface="HY그래픽M"/>
        <a:font script="Hans" typeface="黑体"/>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Trebuchet MS"/>
        <a:ea typeface=""/>
        <a:cs typeface=""/>
        <a:font script="Jpan" typeface="HG丸ｺﾞｼｯｸM-PRO"/>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excellohomes.com/" TargetMode="External"/><Relationship Id="rId1" Type="http://schemas.openxmlformats.org/officeDocument/2006/relationships/hyperlink" Target="mailto:gc@excellohomes.com"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87"/>
  <sheetViews>
    <sheetView showGridLines="0" tabSelected="1" zoomScale="130" zoomScaleNormal="130" workbookViewId="0">
      <selection activeCell="G25" sqref="G25"/>
    </sheetView>
  </sheetViews>
  <sheetFormatPr defaultColWidth="9.140625" defaultRowHeight="15" x14ac:dyDescent="0.3"/>
  <cols>
    <col min="1" max="1" width="9.140625" style="2"/>
    <col min="2" max="2" width="22.42578125" style="2" customWidth="1"/>
    <col min="3" max="3" width="18.5703125" style="2" customWidth="1"/>
    <col min="4" max="4" width="16.140625" style="2" customWidth="1"/>
    <col min="5" max="5" width="16.7109375" style="2" customWidth="1"/>
    <col min="6" max="6" width="13.7109375" style="2" customWidth="1"/>
    <col min="7" max="7" width="14.140625" style="2" customWidth="1"/>
    <col min="8" max="8" width="11.28515625" style="2" customWidth="1"/>
    <col min="9" max="9" width="10.42578125" style="2" bestFit="1" customWidth="1"/>
    <col min="10" max="16384" width="9.140625" style="2"/>
  </cols>
  <sheetData>
    <row r="1" spans="2:14" ht="42.75" customHeight="1" x14ac:dyDescent="0.3">
      <c r="B1" s="1"/>
      <c r="C1" s="1"/>
      <c r="D1" s="1"/>
      <c r="E1" s="148"/>
      <c r="F1" s="148"/>
      <c r="G1" s="148"/>
    </row>
    <row r="2" spans="2:14" ht="16.5" customHeight="1" x14ac:dyDescent="0.3">
      <c r="B2" s="172"/>
      <c r="C2" s="173"/>
      <c r="D2" s="171"/>
      <c r="E2" s="171"/>
      <c r="F2" s="171"/>
      <c r="G2" s="171"/>
      <c r="H2" s="171"/>
    </row>
    <row r="3" spans="2:14" ht="14.25" customHeight="1" x14ac:dyDescent="0.3">
      <c r="B3" s="186" t="s">
        <v>155</v>
      </c>
      <c r="C3" s="186"/>
      <c r="D3" s="187"/>
      <c r="E3" s="181" t="s">
        <v>6</v>
      </c>
      <c r="F3" s="182"/>
      <c r="G3" s="182"/>
      <c r="H3" s="182"/>
    </row>
    <row r="4" spans="2:14" s="3" customFormat="1" ht="14.1" customHeight="1" x14ac:dyDescent="0.3">
      <c r="B4" s="188" t="s">
        <v>60</v>
      </c>
      <c r="C4" s="189"/>
      <c r="D4" s="190"/>
      <c r="E4" s="7" t="s">
        <v>135</v>
      </c>
      <c r="F4" s="32">
        <v>2314</v>
      </c>
      <c r="G4" s="8" t="s">
        <v>52</v>
      </c>
      <c r="H4" s="31">
        <v>2314</v>
      </c>
    </row>
    <row r="5" spans="2:14" s="3" customFormat="1" ht="14.1" customHeight="1" x14ac:dyDescent="0.3">
      <c r="B5" s="191" t="s">
        <v>61</v>
      </c>
      <c r="C5" s="192"/>
      <c r="D5" s="193"/>
      <c r="E5" s="7"/>
      <c r="F5" s="7"/>
      <c r="G5" s="8" t="s">
        <v>74</v>
      </c>
      <c r="H5" s="8">
        <f>Info!C14</f>
        <v>6.5</v>
      </c>
    </row>
    <row r="6" spans="2:14" s="4" customFormat="1" ht="14.25" customHeight="1" x14ac:dyDescent="0.3">
      <c r="B6" s="27"/>
      <c r="C6" s="20"/>
      <c r="D6" s="21"/>
      <c r="E6" s="8"/>
      <c r="F6" s="8"/>
      <c r="G6" s="8" t="s">
        <v>75</v>
      </c>
      <c r="H6" s="8">
        <f>Info!C15</f>
        <v>2</v>
      </c>
    </row>
    <row r="7" spans="2:14" s="3" customFormat="1" ht="14.1" customHeight="1" x14ac:dyDescent="0.3">
      <c r="B7" s="154" t="s">
        <v>62</v>
      </c>
      <c r="C7" s="154"/>
      <c r="D7" s="155"/>
      <c r="E7" s="8"/>
      <c r="F7" s="8">
        <v>0</v>
      </c>
      <c r="G7" s="8" t="s">
        <v>76</v>
      </c>
      <c r="H7" s="8">
        <f>Info!C17</f>
        <v>8.5</v>
      </c>
    </row>
    <row r="8" spans="2:14" s="3" customFormat="1" ht="14.1" customHeight="1" x14ac:dyDescent="0.3">
      <c r="B8" s="158" t="str">
        <f>Info!C1</f>
        <v>Henry &amp; Gloria Blair</v>
      </c>
      <c r="C8" s="158"/>
      <c r="D8" s="159"/>
      <c r="E8" s="8"/>
      <c r="F8" s="73">
        <f>Info!C10</f>
        <v>0</v>
      </c>
      <c r="G8" s="8" t="s">
        <v>5</v>
      </c>
      <c r="H8" s="8" t="str">
        <f>Info!C12</f>
        <v>Slab Elevation</v>
      </c>
    </row>
    <row r="9" spans="2:14" s="3" customFormat="1" ht="14.1" customHeight="1" x14ac:dyDescent="0.3">
      <c r="B9" s="156" t="str">
        <f>Info!C2</f>
        <v>18727 Martinique Drive</v>
      </c>
      <c r="C9" s="156"/>
      <c r="D9" s="157"/>
      <c r="E9" s="8" t="s">
        <v>77</v>
      </c>
      <c r="F9" s="74">
        <f>Info!C13</f>
        <v>120</v>
      </c>
      <c r="G9" s="72"/>
      <c r="H9" s="9"/>
    </row>
    <row r="10" spans="2:14" s="3" customFormat="1" ht="12.95" customHeight="1" x14ac:dyDescent="0.3">
      <c r="B10" s="160" t="str">
        <f>Info!C3</f>
        <v>Nassau Bay, TX 77058</v>
      </c>
      <c r="C10" s="160"/>
      <c r="D10" s="157"/>
      <c r="E10" s="183" t="s">
        <v>157</v>
      </c>
      <c r="F10" s="184"/>
      <c r="G10" s="185"/>
      <c r="H10" s="17">
        <v>55440.73</v>
      </c>
      <c r="I10" s="5"/>
      <c r="M10" s="179"/>
      <c r="N10" s="180"/>
    </row>
    <row r="11" spans="2:14" s="5" customFormat="1" ht="15.95" customHeight="1" thickBot="1" x14ac:dyDescent="0.35">
      <c r="B11" s="174" t="str">
        <f>Info!C4</f>
        <v>713.443.6321  713.443.7904</v>
      </c>
      <c r="C11" s="174"/>
      <c r="D11" s="174"/>
      <c r="E11" s="133" t="s">
        <v>156</v>
      </c>
      <c r="F11" s="29"/>
      <c r="G11" s="29"/>
      <c r="H11" s="29"/>
      <c r="I11" s="2"/>
    </row>
    <row r="12" spans="2:14" ht="15.95" customHeight="1" thickBot="1" x14ac:dyDescent="0.35">
      <c r="B12" s="6" t="s">
        <v>0</v>
      </c>
      <c r="C12" s="178" t="s">
        <v>2</v>
      </c>
      <c r="D12" s="178"/>
      <c r="E12" s="178"/>
      <c r="F12" s="6" t="s">
        <v>3</v>
      </c>
      <c r="G12" s="6" t="s">
        <v>1</v>
      </c>
      <c r="H12" s="6" t="s">
        <v>4</v>
      </c>
    </row>
    <row r="13" spans="2:14" s="11" customFormat="1" ht="12.95" customHeight="1" x14ac:dyDescent="0.2">
      <c r="B13" s="10"/>
      <c r="C13" s="166" t="s">
        <v>10</v>
      </c>
      <c r="D13" s="167"/>
      <c r="E13" s="168"/>
      <c r="F13" s="10"/>
      <c r="G13" s="10"/>
      <c r="H13" s="10"/>
    </row>
    <row r="14" spans="2:14" s="11" customFormat="1" ht="23.25" customHeight="1" x14ac:dyDescent="0.2">
      <c r="B14" s="12">
        <v>1</v>
      </c>
      <c r="C14" s="169" t="s">
        <v>56</v>
      </c>
      <c r="D14" s="170"/>
      <c r="E14" s="170"/>
      <c r="F14" s="13">
        <f>Info!E24</f>
        <v>1</v>
      </c>
      <c r="G14" s="16"/>
      <c r="H14" s="146">
        <v>0.2</v>
      </c>
      <c r="J14" s="126"/>
    </row>
    <row r="15" spans="2:14" s="11" customFormat="1" ht="12.95" customHeight="1" x14ac:dyDescent="0.2">
      <c r="B15" s="12">
        <v>2</v>
      </c>
      <c r="C15" s="175" t="s">
        <v>11</v>
      </c>
      <c r="D15" s="176"/>
      <c r="E15" s="177"/>
      <c r="F15" s="13">
        <f>Info!E25</f>
        <v>1</v>
      </c>
      <c r="G15" s="16"/>
      <c r="H15" s="146">
        <v>1</v>
      </c>
    </row>
    <row r="16" spans="2:14" s="11" customFormat="1" ht="12.95" customHeight="1" x14ac:dyDescent="0.2">
      <c r="B16" s="12">
        <v>3</v>
      </c>
      <c r="C16" s="169" t="s">
        <v>12</v>
      </c>
      <c r="D16" s="170"/>
      <c r="E16" s="170"/>
      <c r="F16" s="13">
        <f>Info!E26</f>
        <v>1</v>
      </c>
      <c r="G16" s="16"/>
      <c r="H16" s="146">
        <v>0.2</v>
      </c>
    </row>
    <row r="17" spans="2:8" s="18" customFormat="1" ht="12.95" customHeight="1" x14ac:dyDescent="0.2">
      <c r="B17" s="25">
        <v>4</v>
      </c>
      <c r="C17" s="202"/>
      <c r="D17" s="202"/>
      <c r="E17" s="202"/>
      <c r="F17" s="13"/>
      <c r="G17" s="16"/>
      <c r="H17" s="146"/>
    </row>
    <row r="18" spans="2:8" s="18" customFormat="1" ht="12.95" customHeight="1" thickBot="1" x14ac:dyDescent="0.25">
      <c r="B18" s="38">
        <v>5</v>
      </c>
      <c r="C18" s="39"/>
      <c r="D18" s="40"/>
      <c r="E18" s="41"/>
      <c r="F18" s="13"/>
      <c r="G18" s="16"/>
      <c r="H18" s="146"/>
    </row>
    <row r="19" spans="2:8" s="11" customFormat="1" ht="12.95" customHeight="1" x14ac:dyDescent="0.2">
      <c r="B19" s="10"/>
      <c r="C19" s="166" t="s">
        <v>13</v>
      </c>
      <c r="D19" s="167"/>
      <c r="E19" s="168"/>
      <c r="F19" s="10"/>
      <c r="G19" s="45"/>
      <c r="H19" s="146"/>
    </row>
    <row r="20" spans="2:8" s="11" customFormat="1" ht="24" customHeight="1" x14ac:dyDescent="0.2">
      <c r="B20" s="12">
        <v>6</v>
      </c>
      <c r="C20" s="169" t="s">
        <v>21</v>
      </c>
      <c r="D20" s="170"/>
      <c r="E20" s="170"/>
      <c r="F20" s="13">
        <f>Info!E30</f>
        <v>1</v>
      </c>
      <c r="G20" s="16"/>
      <c r="H20" s="146">
        <v>1</v>
      </c>
    </row>
    <row r="21" spans="2:8" s="11" customFormat="1" ht="24" customHeight="1" x14ac:dyDescent="0.2">
      <c r="B21" s="12">
        <v>7</v>
      </c>
      <c r="C21" s="175" t="s">
        <v>19</v>
      </c>
      <c r="D21" s="176"/>
      <c r="E21" s="177"/>
      <c r="F21" s="13">
        <f>Info!E31</f>
        <v>1</v>
      </c>
      <c r="G21" s="16"/>
      <c r="H21" s="146">
        <f>F21*G21</f>
        <v>0</v>
      </c>
    </row>
    <row r="22" spans="2:8" s="11" customFormat="1" ht="12.95" customHeight="1" x14ac:dyDescent="0.2">
      <c r="B22" s="12">
        <v>8</v>
      </c>
      <c r="C22" s="169" t="s">
        <v>92</v>
      </c>
      <c r="D22" s="170"/>
      <c r="E22" s="170"/>
      <c r="F22" s="13">
        <f>Info!E32</f>
        <v>1</v>
      </c>
      <c r="G22" s="16"/>
      <c r="H22" s="146">
        <v>0.2</v>
      </c>
    </row>
    <row r="23" spans="2:8" s="11" customFormat="1" ht="18" customHeight="1" x14ac:dyDescent="0.2">
      <c r="B23" s="12">
        <v>9</v>
      </c>
      <c r="C23" s="169"/>
      <c r="D23" s="170"/>
      <c r="E23" s="170"/>
      <c r="F23" s="13"/>
      <c r="G23" s="16"/>
      <c r="H23" s="146"/>
    </row>
    <row r="24" spans="2:8" s="11" customFormat="1" ht="15" customHeight="1" x14ac:dyDescent="0.2">
      <c r="B24" s="12">
        <v>10</v>
      </c>
      <c r="C24" s="169" t="s">
        <v>30</v>
      </c>
      <c r="D24" s="170"/>
      <c r="E24" s="170"/>
      <c r="F24" s="13"/>
      <c r="G24" s="16"/>
      <c r="H24" s="146">
        <v>0</v>
      </c>
    </row>
    <row r="25" spans="2:8" s="11" customFormat="1" ht="16.5" customHeight="1" x14ac:dyDescent="0.2">
      <c r="B25" s="12">
        <v>11</v>
      </c>
      <c r="C25" s="169" t="s">
        <v>29</v>
      </c>
      <c r="D25" s="170"/>
      <c r="E25" s="170"/>
      <c r="F25" s="13"/>
      <c r="G25" s="16"/>
      <c r="H25" s="146">
        <v>0</v>
      </c>
    </row>
    <row r="26" spans="2:8" s="11" customFormat="1" ht="16.5" customHeight="1" thickBot="1" x14ac:dyDescent="0.25">
      <c r="B26" s="12">
        <v>12</v>
      </c>
      <c r="C26" s="169" t="s">
        <v>31</v>
      </c>
      <c r="D26" s="170"/>
      <c r="E26" s="170"/>
      <c r="F26" s="13"/>
      <c r="G26" s="16"/>
      <c r="H26" s="146">
        <v>0</v>
      </c>
    </row>
    <row r="27" spans="2:8" s="11" customFormat="1" ht="15" customHeight="1" x14ac:dyDescent="0.2">
      <c r="B27" s="10"/>
      <c r="C27" s="166" t="s">
        <v>14</v>
      </c>
      <c r="D27" s="167"/>
      <c r="E27" s="168"/>
      <c r="F27" s="10"/>
      <c r="G27" s="45"/>
      <c r="H27" s="146"/>
    </row>
    <row r="28" spans="2:8" s="11" customFormat="1" ht="26.25" customHeight="1" x14ac:dyDescent="0.2">
      <c r="B28" s="12">
        <v>13</v>
      </c>
      <c r="C28" s="161" t="s">
        <v>78</v>
      </c>
      <c r="D28" s="194"/>
      <c r="E28" s="195"/>
      <c r="F28" s="13">
        <v>289</v>
      </c>
      <c r="G28" s="16"/>
      <c r="H28" s="146">
        <f>F28*G28</f>
        <v>0</v>
      </c>
    </row>
    <row r="29" spans="2:8" s="11" customFormat="1" ht="39.75" customHeight="1" x14ac:dyDescent="0.2">
      <c r="B29" s="12">
        <v>14</v>
      </c>
      <c r="C29" s="149" t="s">
        <v>37</v>
      </c>
      <c r="D29" s="150"/>
      <c r="E29" s="150"/>
      <c r="F29" s="13">
        <f>Info!C11</f>
        <v>2314</v>
      </c>
      <c r="G29" s="16"/>
      <c r="H29" s="146">
        <f t="shared" ref="H29" si="0">F29*G29</f>
        <v>0</v>
      </c>
    </row>
    <row r="30" spans="2:8" s="11" customFormat="1" ht="15.75" customHeight="1" x14ac:dyDescent="0.2">
      <c r="B30" s="12">
        <v>15</v>
      </c>
      <c r="C30" s="161"/>
      <c r="D30" s="164"/>
      <c r="E30" s="165"/>
      <c r="F30" s="13"/>
      <c r="G30" s="16"/>
      <c r="H30" s="146"/>
    </row>
    <row r="31" spans="2:8" s="11" customFormat="1" x14ac:dyDescent="0.2">
      <c r="B31" s="12">
        <v>16</v>
      </c>
      <c r="C31" s="22"/>
      <c r="D31" s="23"/>
      <c r="E31" s="24"/>
      <c r="F31" s="13"/>
      <c r="G31" s="16"/>
      <c r="H31" s="146"/>
    </row>
    <row r="32" spans="2:8" s="11" customFormat="1" ht="14.25" customHeight="1" thickBot="1" x14ac:dyDescent="0.25">
      <c r="B32" s="12">
        <v>17</v>
      </c>
      <c r="C32" s="199"/>
      <c r="D32" s="200"/>
      <c r="E32" s="201"/>
      <c r="F32" s="13"/>
      <c r="G32" s="16"/>
      <c r="H32" s="146"/>
    </row>
    <row r="33" spans="2:8" s="11" customFormat="1" ht="12.75" customHeight="1" thickBot="1" x14ac:dyDescent="0.25">
      <c r="B33" s="12">
        <v>18</v>
      </c>
      <c r="C33" s="199"/>
      <c r="D33" s="200"/>
      <c r="E33" s="201"/>
      <c r="F33" s="13"/>
      <c r="G33" s="16"/>
      <c r="H33" s="146"/>
    </row>
    <row r="34" spans="2:8" s="11" customFormat="1" ht="18" customHeight="1" x14ac:dyDescent="0.2">
      <c r="B34" s="10"/>
      <c r="C34" s="166" t="s">
        <v>15</v>
      </c>
      <c r="D34" s="167"/>
      <c r="E34" s="168"/>
      <c r="F34" s="10"/>
      <c r="G34" s="45"/>
      <c r="H34" s="146"/>
    </row>
    <row r="35" spans="2:8" s="11" customFormat="1" ht="40.5" customHeight="1" x14ac:dyDescent="0.2">
      <c r="B35" s="12">
        <v>19</v>
      </c>
      <c r="C35" s="161" t="s">
        <v>34</v>
      </c>
      <c r="D35" s="194"/>
      <c r="E35" s="195"/>
      <c r="F35" s="13">
        <v>72</v>
      </c>
      <c r="G35" s="16"/>
      <c r="H35" s="146">
        <f t="shared" ref="H35:H40" si="1">F35*G35</f>
        <v>0</v>
      </c>
    </row>
    <row r="36" spans="2:8" s="11" customFormat="1" ht="27" customHeight="1" x14ac:dyDescent="0.2">
      <c r="B36" s="12">
        <v>20</v>
      </c>
      <c r="C36" s="161" t="s">
        <v>33</v>
      </c>
      <c r="D36" s="194"/>
      <c r="E36" s="195"/>
      <c r="F36" s="13">
        <v>327</v>
      </c>
      <c r="G36" s="16"/>
      <c r="H36" s="146">
        <f t="shared" si="1"/>
        <v>0</v>
      </c>
    </row>
    <row r="37" spans="2:8" s="11" customFormat="1" ht="62.25" customHeight="1" x14ac:dyDescent="0.2">
      <c r="B37" s="12">
        <v>21</v>
      </c>
      <c r="C37" s="161" t="s">
        <v>38</v>
      </c>
      <c r="D37" s="194"/>
      <c r="E37" s="195"/>
      <c r="F37" s="13">
        <v>29</v>
      </c>
      <c r="G37" s="16"/>
      <c r="H37" s="146">
        <f t="shared" si="1"/>
        <v>0</v>
      </c>
    </row>
    <row r="38" spans="2:8" s="11" customFormat="1" ht="23.1" customHeight="1" x14ac:dyDescent="0.2">
      <c r="B38" s="12">
        <v>22</v>
      </c>
      <c r="C38" s="149" t="s">
        <v>35</v>
      </c>
      <c r="D38" s="150"/>
      <c r="E38" s="150"/>
      <c r="F38" s="13">
        <v>6</v>
      </c>
      <c r="G38" s="16"/>
      <c r="H38" s="146">
        <v>0</v>
      </c>
    </row>
    <row r="39" spans="2:8" s="11" customFormat="1" ht="14.25" customHeight="1" x14ac:dyDescent="0.2">
      <c r="B39" s="12">
        <v>23</v>
      </c>
      <c r="C39" s="161"/>
      <c r="D39" s="162"/>
      <c r="E39" s="163"/>
      <c r="F39" s="13"/>
      <c r="G39" s="135"/>
      <c r="H39" s="146"/>
    </row>
    <row r="40" spans="2:8" s="11" customFormat="1" ht="51.75" customHeight="1" thickBot="1" x14ac:dyDescent="0.25">
      <c r="B40" s="12">
        <v>24</v>
      </c>
      <c r="C40" s="149" t="s">
        <v>143</v>
      </c>
      <c r="D40" s="150"/>
      <c r="E40" s="150"/>
      <c r="F40" s="13">
        <f>Info!E50</f>
        <v>2314</v>
      </c>
      <c r="G40" s="16"/>
      <c r="H40" s="146">
        <f t="shared" si="1"/>
        <v>0</v>
      </c>
    </row>
    <row r="41" spans="2:8" s="11" customFormat="1" ht="15.75" customHeight="1" x14ac:dyDescent="0.2">
      <c r="B41" s="10"/>
      <c r="C41" s="166" t="s">
        <v>16</v>
      </c>
      <c r="D41" s="167"/>
      <c r="E41" s="168"/>
      <c r="F41" s="10"/>
      <c r="G41" s="45"/>
      <c r="H41" s="146"/>
    </row>
    <row r="42" spans="2:8" s="11" customFormat="1" ht="24.75" customHeight="1" x14ac:dyDescent="0.2">
      <c r="B42" s="12">
        <v>25</v>
      </c>
      <c r="C42" s="149" t="s">
        <v>53</v>
      </c>
      <c r="D42" s="150"/>
      <c r="E42" s="150"/>
      <c r="F42" s="13">
        <f>Info!E52</f>
        <v>1</v>
      </c>
      <c r="G42" s="16"/>
      <c r="H42" s="146">
        <f>F42*G42</f>
        <v>0</v>
      </c>
    </row>
    <row r="43" spans="2:8" s="11" customFormat="1" ht="25.5" customHeight="1" x14ac:dyDescent="0.2">
      <c r="B43" s="12">
        <v>26</v>
      </c>
      <c r="C43" s="149" t="s">
        <v>39</v>
      </c>
      <c r="D43" s="150"/>
      <c r="E43" s="150"/>
      <c r="F43" s="13">
        <f>Info!E53</f>
        <v>1</v>
      </c>
      <c r="G43" s="16"/>
      <c r="H43" s="146">
        <f>F43*G43</f>
        <v>0</v>
      </c>
    </row>
    <row r="44" spans="2:8" s="11" customFormat="1" ht="13.5" customHeight="1" thickBot="1" x14ac:dyDescent="0.25">
      <c r="B44" s="12">
        <v>27</v>
      </c>
      <c r="C44" s="149" t="s">
        <v>44</v>
      </c>
      <c r="D44" s="150"/>
      <c r="E44" s="150"/>
      <c r="F44" s="13">
        <f>Info!E54</f>
        <v>1</v>
      </c>
      <c r="G44" s="16"/>
      <c r="H44" s="146">
        <f>F44*G44</f>
        <v>0</v>
      </c>
    </row>
    <row r="45" spans="2:8" s="11" customFormat="1" ht="21.75" customHeight="1" x14ac:dyDescent="0.2">
      <c r="B45" s="10"/>
      <c r="C45" s="166" t="s">
        <v>18</v>
      </c>
      <c r="D45" s="167"/>
      <c r="E45" s="168"/>
      <c r="F45" s="10"/>
      <c r="G45" s="45"/>
      <c r="H45" s="146"/>
    </row>
    <row r="46" spans="2:8" s="11" customFormat="1" ht="20.25" customHeight="1" x14ac:dyDescent="0.2">
      <c r="B46" s="12">
        <v>28</v>
      </c>
      <c r="C46" s="149"/>
      <c r="D46" s="150"/>
      <c r="E46" s="150"/>
      <c r="F46" s="13"/>
      <c r="G46" s="16"/>
      <c r="H46" s="146"/>
    </row>
    <row r="47" spans="2:8" s="11" customFormat="1" ht="36" customHeight="1" x14ac:dyDescent="0.2">
      <c r="B47" s="12">
        <v>29</v>
      </c>
      <c r="C47" s="149" t="s">
        <v>139</v>
      </c>
      <c r="D47" s="150"/>
      <c r="E47" s="150"/>
      <c r="F47" s="13">
        <v>1</v>
      </c>
      <c r="G47" s="16"/>
      <c r="H47" s="146">
        <f>F47*G47</f>
        <v>0</v>
      </c>
    </row>
    <row r="48" spans="2:8" s="11" customFormat="1" ht="41.25" customHeight="1" x14ac:dyDescent="0.2">
      <c r="B48" s="12">
        <v>30</v>
      </c>
      <c r="C48" s="149" t="s">
        <v>140</v>
      </c>
      <c r="D48" s="150"/>
      <c r="E48" s="150"/>
      <c r="F48" s="13">
        <v>1</v>
      </c>
      <c r="G48" s="16"/>
      <c r="H48" s="146">
        <f>G48*F48</f>
        <v>0</v>
      </c>
    </row>
    <row r="49" spans="2:8" s="11" customFormat="1" ht="24" customHeight="1" thickBot="1" x14ac:dyDescent="0.25">
      <c r="B49" s="12">
        <v>31</v>
      </c>
      <c r="C49" s="149" t="s">
        <v>42</v>
      </c>
      <c r="D49" s="150"/>
      <c r="E49" s="150"/>
      <c r="F49" s="13"/>
      <c r="G49" s="16"/>
      <c r="H49" s="146">
        <v>0</v>
      </c>
    </row>
    <row r="50" spans="2:8" s="11" customFormat="1" ht="15.75" customHeight="1" x14ac:dyDescent="0.2">
      <c r="B50" s="10"/>
      <c r="C50" s="166" t="s">
        <v>17</v>
      </c>
      <c r="D50" s="167"/>
      <c r="E50" s="168"/>
      <c r="F50" s="10"/>
      <c r="G50" s="45"/>
      <c r="H50" s="146"/>
    </row>
    <row r="51" spans="2:8" s="11" customFormat="1" ht="26.25" customHeight="1" x14ac:dyDescent="0.2">
      <c r="B51" s="12">
        <v>32</v>
      </c>
      <c r="C51" s="149" t="s">
        <v>45</v>
      </c>
      <c r="D51" s="150"/>
      <c r="E51" s="150"/>
      <c r="F51" s="13">
        <f>Info!E61</f>
        <v>1</v>
      </c>
      <c r="G51" s="16"/>
      <c r="H51" s="146">
        <f t="shared" ref="H51:H58" si="2">F51*G51</f>
        <v>0</v>
      </c>
    </row>
    <row r="52" spans="2:8" s="11" customFormat="1" ht="12.95" customHeight="1" x14ac:dyDescent="0.2">
      <c r="B52" s="12">
        <v>33</v>
      </c>
      <c r="C52" s="161" t="s">
        <v>7</v>
      </c>
      <c r="D52" s="162"/>
      <c r="E52" s="163"/>
      <c r="F52" s="13">
        <f>Info!E62</f>
        <v>4</v>
      </c>
      <c r="G52" s="16"/>
      <c r="H52" s="146">
        <f t="shared" si="2"/>
        <v>0</v>
      </c>
    </row>
    <row r="53" spans="2:8" s="11" customFormat="1" ht="12.95" customHeight="1" x14ac:dyDescent="0.2">
      <c r="B53" s="12">
        <v>34</v>
      </c>
      <c r="C53" s="161" t="s">
        <v>136</v>
      </c>
      <c r="D53" s="164"/>
      <c r="E53" s="165"/>
      <c r="F53" s="13"/>
      <c r="G53" s="16"/>
      <c r="H53" s="146">
        <v>0</v>
      </c>
    </row>
    <row r="54" spans="2:8" s="11" customFormat="1" ht="12.95" customHeight="1" x14ac:dyDescent="0.2">
      <c r="B54" s="12">
        <v>35</v>
      </c>
      <c r="C54" s="161" t="s">
        <v>137</v>
      </c>
      <c r="D54" s="164"/>
      <c r="E54" s="165"/>
      <c r="F54" s="13"/>
      <c r="G54" s="16"/>
      <c r="H54" s="146">
        <v>0</v>
      </c>
    </row>
    <row r="55" spans="2:8" s="11" customFormat="1" ht="21" customHeight="1" x14ac:dyDescent="0.2">
      <c r="B55" s="12">
        <v>36</v>
      </c>
      <c r="C55" s="161" t="s">
        <v>138</v>
      </c>
      <c r="D55" s="164"/>
      <c r="E55" s="165"/>
      <c r="F55" s="13"/>
      <c r="G55" s="16"/>
      <c r="H55" s="146">
        <v>0</v>
      </c>
    </row>
    <row r="56" spans="2:8" s="11" customFormat="1" ht="18" customHeight="1" x14ac:dyDescent="0.2">
      <c r="B56" s="12">
        <v>37</v>
      </c>
      <c r="C56" s="161" t="s">
        <v>20</v>
      </c>
      <c r="D56" s="164"/>
      <c r="E56" s="165"/>
      <c r="F56" s="13">
        <f>Info!E66</f>
        <v>1</v>
      </c>
      <c r="G56" s="16"/>
      <c r="H56" s="146">
        <f t="shared" si="2"/>
        <v>0</v>
      </c>
    </row>
    <row r="57" spans="2:8" s="11" customFormat="1" ht="27" customHeight="1" x14ac:dyDescent="0.2">
      <c r="B57" s="12">
        <v>38</v>
      </c>
      <c r="C57" s="161" t="s">
        <v>134</v>
      </c>
      <c r="D57" s="164"/>
      <c r="E57" s="165"/>
      <c r="F57" s="13">
        <v>2314</v>
      </c>
      <c r="G57" s="16"/>
      <c r="H57" s="146">
        <f t="shared" si="2"/>
        <v>0</v>
      </c>
    </row>
    <row r="58" spans="2:8" s="11" customFormat="1" ht="19.5" customHeight="1" x14ac:dyDescent="0.2">
      <c r="B58" s="12">
        <v>39</v>
      </c>
      <c r="C58" s="161" t="s">
        <v>83</v>
      </c>
      <c r="D58" s="164"/>
      <c r="E58" s="165"/>
      <c r="F58" s="13">
        <f>Info!E68</f>
        <v>250</v>
      </c>
      <c r="G58" s="16"/>
      <c r="H58" s="146">
        <f t="shared" si="2"/>
        <v>0</v>
      </c>
    </row>
    <row r="59" spans="2:8" s="11" customFormat="1" ht="19.5" customHeight="1" x14ac:dyDescent="0.2">
      <c r="B59" s="12">
        <v>40</v>
      </c>
      <c r="C59" s="161" t="s">
        <v>55</v>
      </c>
      <c r="D59" s="162"/>
      <c r="E59" s="163"/>
      <c r="F59" s="13"/>
      <c r="G59" s="16"/>
      <c r="H59" s="146">
        <v>0</v>
      </c>
    </row>
    <row r="60" spans="2:8" s="11" customFormat="1" ht="17.25" customHeight="1" x14ac:dyDescent="0.2">
      <c r="B60" s="12">
        <v>41</v>
      </c>
      <c r="C60" s="161" t="s">
        <v>58</v>
      </c>
      <c r="D60" s="164"/>
      <c r="E60" s="165"/>
      <c r="F60" s="13"/>
      <c r="G60" s="16"/>
      <c r="H60" s="146">
        <v>0</v>
      </c>
    </row>
    <row r="61" spans="2:8" s="11" customFormat="1" ht="12.95" customHeight="1" thickBot="1" x14ac:dyDescent="0.25">
      <c r="B61" s="12">
        <v>42</v>
      </c>
      <c r="C61" s="161" t="s">
        <v>159</v>
      </c>
      <c r="D61" s="162"/>
      <c r="E61" s="163"/>
      <c r="F61" s="13"/>
      <c r="G61" s="16"/>
      <c r="H61" s="146">
        <v>0.2</v>
      </c>
    </row>
    <row r="62" spans="2:8" s="11" customFormat="1" ht="15.95" customHeight="1" x14ac:dyDescent="0.2">
      <c r="B62" s="10"/>
      <c r="C62" s="166" t="s">
        <v>23</v>
      </c>
      <c r="D62" s="167"/>
      <c r="E62" s="168"/>
      <c r="F62" s="10"/>
      <c r="G62" s="45"/>
      <c r="H62" s="146"/>
    </row>
    <row r="63" spans="2:8" s="11" customFormat="1" ht="12.95" customHeight="1" x14ac:dyDescent="0.2">
      <c r="B63" s="12">
        <v>43</v>
      </c>
      <c r="C63" s="161" t="s">
        <v>154</v>
      </c>
      <c r="D63" s="162"/>
      <c r="E63" s="163"/>
      <c r="F63" s="13">
        <v>1</v>
      </c>
      <c r="G63" s="16"/>
      <c r="H63" s="146">
        <v>0</v>
      </c>
    </row>
    <row r="64" spans="2:8" s="11" customFormat="1" ht="12.95" customHeight="1" x14ac:dyDescent="0.2">
      <c r="B64" s="12"/>
      <c r="C64" s="161"/>
      <c r="D64" s="162"/>
      <c r="E64" s="163"/>
      <c r="F64" s="13"/>
      <c r="G64" s="16"/>
      <c r="H64" s="146"/>
    </row>
    <row r="65" spans="1:8" s="11" customFormat="1" ht="12.95" customHeight="1" thickBot="1" x14ac:dyDescent="0.25">
      <c r="B65" s="33"/>
      <c r="C65" s="34"/>
      <c r="D65" s="35"/>
      <c r="E65" s="36"/>
      <c r="F65" s="37"/>
      <c r="G65" s="44"/>
      <c r="H65" s="14"/>
    </row>
    <row r="66" spans="1:8" s="11" customFormat="1" ht="16.5" customHeight="1" thickBot="1" x14ac:dyDescent="0.25">
      <c r="B66" s="10"/>
      <c r="C66" s="196" t="s">
        <v>8</v>
      </c>
      <c r="D66" s="197"/>
      <c r="E66" s="198"/>
      <c r="F66" s="10"/>
      <c r="G66" s="42"/>
      <c r="H66" s="15"/>
    </row>
    <row r="67" spans="1:8" s="11" customFormat="1" ht="16.5" customHeight="1" thickBot="1" x14ac:dyDescent="0.25">
      <c r="B67" s="10"/>
      <c r="C67" s="151" t="s">
        <v>81</v>
      </c>
      <c r="D67" s="152"/>
      <c r="E67" s="153"/>
      <c r="F67" s="10"/>
      <c r="G67" s="42"/>
      <c r="H67" s="15"/>
    </row>
    <row r="68" spans="1:8" s="11" customFormat="1" ht="0.75" customHeight="1" thickBot="1" x14ac:dyDescent="0.25">
      <c r="B68" s="10"/>
      <c r="C68" s="151"/>
      <c r="D68" s="152"/>
      <c r="E68" s="153"/>
      <c r="F68" s="10"/>
      <c r="G68" s="10"/>
      <c r="H68" s="15"/>
    </row>
    <row r="69" spans="1:8" s="11" customFormat="1" ht="15.95" customHeight="1" thickBot="1" x14ac:dyDescent="0.25">
      <c r="A69" s="147" t="s">
        <v>160</v>
      </c>
      <c r="B69" s="10"/>
      <c r="C69" s="151" t="s">
        <v>158</v>
      </c>
      <c r="D69" s="152"/>
      <c r="E69" s="153"/>
      <c r="F69" s="10"/>
      <c r="G69" s="10"/>
      <c r="H69" s="15">
        <v>55440.73</v>
      </c>
    </row>
    <row r="70" spans="1:8" s="11" customFormat="1" ht="15.95" customHeight="1" x14ac:dyDescent="0.2">
      <c r="B70" s="46"/>
      <c r="C70" s="47"/>
      <c r="D70" s="48"/>
      <c r="E70" s="49"/>
      <c r="F70" s="46"/>
      <c r="G70" s="46"/>
      <c r="H70" s="50"/>
    </row>
    <row r="71" spans="1:8" s="11" customFormat="1" ht="15.95" customHeight="1" x14ac:dyDescent="0.2"/>
    <row r="72" spans="1:8" s="11" customFormat="1" ht="32.25" customHeight="1" x14ac:dyDescent="0.2"/>
    <row r="73" spans="1:8" s="11" customFormat="1" ht="18" customHeight="1" x14ac:dyDescent="0.2"/>
    <row r="74" spans="1:8" s="11" customFormat="1" ht="17.25" customHeight="1" x14ac:dyDescent="0.2"/>
    <row r="75" spans="1:8" s="11" customFormat="1" ht="20.25" customHeight="1" x14ac:dyDescent="0.2"/>
    <row r="76" spans="1:8" ht="16.5" customHeight="1" x14ac:dyDescent="0.3"/>
    <row r="80" spans="1:8" ht="15" customHeight="1" x14ac:dyDescent="0.3"/>
    <row r="87" spans="2:4" x14ac:dyDescent="0.3">
      <c r="B87" s="19"/>
      <c r="C87" s="19"/>
      <c r="D87" s="19"/>
    </row>
  </sheetData>
  <mergeCells count="69">
    <mergeCell ref="C35:E35"/>
    <mergeCell ref="C32:E32"/>
    <mergeCell ref="C17:E17"/>
    <mergeCell ref="C19:E19"/>
    <mergeCell ref="C29:E29"/>
    <mergeCell ref="C24:E24"/>
    <mergeCell ref="C25:E25"/>
    <mergeCell ref="C21:E21"/>
    <mergeCell ref="C22:E22"/>
    <mergeCell ref="C23:E23"/>
    <mergeCell ref="C27:E27"/>
    <mergeCell ref="C28:E28"/>
    <mergeCell ref="C33:E33"/>
    <mergeCell ref="C66:E66"/>
    <mergeCell ref="C40:E40"/>
    <mergeCell ref="C50:E50"/>
    <mergeCell ref="C41:E41"/>
    <mergeCell ref="C45:E45"/>
    <mergeCell ref="C44:E44"/>
    <mergeCell ref="C43:E43"/>
    <mergeCell ref="C42:E42"/>
    <mergeCell ref="C52:E52"/>
    <mergeCell ref="C56:E56"/>
    <mergeCell ref="C60:E60"/>
    <mergeCell ref="C53:E53"/>
    <mergeCell ref="C51:E51"/>
    <mergeCell ref="C55:E55"/>
    <mergeCell ref="C54:E54"/>
    <mergeCell ref="C69:E69"/>
    <mergeCell ref="C59:E59"/>
    <mergeCell ref="C63:E63"/>
    <mergeCell ref="M10:N10"/>
    <mergeCell ref="E3:H3"/>
    <mergeCell ref="E10:G10"/>
    <mergeCell ref="B3:D3"/>
    <mergeCell ref="B4:D4"/>
    <mergeCell ref="B5:D5"/>
    <mergeCell ref="C36:E36"/>
    <mergeCell ref="C37:E37"/>
    <mergeCell ref="C34:E34"/>
    <mergeCell ref="C67:E67"/>
    <mergeCell ref="C39:E39"/>
    <mergeCell ref="C64:E64"/>
    <mergeCell ref="C46:E46"/>
    <mergeCell ref="D2:H2"/>
    <mergeCell ref="B2:C2"/>
    <mergeCell ref="B11:D11"/>
    <mergeCell ref="C15:E15"/>
    <mergeCell ref="C20:E20"/>
    <mergeCell ref="C12:E12"/>
    <mergeCell ref="C13:E13"/>
    <mergeCell ref="C16:E16"/>
    <mergeCell ref="C14:E14"/>
    <mergeCell ref="E1:G1"/>
    <mergeCell ref="C48:E48"/>
    <mergeCell ref="C68:E68"/>
    <mergeCell ref="B7:D7"/>
    <mergeCell ref="B9:D9"/>
    <mergeCell ref="B8:D8"/>
    <mergeCell ref="B10:D10"/>
    <mergeCell ref="C61:E61"/>
    <mergeCell ref="C58:E58"/>
    <mergeCell ref="C62:E62"/>
    <mergeCell ref="C26:E26"/>
    <mergeCell ref="C38:E38"/>
    <mergeCell ref="C49:E49"/>
    <mergeCell ref="C47:E47"/>
    <mergeCell ref="C30:E30"/>
    <mergeCell ref="C57:E57"/>
  </mergeCells>
  <phoneticPr fontId="1" type="noConversion"/>
  <hyperlinks>
    <hyperlink ref="B4" r:id="rId1" xr:uid="{00000000-0004-0000-0000-000000000000}"/>
    <hyperlink ref="B5" r:id="rId2" xr:uid="{00000000-0004-0000-0000-000001000000}"/>
  </hyperlinks>
  <printOptions horizontalCentered="1"/>
  <pageMargins left="0.25" right="0.25" top="0.25" bottom="0.25" header="0" footer="0"/>
  <pageSetup orientation="portrait"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9"/>
  <sheetViews>
    <sheetView topLeftCell="A42" workbookViewId="0">
      <selection activeCell="K48" sqref="K48"/>
    </sheetView>
  </sheetViews>
  <sheetFormatPr defaultRowHeight="12.75" x14ac:dyDescent="0.2"/>
  <cols>
    <col min="1" max="1" width="5.140625" style="125" bestFit="1" customWidth="1"/>
    <col min="2" max="2" width="20.28515625" customWidth="1"/>
    <col min="3" max="3" width="12.42578125" customWidth="1"/>
    <col min="4" max="4" width="6" customWidth="1"/>
    <col min="5" max="5" width="8.28515625" customWidth="1"/>
    <col min="6" max="6" width="16" customWidth="1"/>
    <col min="7" max="7" width="19" customWidth="1"/>
  </cols>
  <sheetData>
    <row r="1" spans="1:7" ht="21.75" thickBot="1" x14ac:dyDescent="0.4">
      <c r="A1" s="230" t="s">
        <v>93</v>
      </c>
      <c r="B1" s="231"/>
      <c r="C1" s="231"/>
      <c r="D1" s="231"/>
      <c r="E1" s="231"/>
      <c r="F1" s="231"/>
      <c r="G1" s="232"/>
    </row>
    <row r="2" spans="1:7" x14ac:dyDescent="0.2">
      <c r="A2" s="77"/>
      <c r="B2" s="128" t="s">
        <v>94</v>
      </c>
      <c r="C2" s="233" t="s">
        <v>95</v>
      </c>
      <c r="D2" s="233"/>
      <c r="E2" s="78"/>
      <c r="F2" s="79" t="s">
        <v>96</v>
      </c>
      <c r="G2" s="80">
        <f>Info!C6</f>
        <v>2314</v>
      </c>
    </row>
    <row r="3" spans="1:7" x14ac:dyDescent="0.2">
      <c r="A3" s="81"/>
      <c r="B3" s="129" t="s">
        <v>97</v>
      </c>
      <c r="C3" s="132" t="str">
        <f>Info!C1</f>
        <v>Henry &amp; Gloria Blair</v>
      </c>
      <c r="D3" s="72"/>
      <c r="E3" s="82"/>
      <c r="F3" s="83" t="s">
        <v>98</v>
      </c>
      <c r="G3" s="84">
        <f>Info!C7</f>
        <v>0</v>
      </c>
    </row>
    <row r="4" spans="1:7" x14ac:dyDescent="0.2">
      <c r="A4" s="81"/>
      <c r="B4" s="129" t="s">
        <v>99</v>
      </c>
      <c r="C4" s="234" t="str">
        <f>Info!C2</f>
        <v>18727 Martinique Drive</v>
      </c>
      <c r="D4" s="234"/>
      <c r="E4" s="82"/>
      <c r="F4" s="83" t="s">
        <v>90</v>
      </c>
      <c r="G4" s="84">
        <v>2314</v>
      </c>
    </row>
    <row r="5" spans="1:7" x14ac:dyDescent="0.2">
      <c r="A5" s="81"/>
      <c r="B5" s="129" t="s">
        <v>100</v>
      </c>
      <c r="C5" s="234" t="str">
        <f>Info!C3</f>
        <v>Nassau Bay, TX 77058</v>
      </c>
      <c r="D5" s="234"/>
      <c r="E5" s="82"/>
      <c r="F5" s="83" t="s">
        <v>101</v>
      </c>
      <c r="G5" s="84">
        <f>Info!C18</f>
        <v>0</v>
      </c>
    </row>
    <row r="6" spans="1:7" x14ac:dyDescent="0.2">
      <c r="A6" s="81"/>
      <c r="B6" s="82"/>
      <c r="C6" s="82"/>
      <c r="D6" s="85"/>
      <c r="E6" s="82"/>
      <c r="F6" s="83" t="s">
        <v>102</v>
      </c>
      <c r="G6" s="84">
        <f>Info!C19</f>
        <v>0</v>
      </c>
    </row>
    <row r="7" spans="1:7" x14ac:dyDescent="0.2">
      <c r="A7" s="81"/>
      <c r="B7" s="130" t="s">
        <v>103</v>
      </c>
      <c r="C7" s="228" t="str">
        <f>Info!C12</f>
        <v>Slab Elevation</v>
      </c>
      <c r="D7" s="229"/>
      <c r="E7" s="82"/>
      <c r="F7" s="83" t="s">
        <v>104</v>
      </c>
      <c r="G7" s="84">
        <f>Info!C15</f>
        <v>2</v>
      </c>
    </row>
    <row r="8" spans="1:7" x14ac:dyDescent="0.2">
      <c r="A8" s="81"/>
      <c r="B8" s="82"/>
      <c r="C8" s="82"/>
      <c r="D8" s="85"/>
      <c r="E8" s="82"/>
      <c r="F8" s="83" t="s">
        <v>105</v>
      </c>
      <c r="G8" s="84">
        <f>Info!C14</f>
        <v>6.5</v>
      </c>
    </row>
    <row r="9" spans="1:7" ht="13.5" thickBot="1" x14ac:dyDescent="0.25">
      <c r="A9" s="86"/>
      <c r="B9" s="87"/>
      <c r="C9" s="87"/>
      <c r="D9" s="88"/>
      <c r="E9" s="87"/>
      <c r="F9" s="89" t="s">
        <v>106</v>
      </c>
      <c r="G9" s="90">
        <f>Info!C17</f>
        <v>8.5</v>
      </c>
    </row>
    <row r="10" spans="1:7" ht="17.25" thickBot="1" x14ac:dyDescent="0.35">
      <c r="A10" s="91" t="s">
        <v>107</v>
      </c>
      <c r="B10" s="226" t="s">
        <v>108</v>
      </c>
      <c r="C10" s="226"/>
      <c r="D10" s="226"/>
      <c r="E10" s="91" t="s">
        <v>3</v>
      </c>
      <c r="F10" s="91" t="s">
        <v>109</v>
      </c>
      <c r="G10" s="91" t="s">
        <v>110</v>
      </c>
    </row>
    <row r="11" spans="1:7" ht="16.5" x14ac:dyDescent="0.3">
      <c r="A11" s="212" t="s">
        <v>111</v>
      </c>
      <c r="B11" s="213"/>
      <c r="C11" s="213"/>
      <c r="D11" s="213"/>
      <c r="E11" s="92"/>
      <c r="F11" s="92"/>
      <c r="G11" s="93"/>
    </row>
    <row r="12" spans="1:7" x14ac:dyDescent="0.2">
      <c r="A12" s="94">
        <v>1</v>
      </c>
      <c r="B12" s="227"/>
      <c r="C12" s="227"/>
      <c r="D12" s="227"/>
      <c r="E12" s="95">
        <v>1</v>
      </c>
      <c r="F12" s="96">
        <f>SUM('Service Quote Slab Elevation'!H14:H18)</f>
        <v>1.4</v>
      </c>
      <c r="G12" s="97">
        <f>+SUM(E12*F12)</f>
        <v>1.4</v>
      </c>
    </row>
    <row r="13" spans="1:7" ht="17.25" thickBot="1" x14ac:dyDescent="0.35">
      <c r="A13" s="208" t="s">
        <v>112</v>
      </c>
      <c r="B13" s="209"/>
      <c r="C13" s="209"/>
      <c r="D13" s="209"/>
      <c r="E13" s="98"/>
      <c r="F13" s="99"/>
      <c r="G13" s="100">
        <f>SUM(G12:G12)</f>
        <v>1.4</v>
      </c>
    </row>
    <row r="14" spans="1:7" ht="16.5" x14ac:dyDescent="0.3">
      <c r="A14" s="212" t="s">
        <v>113</v>
      </c>
      <c r="B14" s="213"/>
      <c r="C14" s="213"/>
      <c r="D14" s="213"/>
      <c r="E14" s="92"/>
      <c r="F14" s="92"/>
      <c r="G14" s="93"/>
    </row>
    <row r="15" spans="1:7" ht="16.5" x14ac:dyDescent="0.2">
      <c r="A15" s="94">
        <v>2</v>
      </c>
      <c r="B15" s="101"/>
      <c r="C15" s="214"/>
      <c r="D15" s="214"/>
      <c r="E15" s="95">
        <v>1</v>
      </c>
      <c r="F15" s="96">
        <f>SUM('Service Quote Slab Elevation'!H20:H26)</f>
        <v>1.2</v>
      </c>
      <c r="G15" s="97">
        <f t="shared" ref="G15" si="0">+SUM(E15*F15)</f>
        <v>1.2</v>
      </c>
    </row>
    <row r="16" spans="1:7" ht="17.25" thickBot="1" x14ac:dyDescent="0.35">
      <c r="A16" s="224" t="s">
        <v>112</v>
      </c>
      <c r="B16" s="211"/>
      <c r="C16" s="211"/>
      <c r="D16" s="211"/>
      <c r="E16" s="102"/>
      <c r="F16" s="103"/>
      <c r="G16" s="104">
        <f>SUM(G15:G15)</f>
        <v>1.2</v>
      </c>
    </row>
    <row r="17" spans="1:7" ht="16.5" x14ac:dyDescent="0.3">
      <c r="A17" s="212" t="s">
        <v>114</v>
      </c>
      <c r="B17" s="213"/>
      <c r="C17" s="213"/>
      <c r="D17" s="213"/>
      <c r="E17" s="92"/>
      <c r="F17" s="92"/>
      <c r="G17" s="93"/>
    </row>
    <row r="18" spans="1:7" ht="16.5" x14ac:dyDescent="0.2">
      <c r="A18" s="105">
        <v>3</v>
      </c>
      <c r="B18" s="106"/>
      <c r="C18" s="225"/>
      <c r="D18" s="225"/>
      <c r="E18" s="107">
        <v>1</v>
      </c>
      <c r="F18" s="108">
        <f>SUM('Service Quote Slab Elevation'!H28:H33)</f>
        <v>0</v>
      </c>
      <c r="G18" s="109">
        <f t="shared" ref="G18" si="1">+SUM(E18*F18)</f>
        <v>0</v>
      </c>
    </row>
    <row r="19" spans="1:7" ht="17.25" thickBot="1" x14ac:dyDescent="0.35">
      <c r="A19" s="220" t="s">
        <v>112</v>
      </c>
      <c r="B19" s="209"/>
      <c r="C19" s="209"/>
      <c r="D19" s="209"/>
      <c r="E19" s="98"/>
      <c r="F19" s="99"/>
      <c r="G19" s="100">
        <f>SUM(G18:G18)</f>
        <v>0</v>
      </c>
    </row>
    <row r="20" spans="1:7" ht="16.5" x14ac:dyDescent="0.3">
      <c r="A20" s="212" t="s">
        <v>115</v>
      </c>
      <c r="B20" s="213"/>
      <c r="C20" s="213"/>
      <c r="D20" s="213"/>
      <c r="E20" s="92"/>
      <c r="F20" s="92"/>
      <c r="G20" s="93"/>
    </row>
    <row r="21" spans="1:7" ht="16.5" x14ac:dyDescent="0.2">
      <c r="A21" s="105">
        <v>4</v>
      </c>
      <c r="B21" s="106"/>
      <c r="C21" s="225"/>
      <c r="D21" s="225"/>
      <c r="E21" s="107">
        <v>1</v>
      </c>
      <c r="F21" s="110">
        <f>SUM('Service Quote Slab Elevation'!H35:H40)</f>
        <v>0</v>
      </c>
      <c r="G21" s="109">
        <f t="shared" ref="G21" si="2">+SUM(E21*F21)</f>
        <v>0</v>
      </c>
    </row>
    <row r="22" spans="1:7" ht="17.25" thickBot="1" x14ac:dyDescent="0.35">
      <c r="A22" s="220" t="s">
        <v>112</v>
      </c>
      <c r="B22" s="209"/>
      <c r="C22" s="209"/>
      <c r="D22" s="209"/>
      <c r="E22" s="98"/>
      <c r="F22" s="99"/>
      <c r="G22" s="100">
        <f>SUM(G21:G21)</f>
        <v>0</v>
      </c>
    </row>
    <row r="23" spans="1:7" ht="16.5" x14ac:dyDescent="0.3">
      <c r="A23" s="221" t="s">
        <v>116</v>
      </c>
      <c r="B23" s="222"/>
      <c r="C23" s="222"/>
      <c r="D23" s="223"/>
      <c r="E23" s="111"/>
      <c r="F23" s="111"/>
      <c r="G23" s="112"/>
    </row>
    <row r="24" spans="1:7" ht="16.5" x14ac:dyDescent="0.2">
      <c r="A24" s="113">
        <v>5</v>
      </c>
      <c r="B24" s="114"/>
      <c r="C24" s="207"/>
      <c r="D24" s="207"/>
      <c r="E24" s="95">
        <v>1</v>
      </c>
      <c r="F24" s="96">
        <f>SUM('Service Quote Slab Elevation'!H42:H44)</f>
        <v>0</v>
      </c>
      <c r="G24" s="97">
        <f t="shared" ref="G24" si="3">+SUM(E24*F24)</f>
        <v>0</v>
      </c>
    </row>
    <row r="25" spans="1:7" ht="17.25" thickBot="1" x14ac:dyDescent="0.35">
      <c r="A25" s="210" t="s">
        <v>112</v>
      </c>
      <c r="B25" s="211"/>
      <c r="C25" s="211"/>
      <c r="D25" s="211"/>
      <c r="E25" s="102"/>
      <c r="F25" s="103"/>
      <c r="G25" s="104">
        <f>SUM(G24:G24)</f>
        <v>0</v>
      </c>
    </row>
    <row r="26" spans="1:7" ht="16.5" x14ac:dyDescent="0.3">
      <c r="A26" s="212" t="s">
        <v>117</v>
      </c>
      <c r="B26" s="213"/>
      <c r="C26" s="213"/>
      <c r="D26" s="213"/>
      <c r="E26" s="92"/>
      <c r="F26" s="92"/>
      <c r="G26" s="93"/>
    </row>
    <row r="27" spans="1:7" ht="16.5" x14ac:dyDescent="0.2">
      <c r="A27" s="94">
        <v>6</v>
      </c>
      <c r="B27" s="101"/>
      <c r="C27" s="214"/>
      <c r="D27" s="214"/>
      <c r="E27" s="95">
        <v>1</v>
      </c>
      <c r="F27" s="96">
        <f>'Service Quote Slab Elevation'!H58</f>
        <v>0</v>
      </c>
      <c r="G27" s="97">
        <f t="shared" ref="G27" si="4">+SUM(E27*F27)</f>
        <v>0</v>
      </c>
    </row>
    <row r="28" spans="1:7" ht="17.25" thickBot="1" x14ac:dyDescent="0.35">
      <c r="A28" s="224" t="s">
        <v>112</v>
      </c>
      <c r="B28" s="211"/>
      <c r="C28" s="211"/>
      <c r="D28" s="211"/>
      <c r="E28" s="102"/>
      <c r="F28" s="103"/>
      <c r="G28" s="104">
        <f>SUM(G27:G27)</f>
        <v>0</v>
      </c>
    </row>
    <row r="29" spans="1:7" ht="16.5" x14ac:dyDescent="0.3">
      <c r="A29" s="212" t="s">
        <v>118</v>
      </c>
      <c r="B29" s="213"/>
      <c r="C29" s="213"/>
      <c r="D29" s="213"/>
      <c r="E29" s="92"/>
      <c r="F29" s="92"/>
      <c r="G29" s="93"/>
    </row>
    <row r="30" spans="1:7" ht="16.5" x14ac:dyDescent="0.2">
      <c r="A30" s="94">
        <v>7</v>
      </c>
      <c r="B30" s="115"/>
      <c r="C30" s="214"/>
      <c r="D30" s="214"/>
      <c r="E30" s="95">
        <v>1</v>
      </c>
      <c r="F30" s="96">
        <f>SUM('Service Quote Slab Elevation'!H46:H49)</f>
        <v>0</v>
      </c>
      <c r="G30" s="97">
        <f t="shared" ref="G30" si="5">+SUM(E30*F30)</f>
        <v>0</v>
      </c>
    </row>
    <row r="31" spans="1:7" ht="17.25" thickBot="1" x14ac:dyDescent="0.35">
      <c r="A31" s="208" t="s">
        <v>112</v>
      </c>
      <c r="B31" s="209"/>
      <c r="C31" s="209"/>
      <c r="D31" s="209"/>
      <c r="E31" s="98"/>
      <c r="F31" s="99"/>
      <c r="G31" s="100">
        <f>SUM(G30:G30)</f>
        <v>0</v>
      </c>
    </row>
    <row r="32" spans="1:7" ht="16.5" x14ac:dyDescent="0.3">
      <c r="A32" s="213" t="s">
        <v>119</v>
      </c>
      <c r="B32" s="213"/>
      <c r="C32" s="213"/>
      <c r="D32" s="213"/>
      <c r="E32" s="111"/>
      <c r="F32" s="111"/>
      <c r="G32" s="112"/>
    </row>
    <row r="33" spans="1:7" ht="16.5" x14ac:dyDescent="0.2">
      <c r="A33" s="113">
        <v>8</v>
      </c>
      <c r="B33" s="106"/>
      <c r="C33" s="207"/>
      <c r="D33" s="207"/>
      <c r="E33" s="95">
        <v>1</v>
      </c>
      <c r="F33" s="96">
        <f>SUM('Service Quote Slab Elevation'!H51:H61)-'Service Quote Slab Elevation'!H58</f>
        <v>0.2</v>
      </c>
      <c r="G33" s="97">
        <f t="shared" ref="G33" si="6">+SUM(E33*F33)</f>
        <v>0.2</v>
      </c>
    </row>
    <row r="34" spans="1:7" ht="17.25" thickBot="1" x14ac:dyDescent="0.35">
      <c r="A34" s="210" t="s">
        <v>112</v>
      </c>
      <c r="B34" s="211"/>
      <c r="C34" s="211"/>
      <c r="D34" s="211"/>
      <c r="E34" s="102"/>
      <c r="F34" s="103"/>
      <c r="G34" s="104">
        <f>SUM(G33:G33)</f>
        <v>0.2</v>
      </c>
    </row>
    <row r="35" spans="1:7" ht="16.5" x14ac:dyDescent="0.3">
      <c r="A35" s="212" t="s">
        <v>23</v>
      </c>
      <c r="B35" s="213"/>
      <c r="C35" s="213"/>
      <c r="D35" s="213"/>
      <c r="E35" s="92"/>
      <c r="F35" s="92"/>
      <c r="G35" s="93"/>
    </row>
    <row r="36" spans="1:7" ht="16.5" x14ac:dyDescent="0.2">
      <c r="A36" s="94">
        <v>9</v>
      </c>
      <c r="B36" s="115"/>
      <c r="C36" s="214"/>
      <c r="D36" s="214"/>
      <c r="E36" s="95">
        <v>1</v>
      </c>
      <c r="F36" s="96">
        <v>23500</v>
      </c>
      <c r="G36" s="97">
        <f t="shared" ref="G36" si="7">+SUM(E36*F36)</f>
        <v>23500</v>
      </c>
    </row>
    <row r="37" spans="1:7" ht="17.25" thickBot="1" x14ac:dyDescent="0.35">
      <c r="A37" s="208" t="s">
        <v>112</v>
      </c>
      <c r="B37" s="209"/>
      <c r="C37" s="209"/>
      <c r="D37" s="209"/>
      <c r="E37" s="98"/>
      <c r="F37" s="99"/>
      <c r="G37" s="100">
        <f>SUM(G36:G36)</f>
        <v>23500</v>
      </c>
    </row>
    <row r="38" spans="1:7" ht="23.25" customHeight="1" x14ac:dyDescent="0.3">
      <c r="A38" s="116"/>
      <c r="B38" s="215" t="s">
        <v>120</v>
      </c>
      <c r="C38" s="215"/>
      <c r="D38" s="215"/>
      <c r="E38" s="215"/>
      <c r="F38" s="215"/>
      <c r="G38" s="117">
        <f>SUM(G13,G16,G19,G22,G25,G28,G31,G34,G37)</f>
        <v>23502.799999999999</v>
      </c>
    </row>
    <row r="39" spans="1:7" ht="17.25" customHeight="1" x14ac:dyDescent="0.2">
      <c r="A39" s="118">
        <v>10</v>
      </c>
      <c r="B39" s="216" t="s">
        <v>121</v>
      </c>
      <c r="C39" s="216"/>
      <c r="D39" s="216"/>
      <c r="E39" s="216"/>
      <c r="F39" s="119"/>
      <c r="G39" s="120">
        <f>'Service Quote Slab Elevation'!H67</f>
        <v>0</v>
      </c>
    </row>
    <row r="40" spans="1:7" ht="13.5" customHeight="1" x14ac:dyDescent="0.2">
      <c r="A40" s="118">
        <v>11</v>
      </c>
      <c r="B40" s="216" t="s">
        <v>122</v>
      </c>
      <c r="C40" s="216"/>
      <c r="D40" s="216"/>
      <c r="E40" s="216"/>
      <c r="F40" s="119"/>
      <c r="G40" s="120">
        <v>0</v>
      </c>
    </row>
    <row r="41" spans="1:7" ht="16.5" customHeight="1" x14ac:dyDescent="0.2">
      <c r="A41" s="118">
        <v>12</v>
      </c>
      <c r="B41" s="216" t="s">
        <v>123</v>
      </c>
      <c r="C41" s="216"/>
      <c r="D41" s="216"/>
      <c r="E41" s="216"/>
      <c r="F41" s="119"/>
      <c r="G41" s="120">
        <v>0</v>
      </c>
    </row>
    <row r="42" spans="1:7" ht="21.75" customHeight="1" x14ac:dyDescent="0.2">
      <c r="A42" s="118">
        <v>13</v>
      </c>
      <c r="B42" s="217" t="s">
        <v>80</v>
      </c>
      <c r="C42" s="216"/>
      <c r="D42" s="216"/>
      <c r="E42" s="216"/>
      <c r="F42" s="119"/>
      <c r="G42" s="120">
        <f>'Service Quote Slab Elevation'!H68</f>
        <v>0</v>
      </c>
    </row>
    <row r="43" spans="1:7" ht="17.25" thickBot="1" x14ac:dyDescent="0.35">
      <c r="A43" s="218" t="s">
        <v>124</v>
      </c>
      <c r="B43" s="219"/>
      <c r="C43" s="219"/>
      <c r="D43" s="219"/>
      <c r="E43" s="219"/>
      <c r="F43" s="219"/>
      <c r="G43" s="121">
        <f>SUM(G38,G39,G40,G41,G42)</f>
        <v>23502.799999999999</v>
      </c>
    </row>
    <row r="44" spans="1:7" ht="16.5" x14ac:dyDescent="0.3">
      <c r="A44" s="212" t="s">
        <v>125</v>
      </c>
      <c r="B44" s="213"/>
      <c r="C44" s="213"/>
      <c r="D44" s="213"/>
      <c r="E44" s="92"/>
      <c r="F44" s="92"/>
      <c r="G44" s="93"/>
    </row>
    <row r="45" spans="1:7" ht="16.5" x14ac:dyDescent="0.2">
      <c r="A45" s="136">
        <v>14</v>
      </c>
      <c r="B45" s="137" t="s">
        <v>129</v>
      </c>
      <c r="C45" s="206"/>
      <c r="D45" s="206"/>
      <c r="E45" s="138">
        <v>2.25</v>
      </c>
      <c r="F45" s="139">
        <v>2.25</v>
      </c>
      <c r="G45" s="140">
        <v>10413</v>
      </c>
    </row>
    <row r="46" spans="1:7" ht="38.25" x14ac:dyDescent="0.2">
      <c r="A46" s="136">
        <v>15</v>
      </c>
      <c r="B46" s="141" t="s">
        <v>147</v>
      </c>
      <c r="C46" s="205" t="s">
        <v>148</v>
      </c>
      <c r="D46" s="205"/>
      <c r="E46" s="142" t="s">
        <v>149</v>
      </c>
      <c r="F46" s="139">
        <v>25</v>
      </c>
      <c r="G46" s="140">
        <v>9075</v>
      </c>
    </row>
    <row r="47" spans="1:7" ht="38.25" x14ac:dyDescent="0.2">
      <c r="A47" s="105">
        <v>16</v>
      </c>
      <c r="B47" s="143" t="s">
        <v>150</v>
      </c>
      <c r="C47" s="206"/>
      <c r="D47" s="206"/>
      <c r="E47" s="113" t="s">
        <v>151</v>
      </c>
      <c r="F47" s="139">
        <v>65</v>
      </c>
      <c r="G47" s="140">
        <v>12870</v>
      </c>
    </row>
    <row r="48" spans="1:7" ht="28.5" customHeight="1" x14ac:dyDescent="0.2">
      <c r="A48" s="105">
        <v>17</v>
      </c>
      <c r="B48" s="144" t="s">
        <v>152</v>
      </c>
      <c r="C48" s="206"/>
      <c r="D48" s="206"/>
      <c r="E48" s="145" t="s">
        <v>153</v>
      </c>
      <c r="F48" s="139">
        <v>5</v>
      </c>
      <c r="G48" s="140">
        <v>7200</v>
      </c>
    </row>
    <row r="49" spans="1:7" ht="16.5" customHeight="1" x14ac:dyDescent="0.2">
      <c r="A49" s="118">
        <v>18</v>
      </c>
      <c r="B49" s="131"/>
      <c r="C49" s="207"/>
      <c r="D49" s="207"/>
      <c r="E49" s="127"/>
      <c r="F49" s="110"/>
      <c r="G49" s="109">
        <f>E49*F49*Info!C11</f>
        <v>0</v>
      </c>
    </row>
    <row r="50" spans="1:7" ht="16.5" customHeight="1" x14ac:dyDescent="0.2">
      <c r="A50" s="118">
        <v>19</v>
      </c>
      <c r="B50" s="131"/>
      <c r="C50" s="207"/>
      <c r="D50" s="207"/>
      <c r="E50" s="127"/>
      <c r="F50" s="110"/>
      <c r="G50" s="109">
        <f>E50*F50*Info!C11</f>
        <v>0</v>
      </c>
    </row>
    <row r="51" spans="1:7" ht="17.25" thickBot="1" x14ac:dyDescent="0.35">
      <c r="A51" s="208" t="s">
        <v>112</v>
      </c>
      <c r="B51" s="209"/>
      <c r="C51" s="209"/>
      <c r="D51" s="209"/>
      <c r="E51" s="98"/>
      <c r="F51" s="99"/>
      <c r="G51" s="100">
        <f>SUM(G45:G50)</f>
        <v>39558</v>
      </c>
    </row>
    <row r="52" spans="1:7" x14ac:dyDescent="0.2">
      <c r="A52" s="122"/>
      <c r="B52" s="123"/>
      <c r="C52" s="123"/>
      <c r="D52" s="123"/>
      <c r="E52" s="123"/>
      <c r="F52" s="123"/>
      <c r="G52" s="123"/>
    </row>
    <row r="53" spans="1:7" ht="20.25" thickBot="1" x14ac:dyDescent="0.4">
      <c r="A53" s="203" t="s">
        <v>126</v>
      </c>
      <c r="B53" s="204"/>
      <c r="C53" s="204"/>
      <c r="D53" s="204"/>
      <c r="E53" s="204"/>
      <c r="F53" s="204"/>
      <c r="G53" s="124">
        <f>SUM(G43,G51)</f>
        <v>63060.800000000003</v>
      </c>
    </row>
    <row r="139" ht="3.75" customHeight="1" x14ac:dyDescent="0.2"/>
  </sheetData>
  <mergeCells count="48">
    <mergeCell ref="C7:D7"/>
    <mergeCell ref="A1:G1"/>
    <mergeCell ref="C2:D2"/>
    <mergeCell ref="C4:D4"/>
    <mergeCell ref="C5:D5"/>
    <mergeCell ref="C21:D21"/>
    <mergeCell ref="B10:D10"/>
    <mergeCell ref="A11:D11"/>
    <mergeCell ref="B12:D12"/>
    <mergeCell ref="A13:D13"/>
    <mergeCell ref="A14:D14"/>
    <mergeCell ref="C15:D15"/>
    <mergeCell ref="A16:D16"/>
    <mergeCell ref="A17:D17"/>
    <mergeCell ref="C18:D18"/>
    <mergeCell ref="A19:D19"/>
    <mergeCell ref="A20:D20"/>
    <mergeCell ref="C33:D33"/>
    <mergeCell ref="A22:D22"/>
    <mergeCell ref="A23:D23"/>
    <mergeCell ref="C24:D24"/>
    <mergeCell ref="A25:D25"/>
    <mergeCell ref="A26:D26"/>
    <mergeCell ref="C27:D27"/>
    <mergeCell ref="A28:D28"/>
    <mergeCell ref="A29:D29"/>
    <mergeCell ref="C30:D30"/>
    <mergeCell ref="A31:D31"/>
    <mergeCell ref="A32:D32"/>
    <mergeCell ref="C45:D45"/>
    <mergeCell ref="A34:D34"/>
    <mergeCell ref="A35:D35"/>
    <mergeCell ref="C36:D36"/>
    <mergeCell ref="A37:D37"/>
    <mergeCell ref="B38:F38"/>
    <mergeCell ref="B39:E39"/>
    <mergeCell ref="B40:E40"/>
    <mergeCell ref="B41:E41"/>
    <mergeCell ref="B42:E42"/>
    <mergeCell ref="A43:F43"/>
    <mergeCell ref="A44:D44"/>
    <mergeCell ref="A53:F53"/>
    <mergeCell ref="C46:D46"/>
    <mergeCell ref="C47:D47"/>
    <mergeCell ref="C48:D48"/>
    <mergeCell ref="C49:D49"/>
    <mergeCell ref="C50:D50"/>
    <mergeCell ref="A51:D5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86"/>
  <sheetViews>
    <sheetView workbookViewId="0">
      <selection activeCell="C7" sqref="C7"/>
    </sheetView>
  </sheetViews>
  <sheetFormatPr defaultRowHeight="12.75" x14ac:dyDescent="0.2"/>
  <cols>
    <col min="1" max="1" width="18.42578125" customWidth="1"/>
    <col min="2" max="2" width="31.140625" customWidth="1"/>
    <col min="3" max="3" width="63" customWidth="1"/>
    <col min="5" max="6" width="12" customWidth="1"/>
  </cols>
  <sheetData>
    <row r="1" spans="2:6" x14ac:dyDescent="0.2">
      <c r="B1" s="28" t="s">
        <v>63</v>
      </c>
      <c r="C1" s="71" t="s">
        <v>144</v>
      </c>
    </row>
    <row r="2" spans="2:6" x14ac:dyDescent="0.2">
      <c r="B2" s="28" t="s">
        <v>66</v>
      </c>
      <c r="C2" s="71" t="s">
        <v>145</v>
      </c>
      <c r="E2" s="28" t="s">
        <v>90</v>
      </c>
      <c r="F2" s="53">
        <f>C6+C7+C8+C9</f>
        <v>2314</v>
      </c>
    </row>
    <row r="3" spans="2:6" x14ac:dyDescent="0.2">
      <c r="B3" s="28" t="s">
        <v>67</v>
      </c>
      <c r="C3" s="71" t="s">
        <v>142</v>
      </c>
    </row>
    <row r="4" spans="2:6" x14ac:dyDescent="0.2">
      <c r="B4" s="28" t="s">
        <v>64</v>
      </c>
      <c r="C4" s="75" t="s">
        <v>146</v>
      </c>
    </row>
    <row r="5" spans="2:6" x14ac:dyDescent="0.2">
      <c r="B5" s="28" t="s">
        <v>65</v>
      </c>
      <c r="C5" s="134"/>
    </row>
    <row r="6" spans="2:6" x14ac:dyDescent="0.2">
      <c r="B6" s="28" t="s">
        <v>87</v>
      </c>
      <c r="C6" s="70">
        <v>2314</v>
      </c>
    </row>
    <row r="7" spans="2:6" x14ac:dyDescent="0.2">
      <c r="B7" s="28" t="s">
        <v>88</v>
      </c>
      <c r="C7" s="71"/>
    </row>
    <row r="8" spans="2:6" x14ac:dyDescent="0.2">
      <c r="B8" s="28" t="s">
        <v>69</v>
      </c>
      <c r="C8" s="70">
        <v>0</v>
      </c>
      <c r="F8" s="28" t="s">
        <v>82</v>
      </c>
    </row>
    <row r="9" spans="2:6" x14ac:dyDescent="0.2">
      <c r="B9" s="28" t="s">
        <v>70</v>
      </c>
      <c r="C9" s="70">
        <v>0</v>
      </c>
      <c r="F9" s="53">
        <f>'Service Quote Slab Elevation'!H69/F2</f>
        <v>23.958828867761454</v>
      </c>
    </row>
    <row r="10" spans="2:6" x14ac:dyDescent="0.2">
      <c r="B10" s="28" t="s">
        <v>71</v>
      </c>
      <c r="C10" s="70">
        <v>0</v>
      </c>
    </row>
    <row r="11" spans="2:6" x14ac:dyDescent="0.2">
      <c r="B11" s="28" t="s">
        <v>89</v>
      </c>
      <c r="C11" s="69">
        <f>C6+C8+C9</f>
        <v>2314</v>
      </c>
    </row>
    <row r="12" spans="2:6" x14ac:dyDescent="0.2">
      <c r="B12" s="28" t="s">
        <v>5</v>
      </c>
      <c r="C12" s="71" t="s">
        <v>24</v>
      </c>
    </row>
    <row r="13" spans="2:6" x14ac:dyDescent="0.2">
      <c r="B13" s="28" t="s">
        <v>68</v>
      </c>
      <c r="C13" s="70">
        <v>120</v>
      </c>
    </row>
    <row r="14" spans="2:6" x14ac:dyDescent="0.2">
      <c r="B14" s="28" t="s">
        <v>73</v>
      </c>
      <c r="C14" s="70">
        <v>6.5</v>
      </c>
    </row>
    <row r="15" spans="2:6" x14ac:dyDescent="0.2">
      <c r="B15" s="28" t="s">
        <v>72</v>
      </c>
      <c r="C15" s="69">
        <v>2</v>
      </c>
    </row>
    <row r="16" spans="2:6" x14ac:dyDescent="0.2">
      <c r="B16" s="28" t="s">
        <v>128</v>
      </c>
      <c r="C16" s="69">
        <v>0</v>
      </c>
    </row>
    <row r="17" spans="1:6" x14ac:dyDescent="0.2">
      <c r="B17" s="28" t="s">
        <v>51</v>
      </c>
      <c r="C17" s="69">
        <v>8.5</v>
      </c>
      <c r="F17" s="28"/>
    </row>
    <row r="18" spans="1:6" x14ac:dyDescent="0.2">
      <c r="B18" s="28" t="s">
        <v>101</v>
      </c>
      <c r="C18" s="71"/>
      <c r="F18" s="28"/>
    </row>
    <row r="19" spans="1:6" x14ac:dyDescent="0.2">
      <c r="B19" s="28" t="s">
        <v>102</v>
      </c>
      <c r="C19" s="70"/>
      <c r="F19" s="28" t="s">
        <v>86</v>
      </c>
    </row>
    <row r="20" spans="1:6" x14ac:dyDescent="0.2">
      <c r="B20" s="28"/>
      <c r="C20" s="30"/>
      <c r="F20" s="51">
        <v>0.5</v>
      </c>
    </row>
    <row r="21" spans="1:6" ht="13.5" thickBot="1" x14ac:dyDescent="0.25">
      <c r="C21" s="30"/>
    </row>
    <row r="22" spans="1:6" ht="14.25" thickBot="1" x14ac:dyDescent="0.25">
      <c r="A22" s="26" t="s">
        <v>0</v>
      </c>
      <c r="B22" s="178" t="s">
        <v>2</v>
      </c>
      <c r="C22" s="178"/>
      <c r="D22" s="178"/>
      <c r="E22" s="52" t="s">
        <v>84</v>
      </c>
      <c r="F22" s="52" t="s">
        <v>85</v>
      </c>
    </row>
    <row r="23" spans="1:6" ht="13.5" x14ac:dyDescent="0.2">
      <c r="A23" s="10"/>
      <c r="B23" s="166" t="s">
        <v>10</v>
      </c>
      <c r="C23" s="167"/>
      <c r="D23" s="168"/>
      <c r="E23" s="54"/>
      <c r="F23" s="54"/>
    </row>
    <row r="24" spans="1:6" ht="13.5" x14ac:dyDescent="0.2">
      <c r="A24" s="12">
        <v>1</v>
      </c>
      <c r="B24" s="169" t="s">
        <v>56</v>
      </c>
      <c r="C24" s="170"/>
      <c r="D24" s="170"/>
      <c r="E24" s="55">
        <v>1</v>
      </c>
      <c r="F24" s="62">
        <v>6500</v>
      </c>
    </row>
    <row r="25" spans="1:6" ht="15" x14ac:dyDescent="0.2">
      <c r="A25" s="12">
        <v>2</v>
      </c>
      <c r="B25" s="175" t="s">
        <v>11</v>
      </c>
      <c r="C25" s="176"/>
      <c r="D25" s="177"/>
      <c r="E25" s="55">
        <v>1</v>
      </c>
      <c r="F25" s="62">
        <v>500</v>
      </c>
    </row>
    <row r="26" spans="1:6" ht="13.5" x14ac:dyDescent="0.2">
      <c r="A26" s="12">
        <v>3</v>
      </c>
      <c r="B26" s="169" t="s">
        <v>12</v>
      </c>
      <c r="C26" s="170"/>
      <c r="D26" s="170"/>
      <c r="E26" s="55">
        <v>1</v>
      </c>
      <c r="F26" s="62">
        <v>1800</v>
      </c>
    </row>
    <row r="27" spans="1:6" ht="13.5" x14ac:dyDescent="0.2">
      <c r="A27" s="25">
        <v>4</v>
      </c>
      <c r="B27" s="202"/>
      <c r="C27" s="202"/>
      <c r="D27" s="202"/>
      <c r="E27" s="56"/>
      <c r="F27" s="43"/>
    </row>
    <row r="28" spans="1:6" ht="14.25" thickBot="1" x14ac:dyDescent="0.25">
      <c r="A28" s="38">
        <v>5</v>
      </c>
      <c r="B28" s="39"/>
      <c r="C28" s="40"/>
      <c r="D28" s="41"/>
      <c r="E28" s="57"/>
      <c r="F28" s="63"/>
    </row>
    <row r="29" spans="1:6" ht="13.5" x14ac:dyDescent="0.2">
      <c r="A29" s="10"/>
      <c r="B29" s="166" t="s">
        <v>13</v>
      </c>
      <c r="C29" s="167"/>
      <c r="D29" s="168"/>
      <c r="E29" s="58"/>
      <c r="F29" s="64"/>
    </row>
    <row r="30" spans="1:6" ht="13.5" x14ac:dyDescent="0.2">
      <c r="A30" s="12">
        <v>6</v>
      </c>
      <c r="B30" s="169" t="s">
        <v>21</v>
      </c>
      <c r="C30" s="170"/>
      <c r="D30" s="170"/>
      <c r="E30" s="55">
        <v>1</v>
      </c>
      <c r="F30" s="62">
        <v>6500</v>
      </c>
    </row>
    <row r="31" spans="1:6" ht="15" x14ac:dyDescent="0.2">
      <c r="A31" s="12">
        <v>7</v>
      </c>
      <c r="B31" s="175" t="s">
        <v>19</v>
      </c>
      <c r="C31" s="176"/>
      <c r="D31" s="177"/>
      <c r="E31" s="55">
        <v>1</v>
      </c>
      <c r="F31" s="62">
        <v>2000</v>
      </c>
    </row>
    <row r="32" spans="1:6" ht="13.5" x14ac:dyDescent="0.2">
      <c r="A32" s="12">
        <v>8</v>
      </c>
      <c r="B32" s="169" t="s">
        <v>50</v>
      </c>
      <c r="C32" s="170"/>
      <c r="D32" s="170"/>
      <c r="E32" s="55">
        <v>1</v>
      </c>
      <c r="F32" s="62">
        <v>3200</v>
      </c>
    </row>
    <row r="33" spans="1:6" ht="13.5" x14ac:dyDescent="0.2">
      <c r="A33" s="12">
        <v>9</v>
      </c>
      <c r="B33" s="169" t="s">
        <v>28</v>
      </c>
      <c r="C33" s="170"/>
      <c r="D33" s="170"/>
      <c r="E33" s="59">
        <v>0</v>
      </c>
      <c r="F33" s="65">
        <v>0</v>
      </c>
    </row>
    <row r="34" spans="1:6" ht="13.5" x14ac:dyDescent="0.2">
      <c r="A34" s="12">
        <v>10</v>
      </c>
      <c r="B34" s="169" t="s">
        <v>30</v>
      </c>
      <c r="C34" s="170"/>
      <c r="D34" s="170"/>
      <c r="E34" s="59">
        <v>0</v>
      </c>
      <c r="F34" s="65">
        <v>0</v>
      </c>
    </row>
    <row r="35" spans="1:6" ht="13.5" x14ac:dyDescent="0.2">
      <c r="A35" s="12">
        <v>11</v>
      </c>
      <c r="B35" s="169" t="s">
        <v>29</v>
      </c>
      <c r="C35" s="170"/>
      <c r="D35" s="170"/>
      <c r="E35" s="59">
        <v>0</v>
      </c>
      <c r="F35" s="65">
        <v>0</v>
      </c>
    </row>
    <row r="36" spans="1:6" ht="14.25" thickBot="1" x14ac:dyDescent="0.25">
      <c r="A36" s="12">
        <v>12</v>
      </c>
      <c r="B36" s="169" t="s">
        <v>31</v>
      </c>
      <c r="C36" s="170"/>
      <c r="D36" s="170"/>
      <c r="E36" s="59">
        <v>1</v>
      </c>
      <c r="F36" s="65">
        <v>1000</v>
      </c>
    </row>
    <row r="37" spans="1:6" ht="13.5" x14ac:dyDescent="0.2">
      <c r="A37" s="10"/>
      <c r="B37" s="166" t="s">
        <v>14</v>
      </c>
      <c r="C37" s="167"/>
      <c r="D37" s="168"/>
      <c r="E37" s="58"/>
      <c r="F37" s="64"/>
    </row>
    <row r="38" spans="1:6" ht="13.5" x14ac:dyDescent="0.2">
      <c r="A38" s="12">
        <v>13</v>
      </c>
      <c r="B38" s="161" t="s">
        <v>78</v>
      </c>
      <c r="C38" s="194"/>
      <c r="D38" s="195"/>
      <c r="E38" s="60">
        <f>C11/8</f>
        <v>289.25</v>
      </c>
      <c r="F38" s="66">
        <v>60</v>
      </c>
    </row>
    <row r="39" spans="1:6" ht="13.5" x14ac:dyDescent="0.2">
      <c r="A39" s="12">
        <v>14</v>
      </c>
      <c r="B39" s="149" t="s">
        <v>37</v>
      </c>
      <c r="C39" s="150"/>
      <c r="D39" s="150"/>
      <c r="E39" s="60">
        <f>C11</f>
        <v>2314</v>
      </c>
      <c r="F39" s="67">
        <f>21*F20</f>
        <v>10.5</v>
      </c>
    </row>
    <row r="40" spans="1:6" ht="13.5" x14ac:dyDescent="0.2">
      <c r="A40" s="12">
        <v>15</v>
      </c>
      <c r="B40" s="22" t="s">
        <v>91</v>
      </c>
      <c r="C40" s="23"/>
      <c r="D40" s="24"/>
      <c r="E40" s="60">
        <v>1150</v>
      </c>
      <c r="F40" s="67">
        <v>10</v>
      </c>
    </row>
    <row r="41" spans="1:6" ht="13.5" x14ac:dyDescent="0.2">
      <c r="A41" s="12">
        <v>16</v>
      </c>
      <c r="B41" s="22" t="s">
        <v>59</v>
      </c>
      <c r="C41" s="23"/>
      <c r="D41" s="24"/>
      <c r="E41" s="60">
        <f>C10</f>
        <v>0</v>
      </c>
      <c r="F41" s="66">
        <v>19</v>
      </c>
    </row>
    <row r="42" spans="1:6" ht="14.25" thickBot="1" x14ac:dyDescent="0.25">
      <c r="A42" s="12">
        <v>17</v>
      </c>
      <c r="B42" s="199" t="s">
        <v>32</v>
      </c>
      <c r="C42" s="200"/>
      <c r="D42" s="201"/>
      <c r="E42" s="60">
        <v>1</v>
      </c>
      <c r="F42" s="67">
        <v>5000</v>
      </c>
    </row>
    <row r="43" spans="1:6" ht="14.25" thickBot="1" x14ac:dyDescent="0.25">
      <c r="A43" s="12">
        <v>18</v>
      </c>
      <c r="B43" s="199" t="s">
        <v>43</v>
      </c>
      <c r="C43" s="200"/>
      <c r="D43" s="201"/>
      <c r="E43" s="60">
        <v>0</v>
      </c>
      <c r="F43" s="68">
        <v>0</v>
      </c>
    </row>
    <row r="44" spans="1:6" ht="13.5" x14ac:dyDescent="0.2">
      <c r="A44" s="10"/>
      <c r="B44" s="166" t="s">
        <v>15</v>
      </c>
      <c r="C44" s="167"/>
      <c r="D44" s="168"/>
      <c r="E44" s="58"/>
      <c r="F44" s="64"/>
    </row>
    <row r="45" spans="1:6" ht="13.5" x14ac:dyDescent="0.2">
      <c r="A45" s="12">
        <v>19</v>
      </c>
      <c r="B45" s="161" t="s">
        <v>34</v>
      </c>
      <c r="C45" s="194"/>
      <c r="D45" s="195"/>
      <c r="E45" s="60">
        <f>C11/29</f>
        <v>79.793103448275858</v>
      </c>
      <c r="F45" s="67">
        <v>150</v>
      </c>
    </row>
    <row r="46" spans="1:6" ht="13.5" x14ac:dyDescent="0.2">
      <c r="A46" s="12">
        <v>20</v>
      </c>
      <c r="B46" s="161" t="s">
        <v>33</v>
      </c>
      <c r="C46" s="194"/>
      <c r="D46" s="195"/>
      <c r="E46" s="60">
        <f>C11/7.2</f>
        <v>321.38888888888886</v>
      </c>
      <c r="F46" s="67">
        <v>56</v>
      </c>
    </row>
    <row r="47" spans="1:6" ht="13.5" x14ac:dyDescent="0.2">
      <c r="A47" s="12">
        <v>21</v>
      </c>
      <c r="B47" s="161" t="s">
        <v>38</v>
      </c>
      <c r="C47" s="194"/>
      <c r="D47" s="195"/>
      <c r="E47" s="60">
        <f>C11/58</f>
        <v>39.896551724137929</v>
      </c>
      <c r="F47" s="67">
        <f>F20*800</f>
        <v>400</v>
      </c>
    </row>
    <row r="48" spans="1:6" ht="13.5" x14ac:dyDescent="0.2">
      <c r="A48" s="12">
        <v>22</v>
      </c>
      <c r="B48" s="149" t="s">
        <v>35</v>
      </c>
      <c r="C48" s="150"/>
      <c r="D48" s="150"/>
      <c r="E48" s="60">
        <f>C11/350</f>
        <v>6.6114285714285712</v>
      </c>
      <c r="F48" s="67">
        <v>1100</v>
      </c>
    </row>
    <row r="49" spans="1:6" ht="13.5" x14ac:dyDescent="0.2">
      <c r="A49" s="12">
        <v>23</v>
      </c>
      <c r="B49" s="161" t="s">
        <v>36</v>
      </c>
      <c r="C49" s="162"/>
      <c r="D49" s="163"/>
      <c r="E49" s="61">
        <v>0</v>
      </c>
      <c r="F49" s="67">
        <v>0</v>
      </c>
    </row>
    <row r="50" spans="1:6" ht="14.25" thickBot="1" x14ac:dyDescent="0.25">
      <c r="A50" s="12">
        <v>24</v>
      </c>
      <c r="B50" s="149" t="s">
        <v>54</v>
      </c>
      <c r="C50" s="150"/>
      <c r="D50" s="150"/>
      <c r="E50" s="60">
        <f>C11</f>
        <v>2314</v>
      </c>
      <c r="F50" s="67">
        <v>10.5</v>
      </c>
    </row>
    <row r="51" spans="1:6" ht="13.5" x14ac:dyDescent="0.2">
      <c r="A51" s="10"/>
      <c r="B51" s="166" t="s">
        <v>16</v>
      </c>
      <c r="C51" s="167"/>
      <c r="D51" s="168"/>
      <c r="E51" s="58"/>
      <c r="F51" s="64"/>
    </row>
    <row r="52" spans="1:6" ht="13.5" x14ac:dyDescent="0.2">
      <c r="A52" s="12">
        <v>25</v>
      </c>
      <c r="B52" s="149" t="s">
        <v>53</v>
      </c>
      <c r="C52" s="150"/>
      <c r="D52" s="150"/>
      <c r="E52" s="61">
        <v>1</v>
      </c>
      <c r="F52" s="67">
        <f>C11*2.3</f>
        <v>5322.2</v>
      </c>
    </row>
    <row r="53" spans="1:6" ht="13.5" x14ac:dyDescent="0.2">
      <c r="A53" s="12">
        <v>26</v>
      </c>
      <c r="B53" s="149" t="s">
        <v>133</v>
      </c>
      <c r="C53" s="150"/>
      <c r="D53" s="150"/>
      <c r="E53" s="61">
        <v>1</v>
      </c>
      <c r="F53" s="67">
        <v>1500</v>
      </c>
    </row>
    <row r="54" spans="1:6" ht="14.25" thickBot="1" x14ac:dyDescent="0.25">
      <c r="A54" s="12">
        <v>27</v>
      </c>
      <c r="B54" s="149" t="s">
        <v>44</v>
      </c>
      <c r="C54" s="150"/>
      <c r="D54" s="150"/>
      <c r="E54" s="61">
        <v>1</v>
      </c>
      <c r="F54" s="67">
        <f>C11*2.73</f>
        <v>6317.22</v>
      </c>
    </row>
    <row r="55" spans="1:6" ht="13.5" x14ac:dyDescent="0.2">
      <c r="A55" s="10"/>
      <c r="B55" s="166" t="s">
        <v>18</v>
      </c>
      <c r="C55" s="167"/>
      <c r="D55" s="168"/>
      <c r="E55" s="58"/>
      <c r="F55" s="64"/>
    </row>
    <row r="56" spans="1:6" ht="13.5" x14ac:dyDescent="0.2">
      <c r="A56" s="12">
        <v>28</v>
      </c>
      <c r="B56" s="149" t="s">
        <v>40</v>
      </c>
      <c r="C56" s="150"/>
      <c r="D56" s="150"/>
      <c r="E56" s="61">
        <v>0</v>
      </c>
      <c r="F56" s="67">
        <v>0</v>
      </c>
    </row>
    <row r="57" spans="1:6" ht="13.5" x14ac:dyDescent="0.2">
      <c r="A57" s="12">
        <v>29</v>
      </c>
      <c r="B57" s="149" t="s">
        <v>41</v>
      </c>
      <c r="C57" s="150"/>
      <c r="D57" s="150"/>
      <c r="E57" s="61">
        <v>2</v>
      </c>
      <c r="F57" s="67">
        <f>C17*400</f>
        <v>3400</v>
      </c>
    </row>
    <row r="58" spans="1:6" ht="13.5" x14ac:dyDescent="0.2">
      <c r="A58" s="12">
        <v>30</v>
      </c>
      <c r="B58" s="149" t="s">
        <v>79</v>
      </c>
      <c r="C58" s="150"/>
      <c r="D58" s="150"/>
      <c r="E58" s="61">
        <v>0</v>
      </c>
      <c r="F58" s="67">
        <f>C17*420</f>
        <v>3570</v>
      </c>
    </row>
    <row r="59" spans="1:6" ht="14.25" thickBot="1" x14ac:dyDescent="0.25">
      <c r="A59" s="12">
        <v>31</v>
      </c>
      <c r="B59" s="149" t="s">
        <v>42</v>
      </c>
      <c r="C59" s="150"/>
      <c r="D59" s="150"/>
      <c r="E59" s="61">
        <v>0</v>
      </c>
      <c r="F59" s="67">
        <v>25</v>
      </c>
    </row>
    <row r="60" spans="1:6" ht="13.5" x14ac:dyDescent="0.2">
      <c r="A60" s="10"/>
      <c r="B60" s="166" t="s">
        <v>17</v>
      </c>
      <c r="C60" s="167"/>
      <c r="D60" s="168"/>
      <c r="E60" s="58"/>
      <c r="F60" s="64"/>
    </row>
    <row r="61" spans="1:6" ht="13.5" x14ac:dyDescent="0.2">
      <c r="A61" s="12">
        <v>32</v>
      </c>
      <c r="B61" s="149" t="s">
        <v>45</v>
      </c>
      <c r="C61" s="150"/>
      <c r="D61" s="150"/>
      <c r="E61" s="61">
        <v>1</v>
      </c>
      <c r="F61" s="67">
        <v>1800</v>
      </c>
    </row>
    <row r="62" spans="1:6" ht="13.5" x14ac:dyDescent="0.2">
      <c r="A62" s="12">
        <v>33</v>
      </c>
      <c r="B62" s="161" t="s">
        <v>7</v>
      </c>
      <c r="C62" s="162"/>
      <c r="D62" s="163"/>
      <c r="E62" s="61">
        <v>4</v>
      </c>
      <c r="F62" s="67">
        <v>250</v>
      </c>
    </row>
    <row r="63" spans="1:6" ht="13.5" x14ac:dyDescent="0.2">
      <c r="A63" s="12">
        <v>34</v>
      </c>
      <c r="B63" s="161" t="s">
        <v>27</v>
      </c>
      <c r="C63" s="164"/>
      <c r="D63" s="165"/>
      <c r="E63" s="61">
        <v>0</v>
      </c>
      <c r="F63" s="67">
        <v>0</v>
      </c>
    </row>
    <row r="64" spans="1:6" ht="13.5" x14ac:dyDescent="0.2">
      <c r="A64" s="12">
        <v>35</v>
      </c>
      <c r="B64" s="161" t="s">
        <v>25</v>
      </c>
      <c r="C64" s="164"/>
      <c r="D64" s="165"/>
      <c r="E64" s="61">
        <v>0</v>
      </c>
      <c r="F64" s="67">
        <v>600</v>
      </c>
    </row>
    <row r="65" spans="1:6" ht="13.5" x14ac:dyDescent="0.2">
      <c r="A65" s="12">
        <v>36</v>
      </c>
      <c r="B65" s="161" t="s">
        <v>26</v>
      </c>
      <c r="C65" s="164"/>
      <c r="D65" s="165"/>
      <c r="E65" s="61">
        <v>0</v>
      </c>
      <c r="F65" s="67">
        <v>0</v>
      </c>
    </row>
    <row r="66" spans="1:6" ht="13.5" x14ac:dyDescent="0.2">
      <c r="A66" s="12">
        <v>37</v>
      </c>
      <c r="B66" s="161" t="s">
        <v>20</v>
      </c>
      <c r="C66" s="164"/>
      <c r="D66" s="165"/>
      <c r="E66" s="61">
        <v>1</v>
      </c>
      <c r="F66" s="67">
        <v>600</v>
      </c>
    </row>
    <row r="67" spans="1:6" ht="13.5" x14ac:dyDescent="0.2">
      <c r="A67" s="12">
        <v>38</v>
      </c>
      <c r="B67" s="161" t="s">
        <v>57</v>
      </c>
      <c r="C67" s="164"/>
      <c r="D67" s="165"/>
      <c r="E67" s="60">
        <v>1500</v>
      </c>
      <c r="F67" s="67">
        <v>4</v>
      </c>
    </row>
    <row r="68" spans="1:6" ht="13.5" x14ac:dyDescent="0.2">
      <c r="A68" s="12">
        <v>39</v>
      </c>
      <c r="B68" s="161" t="s">
        <v>83</v>
      </c>
      <c r="C68" s="164"/>
      <c r="D68" s="165"/>
      <c r="E68" s="61">
        <v>250</v>
      </c>
      <c r="F68" s="67">
        <v>10</v>
      </c>
    </row>
    <row r="69" spans="1:6" ht="13.5" x14ac:dyDescent="0.2">
      <c r="A69" s="12">
        <v>40</v>
      </c>
      <c r="B69" s="161" t="s">
        <v>55</v>
      </c>
      <c r="C69" s="162"/>
      <c r="D69" s="163"/>
      <c r="E69" s="61">
        <v>36</v>
      </c>
      <c r="F69" s="67">
        <v>25</v>
      </c>
    </row>
    <row r="70" spans="1:6" ht="13.5" x14ac:dyDescent="0.2">
      <c r="A70" s="12">
        <v>41</v>
      </c>
      <c r="B70" s="161" t="s">
        <v>58</v>
      </c>
      <c r="C70" s="164"/>
      <c r="D70" s="165"/>
      <c r="E70" s="61">
        <v>0</v>
      </c>
      <c r="F70" s="68">
        <v>0</v>
      </c>
    </row>
    <row r="71" spans="1:6" ht="14.25" thickBot="1" x14ac:dyDescent="0.25">
      <c r="A71" s="12">
        <v>42</v>
      </c>
      <c r="B71" s="161" t="s">
        <v>22</v>
      </c>
      <c r="C71" s="162"/>
      <c r="D71" s="163"/>
      <c r="E71" s="61">
        <v>1</v>
      </c>
      <c r="F71" s="67">
        <v>14590</v>
      </c>
    </row>
    <row r="72" spans="1:6" ht="13.5" x14ac:dyDescent="0.2">
      <c r="A72" s="10"/>
      <c r="B72" s="166" t="s">
        <v>23</v>
      </c>
      <c r="C72" s="167"/>
      <c r="D72" s="168"/>
      <c r="E72" s="58"/>
      <c r="F72" s="64"/>
    </row>
    <row r="73" spans="1:6" ht="13.5" x14ac:dyDescent="0.2">
      <c r="A73" s="12">
        <v>43</v>
      </c>
      <c r="B73" s="161" t="s">
        <v>49</v>
      </c>
      <c r="C73" s="162"/>
      <c r="D73" s="163"/>
      <c r="E73" s="61">
        <v>0</v>
      </c>
      <c r="F73" s="68"/>
    </row>
    <row r="74" spans="1:6" ht="13.5" x14ac:dyDescent="0.2">
      <c r="A74" s="12">
        <v>44</v>
      </c>
      <c r="B74" s="161" t="s">
        <v>46</v>
      </c>
      <c r="C74" s="162"/>
      <c r="D74" s="163"/>
      <c r="E74" s="61">
        <v>1</v>
      </c>
      <c r="F74" s="68"/>
    </row>
    <row r="75" spans="1:6" ht="13.5" thickBot="1" x14ac:dyDescent="0.25">
      <c r="E75" s="58"/>
      <c r="F75" s="64"/>
    </row>
    <row r="76" spans="1:6" ht="13.5" x14ac:dyDescent="0.2">
      <c r="A76" s="10"/>
      <c r="B76" s="237" t="s">
        <v>9</v>
      </c>
      <c r="C76" s="238"/>
      <c r="D76" s="239"/>
      <c r="E76" s="58"/>
      <c r="F76" s="64"/>
    </row>
    <row r="77" spans="1:6" ht="13.5" x14ac:dyDescent="0.2">
      <c r="A77" s="12"/>
      <c r="B77" s="161" t="s">
        <v>127</v>
      </c>
      <c r="C77" s="162"/>
      <c r="D77" s="163"/>
      <c r="E77" s="61">
        <v>0</v>
      </c>
      <c r="F77" s="67"/>
    </row>
    <row r="78" spans="1:6" ht="0.75" customHeight="1" x14ac:dyDescent="0.2">
      <c r="A78" s="12"/>
      <c r="B78" s="161"/>
      <c r="C78" s="164"/>
      <c r="D78" s="165"/>
      <c r="E78" s="61">
        <v>0</v>
      </c>
      <c r="F78" s="68">
        <v>0</v>
      </c>
    </row>
    <row r="79" spans="1:6" ht="13.5" hidden="1" x14ac:dyDescent="0.2">
      <c r="A79" s="12"/>
      <c r="B79" s="161"/>
      <c r="C79" s="240"/>
      <c r="D79" s="241"/>
      <c r="E79" s="61">
        <v>0</v>
      </c>
      <c r="F79" s="68">
        <v>0</v>
      </c>
    </row>
    <row r="80" spans="1:6" ht="13.5" x14ac:dyDescent="0.2">
      <c r="A80" s="12"/>
      <c r="B80" s="161" t="s">
        <v>141</v>
      </c>
      <c r="C80" s="162"/>
      <c r="D80" s="163"/>
      <c r="E80" s="61">
        <v>32</v>
      </c>
      <c r="F80" s="67"/>
    </row>
    <row r="81" spans="1:6" ht="0.75" customHeight="1" x14ac:dyDescent="0.2">
      <c r="A81" s="12"/>
      <c r="B81" s="161"/>
      <c r="C81" s="162"/>
      <c r="D81" s="163"/>
      <c r="E81" s="61">
        <v>0</v>
      </c>
      <c r="F81" s="68">
        <v>0</v>
      </c>
    </row>
    <row r="82" spans="1:6" ht="13.5" x14ac:dyDescent="0.2">
      <c r="A82" s="12"/>
      <c r="B82" s="161" t="s">
        <v>47</v>
      </c>
      <c r="C82" s="162"/>
      <c r="D82" s="163"/>
      <c r="E82" s="61">
        <v>0</v>
      </c>
      <c r="F82" s="68">
        <v>0</v>
      </c>
    </row>
    <row r="83" spans="1:6" ht="13.5" x14ac:dyDescent="0.2">
      <c r="A83" s="12"/>
      <c r="B83" s="161" t="s">
        <v>48</v>
      </c>
      <c r="C83" s="162"/>
      <c r="D83" s="163"/>
      <c r="E83" s="61">
        <v>0</v>
      </c>
      <c r="F83" s="68">
        <v>0</v>
      </c>
    </row>
    <row r="84" spans="1:6" ht="13.5" x14ac:dyDescent="0.2">
      <c r="A84" s="12"/>
      <c r="B84" s="161" t="s">
        <v>130</v>
      </c>
      <c r="C84" s="162"/>
      <c r="D84" s="163"/>
      <c r="E84" s="61">
        <v>0</v>
      </c>
      <c r="F84" s="68">
        <f>E84*1.25*C11</f>
        <v>0</v>
      </c>
    </row>
    <row r="85" spans="1:6" ht="15" customHeight="1" x14ac:dyDescent="0.2">
      <c r="A85" s="12"/>
      <c r="B85" s="161" t="s">
        <v>131</v>
      </c>
      <c r="C85" s="164"/>
      <c r="D85" s="76"/>
      <c r="E85" s="61">
        <v>0</v>
      </c>
      <c r="F85" s="68">
        <f>E85*1.5*C11</f>
        <v>0</v>
      </c>
    </row>
    <row r="86" spans="1:6" ht="13.5" x14ac:dyDescent="0.2">
      <c r="A86" s="12"/>
      <c r="B86" s="161" t="s">
        <v>132</v>
      </c>
      <c r="C86" s="235"/>
      <c r="D86" s="236"/>
      <c r="E86" s="61">
        <f>IF(OR(C17=17,C17=16,C17=15,C17=14),C16,0)</f>
        <v>0</v>
      </c>
      <c r="F86" s="68">
        <f>E86*1.75*C11</f>
        <v>0</v>
      </c>
    </row>
  </sheetData>
  <mergeCells count="61">
    <mergeCell ref="B86:D86"/>
    <mergeCell ref="B73:D73"/>
    <mergeCell ref="B74:D74"/>
    <mergeCell ref="B76:D76"/>
    <mergeCell ref="B77:D77"/>
    <mergeCell ref="B78:D78"/>
    <mergeCell ref="B79:D79"/>
    <mergeCell ref="B80:D80"/>
    <mergeCell ref="B81:D81"/>
    <mergeCell ref="B82:D82"/>
    <mergeCell ref="B83:D83"/>
    <mergeCell ref="B84:D84"/>
    <mergeCell ref="B85:C85"/>
    <mergeCell ref="B72:D72"/>
    <mergeCell ref="B61:D61"/>
    <mergeCell ref="B62:D62"/>
    <mergeCell ref="B63:D63"/>
    <mergeCell ref="B64:D64"/>
    <mergeCell ref="B65:D65"/>
    <mergeCell ref="B66:D66"/>
    <mergeCell ref="B67:D67"/>
    <mergeCell ref="B68:D68"/>
    <mergeCell ref="B69:D69"/>
    <mergeCell ref="B70:D70"/>
    <mergeCell ref="B71:D71"/>
    <mergeCell ref="B60:D60"/>
    <mergeCell ref="B49:D49"/>
    <mergeCell ref="B50:D50"/>
    <mergeCell ref="B51:D51"/>
    <mergeCell ref="B52:D52"/>
    <mergeCell ref="B53:D53"/>
    <mergeCell ref="B54:D54"/>
    <mergeCell ref="B55:D55"/>
    <mergeCell ref="B56:D56"/>
    <mergeCell ref="B57:D57"/>
    <mergeCell ref="B58:D58"/>
    <mergeCell ref="B59:D59"/>
    <mergeCell ref="B48:D48"/>
    <mergeCell ref="B35:D35"/>
    <mergeCell ref="B36:D36"/>
    <mergeCell ref="B37:D37"/>
    <mergeCell ref="B38:D38"/>
    <mergeCell ref="B39:D39"/>
    <mergeCell ref="B42:D42"/>
    <mergeCell ref="B43:D43"/>
    <mergeCell ref="B44:D44"/>
    <mergeCell ref="B45:D45"/>
    <mergeCell ref="B46:D46"/>
    <mergeCell ref="B47:D47"/>
    <mergeCell ref="B34:D34"/>
    <mergeCell ref="B22:D22"/>
    <mergeCell ref="B23:D23"/>
    <mergeCell ref="B24:D24"/>
    <mergeCell ref="B25:D25"/>
    <mergeCell ref="B26:D26"/>
    <mergeCell ref="B27:D27"/>
    <mergeCell ref="B29:D29"/>
    <mergeCell ref="B30:D30"/>
    <mergeCell ref="B31:D31"/>
    <mergeCell ref="B32:D32"/>
    <mergeCell ref="B33:D33"/>
  </mergeCell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9D6795AA-BB1B-4474-9AA4-3CA8CFCB216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Service Quote Slab Elevation</vt:lpstr>
      <vt:lpstr>Bid Template</vt:lpstr>
      <vt:lpstr>Info</vt:lpstr>
      <vt:lpstr>'Service Quote Slab Elevation'!Print_Area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Service quote (Blue Gradient design)</dc:title>
  <dc:creator>Owner</dc:creator>
  <cp:lastModifiedBy>fgao</cp:lastModifiedBy>
  <cp:lastPrinted>2018-06-04T14:51:45Z</cp:lastPrinted>
  <dcterms:created xsi:type="dcterms:W3CDTF">2013-11-21T18:39:40Z</dcterms:created>
  <dcterms:modified xsi:type="dcterms:W3CDTF">2019-06-14T00:28:15Z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TC101514101033</vt:lpwstr>
  </property>
  <property fmtid="{D5CDD505-2E9C-101B-9397-08002B2CF9AE}" pid="3" name="WorkbookGuid">
    <vt:lpwstr>4f5345f4-9526-47b3-824c-51739617db36</vt:lpwstr>
  </property>
</Properties>
</file>