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468" documentId="11_F25DC773A252ABDACC1048C1019D7EBE5BDE58E8" xr6:coauthVersionLast="47" xr6:coauthVersionMax="47" xr10:uidLastSave="{3D5D9CC8-8C8E-489A-AC77-877A8AF2E3B5}"/>
  <bookViews>
    <workbookView xWindow="18816" yWindow="0" windowWidth="22464" windowHeight="16284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" l="1"/>
  <c r="B37" i="5"/>
  <c r="D22" i="5"/>
  <c r="A27" i="5"/>
  <c r="J10" i="5" l="1"/>
  <c r="G22" i="5"/>
  <c r="F22" i="5"/>
  <c r="J16" i="5" s="1"/>
  <c r="H16" i="5"/>
  <c r="G16" i="5"/>
  <c r="E16" i="5"/>
  <c r="D16" i="5"/>
  <c r="J28" i="5"/>
  <c r="Q6" i="1"/>
  <c r="Q15" i="1"/>
  <c r="I22" i="5"/>
  <c r="L21" i="5"/>
  <c r="N4" i="5"/>
  <c r="K10" i="5"/>
  <c r="K28" i="5"/>
  <c r="K27" i="5"/>
  <c r="I10" i="5"/>
  <c r="J27" i="5"/>
  <c r="H10" i="5"/>
  <c r="G10" i="5"/>
  <c r="E10" i="5"/>
  <c r="C10" i="5"/>
  <c r="D10" i="5"/>
  <c r="B10" i="5"/>
  <c r="F16" i="5" s="1"/>
  <c r="J22" i="5" l="1"/>
  <c r="I16" i="5"/>
  <c r="L10" i="5"/>
  <c r="N22" i="5" l="1"/>
  <c r="B38" i="5" s="1"/>
</calcChain>
</file>

<file path=xl/sharedStrings.xml><?xml version="1.0" encoding="utf-8"?>
<sst xmlns="http://schemas.openxmlformats.org/spreadsheetml/2006/main" count="88" uniqueCount="71">
  <si>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</si>
  <si>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</si>
  <si>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</si>
  <si>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</si>
  <si>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</si>
  <si>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</si>
  <si>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</si>
  <si>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</si>
  <si>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</si>
  <si>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</si>
  <si>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</si>
  <si>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</si>
  <si>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</si>
  <si>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</si>
  <si>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</si>
  <si>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</si>
  <si>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</si>
  <si>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</si>
  <si>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</si>
  <si>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</si>
  <si>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</si>
  <si>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</si>
  <si>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</si>
  <si>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</si>
  <si>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</si>
  <si>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</si>
  <si>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</si>
  <si>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</si>
  <si>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</si>
  <si>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</si>
  <si>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</si>
  <si>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</si>
  <si>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</si>
  <si>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</si>
  <si>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</si>
  <si>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</si>
  <si>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</si>
  <si>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</si>
  <si>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</si>
  <si>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</si>
  <si>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</si>
  <si>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</si>
  <si>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</si>
  <si>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</si>
  <si>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</si>
  <si>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</si>
  <si>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</si>
  <si>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</si>
  <si>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</si>
  <si>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</si>
  <si>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</si>
  <si>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</si>
  <si>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</si>
  <si>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</si>
  <si>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</si>
  <si>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</si>
  <si>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</si>
  <si>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</si>
  <si>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</si>
  <si>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</si>
  <si>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</si>
  <si>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</si>
  <si>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</si>
  <si>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</si>
  <si>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</si>
  <si>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</si>
  <si>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</si>
  <si>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</si>
  <si>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</si>
  <si>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enph</t>
  </si>
  <si>
    <t>enph-r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</si>
</sst>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workbookViewId="0">
      <selection activeCell="M11" sqref="M11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439</v>
      </c>
      <c r="C4" s="1">
        <v>461</v>
      </c>
      <c r="D4" s="1">
        <v>1058</v>
      </c>
      <c r="E4" s="1">
        <v>2291</v>
      </c>
      <c r="F4" s="1">
        <v>143</v>
      </c>
      <c r="G4" s="1">
        <v>3383</v>
      </c>
      <c r="H4" s="1">
        <v>984</v>
      </c>
      <c r="I4" s="1">
        <v>2399</v>
      </c>
      <c r="J4" s="6">
        <v>0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0.46180707114797032</v>
      </c>
      <c r="C10" s="4">
        <f>C4/E4</f>
        <v>0.20122217372326495</v>
      </c>
      <c r="D10" s="4">
        <f>B4/E4</f>
        <v>0.19161938018332605</v>
      </c>
      <c r="E10" s="5">
        <f>B4/F4</f>
        <v>3.06993006993007</v>
      </c>
      <c r="G10" s="4">
        <f>B4/G4</f>
        <v>0.12976647945610406</v>
      </c>
      <c r="H10" s="4">
        <f>C4/G4</f>
        <v>0.13626958321016849</v>
      </c>
      <c r="I10" s="4">
        <f>B4/H4</f>
        <v>0.44613821138211385</v>
      </c>
      <c r="J10" s="6">
        <f>E4/G4</f>
        <v>0.67720957729825604</v>
      </c>
      <c r="K10" s="6">
        <f>G4/H4</f>
        <v>3.4380081300813008</v>
      </c>
      <c r="L10" s="6">
        <f>(H10-K4)/K27</f>
        <v>0.68486882245271508</v>
      </c>
      <c r="M10" s="4">
        <f>H27*F4/1000/H28*J10*K10*L10/N4</f>
        <v>0.44699572563019624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199/E4</f>
        <v>8.6861632474901793E-2</v>
      </c>
      <c r="E16" s="4">
        <f>170/2923</f>
        <v>5.8159425248032845E-2</v>
      </c>
      <c r="F16" s="11">
        <f>B10-H27*F4/1000/H28/0.7</f>
        <v>-1.3900507658200167E-2</v>
      </c>
      <c r="G16" s="6">
        <f>E27*$F4/1000/E28</f>
        <v>0.27529931972789118</v>
      </c>
      <c r="H16" s="6">
        <f>H27*$F4/1000/H28</f>
        <v>0.3329953051643193</v>
      </c>
      <c r="I16" s="11">
        <f>H16/G16-1</f>
        <v>0.20957547404568766</v>
      </c>
      <c r="J16" s="2">
        <f>(1+F22)/(1+F22*O4)-1</f>
        <v>1.3575220068076321E-2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0.4481</v>
      </c>
      <c r="C22" s="7">
        <v>0.1525</v>
      </c>
      <c r="D22" s="2">
        <f>C22</f>
        <v>0.1525</v>
      </c>
      <c r="F22" s="2">
        <f>2^0.1-1</f>
        <v>7.1773462536293131E-2</v>
      </c>
      <c r="G22" s="2">
        <f>2^0.1-1</f>
        <v>7.1773462536293131E-2</v>
      </c>
      <c r="H22" s="2">
        <v>0</v>
      </c>
      <c r="I22" s="2">
        <f>J4/E27</f>
        <v>0</v>
      </c>
      <c r="J22" s="2">
        <f>SUM(F22:H22)/(1-I22)</f>
        <v>0.14354692507258626</v>
      </c>
      <c r="L22" s="2">
        <v>0.3</v>
      </c>
      <c r="N22" s="4">
        <f>SUM(D22,J22,L22)/3</f>
        <v>0.19868230835752873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enph</v>
      </c>
      <c r="C27" s="1">
        <v>4.41</v>
      </c>
      <c r="D27" s="1">
        <v>1.96</v>
      </c>
      <c r="E27" s="1">
        <v>2.83</v>
      </c>
      <c r="F27" s="1">
        <v>3.42</v>
      </c>
      <c r="G27" s="1">
        <v>1.98</v>
      </c>
      <c r="H27" s="1">
        <v>4.96</v>
      </c>
      <c r="I27" s="1">
        <v>6.52</v>
      </c>
      <c r="J27" s="4">
        <f>(H27/C27)^0.5-1</f>
        <v>6.0526545300956691E-2</v>
      </c>
      <c r="K27" s="8">
        <f>(H27-G27)/G4*F4</f>
        <v>0.1259651197162282</v>
      </c>
    </row>
    <row r="28" spans="1:14" x14ac:dyDescent="0.3">
      <c r="A28" s="1" t="s">
        <v>70</v>
      </c>
      <c r="C28" s="1">
        <v>2.29</v>
      </c>
      <c r="D28" s="1">
        <v>1.3</v>
      </c>
      <c r="E28" s="1">
        <v>1.47</v>
      </c>
      <c r="F28" s="1">
        <v>1.62</v>
      </c>
      <c r="G28" s="1">
        <v>1.53</v>
      </c>
      <c r="H28" s="1">
        <v>2.13</v>
      </c>
      <c r="I28" s="1">
        <v>2.5499999999999998</v>
      </c>
      <c r="J28" s="4">
        <f>(H28/C28)^0.5-1</f>
        <v>-3.5567003692422272E-2</v>
      </c>
      <c r="K28" s="8">
        <f>(H28-G28)/G4*1000</f>
        <v>0.17735737511084831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100</v>
      </c>
      <c r="C33" s="1">
        <v>4.41</v>
      </c>
      <c r="D33" s="1">
        <v>1.96</v>
      </c>
      <c r="E33" s="1">
        <v>2.83</v>
      </c>
      <c r="F33" s="1">
        <v>3.42</v>
      </c>
      <c r="G33" s="1">
        <v>1.98</v>
      </c>
      <c r="H33" s="1">
        <v>4.96</v>
      </c>
      <c r="I33" s="1">
        <v>6.52</v>
      </c>
      <c r="J33" s="1">
        <v>12</v>
      </c>
      <c r="K33" s="1">
        <v>100</v>
      </c>
      <c r="L33" s="1">
        <v>136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H27*(1+N22)^10/(1+L4)^12*MIN(L22,J22)*100</f>
        <v>138.93264492484221</v>
      </c>
    </row>
    <row r="38" spans="1:13" x14ac:dyDescent="0.3">
      <c r="A38" s="2">
        <v>0.8</v>
      </c>
      <c r="B38" s="10">
        <f>B37*A38</f>
        <v>111.14611593987377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2024-06-21T06:52:19Z</dcterms:modified>
</cp:coreProperties>
</file>