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729" documentId="11_F25DC773A252ABDACC1048C1019D7EBE5BDE58E8" xr6:coauthVersionLast="47" xr6:coauthVersionMax="47" xr10:uidLastSave="{FDE824E5-4DC8-44AD-A3CE-1D8587350DA1}"/>
  <bookViews>
    <workbookView xWindow="3804" yWindow="768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5" l="1"/>
  <c r="D29" i="5"/>
  <c r="E29" i="5"/>
  <c r="F29" i="5"/>
  <c r="G29" i="5"/>
  <c r="H29" i="5"/>
  <c r="B37" i="5" l="1"/>
  <c r="I10" i="5"/>
  <c r="E16" i="5"/>
  <c r="D16" i="5"/>
  <c r="D10" i="5"/>
  <c r="H10" i="5"/>
  <c r="D22" i="5"/>
  <c r="A27" i="5"/>
  <c r="J10" i="5" l="1"/>
  <c r="H16" i="5"/>
  <c r="G16" i="5"/>
  <c r="J28" i="5"/>
  <c r="Q6" i="1"/>
  <c r="Q15" i="1"/>
  <c r="I22" i="5"/>
  <c r="L21" i="5"/>
  <c r="N4" i="5"/>
  <c r="K10" i="5"/>
  <c r="K28" i="5"/>
  <c r="K27" i="5"/>
  <c r="J27" i="5"/>
  <c r="G10" i="5"/>
  <c r="E10" i="5"/>
  <c r="C10" i="5"/>
  <c r="B10" i="5"/>
  <c r="F16" i="5" s="1"/>
  <c r="F22" i="5" l="1"/>
  <c r="H22" i="5"/>
  <c r="I16" i="5"/>
  <c r="L10" i="5"/>
  <c r="M10" i="5" s="1"/>
  <c r="J22" i="5" l="1"/>
  <c r="N22" i="5" s="1"/>
  <c r="J16" i="5"/>
  <c r="B38" i="5" l="1"/>
</calcChain>
</file>

<file path=xl/sharedStrings.xml><?xml version="1.0" encoding="utf-8"?>
<sst xmlns="http://schemas.openxmlformats.org/spreadsheetml/2006/main" count="88" uniqueCount="71">
  <si>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</si>
  <si>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</si>
  <si>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</si>
  <si>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</si>
  <si>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</si>
  <si>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</si>
  <si>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</si>
  <si>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</si>
  <si>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</si>
  <si>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</si>
  <si>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</si>
  <si>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</si>
  <si>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</si>
  <si>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</si>
  <si>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</si>
  <si>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</si>
  <si>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</si>
  <si>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</si>
  <si>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</si>
  <si>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</si>
  <si>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</si>
  <si>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</si>
  <si>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</si>
  <si>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</si>
  <si>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</si>
  <si>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</si>
  <si>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</si>
  <si>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</si>
  <si>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</si>
  <si>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</si>
  <si>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</si>
  <si>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</si>
  <si>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</si>
  <si>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</si>
  <si>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</si>
  <si>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</si>
  <si>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</si>
  <si>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</si>
  <si>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</si>
  <si>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</si>
  <si>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</si>
  <si>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</si>
  <si>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</si>
  <si>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</si>
  <si>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</si>
  <si>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</si>
  <si>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</si>
  <si>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</si>
  <si>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</si>
  <si>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</si>
  <si>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</si>
  <si>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</si>
  <si>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</si>
  <si>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</si>
  <si>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</si>
  <si>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</si>
  <si>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</si>
  <si>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</si>
  <si>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</si>
  <si>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</si>
  <si>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</si>
  <si>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</si>
  <si>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</si>
  <si>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</si>
  <si>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</si>
  <si>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</si>
  <si>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</si>
  <si>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</si>
  <si>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</si>
  <si>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GOOG</t>
  </si>
  <si>
    <t>GOOG-r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</si>
</sst>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workbookViewId="0">
      <selection activeCell="G29" sqref="G29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73795</v>
      </c>
      <c r="C4" s="1">
        <v>84293</v>
      </c>
      <c r="D4" s="1">
        <v>174062</v>
      </c>
      <c r="E4" s="1">
        <v>307394</v>
      </c>
      <c r="F4" s="1">
        <v>12722</v>
      </c>
      <c r="G4" s="1">
        <v>402392</v>
      </c>
      <c r="H4" s="1">
        <v>283379</v>
      </c>
      <c r="I4" s="1">
        <v>119013</v>
      </c>
      <c r="J4" s="6">
        <v>0.8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0.56625047984020505</v>
      </c>
      <c r="C10" s="4">
        <f>C4/E4</f>
        <v>0.27421810445226646</v>
      </c>
      <c r="D10" s="13">
        <f>B4/E4</f>
        <v>0.24006649446638517</v>
      </c>
      <c r="E10" s="5">
        <f>B4/F4</f>
        <v>5.800581669548813</v>
      </c>
      <c r="G10" s="4">
        <f>B4/G4</f>
        <v>0.18339082287918249</v>
      </c>
      <c r="H10" s="4">
        <f>C4/G4</f>
        <v>0.2094798107318237</v>
      </c>
      <c r="I10" s="4">
        <f>B4/H4</f>
        <v>0.26041096905557576</v>
      </c>
      <c r="J10" s="6">
        <f>E4/G4</f>
        <v>0.76391677766953614</v>
      </c>
      <c r="K10" s="6">
        <f>G4/H4</f>
        <v>1.4199781917502707</v>
      </c>
      <c r="L10" s="6">
        <f>(H10-K4)/K27</f>
        <v>5.2002943192813182</v>
      </c>
      <c r="M10" s="4">
        <f>H27*F4/1000/H28*J10*K10*L10/N4</f>
        <v>1.3493523236002667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14771/E4</f>
        <v>4.8052336740469888E-2</v>
      </c>
      <c r="E16" s="4">
        <f>11597/41651</f>
        <v>0.27843269069170007</v>
      </c>
      <c r="F16" s="11">
        <f>B10-H27*F4/1000/H28/0.7</f>
        <v>0.16032734713534641</v>
      </c>
      <c r="G16" s="6">
        <f>E27*$F4/1000/E28</f>
        <v>0.27760295560815101</v>
      </c>
      <c r="H16" s="6">
        <f>H27*$F4/1000/H28</f>
        <v>0.28414619289340104</v>
      </c>
      <c r="I16" s="11">
        <f>H16-G16</f>
        <v>6.5432372852500253E-3</v>
      </c>
      <c r="J16" s="2">
        <f>(1+F22)/(1+F22*O4)-1</f>
        <v>2.1548743379275814E-2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0.23699999999999999</v>
      </c>
      <c r="C22" s="7">
        <v>0.19700000000000001</v>
      </c>
      <c r="D22" s="2">
        <f>C22</f>
        <v>0.19700000000000001</v>
      </c>
      <c r="F22" s="2">
        <f>J28</f>
        <v>0.1179066800617945</v>
      </c>
      <c r="G22" s="2">
        <v>0</v>
      </c>
      <c r="H22" s="2">
        <f>J27-J28</f>
        <v>9.8362346439984982E-2</v>
      </c>
      <c r="I22" s="2">
        <f>J4/E27</f>
        <v>0.10582010582010583</v>
      </c>
      <c r="J22" s="2">
        <f>SUM(F22:H22)/(1-I22)</f>
        <v>0.24186299413512616</v>
      </c>
      <c r="L22" s="12">
        <v>0.3</v>
      </c>
      <c r="N22" s="4">
        <f>SUM(D22,J22,L22)/3</f>
        <v>0.24628766471170871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GOOG</v>
      </c>
      <c r="C27" s="1">
        <v>5.8</v>
      </c>
      <c r="D27" s="1">
        <v>6.87</v>
      </c>
      <c r="E27" s="1">
        <v>7.56</v>
      </c>
      <c r="F27" s="1">
        <v>8.17</v>
      </c>
      <c r="G27" s="1">
        <v>7.61</v>
      </c>
      <c r="H27" s="1">
        <v>8.58</v>
      </c>
      <c r="I27" s="1">
        <v>10.24</v>
      </c>
      <c r="J27" s="4">
        <f>(H27/C27)^0.5-1</f>
        <v>0.21626902650177948</v>
      </c>
      <c r="K27" s="8">
        <f>(H27-G27)/G4*F4</f>
        <v>3.0667458597586426E-2</v>
      </c>
    </row>
    <row r="28" spans="1:14" x14ac:dyDescent="0.3">
      <c r="A28" s="1" t="s">
        <v>70</v>
      </c>
      <c r="C28" s="1">
        <v>307.39</v>
      </c>
      <c r="D28" s="1">
        <v>341.65</v>
      </c>
      <c r="E28" s="1">
        <v>346.46</v>
      </c>
      <c r="F28" s="1">
        <v>353.69</v>
      </c>
      <c r="G28" s="1">
        <v>374.64</v>
      </c>
      <c r="H28" s="1">
        <v>384.15</v>
      </c>
      <c r="I28" s="1">
        <v>406.27</v>
      </c>
      <c r="J28" s="4">
        <f>(H28/C28)^0.5-1</f>
        <v>0.1179066800617945</v>
      </c>
      <c r="K28" s="8">
        <f>(H28-G28)/G4*1000</f>
        <v>2.3633670649515874E-2</v>
      </c>
    </row>
    <row r="29" spans="1:14" x14ac:dyDescent="0.3">
      <c r="C29" s="1">
        <f t="shared" ref="C29:G29" si="0">C27*$F4/C28</f>
        <v>240.04554474771462</v>
      </c>
      <c r="D29" s="1">
        <f t="shared" si="0"/>
        <v>255.81776672032782</v>
      </c>
      <c r="E29" s="1">
        <f t="shared" si="0"/>
        <v>277.60295560815103</v>
      </c>
      <c r="F29" s="1">
        <f t="shared" si="0"/>
        <v>293.86960332494561</v>
      </c>
      <c r="G29" s="1">
        <f t="shared" si="0"/>
        <v>258.41986974161864</v>
      </c>
      <c r="H29" s="1">
        <f>H27*$F4/H28</f>
        <v>284.14619289340101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181</v>
      </c>
      <c r="C33" s="1">
        <v>5.8</v>
      </c>
      <c r="D33" s="1">
        <v>6.87</v>
      </c>
      <c r="E33" s="1">
        <v>7.56</v>
      </c>
      <c r="F33" s="1">
        <v>8.17</v>
      </c>
      <c r="G33" s="1">
        <v>7.61</v>
      </c>
      <c r="H33" s="1">
        <v>8.58</v>
      </c>
      <c r="I33" s="1">
        <v>10.24</v>
      </c>
      <c r="J33" s="1">
        <v>14</v>
      </c>
      <c r="K33" s="1">
        <v>50</v>
      </c>
      <c r="L33" s="1">
        <v>160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608.69634269370408</v>
      </c>
    </row>
    <row r="38" spans="1:13" x14ac:dyDescent="0.3">
      <c r="A38" s="2">
        <v>0.8</v>
      </c>
      <c r="B38" s="10">
        <f>B37*A38</f>
        <v>486.95707415496327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2024-06-22T06:16:47Z</dcterms:modified>
</cp:coreProperties>
</file>