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474" documentId="11_F25DC773A252ABDACC1048C1019D7EBE5BDE58E8" xr6:coauthVersionLast="47" xr6:coauthVersionMax="47" xr10:uidLastSave="{3ACD4A31-9BD7-4EDB-B424-D43911F78B95}"/>
  <bookViews>
    <workbookView xWindow="18756" yWindow="0" windowWidth="22476" windowHeight="16680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5" l="1"/>
  <c r="F16" i="5"/>
  <c r="I16" i="5"/>
  <c r="L10" i="5"/>
  <c r="E11" i="5"/>
  <c r="E10" i="5"/>
  <c r="D22" i="5"/>
  <c r="I22" i="5"/>
  <c r="H4" i="5"/>
  <c r="G22" i="5"/>
  <c r="J10" i="5" l="1"/>
  <c r="F22" i="5"/>
  <c r="H16" i="5"/>
  <c r="G16" i="5"/>
  <c r="E16" i="5"/>
  <c r="D16" i="5"/>
  <c r="J28" i="5"/>
  <c r="Q6" i="1"/>
  <c r="Q15" i="1"/>
  <c r="L21" i="5"/>
  <c r="N4" i="5"/>
  <c r="K10" i="5"/>
  <c r="K28" i="5"/>
  <c r="K27" i="5"/>
  <c r="I10" i="5"/>
  <c r="J27" i="5"/>
  <c r="H10" i="5"/>
  <c r="G10" i="5"/>
  <c r="C10" i="5"/>
  <c r="D10" i="5"/>
  <c r="B10" i="5"/>
  <c r="J22" i="5" l="1"/>
  <c r="M10" i="5" l="1"/>
  <c r="L22" i="5" s="1"/>
  <c r="N22" i="5" l="1"/>
  <c r="B37" i="5" s="1"/>
  <c r="B38" i="5" s="1"/>
</calcChain>
</file>

<file path=xl/sharedStrings.xml><?xml version="1.0" encoding="utf-8"?>
<sst xmlns="http://schemas.openxmlformats.org/spreadsheetml/2006/main" count="89" uniqueCount="72">
  <si>
    <t>Growth</t>
  </si>
  <si>
    <t>Past</t>
  </si>
  <si>
    <t>Next</t>
  </si>
  <si>
    <t>INCOME</t>
  </si>
  <si>
    <t>NET INCOME</t>
  </si>
  <si>
    <t>EBIT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</si>
  <si>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</si>
  <si>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</si>
  <si>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</si>
  <si>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</si>
  <si>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</si>
  <si>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</si>
  <si>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</si>
  <si>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</si>
  <si>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</si>
  <si>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</si>
  <si>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</si>
  <si>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</si>
  <si>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</si>
  <si>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</si>
  <si>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</si>
  <si>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</si>
  <si>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</si>
  <si>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</si>
  <si>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</si>
  <si>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</si>
  <si>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</si>
  <si>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</si>
  <si>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</si>
  <si>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</si>
  <si>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</si>
  <si>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</si>
  <si>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</si>
  <si>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</si>
  <si>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</si>
  <si>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</si>
  <si>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</si>
  <si>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</si>
  <si>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</si>
  <si>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</si>
  <si>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</si>
  <si>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CRM</t>
  </si>
  <si>
    <t>crm-r b$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</si>
  <si>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</si>
  <si>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</si>
  <si>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</si>
  <si>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</si>
  <si>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</si>
  <si>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</si>
  <si>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</si>
  <si>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</si>
  <si>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</si>
  <si>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</si>
  <si>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</si>
  <si>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</si>
  <si>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</si>
  <si>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</si>
  <si>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</si>
  <si>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</si>
  <si>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</si>
  <si>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</si>
  <si>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</si>
  <si>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</si>
  <si>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</si>
  <si>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</si>
  <si>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</si>
  <si>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</si>
  <si>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</si>
  <si>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</si>
  <si>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JKS</t>
  </si>
  <si>
    <t>INCOME M CNY</t>
  </si>
  <si>
    <t>BALANCE m 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</si>
</sst>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379809</xdr:colOff>
      <xdr:row>48</xdr:row>
      <xdr:rowOff>59855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6F2061-C01D-98CB-C09C-34F9FFE5A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3809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408381</xdr:colOff>
      <xdr:row>33</xdr:row>
      <xdr:rowOff>79246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21921-16E4-E7F9-BB58-B0CB92B52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52381" cy="6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560762</xdr:colOff>
      <xdr:row>36</xdr:row>
      <xdr:rowOff>16320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F0615-23A8-4D4F-1CE8-043638275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4762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G18" sqref="G18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7</v>
      </c>
    </row>
    <row r="2" spans="1:15" x14ac:dyDescent="0.3">
      <c r="B2" s="1" t="s">
        <v>70</v>
      </c>
      <c r="F2" s="1" t="s">
        <v>6</v>
      </c>
      <c r="G2" s="1" t="s">
        <v>71</v>
      </c>
      <c r="J2" s="1" t="s">
        <v>25</v>
      </c>
    </row>
    <row r="3" spans="1:15" x14ac:dyDescent="0.3">
      <c r="B3" s="1" t="s">
        <v>4</v>
      </c>
      <c r="C3" s="1" t="s">
        <v>5</v>
      </c>
      <c r="D3" s="1" t="s">
        <v>9</v>
      </c>
      <c r="E3" s="1" t="s">
        <v>8</v>
      </c>
      <c r="G3" s="1" t="s">
        <v>19</v>
      </c>
      <c r="H3" s="1" t="s">
        <v>20</v>
      </c>
      <c r="I3" s="1" t="s">
        <v>21</v>
      </c>
      <c r="J3" s="1" t="s">
        <v>26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3447</v>
      </c>
      <c r="C4" s="1">
        <v>7908</v>
      </c>
      <c r="D4" s="1">
        <v>19048</v>
      </c>
      <c r="E4" s="1">
        <v>118679</v>
      </c>
      <c r="F4" s="1">
        <v>50</v>
      </c>
      <c r="G4" s="1">
        <v>135831</v>
      </c>
      <c r="H4" s="1">
        <f>G4-I4</f>
        <v>33534</v>
      </c>
      <c r="I4" s="1">
        <v>102297</v>
      </c>
      <c r="J4" s="6">
        <v>1.5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11</v>
      </c>
    </row>
    <row r="8" spans="1:15" x14ac:dyDescent="0.3">
      <c r="B8" s="1" t="s">
        <v>3</v>
      </c>
      <c r="G8" s="1" t="s">
        <v>22</v>
      </c>
    </row>
    <row r="9" spans="1:15" x14ac:dyDescent="0.3">
      <c r="B9" s="1" t="s">
        <v>9</v>
      </c>
      <c r="C9" s="1" t="s">
        <v>5</v>
      </c>
      <c r="D9" s="1" t="s">
        <v>10</v>
      </c>
      <c r="E9" s="1" t="s">
        <v>17</v>
      </c>
      <c r="F9" s="1" t="s">
        <v>18</v>
      </c>
      <c r="G9" s="1" t="s">
        <v>23</v>
      </c>
      <c r="H9" s="1" t="s">
        <v>24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0.1605001727348562</v>
      </c>
      <c r="C10" s="4">
        <f>C4/E4</f>
        <v>6.6633524043849382E-2</v>
      </c>
      <c r="D10" s="4">
        <f>B4/E4</f>
        <v>2.9044734114712797E-2</v>
      </c>
      <c r="E10" s="5">
        <f>B4/F4</f>
        <v>68.94</v>
      </c>
      <c r="G10" s="4">
        <f>B4/G4</f>
        <v>2.5377123042604414E-2</v>
      </c>
      <c r="H10" s="4">
        <f>C4/G4</f>
        <v>5.8219404995914041E-2</v>
      </c>
      <c r="I10" s="4">
        <f>B4/H4</f>
        <v>0.10279119699409554</v>
      </c>
      <c r="J10" s="6">
        <f>E4/G4</f>
        <v>0.87372543822838677</v>
      </c>
      <c r="K10" s="6">
        <f>G4/H4</f>
        <v>4.0505457147969226</v>
      </c>
      <c r="L10" s="6">
        <f>(H10-K4)/K27/E11</f>
        <v>0.83227517599233225</v>
      </c>
      <c r="M10" s="4">
        <f>H27*F4/1000/H28*J10*K10*L10/N4</f>
        <v>3.7709198461273026E-2</v>
      </c>
    </row>
    <row r="11" spans="1:15" x14ac:dyDescent="0.3">
      <c r="B11" s="4"/>
      <c r="C11" s="4"/>
      <c r="D11" s="4"/>
      <c r="E11" s="5">
        <f>E10/C27</f>
        <v>6.7921182266009845</v>
      </c>
      <c r="G11" s="4"/>
      <c r="H11" s="4"/>
    </row>
    <row r="12" spans="1:15" s="3" customFormat="1" x14ac:dyDescent="0.3"/>
    <row r="13" spans="1:15" x14ac:dyDescent="0.3">
      <c r="A13" s="1" t="s">
        <v>12</v>
      </c>
    </row>
    <row r="14" spans="1:15" x14ac:dyDescent="0.3">
      <c r="B14" s="1" t="s">
        <v>3</v>
      </c>
    </row>
    <row r="15" spans="1:15" x14ac:dyDescent="0.3">
      <c r="B15" s="1" t="s">
        <v>15</v>
      </c>
      <c r="C15" s="1" t="s">
        <v>15</v>
      </c>
      <c r="D15" s="1" t="s">
        <v>16</v>
      </c>
      <c r="E15" s="1" t="s">
        <v>16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14</v>
      </c>
      <c r="B16" s="4"/>
      <c r="C16" s="4"/>
      <c r="D16" s="4">
        <f>199/E4</f>
        <v>1.6767920188070341E-3</v>
      </c>
      <c r="E16" s="4">
        <f>170/2923</f>
        <v>5.8159425248032845E-2</v>
      </c>
      <c r="F16" s="11">
        <f>B10-H27*F4/1000/H28/0.7</f>
        <v>0.13877486540124026</v>
      </c>
      <c r="G16" s="6">
        <f>E27*$F4/1000/E28</f>
        <v>1.0157671315949062E-2</v>
      </c>
      <c r="H16" s="6">
        <f>H27*$F4/1000/H28</f>
        <v>1.5207715133531158E-2</v>
      </c>
      <c r="I16" s="11">
        <f>H16/G16-1</f>
        <v>0.49716550777270907</v>
      </c>
      <c r="J16" s="2">
        <f>(1+F22)/(1+F22*O4)-1</f>
        <v>1.3575220068076321E-2</v>
      </c>
    </row>
    <row r="17" spans="1:14" x14ac:dyDescent="0.3">
      <c r="A17" s="1" t="s">
        <v>13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26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0.2772</v>
      </c>
      <c r="C22" s="7">
        <v>0.36709999999999998</v>
      </c>
      <c r="D22" s="2">
        <f>J22+5^(1/30)-1</f>
        <v>6.3816642533463641E-2</v>
      </c>
      <c r="F22" s="2">
        <f>2^0.1-1</f>
        <v>7.1773462536293131E-2</v>
      </c>
      <c r="G22" s="2">
        <f>0.5^0.1-1</f>
        <v>-6.696700846319259E-2</v>
      </c>
      <c r="H22" s="2">
        <v>0</v>
      </c>
      <c r="I22" s="2">
        <f>J4/E27</f>
        <v>0.44776119402985076</v>
      </c>
      <c r="J22" s="2">
        <f>SUM(F22:H22)/(1-I22)</f>
        <v>8.7035789972361149E-3</v>
      </c>
      <c r="L22" s="2">
        <f>M10</f>
        <v>3.7709198461273026E-2</v>
      </c>
      <c r="N22" s="4">
        <f>SUM(D22,J22,L22)/3</f>
        <v>3.6743139997324259E-2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28</v>
      </c>
      <c r="B26" s="1" t="s">
        <v>29</v>
      </c>
      <c r="C26" s="1" t="s">
        <v>30</v>
      </c>
      <c r="D26" s="1" t="s">
        <v>31</v>
      </c>
      <c r="E26" s="1" t="s">
        <v>32</v>
      </c>
      <c r="F26" s="1" t="s">
        <v>33</v>
      </c>
      <c r="G26" s="1" t="s">
        <v>34</v>
      </c>
      <c r="H26" s="1" t="s">
        <v>35</v>
      </c>
      <c r="I26" s="1" t="s">
        <v>36</v>
      </c>
      <c r="J26" s="1" t="s">
        <v>37</v>
      </c>
      <c r="K26" s="1" t="s">
        <v>48</v>
      </c>
    </row>
    <row r="27" spans="1:14" x14ac:dyDescent="0.3">
      <c r="A27" s="1" t="s">
        <v>41</v>
      </c>
      <c r="B27" s="1">
        <v>22</v>
      </c>
      <c r="C27" s="12">
        <v>10.15</v>
      </c>
      <c r="D27" s="12">
        <v>1.65</v>
      </c>
      <c r="E27" s="12">
        <v>3.35</v>
      </c>
      <c r="F27" s="12">
        <v>5.44</v>
      </c>
      <c r="G27" s="12">
        <v>2.2000000000000002</v>
      </c>
      <c r="H27" s="12">
        <v>6.15</v>
      </c>
      <c r="I27" s="12">
        <v>10.47</v>
      </c>
      <c r="J27" s="4">
        <f>(H27/C27)^0.5-1</f>
        <v>-0.22159693599699837</v>
      </c>
      <c r="K27" s="8">
        <f>(H27-G27)/G4*F4</f>
        <v>1.4540127069667455E-3</v>
      </c>
    </row>
    <row r="28" spans="1:14" x14ac:dyDescent="0.3">
      <c r="A28" s="1" t="s">
        <v>42</v>
      </c>
      <c r="C28" s="1">
        <v>16.72</v>
      </c>
      <c r="D28" s="1">
        <v>15.59</v>
      </c>
      <c r="E28" s="1">
        <v>16.489999999999998</v>
      </c>
      <c r="F28" s="1">
        <v>17.149999999999999</v>
      </c>
      <c r="G28" s="1">
        <v>18.09</v>
      </c>
      <c r="H28" s="1">
        <v>20.22</v>
      </c>
      <c r="I28" s="1">
        <v>20.97</v>
      </c>
      <c r="J28" s="4">
        <f>(H28/C28)^0.5-1</f>
        <v>9.969547763945541E-2</v>
      </c>
      <c r="K28" s="8">
        <f>(H28-G28)/G4*1000</f>
        <v>1.5681250966274259E-2</v>
      </c>
    </row>
    <row r="30" spans="1:14" s="3" customFormat="1" x14ac:dyDescent="0.3"/>
    <row r="31" spans="1:14" x14ac:dyDescent="0.3">
      <c r="A31" s="1" t="s">
        <v>27</v>
      </c>
    </row>
    <row r="32" spans="1:14" x14ac:dyDescent="0.3">
      <c r="A32" s="1" t="s">
        <v>28</v>
      </c>
      <c r="B32" s="1" t="s">
        <v>29</v>
      </c>
      <c r="C32" s="1" t="s">
        <v>30</v>
      </c>
      <c r="D32" s="1" t="s">
        <v>31</v>
      </c>
      <c r="E32" s="1" t="s">
        <v>32</v>
      </c>
      <c r="F32" s="1" t="s">
        <v>33</v>
      </c>
      <c r="G32" s="1" t="s">
        <v>34</v>
      </c>
      <c r="H32" s="1" t="s">
        <v>35</v>
      </c>
      <c r="I32" s="1" t="s">
        <v>36</v>
      </c>
      <c r="J32" s="1" t="s">
        <v>37</v>
      </c>
      <c r="K32" s="1" t="s">
        <v>38</v>
      </c>
      <c r="L32" s="1" t="s">
        <v>39</v>
      </c>
      <c r="M32" s="1" t="s">
        <v>40</v>
      </c>
    </row>
    <row r="33" spans="1:13" s="12" customFormat="1" x14ac:dyDescent="0.3">
      <c r="A33" s="12" t="s">
        <v>69</v>
      </c>
      <c r="B33" s="12">
        <v>22</v>
      </c>
      <c r="C33" s="12">
        <v>10.15</v>
      </c>
      <c r="D33" s="12">
        <v>1.65</v>
      </c>
      <c r="E33" s="12">
        <v>3.35</v>
      </c>
      <c r="F33" s="12">
        <v>5.44</v>
      </c>
      <c r="G33" s="12">
        <v>2.2000000000000002</v>
      </c>
      <c r="H33" s="12">
        <v>6.15</v>
      </c>
      <c r="I33" s="12">
        <v>10.47</v>
      </c>
      <c r="J33" s="12">
        <v>2</v>
      </c>
      <c r="K33" s="12">
        <v>100</v>
      </c>
      <c r="L33" s="12">
        <v>106</v>
      </c>
      <c r="M33" s="12">
        <v>5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H27*(1+N22)^10/(1+L4)^12*N22*100</f>
        <v>10.328823711579115</v>
      </c>
    </row>
    <row r="38" spans="1:13" x14ac:dyDescent="0.3">
      <c r="A38" s="2">
        <v>0.8</v>
      </c>
      <c r="B38" s="10">
        <f>B37*A38</f>
        <v>8.2630589692632928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/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2024-06-21T04:56:07Z</dcterms:modified>
</cp:coreProperties>
</file>