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511" documentId="11_F25DC773A252ABDACC1048C1019D7EBE5BDE58E8" xr6:coauthVersionLast="47" xr6:coauthVersionMax="47" xr10:uidLastSave="{3EB58004-C004-4360-A489-56C4FA23ECD2}"/>
  <bookViews>
    <workbookView xWindow="18756" yWindow="360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5" l="1"/>
  <c r="F22" i="5"/>
  <c r="H10" i="5"/>
  <c r="D22" i="5"/>
  <c r="A27" i="5"/>
  <c r="J10" i="5" l="1"/>
  <c r="H16" i="5"/>
  <c r="G16" i="5"/>
  <c r="E16" i="5"/>
  <c r="D16" i="5"/>
  <c r="J28" i="5"/>
  <c r="J16" i="5" s="1"/>
  <c r="Q6" i="1"/>
  <c r="Q15" i="1"/>
  <c r="I22" i="5"/>
  <c r="L21" i="5"/>
  <c r="N4" i="5"/>
  <c r="K10" i="5"/>
  <c r="K28" i="5"/>
  <c r="K27" i="5"/>
  <c r="I10" i="5"/>
  <c r="J27" i="5"/>
  <c r="G10" i="5"/>
  <c r="E10" i="5"/>
  <c r="C10" i="5"/>
  <c r="D10" i="5"/>
  <c r="B10" i="5"/>
  <c r="F16" i="5" s="1"/>
  <c r="J22" i="5" l="1"/>
  <c r="I16" i="5"/>
  <c r="L10" i="5"/>
  <c r="M10" i="5" s="1"/>
  <c r="N22" i="5" l="1"/>
  <c r="B37" i="5" l="1"/>
  <c r="B38" i="5" s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<sst xmlns="http://schemas.openxmlformats.org/spreadsheetml/2006/main" count="88" uniqueCount="71">
  <si>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</si>
  <si>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</si>
  <si>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</si>
  <si>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</si>
  <si>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</si>
  <si>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</si>
  <si>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</si>
  <si>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</si>
  <si>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</si>
  <si>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</si>
  <si>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</si>
  <si>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</si>
  <si>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</si>
  <si>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</si>
  <si>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</si>
  <si>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</si>
  <si>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</si>
  <si>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</si>
  <si>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</si>
  <si>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</si>
  <si>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</si>
  <si>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</si>
  <si>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</si>
  <si>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</si>
  <si>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</si>
  <si>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</si>
  <si>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</si>
  <si>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</si>
  <si>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</si>
  <si>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</si>
  <si>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</si>
  <si>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</si>
  <si>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</si>
  <si>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</si>
  <si>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</si>
  <si>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</si>
  <si>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</si>
  <si>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</si>
  <si>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</si>
  <si>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</si>
  <si>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</si>
  <si>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</si>
  <si>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</si>
  <si>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</si>
  <si>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</si>
  <si>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</si>
  <si>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</si>
  <si>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</si>
  <si>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</si>
  <si>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</si>
  <si>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</si>
  <si>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</si>
  <si>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</si>
  <si>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</si>
  <si>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</si>
  <si>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</si>
  <si>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</si>
  <si>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</si>
  <si>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</si>
  <si>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</si>
  <si>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</si>
  <si>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</si>
  <si>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</si>
  <si>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</si>
  <si>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</si>
  <si>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</si>
  <si>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</si>
  <si>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</si>
  <si>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</si>
  <si>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on</t>
  </si>
  <si>
    <t>on-r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</si>
</sst>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topLeftCell="A7" workbookViewId="0">
      <selection activeCell="M33" sqref="M33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2184</v>
      </c>
      <c r="C4" s="1">
        <v>2614</v>
      </c>
      <c r="D4" s="1">
        <v>3884</v>
      </c>
      <c r="E4" s="1">
        <v>8253</v>
      </c>
      <c r="F4" s="1">
        <v>447</v>
      </c>
      <c r="G4" s="1">
        <v>13215</v>
      </c>
      <c r="H4" s="1">
        <v>7783</v>
      </c>
      <c r="I4" s="1">
        <v>5415</v>
      </c>
      <c r="J4" s="6">
        <v>0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3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0.47061674542590576</v>
      </c>
      <c r="C10" s="4">
        <f>C4/E4</f>
        <v>0.31673330909972131</v>
      </c>
      <c r="D10" s="14">
        <f>B4/E4</f>
        <v>0.26463104325699743</v>
      </c>
      <c r="E10" s="5">
        <f>B4/F4</f>
        <v>4.8859060402684564</v>
      </c>
      <c r="G10" s="4">
        <f>B4/G4</f>
        <v>0.16526674233825198</v>
      </c>
      <c r="H10" s="4">
        <f>C4/G4</f>
        <v>0.19780552402572835</v>
      </c>
      <c r="I10" s="4">
        <f>B4/H4</f>
        <v>0.28061158936142877</v>
      </c>
      <c r="J10" s="6">
        <f>E4/G4</f>
        <v>0.62451759364358683</v>
      </c>
      <c r="K10" s="6">
        <f>G4/H4</f>
        <v>1.6979313889245793</v>
      </c>
      <c r="L10" s="6">
        <f>(H10-K4)/K27</f>
        <v>3.4406982684211465</v>
      </c>
      <c r="M10" s="4">
        <f>H27*F4/1000/H28*J10*K10*L10/N4</f>
        <v>0.82896861299759395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199/E4</f>
        <v>2.4112443959772203E-2</v>
      </c>
      <c r="E16" s="4">
        <f>170/2923</f>
        <v>5.8159425248032845E-2</v>
      </c>
      <c r="F16" s="11">
        <f>B10-H27*F4/1000/H28/0.7</f>
        <v>8.5048933491005341E-2</v>
      </c>
      <c r="G16" s="6">
        <f>E27*$F4/1000/E28</f>
        <v>0.24826454293628808</v>
      </c>
      <c r="H16" s="6">
        <f>H27*$F4/1000/H28</f>
        <v>0.26989746835443029</v>
      </c>
      <c r="I16" s="11">
        <f>H16/G16-1</f>
        <v>8.7136588907477774E-2</v>
      </c>
      <c r="J16" s="2">
        <f>(1+F22)/(1+F22*O4)-1</f>
        <v>1.7823403524737991E-2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0.52790000000000004</v>
      </c>
      <c r="C22" s="7">
        <v>8.8300000000000003E-2</v>
      </c>
      <c r="D22" s="2">
        <f>C22</f>
        <v>8.8300000000000003E-2</v>
      </c>
      <c r="F22" s="2">
        <f>2.5^0.1-1</f>
        <v>9.5958226385217227E-2</v>
      </c>
      <c r="G22" s="2">
        <v>0</v>
      </c>
      <c r="H22" s="2">
        <v>-0.02</v>
      </c>
      <c r="I22" s="2">
        <f>J4/E27</f>
        <v>0</v>
      </c>
      <c r="J22" s="2">
        <f>SUM(F22:H22)/(1-I22)</f>
        <v>7.5958226385217223E-2</v>
      </c>
      <c r="L22" s="12">
        <f>I10</f>
        <v>0.28061158936142877</v>
      </c>
      <c r="N22" s="4">
        <f>SUM(D22,J22,L22)/3</f>
        <v>0.14828993858221531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on</v>
      </c>
      <c r="C27" s="1">
        <v>5.16</v>
      </c>
      <c r="D27" s="1">
        <v>3.91</v>
      </c>
      <c r="E27" s="1">
        <v>4.01</v>
      </c>
      <c r="F27" s="1">
        <v>4.16</v>
      </c>
      <c r="G27" s="1">
        <v>3.5</v>
      </c>
      <c r="H27" s="1">
        <v>4.7699999999999996</v>
      </c>
      <c r="I27" s="1">
        <v>5.45</v>
      </c>
      <c r="J27" s="4">
        <f>(H27/C27)^0.5-1</f>
        <v>-3.8533097474924727E-2</v>
      </c>
      <c r="K27" s="8">
        <f>(H27-G27)/G4*F4</f>
        <v>4.2958002270147545E-2</v>
      </c>
    </row>
    <row r="28" spans="1:14" x14ac:dyDescent="0.3">
      <c r="A28" s="1" t="s">
        <v>70</v>
      </c>
      <c r="C28" s="1">
        <v>8.25</v>
      </c>
      <c r="D28" s="1">
        <v>7.11</v>
      </c>
      <c r="E28" s="1">
        <v>7.22</v>
      </c>
      <c r="F28" s="1">
        <v>7.58</v>
      </c>
      <c r="G28" s="1">
        <v>6.9</v>
      </c>
      <c r="H28" s="1">
        <v>7.9</v>
      </c>
      <c r="I28" s="1">
        <v>8.5</v>
      </c>
      <c r="J28" s="4">
        <f>(H28/C28)^0.5-1</f>
        <v>-2.1442000913713066E-2</v>
      </c>
      <c r="K28" s="8">
        <f>(H28-G28)/G4*1000</f>
        <v>7.5671585319712451E-2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68</v>
      </c>
      <c r="C33" s="1">
        <v>5.16</v>
      </c>
      <c r="D33" s="1">
        <v>3.91</v>
      </c>
      <c r="E33" s="1">
        <v>4.01</v>
      </c>
      <c r="F33" s="1">
        <v>4.16</v>
      </c>
      <c r="G33" s="1">
        <v>3.5</v>
      </c>
      <c r="H33" s="1">
        <v>4.7699999999999996</v>
      </c>
      <c r="I33" s="1">
        <v>5.45</v>
      </c>
      <c r="J33" s="1">
        <v>15</v>
      </c>
      <c r="K33" s="1">
        <v>100</v>
      </c>
      <c r="L33" s="1">
        <v>145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89.832489971911855</v>
      </c>
    </row>
    <row r="38" spans="1:13" x14ac:dyDescent="0.3">
      <c r="A38" s="2">
        <v>0.8</v>
      </c>
      <c r="B38" s="10">
        <f>B37*A38</f>
        <v>71.86599197752949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2024-06-21T05:46:06Z</dcterms:modified>
</cp:coreProperties>
</file>