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590" documentId="11_F25DC773A252ABDACC1048C1019D7EBE5BDE58E8" xr6:coauthVersionLast="47" xr6:coauthVersionMax="47" xr10:uidLastSave="{3BE122E8-5E03-4FA5-AAA0-F873C19DFAF9}"/>
  <bookViews>
    <workbookView xWindow="18756" yWindow="360" windowWidth="22476" windowHeight="16032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5" l="1"/>
  <c r="H22" i="5"/>
  <c r="I16" i="5"/>
  <c r="E16" i="5"/>
  <c r="D16" i="5"/>
  <c r="D10" i="5"/>
  <c r="H10" i="5"/>
  <c r="D22" i="5"/>
  <c r="A27" i="5"/>
  <c r="J10" i="5" l="1"/>
  <c r="H16" i="5"/>
  <c r="G16" i="5"/>
  <c r="J28" i="5"/>
  <c r="J16" i="5" s="1"/>
  <c r="Q6" i="1"/>
  <c r="Q15" i="1"/>
  <c r="I22" i="5"/>
  <c r="L21" i="5"/>
  <c r="N4" i="5"/>
  <c r="K10" i="5"/>
  <c r="K28" i="5"/>
  <c r="K27" i="5"/>
  <c r="I10" i="5"/>
  <c r="J27" i="5"/>
  <c r="G10" i="5"/>
  <c r="E10" i="5"/>
  <c r="C10" i="5"/>
  <c r="B10" i="5"/>
  <c r="F16" i="5" s="1"/>
  <c r="J22" i="5" l="1"/>
  <c r="L10" i="5"/>
  <c r="M10" i="5" s="1"/>
  <c r="N22" i="5" l="1"/>
  <c r="B37" i="5" s="1"/>
  <c r="B38" i="5" l="1"/>
</calcChain>
</file>

<file path=xl/sharedStrings.xml><?xml version="1.0" encoding="utf-8"?>
<sst xmlns="http://schemas.openxmlformats.org/spreadsheetml/2006/main" count="88" uniqueCount="71">
  <si>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</si>
  <si>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</si>
  <si>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</si>
  <si>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</si>
  <si>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</si>
  <si>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</si>
  <si>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</si>
  <si>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</si>
  <si>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</si>
  <si>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</si>
  <si>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</si>
  <si>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</si>
  <si>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</si>
  <si>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</si>
  <si>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</si>
  <si>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</si>
  <si>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</si>
  <si>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</si>
  <si>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</si>
  <si>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</si>
  <si>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</si>
  <si>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</si>
  <si>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</si>
  <si>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</si>
  <si>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</si>
  <si>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</si>
  <si>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</si>
  <si>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</si>
  <si>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</si>
  <si>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</si>
  <si>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</si>
  <si>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</si>
  <si>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</si>
  <si>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</si>
  <si>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</si>
  <si>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</si>
  <si>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</si>
  <si>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</si>
  <si>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</si>
  <si>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</si>
  <si>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</si>
  <si>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</si>
  <si>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</si>
  <si>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</si>
  <si>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</si>
  <si>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</si>
  <si>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</si>
  <si>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</si>
  <si>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</si>
  <si>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</si>
  <si>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</si>
  <si>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</si>
  <si>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</si>
  <si>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</si>
  <si>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</si>
  <si>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</si>
  <si>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</si>
  <si>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</si>
  <si>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</si>
  <si>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</si>
  <si>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</si>
  <si>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</si>
  <si>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</si>
  <si>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</si>
  <si>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</si>
  <si>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</si>
  <si>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</si>
  <si>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</si>
  <si>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</si>
  <si>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pfe</t>
  </si>
  <si>
    <t>pfe-r 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</si>
</sst>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2" fillId="0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8"/>
  <sheetViews>
    <sheetView tabSelected="1" topLeftCell="A7" workbookViewId="0">
      <selection activeCell="C38" sqref="C38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2119</v>
      </c>
      <c r="C4" s="1">
        <v>3359</v>
      </c>
      <c r="D4" s="1">
        <v>33542</v>
      </c>
      <c r="E4" s="1">
        <v>58496</v>
      </c>
      <c r="F4" s="1">
        <v>5643</v>
      </c>
      <c r="G4" s="1">
        <v>226501</v>
      </c>
      <c r="H4" s="1">
        <v>89014</v>
      </c>
      <c r="I4" s="1">
        <v>137213</v>
      </c>
      <c r="J4" s="6">
        <v>1.68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0.57340672866520792</v>
      </c>
      <c r="C10" s="4">
        <f>C4/E4</f>
        <v>5.7422729759299782E-2</v>
      </c>
      <c r="D10" s="13">
        <f>B4/E4</f>
        <v>3.6224699124726478E-2</v>
      </c>
      <c r="E10" s="5">
        <f>B4/F4</f>
        <v>0.37550948077263868</v>
      </c>
      <c r="G10" s="4">
        <f>B4/G4</f>
        <v>9.3553670844720334E-3</v>
      </c>
      <c r="H10" s="4">
        <f>C4/G4</f>
        <v>1.4829956600633109E-2</v>
      </c>
      <c r="I10" s="4">
        <f>B4/H4</f>
        <v>2.3805244118902644E-2</v>
      </c>
      <c r="J10" s="6">
        <f>E4/G4</f>
        <v>0.25825934543335349</v>
      </c>
      <c r="K10" s="6">
        <f>G4/H4</f>
        <v>2.5445547891342937</v>
      </c>
      <c r="L10" s="6">
        <f>(H10-K4)/K27</f>
        <v>-4.411466640085064</v>
      </c>
      <c r="M10" s="4">
        <f>H27*F4/1000/H28*J10*K10*L10/N4</f>
        <v>-0.59856633094510281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>
        <f>14771/E4</f>
        <v>0.25251299234135666</v>
      </c>
      <c r="E16" s="4">
        <f>11597/41651</f>
        <v>0.27843269069170007</v>
      </c>
      <c r="F16" s="11">
        <f>B10-H27*F4/1000/H28/0.7</f>
        <v>0.22302978528005096</v>
      </c>
      <c r="G16" s="6">
        <f>E27*$F4/1000/E28</f>
        <v>0.21911648936170211</v>
      </c>
      <c r="H16" s="6">
        <f>H27*$F4/1000/H28</f>
        <v>0.24526386036960984</v>
      </c>
      <c r="I16" s="11">
        <f>H16-G16</f>
        <v>2.6147371007907733E-2</v>
      </c>
      <c r="J16" s="2">
        <f>(1+F22)/(1+F22*O4)-1</f>
        <v>3.937007874015741E-3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-1.5299999999999999E-2</v>
      </c>
      <c r="C22" s="7">
        <v>0.13059999999999999</v>
      </c>
      <c r="D22" s="2">
        <f>C22</f>
        <v>0.13059999999999999</v>
      </c>
      <c r="F22" s="2">
        <v>0.02</v>
      </c>
      <c r="G22" s="2">
        <v>0</v>
      </c>
      <c r="H22" s="2">
        <f>(I10-F22)*K4</f>
        <v>1.9026220594513222E-4</v>
      </c>
      <c r="I22" s="2">
        <f>J4/E27</f>
        <v>0.76712328767123283</v>
      </c>
      <c r="J22" s="2">
        <f>SUM(F22:H22)/(1-I22)</f>
        <v>8.6699361237293784E-2</v>
      </c>
      <c r="L22" s="12">
        <f>I10</f>
        <v>2.3805244118902644E-2</v>
      </c>
      <c r="N22" s="4">
        <f>SUM(D22,J22,L22)/3</f>
        <v>8.0368201785398802E-2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tr">
        <f>A33</f>
        <v>pfe</v>
      </c>
      <c r="C27" s="1">
        <v>1.84</v>
      </c>
      <c r="D27" s="1">
        <v>2</v>
      </c>
      <c r="E27" s="1">
        <v>2.19</v>
      </c>
      <c r="F27" s="1">
        <v>2.4500000000000002</v>
      </c>
      <c r="G27" s="1">
        <v>2.2200000000000002</v>
      </c>
      <c r="H27" s="1">
        <v>2.54</v>
      </c>
      <c r="I27" s="1">
        <v>2.91</v>
      </c>
      <c r="J27" s="4">
        <f>(H27/C27)^0.5-1</f>
        <v>0.1749190536410139</v>
      </c>
      <c r="K27" s="8">
        <f>(H27-G27)/G4*F4</f>
        <v>7.9724151328250167E-3</v>
      </c>
    </row>
    <row r="28" spans="1:14" x14ac:dyDescent="0.3">
      <c r="A28" s="1" t="s">
        <v>70</v>
      </c>
      <c r="C28" s="1">
        <v>58.5</v>
      </c>
      <c r="D28" s="1">
        <v>54.18</v>
      </c>
      <c r="E28" s="1">
        <v>56.4</v>
      </c>
      <c r="F28" s="1">
        <v>57.95</v>
      </c>
      <c r="G28" s="1">
        <v>54.71</v>
      </c>
      <c r="H28" s="1">
        <v>58.44</v>
      </c>
      <c r="I28" s="1">
        <v>60.04</v>
      </c>
      <c r="J28" s="4">
        <f>(H28/C28)^0.5-1</f>
        <v>-5.1295207273494015E-4</v>
      </c>
      <c r="K28" s="8">
        <f>(H28-G28)/G4*1000</f>
        <v>1.6467918463936127E-2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69</v>
      </c>
      <c r="B33" s="1">
        <v>28</v>
      </c>
      <c r="C33" s="1">
        <v>1.84</v>
      </c>
      <c r="D33" s="1">
        <v>2</v>
      </c>
      <c r="E33" s="1">
        <v>2.19</v>
      </c>
      <c r="F33" s="1">
        <v>2.4500000000000002</v>
      </c>
      <c r="G33" s="1">
        <v>2.2200000000000002</v>
      </c>
      <c r="H33" s="1">
        <v>2.54</v>
      </c>
      <c r="I33" s="1">
        <v>2.91</v>
      </c>
      <c r="J33" s="1">
        <v>15</v>
      </c>
      <c r="K33" s="1">
        <v>100</v>
      </c>
      <c r="L33" s="1">
        <v>145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H27*(1+N22)^10/(1+L4)^12*MIN(L22,N22)*100</f>
        <v>4.1736119420251656</v>
      </c>
    </row>
    <row r="38" spans="1:13" x14ac:dyDescent="0.3">
      <c r="A38" s="2">
        <v>0.8</v>
      </c>
      <c r="B38" s="10">
        <f>B37*A38</f>
        <v>3.3388895536201328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>
      <selection activeCell="Q1" sqref="Q1:Q1048576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2024-06-21T06:15:21Z</dcterms:modified>
</cp:coreProperties>
</file>