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797" documentId="11_F25DC773A252ABDACC1048C1019D7EBE5BDE58E8" xr6:coauthVersionLast="47" xr6:coauthVersionMax="47" xr10:uidLastSave="{5D39A5AC-6155-4BA6-AB9F-1E9C97E08631}"/>
  <bookViews>
    <workbookView xWindow="17280" yWindow="528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5" l="1"/>
  <c r="M10" i="5"/>
  <c r="I10" i="5"/>
  <c r="D10" i="5"/>
  <c r="H10" i="5"/>
  <c r="D22" i="5"/>
  <c r="A27" i="5"/>
  <c r="J10" i="5" l="1"/>
  <c r="H16" i="5"/>
  <c r="G16" i="5"/>
  <c r="J28" i="5"/>
  <c r="Q6" i="1"/>
  <c r="Q15" i="1"/>
  <c r="I22" i="5"/>
  <c r="L21" i="5"/>
  <c r="N4" i="5"/>
  <c r="K10" i="5"/>
  <c r="K28" i="5"/>
  <c r="K27" i="5"/>
  <c r="J27" i="5"/>
  <c r="G10" i="5"/>
  <c r="E10" i="5"/>
  <c r="C10" i="5"/>
  <c r="B10" i="5"/>
  <c r="F22" i="5" l="1"/>
  <c r="I16" i="5"/>
  <c r="L10" i="5"/>
  <c r="J22" i="5" l="1"/>
  <c r="N22" i="5" s="1"/>
  <c r="J16" i="5"/>
  <c r="B37" i="5" l="1"/>
  <c r="B39" i="5"/>
  <c r="B38" i="5"/>
</calcChain>
</file>

<file path=xl/sharedStrings.xml><?xml version="1.0" encoding="utf-8"?>
<sst xmlns="http://schemas.openxmlformats.org/spreadsheetml/2006/main" count="89" uniqueCount="72">
  <si>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</si>
  <si>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</si>
  <si>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</si>
  <si>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</si>
  <si>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</si>
  <si>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</si>
  <si>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</si>
  <si>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</si>
  <si>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</si>
  <si>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</si>
  <si>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</si>
  <si>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</si>
  <si>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</si>
  <si>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</si>
  <si>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</si>
  <si>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</si>
  <si>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</si>
  <si>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</si>
  <si>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</si>
  <si>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</si>
  <si>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</si>
  <si>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</si>
  <si>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</si>
  <si>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</si>
  <si>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</si>
  <si>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</si>
  <si>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</si>
  <si>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</si>
  <si>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</si>
  <si>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</si>
  <si>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</si>
  <si>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</si>
  <si>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</si>
  <si>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</si>
  <si>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</si>
  <si>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</si>
  <si>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</si>
  <si>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</si>
  <si>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</si>
  <si>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</si>
  <si>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</si>
  <si>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</si>
  <si>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</si>
  <si>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</si>
  <si>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</si>
  <si>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</si>
  <si>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</si>
  <si>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</si>
  <si>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</si>
  <si>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</si>
  <si>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</si>
  <si>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</si>
  <si>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</si>
  <si>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</si>
  <si>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</si>
  <si>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</si>
  <si>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</si>
  <si>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</si>
  <si>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</si>
  <si>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</si>
  <si>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</si>
  <si>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</si>
  <si>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</si>
  <si>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</si>
  <si>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</si>
  <si>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</si>
  <si>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</si>
  <si>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</si>
  <si>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</si>
  <si>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III_LOW</t>
  </si>
  <si>
    <t>SPGI</t>
  </si>
  <si>
    <t>SPGI-r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</si>
</sst>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9"/>
  <sheetViews>
    <sheetView tabSelected="1" topLeftCell="A7" workbookViewId="0">
      <selection activeCell="L23" sqref="L23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2626</v>
      </c>
      <c r="C4" s="1">
        <v>4054</v>
      </c>
      <c r="D4" s="1">
        <v>8356</v>
      </c>
      <c r="E4" s="1">
        <v>12497</v>
      </c>
      <c r="F4" s="1">
        <v>319</v>
      </c>
      <c r="G4" s="1">
        <v>60589</v>
      </c>
      <c r="H4" s="1">
        <v>34200</v>
      </c>
      <c r="I4" s="1">
        <v>22489</v>
      </c>
      <c r="J4" s="6">
        <v>3.64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0.66864047371369129</v>
      </c>
      <c r="C10" s="4">
        <f>C4/E4</f>
        <v>0.32439785548531647</v>
      </c>
      <c r="D10" s="13">
        <f>B4/E4</f>
        <v>0.21013043130351283</v>
      </c>
      <c r="E10" s="5">
        <f>B4/F4</f>
        <v>8.2319749216300941</v>
      </c>
      <c r="G10" s="4">
        <f>B4/G4</f>
        <v>4.3341200547954248E-2</v>
      </c>
      <c r="H10" s="4">
        <f>C4/G4</f>
        <v>6.6909835118585878E-2</v>
      </c>
      <c r="I10" s="4">
        <f>B4/H4</f>
        <v>7.6783625730994148E-2</v>
      </c>
      <c r="J10" s="6">
        <f>E4/G4</f>
        <v>0.20625856178514251</v>
      </c>
      <c r="K10" s="6">
        <f>G4/H4</f>
        <v>1.7716081871345029</v>
      </c>
      <c r="L10" s="6">
        <f>(H10-K4)/K27</f>
        <v>6.1764528574873223</v>
      </c>
      <c r="M10" s="4">
        <f>H27*F4/1000/H28*J10*(1+L10/N4)-K4*L10/N4</f>
        <v>0.19097280159891655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/>
      <c r="E16" s="4"/>
      <c r="F16" s="11"/>
      <c r="G16" s="6">
        <f>E27*$F4/1000/E28</f>
        <v>0.33607657992565054</v>
      </c>
      <c r="H16" s="6">
        <f>H27*$F4/1000/H28</f>
        <v>0.35266000000000008</v>
      </c>
      <c r="I16" s="11">
        <f>H16-G16</f>
        <v>1.6583420074349542E-2</v>
      </c>
      <c r="J16" s="2">
        <f>(1+F22)/(1+F22*O4)-1</f>
        <v>1.4512254718991757E-2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6.13E-2</v>
      </c>
      <c r="C22" s="7">
        <v>0.1356</v>
      </c>
      <c r="D22" s="2">
        <f>C22</f>
        <v>0.1356</v>
      </c>
      <c r="F22" s="2">
        <f>J28</f>
        <v>7.7032961426900748E-2</v>
      </c>
      <c r="G22" s="2">
        <v>0</v>
      </c>
      <c r="H22" s="2">
        <v>0</v>
      </c>
      <c r="I22" s="2">
        <f>J4/E27</f>
        <v>0.25688073394495414</v>
      </c>
      <c r="J22" s="2">
        <f>SUM(F22:H22)/(1-I22)</f>
        <v>0.10366163945101459</v>
      </c>
      <c r="L22" s="12">
        <f>M10</f>
        <v>0.19097280159891655</v>
      </c>
      <c r="N22" s="4">
        <f>SUM(D22,J22,L22)/3</f>
        <v>0.14341148034997706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SPGI</v>
      </c>
      <c r="C27" s="1">
        <v>12.6</v>
      </c>
      <c r="D27" s="1">
        <v>13.98</v>
      </c>
      <c r="E27" s="1">
        <v>14.17</v>
      </c>
      <c r="F27" s="1">
        <v>14.5</v>
      </c>
      <c r="G27" s="1">
        <v>15.51</v>
      </c>
      <c r="H27" s="1">
        <v>16.03</v>
      </c>
      <c r="I27" s="1">
        <v>16.55</v>
      </c>
      <c r="J27" s="4">
        <f>(H27/C27)^0.5-1</f>
        <v>0.12792828771257536</v>
      </c>
      <c r="K27" s="8">
        <f>(H27-G27)/G4*F4</f>
        <v>2.7377906880787011E-3</v>
      </c>
    </row>
    <row r="28" spans="1:14" x14ac:dyDescent="0.3">
      <c r="A28" s="1" t="s">
        <v>71</v>
      </c>
      <c r="C28" s="1">
        <v>12.5</v>
      </c>
      <c r="D28" s="1">
        <v>13.36</v>
      </c>
      <c r="E28" s="1">
        <v>13.45</v>
      </c>
      <c r="F28" s="1">
        <v>13.55</v>
      </c>
      <c r="G28" s="1">
        <v>14.29</v>
      </c>
      <c r="H28" s="1">
        <v>14.5</v>
      </c>
      <c r="I28" s="1">
        <v>14.84</v>
      </c>
      <c r="J28" s="4">
        <f>(H28/C28)^0.5-1</f>
        <v>7.7032961426900748E-2</v>
      </c>
      <c r="K28" s="8">
        <f>(H28-G28)/G4*1000</f>
        <v>3.4659756721517249E-3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70</v>
      </c>
      <c r="B33" s="1">
        <v>440</v>
      </c>
      <c r="C33" s="1">
        <v>12.6</v>
      </c>
      <c r="D33" s="1">
        <v>13.98</v>
      </c>
      <c r="E33" s="1">
        <v>14.17</v>
      </c>
      <c r="F33" s="1">
        <v>14.5</v>
      </c>
      <c r="G33" s="1">
        <v>15.51</v>
      </c>
      <c r="H33" s="1">
        <v>16.03</v>
      </c>
      <c r="I33" s="1">
        <v>16.55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279.78904332397087</v>
      </c>
    </row>
    <row r="38" spans="1:13" x14ac:dyDescent="0.3">
      <c r="A38" s="2">
        <v>0.8</v>
      </c>
      <c r="B38" s="10">
        <f>B37*A38</f>
        <v>223.83123465917672</v>
      </c>
    </row>
    <row r="39" spans="1:13" x14ac:dyDescent="0.3">
      <c r="A39" s="1" t="s">
        <v>69</v>
      </c>
      <c r="B39" s="10">
        <f>G27*(1+N22)^10/(1+L4)^12*MIN(L22,N22)*100</f>
        <v>270.71291715251323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2024-06-23T07:47:21Z</dcterms:modified>
</cp:coreProperties>
</file>