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737" documentId="11_F25DC773A252ABDACC1048C1019D7EBE5BDE58E8" xr6:coauthVersionLast="47" xr6:coauthVersionMax="47" xr10:uidLastSave="{08709E8B-8E29-435D-BEB7-77642C7BE089}"/>
  <bookViews>
    <workbookView xWindow="6036" yWindow="348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D16" i="5"/>
  <c r="I10" i="5"/>
  <c r="D10" i="5"/>
  <c r="H10" i="5"/>
  <c r="D22" i="5"/>
  <c r="J10" i="5" l="1"/>
  <c r="H16" i="5"/>
  <c r="G16" i="5"/>
  <c r="J28" i="5"/>
  <c r="Q6" i="1"/>
  <c r="Q15" i="1"/>
  <c r="I22" i="5"/>
  <c r="L21" i="5"/>
  <c r="N4" i="5"/>
  <c r="K10" i="5"/>
  <c r="K28" i="5"/>
  <c r="K27" i="5"/>
  <c r="J27" i="5"/>
  <c r="G10" i="5"/>
  <c r="E10" i="5"/>
  <c r="C10" i="5"/>
  <c r="B10" i="5"/>
  <c r="F16" i="5" s="1"/>
  <c r="F22" i="5" l="1"/>
  <c r="I16" i="5"/>
  <c r="L10" i="5"/>
  <c r="M10" i="5" s="1"/>
  <c r="J22" i="5" l="1"/>
  <c r="J16" i="5"/>
  <c r="N22" i="5"/>
  <c r="B37" i="5" l="1"/>
  <c r="B39" i="5"/>
  <c r="B38" i="5"/>
</calcChain>
</file>

<file path=xl/sharedStrings.xml><?xml version="1.0" encoding="utf-8"?>
<sst xmlns="http://schemas.openxmlformats.org/spreadsheetml/2006/main" count="90" uniqueCount="72">
  <si>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</si>
  <si>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</si>
  <si>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</si>
  <si>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</si>
  <si>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</si>
  <si>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</si>
  <si>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</si>
  <si>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</si>
  <si>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</si>
  <si>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</si>
  <si>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</si>
  <si>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</si>
  <si>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</si>
  <si>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</si>
  <si>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</si>
  <si>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</si>
  <si>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</si>
  <si>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</si>
  <si>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</si>
  <si>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</si>
  <si>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</si>
  <si>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</si>
  <si>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</si>
  <si>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</si>
  <si>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</si>
  <si>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</si>
  <si>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</si>
  <si>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</si>
  <si>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</si>
  <si>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</si>
  <si>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</si>
  <si>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</si>
  <si>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</si>
  <si>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</si>
  <si>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</si>
  <si>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</si>
  <si>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</si>
  <si>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</si>
  <si>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</si>
  <si>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</si>
  <si>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</si>
  <si>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</si>
  <si>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</si>
  <si>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</si>
  <si>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</si>
  <si>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</si>
  <si>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</si>
  <si>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</si>
  <si>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</si>
  <si>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</si>
  <si>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</si>
  <si>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</si>
  <si>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</si>
  <si>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</si>
  <si>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</si>
  <si>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</si>
  <si>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</si>
  <si>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</si>
  <si>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</si>
  <si>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</si>
  <si>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</si>
  <si>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</si>
  <si>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</si>
  <si>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</si>
  <si>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</si>
  <si>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</si>
  <si>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</si>
  <si>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</si>
  <si>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</si>
  <si>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TSLA</t>
  </si>
  <si>
    <t>TSLA-r b$</t>
  </si>
  <si>
    <t>III_Low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</si>
</sst>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9"/>
  <sheetViews>
    <sheetView tabSelected="1" topLeftCell="A13" workbookViewId="0">
      <selection activeCell="B39" sqref="A39:B39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14999</v>
      </c>
      <c r="C4" s="1">
        <v>8891</v>
      </c>
      <c r="D4" s="1">
        <v>17660</v>
      </c>
      <c r="E4" s="1">
        <v>96773</v>
      </c>
      <c r="F4" s="1">
        <v>3483</v>
      </c>
      <c r="G4" s="1">
        <v>106618</v>
      </c>
      <c r="H4" s="1">
        <v>62634</v>
      </c>
      <c r="I4" s="1">
        <v>43009</v>
      </c>
      <c r="J4" s="6">
        <v>0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0.18248891736331416</v>
      </c>
      <c r="C10" s="4">
        <f>C4/E4</f>
        <v>9.1874799789197395E-2</v>
      </c>
      <c r="D10" s="13">
        <f>B4/E4</f>
        <v>0.15499157822946483</v>
      </c>
      <c r="E10" s="5">
        <f>B4/F4</f>
        <v>4.3063451047947172</v>
      </c>
      <c r="G10" s="4">
        <f>B4/G4</f>
        <v>0.14067981016338704</v>
      </c>
      <c r="H10" s="4">
        <f>C4/G4</f>
        <v>8.3391172222326435E-2</v>
      </c>
      <c r="I10" s="4">
        <f>B4/H4</f>
        <v>0.23947057508701344</v>
      </c>
      <c r="J10" s="6">
        <f>E4/G4</f>
        <v>0.90766099532911892</v>
      </c>
      <c r="K10" s="6">
        <f>G4/H4</f>
        <v>1.7022384008685378</v>
      </c>
      <c r="L10" s="6">
        <f>(H10-K4)/K27</f>
        <v>0.5840777654731143</v>
      </c>
      <c r="M10" s="4">
        <f>H27*F4/1000/H28*J10*K10*L10/N4</f>
        <v>7.7690235066695701E-2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4800/E4</f>
        <v>4.9600611740878139E-2</v>
      </c>
      <c r="E16" s="4">
        <f>10%</f>
        <v>0.1</v>
      </c>
      <c r="F16" s="11">
        <f>B10-H27*F4/1000/H28/0.7</f>
        <v>3.6397133499509571E-2</v>
      </c>
      <c r="G16" s="6">
        <f>E27*$F4/1000/E28</f>
        <v>9.0577813896789927E-2</v>
      </c>
      <c r="H16" s="6">
        <f>H27*$F4/1000/H28</f>
        <v>0.1022642487046632</v>
      </c>
      <c r="I16" s="11">
        <f>H16-G16</f>
        <v>1.1686434807873278E-2</v>
      </c>
      <c r="J16" s="2">
        <f>(1+F22)/(1+F22*O4)-1</f>
        <v>1.747055747753512E-2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9.0800000000000006E-2</v>
      </c>
      <c r="C22" s="7">
        <v>0.153</v>
      </c>
      <c r="D22" s="2">
        <f>C22</f>
        <v>0.153</v>
      </c>
      <c r="F22" s="2">
        <f>J28</f>
        <v>9.3915835388496793E-2</v>
      </c>
      <c r="G22" s="2">
        <v>0</v>
      </c>
      <c r="H22" s="2">
        <v>0</v>
      </c>
      <c r="I22" s="2">
        <f>J4/E27</f>
        <v>0</v>
      </c>
      <c r="J22" s="2">
        <f>SUM(F22:H22)/(1-I22)</f>
        <v>9.3915835388496793E-2</v>
      </c>
      <c r="L22" s="12">
        <v>0.3</v>
      </c>
      <c r="N22" s="4">
        <f>SUM(D22,J22,L22)/3</f>
        <v>0.18230527846283226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">
        <v>69</v>
      </c>
      <c r="C27" s="1">
        <v>3.12</v>
      </c>
      <c r="D27" s="1">
        <v>1.73</v>
      </c>
      <c r="E27" s="1">
        <v>2.56</v>
      </c>
      <c r="F27" s="1">
        <v>3.41</v>
      </c>
      <c r="G27" s="1">
        <v>1.65</v>
      </c>
      <c r="H27" s="1">
        <v>3.4</v>
      </c>
      <c r="I27" s="1">
        <v>5.84</v>
      </c>
      <c r="J27" s="4">
        <f>(H27/C27)^0.5-1</f>
        <v>4.3907845426783609E-2</v>
      </c>
      <c r="K27" s="8">
        <f>(H27-G27)/G4*F4</f>
        <v>5.7169052130034322E-2</v>
      </c>
    </row>
    <row r="28" spans="1:14" x14ac:dyDescent="0.3">
      <c r="A28" s="1" t="s">
        <v>70</v>
      </c>
      <c r="C28" s="1">
        <v>96.77</v>
      </c>
      <c r="D28" s="1">
        <v>85.08</v>
      </c>
      <c r="E28" s="1">
        <v>98.44</v>
      </c>
      <c r="F28" s="1">
        <v>107.93</v>
      </c>
      <c r="G28" s="1">
        <v>87.07</v>
      </c>
      <c r="H28" s="1">
        <v>115.8</v>
      </c>
      <c r="I28" s="1">
        <v>137.77000000000001</v>
      </c>
      <c r="J28" s="4">
        <f>(H28/C28)^0.5-1</f>
        <v>9.3915835388496793E-2</v>
      </c>
      <c r="K28" s="8">
        <f>(H28-G28)/G4*1000</f>
        <v>0.26946669417921931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183</v>
      </c>
      <c r="C33" s="1">
        <v>3.12</v>
      </c>
      <c r="D33" s="1">
        <v>1.73</v>
      </c>
      <c r="E33" s="1">
        <v>2.56</v>
      </c>
      <c r="F33" s="1">
        <v>3.41</v>
      </c>
      <c r="G33" s="1">
        <v>1.65</v>
      </c>
      <c r="H33" s="1">
        <v>3.4</v>
      </c>
      <c r="I33" s="1">
        <v>5.84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105.4052454072482</v>
      </c>
    </row>
    <row r="38" spans="1:13" x14ac:dyDescent="0.3">
      <c r="A38" s="2">
        <v>0.8</v>
      </c>
      <c r="B38" s="10">
        <f>B37*A38</f>
        <v>84.324196325798567</v>
      </c>
    </row>
    <row r="39" spans="1:13" x14ac:dyDescent="0.3">
      <c r="A39" s="1" t="s">
        <v>71</v>
      </c>
      <c r="B39" s="10">
        <f>G27*(1+N22)^10/(1+L4)^12*MIN(L22,N22)*100</f>
        <v>51.152545565282217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2024-06-23T06:45:38Z</dcterms:modified>
</cp:coreProperties>
</file>