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514" documentId="11_F25DC773A252ABDACC1048C1019D7EBE5BDE58E8" xr6:coauthVersionLast="47" xr6:coauthVersionMax="47" xr10:uidLastSave="{DAD1392B-9165-4F81-9085-9CF56102C07D}"/>
  <bookViews>
    <workbookView xWindow="12060" yWindow="960" windowWidth="22476" windowHeight="16032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5" l="1"/>
  <c r="J27" i="5"/>
  <c r="E10" i="5"/>
  <c r="H10" i="5"/>
  <c r="D22" i="5"/>
  <c r="A27" i="5"/>
  <c r="J10" i="5" l="1"/>
  <c r="H16" i="5"/>
  <c r="G16" i="5"/>
  <c r="E16" i="5"/>
  <c r="D16" i="5"/>
  <c r="J28" i="5"/>
  <c r="F22" i="5" s="1"/>
  <c r="Q6" i="1"/>
  <c r="Q15" i="1"/>
  <c r="I22" i="5"/>
  <c r="L21" i="5"/>
  <c r="N4" i="5"/>
  <c r="K10" i="5"/>
  <c r="K28" i="5"/>
  <c r="K27" i="5"/>
  <c r="I10" i="5"/>
  <c r="G10" i="5"/>
  <c r="C10" i="5"/>
  <c r="D10" i="5"/>
  <c r="B10" i="5"/>
  <c r="F16" i="5" s="1"/>
  <c r="J22" i="5" l="1"/>
  <c r="I16" i="5"/>
  <c r="L10" i="5"/>
  <c r="M10" i="5" s="1"/>
  <c r="N22" i="5" l="1"/>
  <c r="B37" i="5" s="1"/>
  <c r="B38" i="5" l="1"/>
</calcChain>
</file>

<file path=xl/sharedStrings.xml><?xml version="1.0" encoding="utf-8"?>
<sst xmlns="http://schemas.openxmlformats.org/spreadsheetml/2006/main" count="90" uniqueCount="73">
  <si>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</si>
  <si>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</si>
  <si>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</si>
  <si>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</si>
  <si>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</si>
  <si>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</si>
  <si>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</si>
  <si>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</si>
  <si>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</si>
  <si>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</si>
  <si>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</si>
  <si>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</si>
  <si>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</si>
  <si>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</si>
  <si>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</si>
  <si>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</si>
  <si>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</si>
  <si>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</si>
  <si>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</si>
  <si>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</si>
  <si>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</si>
  <si>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</si>
  <si>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</si>
  <si>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</si>
  <si>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</si>
  <si>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</si>
  <si>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</si>
  <si>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</si>
  <si>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</si>
  <si>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</si>
  <si>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</si>
  <si>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</si>
  <si>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</si>
  <si>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</si>
  <si>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</si>
  <si>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</si>
  <si>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</si>
  <si>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</si>
  <si>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</si>
  <si>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</si>
  <si>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</si>
  <si>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</si>
  <si>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</si>
  <si>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</si>
  <si>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</si>
  <si>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</si>
  <si>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</si>
  <si>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</si>
  <si>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</si>
  <si>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</si>
  <si>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</si>
  <si>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</si>
  <si>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</si>
  <si>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</si>
  <si>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</si>
  <si>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</si>
  <si>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</si>
  <si>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</si>
  <si>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</si>
  <si>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</si>
  <si>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</si>
  <si>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</si>
  <si>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</si>
  <si>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</si>
  <si>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</si>
  <si>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</si>
  <si>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</si>
  <si>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</si>
  <si>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</si>
  <si>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ulta</t>
  </si>
  <si>
    <t>ulta-r b$</t>
  </si>
  <si>
    <t>? Debt reduction?</t>
  </si>
  <si>
    <t>III_Low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</si>
</sst>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303619</xdr:colOff>
      <xdr:row>43</xdr:row>
      <xdr:rowOff>136160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DC31AB-E4C0-3450-31E9-453A338D9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47619" cy="8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246476</xdr:colOff>
      <xdr:row>24</xdr:row>
      <xdr:rowOff>182309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210335-A940-6643-6FA5-2A4CC4A03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0476" cy="45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9"/>
  <sheetViews>
    <sheetView tabSelected="1" workbookViewId="0">
      <selection activeCell="B39" sqref="B39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1291</v>
      </c>
      <c r="C4" s="1">
        <v>1687</v>
      </c>
      <c r="D4" s="1">
        <v>4381</v>
      </c>
      <c r="E4" s="1">
        <v>11207</v>
      </c>
      <c r="F4" s="1">
        <v>50</v>
      </c>
      <c r="G4" s="1">
        <v>5707</v>
      </c>
      <c r="H4" s="1">
        <v>2279</v>
      </c>
      <c r="I4" s="1">
        <v>1658</v>
      </c>
      <c r="J4" s="6">
        <v>0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3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0.39091639154100116</v>
      </c>
      <c r="C10" s="4">
        <f>C4/E4</f>
        <v>0.15053091817613992</v>
      </c>
      <c r="D10" s="4">
        <f>B4/E4</f>
        <v>0.11519585973052557</v>
      </c>
      <c r="E10" s="5">
        <f>B4/F4</f>
        <v>25.82</v>
      </c>
      <c r="G10" s="4">
        <f>B4/G4</f>
        <v>0.22621342211319431</v>
      </c>
      <c r="H10" s="4">
        <f>C4/G4</f>
        <v>0.29560189241282636</v>
      </c>
      <c r="I10" s="4">
        <f>B4/H4</f>
        <v>0.56647652479157529</v>
      </c>
      <c r="J10" s="14">
        <f>E4/G4</f>
        <v>1.963728754161556</v>
      </c>
      <c r="K10" s="6">
        <f>G4/H4</f>
        <v>2.5041684949539271</v>
      </c>
      <c r="L10" s="6">
        <f>(H10-K4)/K27</f>
        <v>14.676963350785341</v>
      </c>
      <c r="M10" s="4">
        <f>H27*F4/1000/H28*J10*K10*L10/N4</f>
        <v>7.0274034909852645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>
        <f>199/E4</f>
        <v>1.7756759168376907E-2</v>
      </c>
      <c r="E16" s="4">
        <f>170/2923</f>
        <v>5.8159425248032845E-2</v>
      </c>
      <c r="F16" s="11">
        <f>B10-H27*F4/1000/H28/0.7</f>
        <v>0.22568684131960753</v>
      </c>
      <c r="G16" s="6">
        <f>E27*$F4/1000/E28</f>
        <v>0.11150519031141867</v>
      </c>
      <c r="H16" s="6">
        <f>H27*$F4/1000/H28</f>
        <v>0.11566068515497553</v>
      </c>
      <c r="I16" s="11">
        <f>H16/G16-1</f>
        <v>3.7267277262620135E-2</v>
      </c>
      <c r="J16" s="2">
        <v>0.02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  <c r="J17" s="1" t="s">
        <v>71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0.29670000000000002</v>
      </c>
      <c r="C22" s="7">
        <v>6.2300000000000001E-2</v>
      </c>
      <c r="D22" s="2">
        <f>C22</f>
        <v>6.2300000000000001E-2</v>
      </c>
      <c r="F22" s="2">
        <f>J28</f>
        <v>4.5785049287430324E-2</v>
      </c>
      <c r="G22" s="2">
        <v>0</v>
      </c>
      <c r="H22" s="2">
        <v>0.02</v>
      </c>
      <c r="I22" s="2">
        <f>J4/E27</f>
        <v>0</v>
      </c>
      <c r="J22" s="2">
        <f>SUM(F22:H22)/(1-I22)</f>
        <v>6.5785049287430328E-2</v>
      </c>
      <c r="L22" s="12">
        <v>0.3</v>
      </c>
      <c r="N22" s="4">
        <f>SUM(D22,J22,L22)/3</f>
        <v>0.14269501642914342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tr">
        <f>A33</f>
        <v>ulta</v>
      </c>
      <c r="C27" s="1">
        <v>26.03</v>
      </c>
      <c r="D27" s="1">
        <v>25.2</v>
      </c>
      <c r="E27" s="1">
        <v>25.78</v>
      </c>
      <c r="F27" s="1">
        <v>26.04</v>
      </c>
      <c r="G27" s="1">
        <v>26.45</v>
      </c>
      <c r="H27" s="1">
        <v>28.36</v>
      </c>
      <c r="I27" s="1">
        <v>29.32</v>
      </c>
      <c r="J27" s="4">
        <f>(H27/C27)^0.5-1</f>
        <v>4.3796963696214553E-2</v>
      </c>
      <c r="K27" s="8">
        <f>(H27-G27)/G4*F4</f>
        <v>1.6733835640441563E-2</v>
      </c>
    </row>
    <row r="28" spans="1:14" x14ac:dyDescent="0.3">
      <c r="A28" s="1" t="s">
        <v>70</v>
      </c>
      <c r="C28" s="1">
        <v>11.21</v>
      </c>
      <c r="D28" s="1">
        <v>11.47</v>
      </c>
      <c r="E28" s="1">
        <v>11.56</v>
      </c>
      <c r="F28" s="1">
        <v>11.67</v>
      </c>
      <c r="G28" s="1">
        <v>11.93</v>
      </c>
      <c r="H28" s="1">
        <v>12.26</v>
      </c>
      <c r="I28" s="1">
        <v>12.45</v>
      </c>
      <c r="J28" s="4">
        <f>(H28/C28)^0.5-1</f>
        <v>4.5785049287430324E-2</v>
      </c>
      <c r="K28" s="8">
        <f>(H28-G28)/G4*1000</f>
        <v>5.7823725249693377E-2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69</v>
      </c>
      <c r="B33" s="1">
        <v>523</v>
      </c>
      <c r="C33" s="1">
        <v>7.74</v>
      </c>
      <c r="D33" s="1">
        <v>13.18</v>
      </c>
      <c r="E33" s="1">
        <v>13.55</v>
      </c>
      <c r="F33" s="1">
        <v>14</v>
      </c>
      <c r="G33" s="1">
        <v>15.03</v>
      </c>
      <c r="H33" s="1">
        <v>21.19</v>
      </c>
      <c r="I33" s="1">
        <v>23.63</v>
      </c>
      <c r="J33" s="1">
        <v>12</v>
      </c>
      <c r="K33" s="1">
        <v>100</v>
      </c>
      <c r="L33" s="1">
        <v>136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H27*(1+N22)^10/(1+L4)^12*MIN(L22,N22)*100</f>
        <v>489.4475327574271</v>
      </c>
    </row>
    <row r="38" spans="1:13" x14ac:dyDescent="0.3">
      <c r="A38" s="2">
        <v>0.8</v>
      </c>
      <c r="B38" s="10">
        <f>B37*A38</f>
        <v>391.5580262059417</v>
      </c>
    </row>
    <row r="39" spans="1:13" x14ac:dyDescent="0.3">
      <c r="A39" s="1" t="s">
        <v>72</v>
      </c>
      <c r="B39" s="10">
        <f>G27*(1+N22)^10/(1+L4)^12*MIN(L22,N22)*100</f>
        <v>456.48403531149324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/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>
      <selection activeCell="D28" sqref="D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2024-06-23T06:46:05Z</dcterms:modified>
</cp:coreProperties>
</file>