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11685" windowHeight="7650"/>
  </bookViews>
  <sheets>
    <sheet name="M1 data" sheetId="2" r:id="rId1"/>
    <sheet name="5P49V5927A-505(IDT)_Minichar" sheetId="1" r:id="rId2"/>
  </sheets>
  <definedNames>
    <definedName name="_xlnm._FilterDatabase" localSheetId="1" hidden="1">'5P49V5927A-505(IDT)_Minichar'!$A$13:$AN$25</definedName>
  </definedNames>
  <calcPr calcId="145621"/>
</workbook>
</file>

<file path=xl/calcChain.xml><?xml version="1.0" encoding="utf-8"?>
<calcChain xmlns="http://schemas.openxmlformats.org/spreadsheetml/2006/main">
  <c r="AU116" i="2" l="1"/>
  <c r="AT116" i="2"/>
  <c r="AS116" i="2"/>
  <c r="AR116" i="2"/>
  <c r="AQ116" i="2"/>
  <c r="AP116" i="2"/>
  <c r="AU115" i="2"/>
  <c r="AT115" i="2"/>
  <c r="AS115" i="2"/>
  <c r="AR115" i="2"/>
  <c r="AQ115" i="2"/>
  <c r="AP115" i="2"/>
  <c r="AU114" i="2"/>
  <c r="AT114" i="2"/>
  <c r="AS114" i="2"/>
  <c r="AR114" i="2"/>
  <c r="AQ114" i="2"/>
  <c r="AP114" i="2"/>
  <c r="AU113" i="2"/>
  <c r="AT113" i="2"/>
  <c r="AS113" i="2"/>
  <c r="AR113" i="2"/>
  <c r="AQ113" i="2"/>
  <c r="AP113" i="2"/>
  <c r="AU112" i="2"/>
  <c r="AT112" i="2"/>
  <c r="AS112" i="2"/>
  <c r="AR112" i="2"/>
  <c r="AQ112" i="2"/>
  <c r="AP112" i="2"/>
  <c r="AU111" i="2"/>
  <c r="AT111" i="2"/>
  <c r="AS111" i="2"/>
  <c r="AR111" i="2"/>
  <c r="AQ111" i="2"/>
  <c r="AP111" i="2"/>
  <c r="AU110" i="2"/>
  <c r="AT110" i="2"/>
  <c r="AS110" i="2"/>
  <c r="AR110" i="2"/>
  <c r="AQ110" i="2"/>
  <c r="AP110" i="2"/>
  <c r="AU109" i="2"/>
  <c r="AT109" i="2"/>
  <c r="AS109" i="2"/>
  <c r="AR109" i="2"/>
  <c r="AQ109" i="2"/>
  <c r="AP109" i="2"/>
  <c r="AU108" i="2"/>
  <c r="AT108" i="2"/>
  <c r="AS108" i="2"/>
  <c r="AR108" i="2"/>
  <c r="AQ108" i="2"/>
  <c r="AP108" i="2"/>
  <c r="AU107" i="2"/>
  <c r="AT107" i="2"/>
  <c r="AS107" i="2"/>
  <c r="AR107" i="2"/>
  <c r="AQ107" i="2"/>
  <c r="AP107" i="2"/>
  <c r="AU106" i="2"/>
  <c r="AT106" i="2"/>
  <c r="AS106" i="2"/>
  <c r="AR106" i="2"/>
  <c r="AQ106" i="2"/>
  <c r="AP106" i="2"/>
  <c r="AU105" i="2"/>
  <c r="AT105" i="2"/>
  <c r="AS105" i="2"/>
  <c r="AR105" i="2"/>
  <c r="AQ105" i="2"/>
  <c r="AP105" i="2"/>
  <c r="H117" i="2"/>
  <c r="I117" i="2"/>
  <c r="J117" i="2"/>
  <c r="K117" i="2"/>
  <c r="L117" i="2"/>
  <c r="M117" i="2"/>
  <c r="AN117" i="2"/>
  <c r="E219" i="2" a="1"/>
  <c r="E219" i="2" s="1"/>
  <c r="D219" i="2" a="1"/>
  <c r="D219" i="2" s="1"/>
  <c r="C219" i="2" a="1"/>
  <c r="C219" i="2" s="1"/>
  <c r="E218" i="2" a="1"/>
  <c r="E218" i="2" s="1"/>
  <c r="D218" i="2" a="1"/>
  <c r="D218" i="2" s="1"/>
  <c r="C218" i="2" a="1"/>
  <c r="C218" i="2" s="1"/>
  <c r="E217" i="2" a="1"/>
  <c r="E217" i="2" s="1"/>
  <c r="D217" i="2" a="1"/>
  <c r="D217" i="2" s="1"/>
  <c r="C217" i="2" a="1"/>
  <c r="C217" i="2" s="1"/>
  <c r="E216" i="2" a="1"/>
  <c r="E216" i="2" s="1"/>
  <c r="D216" i="2" a="1"/>
  <c r="D216" i="2" s="1"/>
  <c r="C216" i="2" a="1"/>
  <c r="C216" i="2" s="1"/>
  <c r="E215" i="2" a="1"/>
  <c r="E215" i="2" s="1"/>
  <c r="D215" i="2" a="1"/>
  <c r="D215" i="2" s="1"/>
  <c r="C215" i="2" a="1"/>
  <c r="C215" i="2" s="1"/>
  <c r="E214" i="2" a="1"/>
  <c r="E214" i="2" s="1"/>
  <c r="D214" i="2" a="1"/>
  <c r="D214" i="2" s="1"/>
  <c r="C214" i="2" a="1"/>
  <c r="C214" i="2" s="1"/>
  <c r="E213" i="2" a="1"/>
  <c r="E213" i="2" s="1"/>
  <c r="D213" i="2" a="1"/>
  <c r="D213" i="2" s="1"/>
  <c r="C213" i="2" a="1"/>
  <c r="C213" i="2" s="1"/>
  <c r="E210" i="2" a="1"/>
  <c r="E210" i="2" s="1"/>
  <c r="D210" i="2" a="1"/>
  <c r="D210" i="2" s="1"/>
  <c r="C210" i="2" a="1"/>
  <c r="C210" i="2" s="1"/>
  <c r="E209" i="2" a="1"/>
  <c r="E209" i="2" s="1"/>
  <c r="D209" i="2" a="1"/>
  <c r="D209" i="2" s="1"/>
  <c r="C209" i="2" a="1"/>
  <c r="C209" i="2" s="1"/>
  <c r="E208" i="2" a="1"/>
  <c r="E208" i="2" s="1"/>
  <c r="D208" i="2" a="1"/>
  <c r="D208" i="2" s="1"/>
  <c r="C208" i="2" a="1"/>
  <c r="C208" i="2" s="1"/>
  <c r="E207" i="2" a="1"/>
  <c r="E207" i="2" s="1"/>
  <c r="D207" i="2" a="1"/>
  <c r="D207" i="2" s="1"/>
  <c r="C207" i="2" a="1"/>
  <c r="C207" i="2" s="1"/>
  <c r="E206" i="2" a="1"/>
  <c r="E206" i="2" s="1"/>
  <c r="D206" i="2" a="1"/>
  <c r="D206" i="2" s="1"/>
  <c r="C206" i="2" a="1"/>
  <c r="C206" i="2" s="1"/>
  <c r="E205" i="2" a="1"/>
  <c r="E205" i="2" s="1"/>
  <c r="D205" i="2" a="1"/>
  <c r="D205" i="2" s="1"/>
  <c r="C205" i="2" a="1"/>
  <c r="C205" i="2" s="1"/>
  <c r="E204" i="2" a="1"/>
  <c r="E204" i="2" s="1"/>
  <c r="D204" i="2" a="1"/>
  <c r="D204" i="2" s="1"/>
  <c r="C204" i="2" a="1"/>
  <c r="C204" i="2" s="1"/>
  <c r="E201" i="2" a="1"/>
  <c r="E201" i="2" s="1"/>
  <c r="D201" i="2" a="1"/>
  <c r="D201" i="2" s="1"/>
  <c r="C201" i="2" a="1"/>
  <c r="C201" i="2" s="1"/>
  <c r="E200" i="2" a="1"/>
  <c r="E200" i="2" s="1"/>
  <c r="D200" i="2" a="1"/>
  <c r="D200" i="2" s="1"/>
  <c r="C200" i="2" a="1"/>
  <c r="C200" i="2" s="1"/>
  <c r="E199" i="2" a="1"/>
  <c r="E199" i="2" s="1"/>
  <c r="D199" i="2" a="1"/>
  <c r="D199" i="2" s="1"/>
  <c r="C199" i="2" a="1"/>
  <c r="C199" i="2" s="1"/>
  <c r="E198" i="2" a="1"/>
  <c r="E198" i="2" s="1"/>
  <c r="D198" i="2" a="1"/>
  <c r="D198" i="2" s="1"/>
  <c r="C198" i="2" a="1"/>
  <c r="C198" i="2" s="1"/>
  <c r="E197" i="2" a="1"/>
  <c r="E197" i="2" s="1"/>
  <c r="D197" i="2" a="1"/>
  <c r="D197" i="2" s="1"/>
  <c r="C197" i="2" a="1"/>
  <c r="C197" i="2" s="1"/>
  <c r="E196" i="2" a="1"/>
  <c r="E196" i="2" s="1"/>
  <c r="D196" i="2" a="1"/>
  <c r="D196" i="2" s="1"/>
  <c r="C196" i="2" a="1"/>
  <c r="C196" i="2" s="1"/>
  <c r="E195" i="2" a="1"/>
  <c r="E195" i="2" s="1"/>
  <c r="D195" i="2" a="1"/>
  <c r="D195" i="2" s="1"/>
  <c r="C195" i="2" a="1"/>
  <c r="C195" i="2" s="1"/>
  <c r="E192" i="2" a="1"/>
  <c r="E192" i="2" s="1"/>
  <c r="D192" i="2" a="1"/>
  <c r="D192" i="2" s="1"/>
  <c r="C192" i="2" a="1"/>
  <c r="C192" i="2" s="1"/>
  <c r="E191" i="2" a="1"/>
  <c r="E191" i="2" s="1"/>
  <c r="D191" i="2" a="1"/>
  <c r="D191" i="2" s="1"/>
  <c r="C191" i="2" a="1"/>
  <c r="C191" i="2" s="1"/>
  <c r="E190" i="2" a="1"/>
  <c r="E190" i="2" s="1"/>
  <c r="D190" i="2" a="1"/>
  <c r="D190" i="2" s="1"/>
  <c r="C190" i="2" a="1"/>
  <c r="C190" i="2" s="1"/>
  <c r="E189" i="2" a="1"/>
  <c r="E189" i="2" s="1"/>
  <c r="D189" i="2" a="1"/>
  <c r="D189" i="2" s="1"/>
  <c r="C189" i="2" a="1"/>
  <c r="C189" i="2" s="1"/>
  <c r="E188" i="2" a="1"/>
  <c r="E188" i="2" s="1"/>
  <c r="D188" i="2" a="1"/>
  <c r="D188" i="2" s="1"/>
  <c r="C188" i="2" a="1"/>
  <c r="C188" i="2" s="1"/>
  <c r="E187" i="2" a="1"/>
  <c r="E187" i="2" s="1"/>
  <c r="D187" i="2" a="1"/>
  <c r="D187" i="2" s="1"/>
  <c r="C187" i="2" a="1"/>
  <c r="C187" i="2" s="1"/>
  <c r="E186" i="2" a="1"/>
  <c r="E186" i="2" s="1"/>
  <c r="D186" i="2" a="1"/>
  <c r="D186" i="2" s="1"/>
  <c r="C186" i="2" a="1"/>
  <c r="C186" i="2" s="1"/>
  <c r="E183" i="2" a="1"/>
  <c r="E183" i="2" s="1"/>
  <c r="D183" i="2" a="1"/>
  <c r="D183" i="2" s="1"/>
  <c r="C183" i="2" a="1"/>
  <c r="C183" i="2" s="1"/>
  <c r="E182" i="2" a="1"/>
  <c r="E182" i="2" s="1"/>
  <c r="D182" i="2" a="1"/>
  <c r="D182" i="2" s="1"/>
  <c r="C182" i="2" a="1"/>
  <c r="C182" i="2" s="1"/>
  <c r="E181" i="2" a="1"/>
  <c r="E181" i="2" s="1"/>
  <c r="D181" i="2" a="1"/>
  <c r="D181" i="2" s="1"/>
  <c r="C181" i="2" a="1"/>
  <c r="C181" i="2" s="1"/>
  <c r="E180" i="2" a="1"/>
  <c r="E180" i="2" s="1"/>
  <c r="D180" i="2" a="1"/>
  <c r="D180" i="2" s="1"/>
  <c r="C180" i="2" a="1"/>
  <c r="C180" i="2" s="1"/>
  <c r="E179" i="2" a="1"/>
  <c r="E179" i="2" s="1"/>
  <c r="D179" i="2" a="1"/>
  <c r="D179" i="2" s="1"/>
  <c r="C179" i="2" a="1"/>
  <c r="C179" i="2" s="1"/>
  <c r="E178" i="2" a="1"/>
  <c r="E178" i="2" s="1"/>
  <c r="D178" i="2" a="1"/>
  <c r="D178" i="2" s="1"/>
  <c r="C178" i="2" a="1"/>
  <c r="C178" i="2" s="1"/>
  <c r="E177" i="2" a="1"/>
  <c r="E177" i="2" s="1"/>
  <c r="D177" i="2" a="1"/>
  <c r="D177" i="2" s="1"/>
  <c r="C177" i="2" a="1"/>
  <c r="C177" i="2" s="1"/>
  <c r="E174" i="2" a="1"/>
  <c r="E174" i="2" s="1"/>
  <c r="D174" i="2" a="1"/>
  <c r="D174" i="2" s="1"/>
  <c r="C174" i="2" a="1"/>
  <c r="C174" i="2" s="1"/>
  <c r="E173" i="2" a="1"/>
  <c r="E173" i="2" s="1"/>
  <c r="D173" i="2" a="1"/>
  <c r="D173" i="2" s="1"/>
  <c r="C173" i="2" a="1"/>
  <c r="C173" i="2" s="1"/>
  <c r="E172" i="2" a="1"/>
  <c r="E172" i="2" s="1"/>
  <c r="D172" i="2" a="1"/>
  <c r="D172" i="2" s="1"/>
  <c r="C172" i="2" a="1"/>
  <c r="C172" i="2" s="1"/>
  <c r="E171" i="2" a="1"/>
  <c r="E171" i="2" s="1"/>
  <c r="D171" i="2" a="1"/>
  <c r="D171" i="2" s="1"/>
  <c r="C171" i="2" a="1"/>
  <c r="C171" i="2" s="1"/>
  <c r="E170" i="2" a="1"/>
  <c r="E170" i="2" s="1"/>
  <c r="D170" i="2" a="1"/>
  <c r="D170" i="2" s="1"/>
  <c r="C170" i="2" a="1"/>
  <c r="C170" i="2" s="1"/>
  <c r="E169" i="2" a="1"/>
  <c r="E169" i="2" s="1"/>
  <c r="D169" i="2" a="1"/>
  <c r="D169" i="2" s="1"/>
  <c r="C169" i="2" a="1"/>
  <c r="C169" i="2" s="1"/>
  <c r="E168" i="2" a="1"/>
  <c r="E168" i="2" s="1"/>
  <c r="D168" i="2" a="1"/>
  <c r="D168" i="2" s="1"/>
  <c r="C168" i="2" a="1"/>
  <c r="C168" i="2" s="1"/>
  <c r="E165" i="2" a="1"/>
  <c r="E165" i="2" s="1"/>
  <c r="D165" i="2" a="1"/>
  <c r="D165" i="2" s="1"/>
  <c r="C165" i="2" a="1"/>
  <c r="C165" i="2" s="1"/>
  <c r="E164" i="2" a="1"/>
  <c r="E164" i="2" s="1"/>
  <c r="D164" i="2" a="1"/>
  <c r="D164" i="2" s="1"/>
  <c r="C164" i="2" a="1"/>
  <c r="C164" i="2" s="1"/>
  <c r="E163" i="2" a="1"/>
  <c r="E163" i="2" s="1"/>
  <c r="D163" i="2" a="1"/>
  <c r="D163" i="2" s="1"/>
  <c r="C163" i="2" a="1"/>
  <c r="C163" i="2" s="1"/>
  <c r="E162" i="2" a="1"/>
  <c r="E162" i="2" s="1"/>
  <c r="D162" i="2" a="1"/>
  <c r="D162" i="2" s="1"/>
  <c r="C162" i="2" a="1"/>
  <c r="C162" i="2" s="1"/>
  <c r="E161" i="2" a="1"/>
  <c r="E161" i="2" s="1"/>
  <c r="D161" i="2" a="1"/>
  <c r="D161" i="2" s="1"/>
  <c r="C161" i="2" a="1"/>
  <c r="C161" i="2" s="1"/>
  <c r="E160" i="2" a="1"/>
  <c r="E160" i="2" s="1"/>
  <c r="D160" i="2"/>
  <c r="D160" i="2" a="1"/>
  <c r="C160" i="2" a="1"/>
  <c r="C160" i="2" s="1"/>
  <c r="E159" i="2" a="1"/>
  <c r="E159" i="2" s="1"/>
  <c r="D159" i="2" a="1"/>
  <c r="D159" i="2" s="1"/>
  <c r="C159" i="2" a="1"/>
  <c r="C159" i="2" s="1"/>
  <c r="E156" i="2" a="1"/>
  <c r="E156" i="2" s="1"/>
  <c r="D156" i="2" a="1"/>
  <c r="D156" i="2" s="1"/>
  <c r="C156" i="2" a="1"/>
  <c r="C156" i="2" s="1"/>
  <c r="E155" i="2" a="1"/>
  <c r="E155" i="2" s="1"/>
  <c r="D155" i="2" a="1"/>
  <c r="D155" i="2" s="1"/>
  <c r="C155" i="2" a="1"/>
  <c r="C155" i="2" s="1"/>
  <c r="E154" i="2" a="1"/>
  <c r="E154" i="2" s="1"/>
  <c r="D154" i="2" a="1"/>
  <c r="D154" i="2" s="1"/>
  <c r="C154" i="2" a="1"/>
  <c r="C154" i="2" s="1"/>
  <c r="E153" i="2" a="1"/>
  <c r="E153" i="2" s="1"/>
  <c r="D153" i="2" a="1"/>
  <c r="D153" i="2" s="1"/>
  <c r="C153" i="2" a="1"/>
  <c r="C153" i="2" s="1"/>
  <c r="E152" i="2" a="1"/>
  <c r="E152" i="2" s="1"/>
  <c r="D152" i="2" a="1"/>
  <c r="D152" i="2" s="1"/>
  <c r="C152" i="2" a="1"/>
  <c r="C152" i="2" s="1"/>
  <c r="E151" i="2" a="1"/>
  <c r="E151" i="2" s="1"/>
  <c r="D151" i="2" a="1"/>
  <c r="D151" i="2" s="1"/>
  <c r="C151" i="2" a="1"/>
  <c r="C151" i="2" s="1"/>
  <c r="E150" i="2" a="1"/>
  <c r="E150" i="2" s="1"/>
  <c r="D150" i="2" a="1"/>
  <c r="D150" i="2" s="1"/>
  <c r="C150" i="2" a="1"/>
  <c r="C150" i="2" s="1"/>
  <c r="E147" i="2" a="1"/>
  <c r="E147" i="2" s="1"/>
  <c r="D147" i="2" a="1"/>
  <c r="D147" i="2" s="1"/>
  <c r="C147" i="2" a="1"/>
  <c r="C147" i="2" s="1"/>
  <c r="E146" i="2" a="1"/>
  <c r="E146" i="2" s="1"/>
  <c r="D146" i="2" a="1"/>
  <c r="D146" i="2" s="1"/>
  <c r="C146" i="2" a="1"/>
  <c r="C146" i="2" s="1"/>
  <c r="E145" i="2" a="1"/>
  <c r="E145" i="2" s="1"/>
  <c r="D145" i="2" a="1"/>
  <c r="D145" i="2" s="1"/>
  <c r="C145" i="2" a="1"/>
  <c r="C145" i="2" s="1"/>
  <c r="E144" i="2" a="1"/>
  <c r="E144" i="2" s="1"/>
  <c r="D144" i="2" a="1"/>
  <c r="D144" i="2" s="1"/>
  <c r="C144" i="2" a="1"/>
  <c r="C144" i="2" s="1"/>
  <c r="E143" i="2" a="1"/>
  <c r="E143" i="2" s="1"/>
  <c r="D143" i="2" a="1"/>
  <c r="D143" i="2" s="1"/>
  <c r="C143" i="2" a="1"/>
  <c r="C143" i="2" s="1"/>
  <c r="E142" i="2" a="1"/>
  <c r="E142" i="2" s="1"/>
  <c r="D142" i="2" a="1"/>
  <c r="D142" i="2" s="1"/>
  <c r="C142" i="2" a="1"/>
  <c r="C142" i="2" s="1"/>
  <c r="E141" i="2" a="1"/>
  <c r="E141" i="2" s="1"/>
  <c r="D141" i="2" a="1"/>
  <c r="D141" i="2" s="1"/>
  <c r="C141" i="2" a="1"/>
  <c r="C141" i="2" s="1"/>
  <c r="E138" i="2" a="1"/>
  <c r="E138" i="2" s="1"/>
  <c r="D138" i="2" a="1"/>
  <c r="D138" i="2" s="1"/>
  <c r="C138" i="2" a="1"/>
  <c r="C138" i="2" s="1"/>
  <c r="E137" i="2" a="1"/>
  <c r="E137" i="2" s="1"/>
  <c r="D137" i="2" a="1"/>
  <c r="D137" i="2" s="1"/>
  <c r="C137" i="2" a="1"/>
  <c r="C137" i="2" s="1"/>
  <c r="E136" i="2" a="1"/>
  <c r="E136" i="2" s="1"/>
  <c r="D136" i="2" a="1"/>
  <c r="D136" i="2" s="1"/>
  <c r="C136" i="2" a="1"/>
  <c r="C136" i="2" s="1"/>
  <c r="E135" i="2" a="1"/>
  <c r="E135" i="2" s="1"/>
  <c r="D135" i="2" a="1"/>
  <c r="D135" i="2" s="1"/>
  <c r="C135" i="2" a="1"/>
  <c r="C135" i="2" s="1"/>
  <c r="E134" i="2" a="1"/>
  <c r="E134" i="2" s="1"/>
  <c r="D134" i="2" a="1"/>
  <c r="D134" i="2" s="1"/>
  <c r="C134" i="2" a="1"/>
  <c r="C134" i="2" s="1"/>
  <c r="E133" i="2" a="1"/>
  <c r="E133" i="2" s="1"/>
  <c r="D133" i="2" a="1"/>
  <c r="D133" i="2" s="1"/>
  <c r="C133" i="2" a="1"/>
  <c r="C133" i="2" s="1"/>
  <c r="E132" i="2" a="1"/>
  <c r="E132" i="2" s="1"/>
  <c r="D132" i="2" a="1"/>
  <c r="D132" i="2" s="1"/>
  <c r="C132" i="2" a="1"/>
  <c r="C132" i="2" s="1"/>
  <c r="E129" i="2"/>
  <c r="D129" i="2"/>
  <c r="C129" i="2"/>
  <c r="E126" i="2" a="1"/>
  <c r="E126" i="2" s="1"/>
  <c r="D126" i="2" a="1"/>
  <c r="D126" i="2" s="1"/>
  <c r="C126" i="2" a="1"/>
  <c r="C126" i="2" s="1"/>
  <c r="E125" i="2" a="1"/>
  <c r="E125" i="2" s="1"/>
  <c r="D125" i="2" a="1"/>
  <c r="D125" i="2" s="1"/>
  <c r="C125" i="2" a="1"/>
  <c r="C125" i="2" s="1"/>
  <c r="E124" i="2" a="1"/>
  <c r="E124" i="2" s="1"/>
  <c r="D124" i="2" a="1"/>
  <c r="D124" i="2" s="1"/>
  <c r="C124" i="2" a="1"/>
  <c r="C124" i="2" s="1"/>
  <c r="E123" i="2" a="1"/>
  <c r="E123" i="2" s="1"/>
  <c r="D123" i="2" a="1"/>
  <c r="D123" i="2" s="1"/>
  <c r="C123" i="2" a="1"/>
  <c r="C123" i="2" s="1"/>
  <c r="E122" i="2" a="1"/>
  <c r="E122" i="2" s="1"/>
  <c r="D122" i="2" a="1"/>
  <c r="D122" i="2" s="1"/>
  <c r="C122" i="2" a="1"/>
  <c r="C122" i="2" s="1"/>
  <c r="E121" i="2" a="1"/>
  <c r="E121" i="2" s="1"/>
  <c r="D121" i="2" a="1"/>
  <c r="D121" i="2" s="1"/>
  <c r="C121" i="2" a="1"/>
  <c r="C121" i="2" s="1"/>
  <c r="E120" i="2" a="1"/>
  <c r="E120" i="2" s="1"/>
  <c r="D120" i="2" a="1"/>
  <c r="D120" i="2" s="1"/>
  <c r="C120" i="2" a="1"/>
  <c r="C120" i="2" s="1"/>
  <c r="AU15" i="1" l="1"/>
  <c r="AU16" i="1"/>
  <c r="AU17" i="1"/>
  <c r="AU18" i="1"/>
  <c r="AU19" i="1"/>
  <c r="AU20" i="1"/>
  <c r="AU21" i="1"/>
  <c r="AU22" i="1"/>
  <c r="AU23" i="1"/>
  <c r="AU24" i="1"/>
  <c r="AU25" i="1"/>
  <c r="AU14" i="1"/>
  <c r="AT15" i="1"/>
  <c r="AT16" i="1"/>
  <c r="AT17" i="1"/>
  <c r="AT18" i="1"/>
  <c r="AT19" i="1"/>
  <c r="AT20" i="1"/>
  <c r="AT21" i="1"/>
  <c r="AT22" i="1"/>
  <c r="AT23" i="1"/>
  <c r="AT24" i="1"/>
  <c r="AT25" i="1"/>
  <c r="AT14" i="1"/>
  <c r="AS15" i="1"/>
  <c r="AS16" i="1"/>
  <c r="AS17" i="1"/>
  <c r="AS18" i="1"/>
  <c r="AS19" i="1"/>
  <c r="AS20" i="1"/>
  <c r="AS21" i="1"/>
  <c r="AS22" i="1"/>
  <c r="AS23" i="1"/>
  <c r="AS24" i="1"/>
  <c r="AS25" i="1"/>
  <c r="AS14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J38" i="1"/>
  <c r="J37" i="1"/>
  <c r="J36" i="1"/>
  <c r="J35" i="1"/>
  <c r="J33" i="1"/>
  <c r="J32" i="1"/>
  <c r="J31" i="1"/>
  <c r="I38" i="1"/>
  <c r="I37" i="1"/>
  <c r="I36" i="1"/>
  <c r="I35" i="1"/>
  <c r="I33" i="1"/>
  <c r="I32" i="1"/>
  <c r="I31" i="1"/>
  <c r="H38" i="1"/>
  <c r="H37" i="1"/>
  <c r="H36" i="1"/>
  <c r="H35" i="1"/>
  <c r="H33" i="1"/>
  <c r="H32" i="1"/>
  <c r="H31" i="1"/>
  <c r="C37" i="1"/>
  <c r="D38" i="1"/>
  <c r="D37" i="1"/>
  <c r="D36" i="1"/>
  <c r="D35" i="1"/>
  <c r="D33" i="1"/>
  <c r="C38" i="1"/>
  <c r="C36" i="1"/>
  <c r="C35" i="1"/>
  <c r="C32" i="1"/>
  <c r="B38" i="1"/>
  <c r="B37" i="1"/>
  <c r="B36" i="1"/>
  <c r="B35" i="1"/>
  <c r="C33" i="1"/>
  <c r="B33" i="1"/>
  <c r="D32" i="1"/>
  <c r="D31" i="1"/>
  <c r="C31" i="1"/>
  <c r="B32" i="1"/>
  <c r="B31" i="1"/>
  <c r="D34" i="1" l="1"/>
  <c r="C34" i="1"/>
  <c r="J34" i="1"/>
  <c r="I34" i="1"/>
  <c r="H34" i="1"/>
  <c r="B34" i="1"/>
</calcChain>
</file>

<file path=xl/sharedStrings.xml><?xml version="1.0" encoding="utf-8"?>
<sst xmlns="http://schemas.openxmlformats.org/spreadsheetml/2006/main" count="1009" uniqueCount="146">
  <si>
    <t>5P49V5927A-505 Minichar</t>
  </si>
  <si>
    <t>Board conditions:</t>
  </si>
  <si>
    <t>Dedicated VC-5 I2C DIFF Board 24NLG with socket (OTP part soldered on board)</t>
  </si>
  <si>
    <t>SE LVCMOS: : Load 5pF, Resistor: 33 Ohms</t>
  </si>
  <si>
    <t>10 GSa/s for 10 Mpts @ off/570/off/off mV/div, 7/30/2015 2:09:08 PM</t>
  </si>
  <si>
    <t>M1 Waveform Tools v7.03.1.3 SN5295, LC WP760ZI, SN LCRY0719N52991</t>
  </si>
  <si>
    <t>Thresholds:  Ch. 2(20%/50%/80%)</t>
  </si>
  <si>
    <t>M1 Waveform Tools v7.03.1.3</t>
  </si>
  <si>
    <t>Period (Ch. 2) [HV]</t>
  </si>
  <si>
    <t>Rise Time, Pos Rail (Ch. 2) [HV]</t>
  </si>
  <si>
    <t>Fall Time, Pos Rail (Ch. 2) [HV]</t>
  </si>
  <si>
    <t>Duty Cycle + (Ch. 2) [HV]</t>
  </si>
  <si>
    <t>Cycle-Cycle (Ch. 2) [HV]</t>
  </si>
  <si>
    <t>Period 1000 (Ch. 2) [TV]</t>
  </si>
  <si>
    <t>Period16 (Ch. 2) [TV]</t>
  </si>
  <si>
    <t>PLL Individual</t>
  </si>
  <si>
    <t>ScopeView</t>
  </si>
  <si>
    <t>Period16 (Ch. 2).Peak / Period16 (Ch. 2).Mean * 1e2</t>
  </si>
  <si>
    <t xml:space="preserve">Freq </t>
  </si>
  <si>
    <t xml:space="preserve">Min </t>
  </si>
  <si>
    <t xml:space="preserve">Mean </t>
  </si>
  <si>
    <t xml:space="preserve">Max </t>
  </si>
  <si>
    <t xml:space="preserve">Pk_Pk </t>
  </si>
  <si>
    <t xml:space="preserve">StdDev </t>
  </si>
  <si>
    <t>FreqMin (Ch. 2)</t>
  </si>
  <si>
    <t>FrqMean (Ch. 2)</t>
  </si>
  <si>
    <t>FreqMax (Ch. 2)</t>
  </si>
  <si>
    <t xml:space="preserve">Vlow Ch.2 </t>
  </si>
  <si>
    <t xml:space="preserve">Vhigh Ch.2 </t>
  </si>
  <si>
    <t xml:space="preserve">Vmin Ch.2 </t>
  </si>
  <si>
    <t xml:space="preserve">Vmax Ch.2 </t>
  </si>
  <si>
    <t xml:space="preserve">Count </t>
  </si>
  <si>
    <t xml:space="preserve">Spread16 % </t>
  </si>
  <si>
    <t>Temp/VDD</t>
  </si>
  <si>
    <t>Idd</t>
  </si>
  <si>
    <t>S2S1S0</t>
  </si>
  <si>
    <t>Type</t>
  </si>
  <si>
    <t>Ideal Freq</t>
  </si>
  <si>
    <t>Output</t>
  </si>
  <si>
    <t>Freq (1)(MHz)</t>
  </si>
  <si>
    <t>Min (2)(ps)</t>
  </si>
  <si>
    <t>Mean (2)(ps)</t>
  </si>
  <si>
    <t>Max (2)(ps)</t>
  </si>
  <si>
    <t>Min (3)(ps)</t>
  </si>
  <si>
    <t>Mean (3)(ps)</t>
  </si>
  <si>
    <t>Max (3)(ps)</t>
  </si>
  <si>
    <t>Min (4)(%)</t>
  </si>
  <si>
    <t>Mean (4)(%)</t>
  </si>
  <si>
    <t>Max (4)(%)</t>
  </si>
  <si>
    <t>Min (6)(ps)</t>
  </si>
  <si>
    <t>Mean (6)(ps)</t>
  </si>
  <si>
    <t>Max (6)(ps)</t>
  </si>
  <si>
    <t>Pk_Pk (1)(ps)</t>
  </si>
  <si>
    <t>StdDev (1)(ps)</t>
  </si>
  <si>
    <t>Min (1)(ns)</t>
  </si>
  <si>
    <t>Mean (1)(ns)</t>
  </si>
  <si>
    <t>Max (1)(ns)</t>
  </si>
  <si>
    <t>Pk_Pk (9)(ps)</t>
  </si>
  <si>
    <t>StdDev (9)(ps)</t>
  </si>
  <si>
    <t>Pk_Pk (7)(ps)</t>
  </si>
  <si>
    <t>Min (7)(ns)</t>
  </si>
  <si>
    <t>Mean (7)(ns)</t>
  </si>
  <si>
    <t>StdDev (7)(ps)</t>
  </si>
  <si>
    <t>Max (7)(ns)</t>
  </si>
  <si>
    <t>FreqMin (Ch. 2)(10)(KHz)</t>
  </si>
  <si>
    <t>FrqMean (Ch. 2)(10)(KHz)</t>
  </si>
  <si>
    <t>FreqMax (Ch. 2)(10)(KHz)</t>
  </si>
  <si>
    <t>Vlow Ch.2 (5)(mV)</t>
  </si>
  <si>
    <t>Vhigh Ch.2 (5)(mV)</t>
  </si>
  <si>
    <t>Vmin Ch.2 (5)(mV)</t>
  </si>
  <si>
    <t>Vmax Ch.2 (5)(mV)</t>
  </si>
  <si>
    <t>Count (1)(KV)</t>
  </si>
  <si>
    <t>Spread16 % (8)(s)</t>
  </si>
  <si>
    <t>25C/3.3</t>
  </si>
  <si>
    <t>'000</t>
  </si>
  <si>
    <t>LVCMOS</t>
  </si>
  <si>
    <t>Out0</t>
  </si>
  <si>
    <t>Out1</t>
  </si>
  <si>
    <t>Out2</t>
  </si>
  <si>
    <t>25C/2.5</t>
  </si>
  <si>
    <t>Out3</t>
  </si>
  <si>
    <t>-40C/2.625</t>
  </si>
  <si>
    <t>-40C/3.465</t>
  </si>
  <si>
    <t>105C/3.135</t>
  </si>
  <si>
    <t>105C/2.375</t>
  </si>
  <si>
    <t>Min</t>
  </si>
  <si>
    <t>Typ</t>
  </si>
  <si>
    <t>Max</t>
  </si>
  <si>
    <t>Rise Time</t>
  </si>
  <si>
    <t>pS</t>
  </si>
  <si>
    <t>Fall Time</t>
  </si>
  <si>
    <t>Duty Cycle</t>
  </si>
  <si>
    <t>%</t>
  </si>
  <si>
    <t>Slew Rate</t>
  </si>
  <si>
    <t>VOH</t>
  </si>
  <si>
    <t>VOL</t>
  </si>
  <si>
    <t>Cy/Cy Jitter</t>
  </si>
  <si>
    <t>Pk-Pk Jitter</t>
  </si>
  <si>
    <t>mV</t>
  </si>
  <si>
    <t>LVCMOS2.5V</t>
  </si>
  <si>
    <t>LVCMOS3.3V</t>
  </si>
  <si>
    <t>Rise/min</t>
  </si>
  <si>
    <t>Rise/mean</t>
  </si>
  <si>
    <t>Rise/max</t>
  </si>
  <si>
    <t>Fall/min</t>
  </si>
  <si>
    <t>Fall/mean</t>
  </si>
  <si>
    <t>Fall/max</t>
  </si>
  <si>
    <t>mV/ps</t>
  </si>
  <si>
    <t>Thresholds:  Ch2(20%/50%/80%)</t>
  </si>
  <si>
    <t>Idd(mA)</t>
  </si>
  <si>
    <t>Out6</t>
  </si>
  <si>
    <t>'001</t>
  </si>
  <si>
    <t>'010</t>
  </si>
  <si>
    <t>'011</t>
  </si>
  <si>
    <t>'100</t>
  </si>
  <si>
    <t>'101</t>
  </si>
  <si>
    <t>85C/3.135</t>
  </si>
  <si>
    <t>Total</t>
  </si>
  <si>
    <t>Freq</t>
  </si>
  <si>
    <t>Mean</t>
  </si>
  <si>
    <t>Units</t>
  </si>
  <si>
    <t>MHz</t>
  </si>
  <si>
    <t>Out4</t>
  </si>
  <si>
    <t>Out5</t>
  </si>
  <si>
    <t>All VDD</t>
  </si>
  <si>
    <t>mA</t>
  </si>
  <si>
    <t>Rise</t>
  </si>
  <si>
    <t>Fall</t>
  </si>
  <si>
    <t>Cycle to Cycle</t>
  </si>
  <si>
    <t>Period Jitter</t>
  </si>
  <si>
    <t>LTJ</t>
  </si>
  <si>
    <t>Vlow</t>
  </si>
  <si>
    <t>Vhigh</t>
  </si>
  <si>
    <t>Spread %</t>
  </si>
  <si>
    <t>Mod Rate</t>
  </si>
  <si>
    <t>KHz</t>
  </si>
  <si>
    <t>5V49EE503-208_(KM) Mini Characterization Report</t>
  </si>
  <si>
    <t xml:space="preserve"> </t>
  </si>
  <si>
    <t>Board condition</t>
  </si>
  <si>
    <t>Evaluation board VC3 32QFN ; 0.5in/50ohm; soldered part</t>
  </si>
  <si>
    <t xml:space="preserve">LVTTL Series R=0ohm (1.8V), 33ohm (3.3V); load 5pF; Fin = 33.333MHz; no X1/X2 cap </t>
  </si>
  <si>
    <t>Tech:</t>
  </si>
  <si>
    <t>Hong Nga Tran</t>
  </si>
  <si>
    <t>Date</t>
  </si>
  <si>
    <t>10 GSa/s for 10 Mpts @ off/495/off/off mV/div, 7/28/2015 11:22:37 AM</t>
  </si>
  <si>
    <t>Fin=2.M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</si>
</sst>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8"/>
      <color theme="3"/>
      <name val="Calibri"/>
      <family val="2"/>
      <scheme val="minor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8" fillId="0" borderId="0"/>
    <xf numFmtId="0" fontId="20" fillId="0" borderId="0"/>
  </cellStyleXfs>
  <cellXfs count="121">
    <xf numFmtId="0" fontId="0" fillId="0" borderId="0" xfId="0"/>
    <xf numFmtId="14" fontId="0" fillId="0" borderId="0" xfId="0" applyNumberFormat="1"/>
    <xf numFmtId="2" fontId="18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2" fontId="18" fillId="0" borderId="0" xfId="42" applyNumberFormat="1" applyFont="1" applyFill="1" applyBorder="1" applyAlignment="1">
      <alignment horizontal="center" vertical="center"/>
    </xf>
    <xf numFmtId="0" fontId="0" fillId="33" borderId="0" xfId="0" applyFill="1"/>
    <xf numFmtId="164" fontId="18" fillId="0" borderId="0" xfId="42" applyNumberFormat="1" applyFont="1" applyFill="1" applyBorder="1" applyAlignment="1">
      <alignment horizontal="center" vertical="center"/>
    </xf>
    <xf numFmtId="0" fontId="16" fillId="0" borderId="0" xfId="0" applyFont="1"/>
    <xf numFmtId="2" fontId="18" fillId="0" borderId="10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2" fontId="19" fillId="0" borderId="13" xfId="0" applyNumberFormat="1" applyFont="1" applyFill="1" applyBorder="1" applyAlignment="1">
      <alignment horizontal="center" vertical="center"/>
    </xf>
    <xf numFmtId="2" fontId="19" fillId="0" borderId="14" xfId="0" applyNumberFormat="1" applyFont="1" applyFill="1" applyBorder="1" applyAlignment="1">
      <alignment horizontal="center" vertical="center"/>
    </xf>
    <xf numFmtId="2" fontId="19" fillId="0" borderId="13" xfId="42" applyNumberFormat="1" applyFont="1" applyFill="1" applyBorder="1" applyAlignment="1">
      <alignment horizontal="center" vertical="center"/>
    </xf>
    <xf numFmtId="2" fontId="19" fillId="0" borderId="15" xfId="0" applyNumberFormat="1" applyFont="1" applyFill="1" applyBorder="1" applyAlignment="1">
      <alignment horizontal="center" vertical="center"/>
    </xf>
    <xf numFmtId="2" fontId="18" fillId="0" borderId="16" xfId="42" applyNumberFormat="1" applyFont="1" applyFill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0" fontId="0" fillId="0" borderId="0" xfId="0" applyFill="1"/>
    <xf numFmtId="0" fontId="0" fillId="34" borderId="0" xfId="0" applyFill="1"/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0" fontId="18" fillId="0" borderId="0" xfId="43"/>
    <xf numFmtId="0" fontId="18" fillId="0" borderId="0" xfId="43" applyBorder="1"/>
    <xf numFmtId="0" fontId="18" fillId="0" borderId="0" xfId="43" applyFill="1"/>
    <xf numFmtId="0" fontId="0" fillId="0" borderId="0" xfId="0" applyAlignment="1">
      <alignment horizontal="right"/>
    </xf>
    <xf numFmtId="0" fontId="18" fillId="0" borderId="0" xfId="43" applyFont="1"/>
    <xf numFmtId="0" fontId="18" fillId="0" borderId="0" xfId="43" applyFont="1" applyFill="1"/>
    <xf numFmtId="0" fontId="18" fillId="0" borderId="0" xfId="43" applyFont="1" applyFill="1" applyBorder="1"/>
    <xf numFmtId="0" fontId="19" fillId="0" borderId="0" xfId="43" applyFont="1"/>
    <xf numFmtId="0" fontId="18" fillId="0" borderId="18" xfId="43" applyFont="1" applyBorder="1"/>
    <xf numFmtId="0" fontId="18" fillId="0" borderId="19" xfId="43" applyFont="1" applyFill="1" applyBorder="1"/>
    <xf numFmtId="0" fontId="18" fillId="0" borderId="20" xfId="43" applyFont="1" applyFill="1" applyBorder="1"/>
    <xf numFmtId="0" fontId="18" fillId="0" borderId="19" xfId="43" applyFont="1" applyBorder="1"/>
    <xf numFmtId="0" fontId="18" fillId="0" borderId="20" xfId="43" applyFont="1" applyBorder="1"/>
    <xf numFmtId="0" fontId="19" fillId="0" borderId="0" xfId="43" applyFont="1" applyFill="1" applyBorder="1" applyAlignment="1">
      <alignment horizontal="right"/>
    </xf>
    <xf numFmtId="0" fontId="18" fillId="0" borderId="21" xfId="43" applyFont="1" applyBorder="1"/>
    <xf numFmtId="0" fontId="18" fillId="0" borderId="22" xfId="43" applyFont="1" applyFill="1" applyBorder="1"/>
    <xf numFmtId="0" fontId="18" fillId="0" borderId="0" xfId="43" applyFont="1" applyBorder="1"/>
    <xf numFmtId="0" fontId="18" fillId="0" borderId="22" xfId="43" applyFont="1" applyBorder="1"/>
    <xf numFmtId="0" fontId="18" fillId="0" borderId="17" xfId="43" applyFont="1" applyBorder="1" applyAlignment="1">
      <alignment horizontal="center"/>
    </xf>
    <xf numFmtId="0" fontId="18" fillId="0" borderId="23" xfId="43" applyFont="1" applyBorder="1" applyAlignment="1">
      <alignment horizontal="center"/>
    </xf>
    <xf numFmtId="0" fontId="19" fillId="0" borderId="23" xfId="43" applyFont="1" applyBorder="1" applyAlignment="1">
      <alignment horizontal="center"/>
    </xf>
    <xf numFmtId="0" fontId="18" fillId="0" borderId="23" xfId="43" applyFont="1" applyFill="1" applyBorder="1" applyAlignment="1">
      <alignment horizontal="center"/>
    </xf>
    <xf numFmtId="0" fontId="18" fillId="0" borderId="15" xfId="43" applyFont="1" applyFill="1" applyBorder="1" applyAlignment="1">
      <alignment horizontal="center"/>
    </xf>
    <xf numFmtId="0" fontId="18" fillId="0" borderId="24" xfId="43" applyFont="1" applyBorder="1" applyAlignment="1">
      <alignment horizontal="center"/>
    </xf>
    <xf numFmtId="0" fontId="18" fillId="0" borderId="25" xfId="43" applyFont="1" applyFill="1" applyBorder="1" applyAlignment="1">
      <alignment horizontal="center"/>
    </xf>
    <xf numFmtId="0" fontId="18" fillId="0" borderId="17" xfId="43" applyFont="1" applyFill="1" applyBorder="1" applyAlignment="1">
      <alignment horizontal="center"/>
    </xf>
    <xf numFmtId="0" fontId="18" fillId="0" borderId="15" xfId="43" applyFont="1" applyBorder="1" applyAlignment="1">
      <alignment horizontal="center"/>
    </xf>
    <xf numFmtId="0" fontId="18" fillId="0" borderId="25" xfId="43" applyFont="1" applyBorder="1" applyAlignment="1">
      <alignment horizontal="center"/>
    </xf>
    <xf numFmtId="0" fontId="18" fillId="0" borderId="26" xfId="43" applyFont="1" applyFill="1" applyBorder="1" applyAlignment="1">
      <alignment horizontal="center"/>
    </xf>
    <xf numFmtId="0" fontId="19" fillId="0" borderId="27" xfId="43" applyFont="1" applyBorder="1" applyAlignment="1">
      <alignment horizontal="center"/>
    </xf>
    <xf numFmtId="1" fontId="18" fillId="0" borderId="26" xfId="43" applyNumberFormat="1" applyBorder="1" applyAlignment="1">
      <alignment horizontal="center"/>
    </xf>
    <xf numFmtId="0" fontId="19" fillId="0" borderId="26" xfId="43" quotePrefix="1" applyFont="1" applyBorder="1" applyAlignment="1">
      <alignment horizontal="center"/>
    </xf>
    <xf numFmtId="0" fontId="19" fillId="0" borderId="26" xfId="43" applyFont="1" applyBorder="1" applyAlignment="1">
      <alignment horizontal="center"/>
    </xf>
    <xf numFmtId="2" fontId="18" fillId="0" borderId="26" xfId="43" applyNumberFormat="1" applyFont="1" applyFill="1" applyBorder="1" applyAlignment="1">
      <alignment horizontal="center"/>
    </xf>
    <xf numFmtId="1" fontId="18" fillId="0" borderId="26" xfId="43" applyNumberFormat="1" applyFont="1" applyFill="1" applyBorder="1" applyAlignment="1">
      <alignment horizontal="center"/>
    </xf>
    <xf numFmtId="2" fontId="18" fillId="0" borderId="28" xfId="43" applyNumberFormat="1" applyFont="1" applyFill="1" applyBorder="1" applyAlignment="1">
      <alignment horizontal="center"/>
    </xf>
    <xf numFmtId="0" fontId="18" fillId="0" borderId="29" xfId="43" applyFill="1" applyBorder="1" applyAlignment="1">
      <alignment horizontal="center"/>
    </xf>
    <xf numFmtId="1" fontId="18" fillId="0" borderId="26" xfId="43" applyNumberFormat="1" applyFill="1" applyBorder="1" applyAlignment="1">
      <alignment horizontal="center"/>
    </xf>
    <xf numFmtId="1" fontId="18" fillId="0" borderId="30" xfId="43" applyNumberFormat="1" applyFill="1" applyBorder="1" applyAlignment="1">
      <alignment horizontal="center"/>
    </xf>
    <xf numFmtId="1" fontId="18" fillId="0" borderId="27" xfId="43" applyNumberFormat="1" applyFill="1" applyBorder="1" applyAlignment="1">
      <alignment horizontal="center"/>
    </xf>
    <xf numFmtId="166" fontId="18" fillId="0" borderId="26" xfId="43" applyNumberFormat="1" applyFill="1" applyBorder="1" applyAlignment="1">
      <alignment horizontal="center"/>
    </xf>
    <xf numFmtId="0" fontId="18" fillId="0" borderId="26" xfId="43" applyFill="1" applyBorder="1" applyAlignment="1">
      <alignment horizontal="center"/>
    </xf>
    <xf numFmtId="0" fontId="18" fillId="0" borderId="28" xfId="43" applyFont="1" applyFill="1" applyBorder="1" applyAlignment="1">
      <alignment horizontal="center"/>
    </xf>
    <xf numFmtId="2" fontId="18" fillId="0" borderId="28" xfId="43" applyNumberFormat="1" applyFill="1" applyBorder="1" applyAlignment="1">
      <alignment horizontal="center"/>
    </xf>
    <xf numFmtId="0" fontId="21" fillId="0" borderId="27" xfId="43" applyFont="1" applyBorder="1" applyAlignment="1">
      <alignment horizontal="center"/>
    </xf>
    <xf numFmtId="0" fontId="18" fillId="0" borderId="21" xfId="43" applyFill="1" applyBorder="1" applyAlignment="1">
      <alignment horizontal="center"/>
    </xf>
    <xf numFmtId="1" fontId="18" fillId="0" borderId="22" xfId="43" applyNumberFormat="1" applyFill="1" applyBorder="1" applyAlignment="1">
      <alignment horizontal="center"/>
    </xf>
    <xf numFmtId="0" fontId="22" fillId="0" borderId="27" xfId="43" applyFont="1" applyBorder="1" applyAlignment="1">
      <alignment horizontal="center"/>
    </xf>
    <xf numFmtId="0" fontId="23" fillId="0" borderId="0" xfId="43" applyFont="1" applyAlignment="1">
      <alignment horizontal="right"/>
    </xf>
    <xf numFmtId="0" fontId="18" fillId="0" borderId="0" xfId="43" applyAlignment="1">
      <alignment horizontal="center"/>
    </xf>
    <xf numFmtId="0" fontId="16" fillId="0" borderId="0" xfId="43" applyFont="1" applyAlignment="1">
      <alignment horizontal="center"/>
    </xf>
    <xf numFmtId="0" fontId="18" fillId="0" borderId="0" xfId="43" applyAlignment="1">
      <alignment horizontal="right"/>
    </xf>
    <xf numFmtId="165" fontId="18" fillId="0" borderId="0" xfId="43" applyNumberFormat="1" applyFont="1" applyAlignment="1">
      <alignment horizontal="center"/>
    </xf>
    <xf numFmtId="0" fontId="18" fillId="0" borderId="0" xfId="43" applyAlignment="1">
      <alignment horizontal="left"/>
    </xf>
    <xf numFmtId="0" fontId="16" fillId="35" borderId="34" xfId="43" applyFont="1" applyFill="1" applyBorder="1" applyAlignment="1">
      <alignment horizontal="center"/>
    </xf>
    <xf numFmtId="0" fontId="16" fillId="35" borderId="35" xfId="43" applyFont="1" applyFill="1" applyBorder="1" applyAlignment="1">
      <alignment horizontal="center"/>
    </xf>
    <xf numFmtId="165" fontId="18" fillId="0" borderId="26" xfId="43" applyNumberFormat="1" applyFont="1" applyBorder="1" applyAlignment="1">
      <alignment horizontal="center"/>
    </xf>
    <xf numFmtId="1" fontId="18" fillId="0" borderId="0" xfId="43" applyNumberFormat="1" applyAlignment="1">
      <alignment horizontal="center"/>
    </xf>
    <xf numFmtId="1" fontId="18" fillId="0" borderId="0" xfId="43" applyNumberFormat="1" applyFont="1" applyAlignment="1">
      <alignment horizontal="center"/>
    </xf>
    <xf numFmtId="166" fontId="18" fillId="0" borderId="0" xfId="43" applyNumberFormat="1" applyAlignment="1">
      <alignment horizontal="center"/>
    </xf>
    <xf numFmtId="166" fontId="18" fillId="0" borderId="0" xfId="43" applyNumberFormat="1" applyFont="1" applyAlignment="1">
      <alignment horizontal="center"/>
    </xf>
    <xf numFmtId="0" fontId="18" fillId="0" borderId="0" xfId="43" applyFill="1" applyBorder="1"/>
    <xf numFmtId="164" fontId="18" fillId="0" borderId="0" xfId="43" applyNumberFormat="1" applyAlignment="1">
      <alignment horizontal="center"/>
    </xf>
    <xf numFmtId="2" fontId="18" fillId="0" borderId="0" xfId="43" applyNumberFormat="1" applyAlignment="1">
      <alignment horizontal="center"/>
    </xf>
    <xf numFmtId="2" fontId="18" fillId="0" borderId="0" xfId="43" applyNumberFormat="1" applyFont="1" applyAlignment="1">
      <alignment horizontal="center"/>
    </xf>
    <xf numFmtId="0" fontId="24" fillId="0" borderId="0" xfId="44" applyFont="1"/>
    <xf numFmtId="0" fontId="20" fillId="0" borderId="0" xfId="44"/>
    <xf numFmtId="14" fontId="19" fillId="0" borderId="0" xfId="44" applyNumberFormat="1" applyFont="1"/>
    <xf numFmtId="0" fontId="19" fillId="0" borderId="0" xfId="44" applyFont="1"/>
    <xf numFmtId="0" fontId="20" fillId="0" borderId="0" xfId="44" applyFill="1" applyAlignment="1"/>
    <xf numFmtId="0" fontId="20" fillId="0" borderId="0" xfId="44" applyBorder="1" applyAlignment="1">
      <alignment horizontal="center"/>
    </xf>
    <xf numFmtId="0" fontId="20" fillId="0" borderId="0" xfId="44" applyBorder="1" applyAlignment="1">
      <alignment horizontal="left"/>
    </xf>
    <xf numFmtId="0" fontId="19" fillId="0" borderId="0" xfId="44" applyFont="1" applyFill="1" applyAlignment="1"/>
    <xf numFmtId="14" fontId="18" fillId="0" borderId="0" xfId="44" applyNumberFormat="1" applyFont="1" applyFill="1"/>
    <xf numFmtId="0" fontId="20" fillId="0" borderId="0" xfId="44" applyFill="1"/>
    <xf numFmtId="0" fontId="20" fillId="0" borderId="0" xfId="44" applyAlignment="1">
      <alignment horizontal="center"/>
    </xf>
    <xf numFmtId="0" fontId="18" fillId="0" borderId="0" xfId="44" applyFont="1" applyBorder="1" applyAlignment="1">
      <alignment horizontal="center"/>
    </xf>
    <xf numFmtId="0" fontId="19" fillId="0" borderId="0" xfId="44" applyFont="1" applyBorder="1" applyAlignment="1">
      <alignment horizontal="center"/>
    </xf>
    <xf numFmtId="0" fontId="19" fillId="0" borderId="0" xfId="44" applyFont="1" applyFill="1" applyBorder="1" applyAlignment="1">
      <alignment horizontal="center"/>
    </xf>
    <xf numFmtId="0" fontId="19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18" fillId="0" borderId="0" xfId="44" applyFont="1" applyAlignment="1">
      <alignment horizontal="center"/>
    </xf>
    <xf numFmtId="0" fontId="25" fillId="0" borderId="0" xfId="44" applyFont="1" applyAlignment="1">
      <alignment horizontal="center"/>
    </xf>
    <xf numFmtId="0" fontId="26" fillId="0" borderId="0" xfId="44" applyFont="1" applyAlignment="1">
      <alignment horizontal="center"/>
    </xf>
    <xf numFmtId="0" fontId="21" fillId="0" borderId="0" xfId="44" applyFont="1" applyAlignment="1">
      <alignment horizontal="center"/>
    </xf>
    <xf numFmtId="0" fontId="27" fillId="0" borderId="0" xfId="44" applyFont="1" applyAlignment="1">
      <alignment horizontal="center"/>
    </xf>
    <xf numFmtId="0" fontId="20" fillId="0" borderId="0" xfId="44" applyAlignment="1">
      <alignment horizontal="right"/>
    </xf>
    <xf numFmtId="0" fontId="28" fillId="0" borderId="12" xfId="0" applyNumberFormat="1" applyFont="1" applyFill="1" applyBorder="1" applyAlignment="1" applyProtection="1">
      <alignment horizontal="center"/>
    </xf>
    <xf numFmtId="1" fontId="20" fillId="0" borderId="31" xfId="0" applyNumberFormat="1" applyFont="1" applyFill="1" applyBorder="1" applyAlignment="1" applyProtection="1">
      <alignment horizontal="center"/>
    </xf>
    <xf numFmtId="0" fontId="20" fillId="0" borderId="31" xfId="0" applyNumberFormat="1" applyFont="1" applyFill="1" applyBorder="1" applyAlignment="1" applyProtection="1">
      <alignment horizontal="center"/>
    </xf>
    <xf numFmtId="0" fontId="20" fillId="0" borderId="32" xfId="0" applyNumberFormat="1" applyFont="1" applyFill="1" applyBorder="1" applyAlignment="1" applyProtection="1">
      <alignment horizontal="center"/>
    </xf>
    <xf numFmtId="0" fontId="20" fillId="0" borderId="11" xfId="0" applyNumberFormat="1" applyFont="1" applyFill="1" applyBorder="1" applyAlignment="1" applyProtection="1">
      <alignment horizontal="center"/>
    </xf>
    <xf numFmtId="0" fontId="20" fillId="0" borderId="33" xfId="0" applyNumberFormat="1" applyFont="1" applyFill="1" applyBorder="1" applyAlignment="1" applyProtection="1">
      <alignment horizontal="center"/>
    </xf>
    <xf numFmtId="2" fontId="20" fillId="0" borderId="10" xfId="0" applyNumberFormat="1" applyFont="1" applyFill="1" applyBorder="1" applyAlignment="1" applyProtection="1">
      <alignment horizontal="center"/>
    </xf>
    <xf numFmtId="166" fontId="0" fillId="0" borderId="26" xfId="0" applyNumberFormat="1" applyBorder="1" applyAlignment="1">
      <alignment horizontal="center"/>
    </xf>
    <xf numFmtId="1" fontId="18" fillId="0" borderId="29" xfId="43" applyNumberFormat="1" applyFont="1" applyFill="1" applyBorder="1" applyAlignment="1">
      <alignment horizontal="center"/>
    </xf>
    <xf numFmtId="1" fontId="18" fillId="0" borderId="21" xfId="43" applyNumberFormat="1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_miniChar_IDT6V49R904-074_revB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6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1" name="Table231742" displayName="Table231742" ref="B131:F138" totalsRowShown="0" headerRowDxfId="167" dataDxfId="166">
  <autoFilter ref="B131:F138"/>
  <tableColumns count="5">
    <tableColumn id="1" name="Output" dataDxfId="165" dataCellStyle="Normal 2"/>
    <tableColumn id="2" name="Min" dataDxfId="164">
      <calculatedColumnFormula array="1">IFERROR(MIN(IF(('M1 data'!$F$105:$F$116= 'M1 data'!$B132)*ISNUMBER('M1 data'!$G$105:$G$116),'M1 data'!$H$105:$H$116)),"-")</calculatedColumnFormula>
    </tableColumn>
    <tableColumn id="3" name="Mean" dataDxfId="163">
      <calculatedColumnFormula array="1">IFERROR(AVERAGE(IF(('M1 data'!$F$105:$F$116= 'M1 data'!$B132)*ISNUMBER('M1 data'!$G$105:$G$116),'M1 data'!$I$105:$I$116)),"-")</calculatedColumnFormula>
    </tableColumn>
    <tableColumn id="4" name="Max" dataDxfId="162">
      <calculatedColumnFormula array="1">IFERROR(MAX(IF(('M1 data'!$F$105:$F$116= 'M1 data'!$B132)*ISNUMBER('M1 data'!$G$105:$G$116),'M1 data'!$J$105:$J$116)),"-")</calculatedColumnFormula>
    </tableColumn>
    <tableColumn id="5" name="Units" dataDxfId="1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0" name="Table235810142651" displayName="Table235810142651" ref="B119:F126" totalsRowShown="0" headerRowDxfId="111" dataDxfId="110">
  <autoFilter ref="B119:F126"/>
  <tableColumns count="5">
    <tableColumn id="1" name="Output" dataDxfId="109"/>
    <tableColumn id="2" name="Min" dataDxfId="108">
      <calculatedColumnFormula array="1">IFERROR(1000/MAX(IF(('M1 data'!$F$105:$F$116= 'M1 data'!$B120)*ISNUMBER('M1 data'!$G$105:$G$116),'M1 data'!$AE$105:$AE$116)),"-")</calculatedColumnFormula>
    </tableColumn>
    <tableColumn id="3" name="Mean" dataDxfId="107">
      <calculatedColumnFormula array="1">IFERROR(1000/AVERAGE(IF(('M1 data'!$F$105:$F$116= 'M1 data'!$B120)*ISNUMBER('M1 data'!$G$105:$G$116),'M1 data'!$AC$105:$AC$116)),"-")</calculatedColumnFormula>
    </tableColumn>
    <tableColumn id="4" name="Max" dataDxfId="106">
      <calculatedColumnFormula array="1">IFERROR(1000/MIN(IF(('M1 data'!$F$105:$F$116= 'M1 data'!$B120)*ISNUMBER('M1 data'!$G$105:$G$116),'M1 data'!$AB$105:$AB$116)),"-")</calculatedColumnFormula>
    </tableColumn>
    <tableColumn id="5" name="Units" dataDxfId="1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1" name="Table235810152752" displayName="Table235810152752" ref="B185:F192" totalsRowShown="0" headerRowDxfId="104" dataDxfId="103">
  <autoFilter ref="B185:F192"/>
  <tableColumns count="5">
    <tableColumn id="1" name="Output" dataDxfId="102" dataCellStyle="Normal 2"/>
    <tableColumn id="2" name="Min" dataDxfId="101">
      <calculatedColumnFormula array="1">IFERROR(MIN(IF(('M1 data'!$F$105:$F$116= 'M1 data'!$B186)*ISNUMBER('M1 data'!$G$105:$G$116),'M1 data'!$AI$105:$AI$116)),"-")</calculatedColumnFormula>
    </tableColumn>
    <tableColumn id="3" name="Mean" dataDxfId="100">
      <calculatedColumnFormula array="1">IFERROR(AVERAGE(IF(('M1 data'!$F$105:$F$116= 'M1 data'!$B186)*ISNUMBER('M1 data'!$G$105:$G$116),'M1 data'!$AI$105:$AI$116)),"-")</calculatedColumnFormula>
    </tableColumn>
    <tableColumn id="4" name="Max" dataDxfId="99">
      <calculatedColumnFormula array="1">IFERROR(MAX(IF(('M1 data'!$F$105:$F$116= 'M1 data'!$B186)*ISNUMBER('M1 data'!$G$105:$G$116),'M1 data'!$AI$105:$AI$116)),"-")</calculatedColumnFormula>
    </tableColumn>
    <tableColumn id="5" name="Units" dataDxfId="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2" name="Table235810162853" displayName="Table235810162853" ref="B194:F201" totalsRowShown="0" headerRowDxfId="97" dataDxfId="96">
  <autoFilter ref="B194:F201"/>
  <tableColumns count="5">
    <tableColumn id="1" name="Output" dataDxfId="95" dataCellStyle="Normal 2"/>
    <tableColumn id="2" name="Min" dataDxfId="94">
      <calculatedColumnFormula array="1">IFERROR(MIN(IF(('M1 data'!$F$105:$F$116= 'M1 data'!$B195)*ISNUMBER('M1 data'!$G$105:$G$116),'M1 data'!$AJ$105:$AJ$116)),"-")</calculatedColumnFormula>
    </tableColumn>
    <tableColumn id="3" name="Mean" dataDxfId="93">
      <calculatedColumnFormula array="1">IFERROR(AVERAGE(IF(('M1 data'!$F$105:$F$116= 'M1 data'!$B195)*ISNUMBER('M1 data'!$G$105:$G$116),'M1 data'!$AJ$105:$AJ$116)),"-")</calculatedColumnFormula>
    </tableColumn>
    <tableColumn id="4" name="Max" dataDxfId="92">
      <calculatedColumnFormula array="1">IFERROR(MAX(IF(('M1 data'!$F$105:$F$116= 'M1 data'!$B195)*ISNUMBER('M1 data'!$G$105:$G$116),'M1 data'!$AJ$105:$AJ$116)),"-")</calculatedColumnFormula>
    </tableColumn>
    <tableColumn id="5" name="Units" dataDxfId="9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13:AN25" totalsRowShown="0">
  <autoFilter ref="A13:AN25"/>
  <tableColumns count="40">
    <tableColumn id="1" name="Temp/VDD"/>
    <tableColumn id="2" name="Idd"/>
    <tableColumn id="3" name="S2S1S0"/>
    <tableColumn id="4" name="Type"/>
    <tableColumn id="5" name="Ideal Freq"/>
    <tableColumn id="6" name="Output"/>
    <tableColumn id="7" name="Freq (1)(MHz)"/>
    <tableColumn id="8" name="Min (2)(ps)" dataDxfId="179"/>
    <tableColumn id="9" name="Mean (2)(ps)" dataDxfId="178"/>
    <tableColumn id="10" name="Max (2)(ps)" dataDxfId="177"/>
    <tableColumn id="11" name="Min (3)(ps)" dataDxfId="176"/>
    <tableColumn id="12" name="Mean (3)(ps)" dataDxfId="175"/>
    <tableColumn id="13" name="Max (3)(ps)" dataDxfId="174"/>
    <tableColumn id="14" name="Min (4)(%)"/>
    <tableColumn id="15" name="Mean (4)(%)" dataDxfId="185"/>
    <tableColumn id="16" name="Max (4)(%)"/>
    <tableColumn id="17" name="Min (6)(ps)"/>
    <tableColumn id="18" name="Mean (6)(ps)" dataDxfId="184"/>
    <tableColumn id="19" name="Max (6)(ps)"/>
    <tableColumn id="20" name="Pk_Pk (1)(ps)" dataDxfId="183"/>
    <tableColumn id="21" name="StdDev (1)(ps)"/>
    <tableColumn id="22" name="Min (1)(ns)"/>
    <tableColumn id="23" name="Mean (1)(ns)"/>
    <tableColumn id="24" name="Max (1)(ns)"/>
    <tableColumn id="25" name="Pk_Pk (9)(ps)"/>
    <tableColumn id="26" name="StdDev (9)(ps)"/>
    <tableColumn id="27" name="Pk_Pk (7)(ps)"/>
    <tableColumn id="28" name="Min (7)(ns)"/>
    <tableColumn id="29" name="Mean (7)(ns)"/>
    <tableColumn id="30" name="StdDev (7)(ps)"/>
    <tableColumn id="31" name="Max (7)(ns)"/>
    <tableColumn id="32" name="FreqMin (Ch. 2)(10)(KHz)"/>
    <tableColumn id="33" name="FrqMean (Ch. 2)(10)(KHz)"/>
    <tableColumn id="34" name="FreqMax (Ch. 2)(10)(KHz)"/>
    <tableColumn id="35" name="Vlow Ch.2 (5)(mV)" dataDxfId="182"/>
    <tableColumn id="36" name="Vhigh Ch.2 (5)(mV)" dataDxfId="181"/>
    <tableColumn id="37" name="Vmin Ch.2 (5)(mV)"/>
    <tableColumn id="38" name="Vmax Ch.2 (5)(mV)"/>
    <tableColumn id="39" name="Count (1)(KV)"/>
    <tableColumn id="40" name="Spread16 % (8)(s)" dataDxfId="18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2" name="src_M143" displayName="src_M143" ref="A104:AN117" totalsRowCount="1" headerRowDxfId="90" dataDxfId="89" headerRowBorderDxfId="87" tableBorderDxfId="88" totalsRowBorderDxfId="86">
  <autoFilter ref="A104:AN116"/>
  <tableColumns count="40">
    <tableColumn id="1" name="Temp/VDD" totalsRowLabel="Total" dataDxfId="85" totalsRowDxfId="61" dataCellStyle="Normal 3"/>
    <tableColumn id="2" name="Idd(mA)" dataDxfId="84" totalsRowDxfId="60" dataCellStyle="Normal 3"/>
    <tableColumn id="3" name="S2S1S0" dataDxfId="83" totalsRowDxfId="59" dataCellStyle="Normal 3"/>
    <tableColumn id="4" name="Type" dataDxfId="82" totalsRowDxfId="58" dataCellStyle="Normal 3"/>
    <tableColumn id="5" name="Ideal Freq" dataDxfId="81" totalsRowDxfId="57" dataCellStyle="Normal 3"/>
    <tableColumn id="6" name="Output" dataDxfId="80" totalsRowDxfId="56" dataCellStyle="Normal 3"/>
    <tableColumn id="7" name="Freq (1)(MHz)" dataDxfId="12" totalsRowDxfId="55" dataCellStyle="Normal 3"/>
    <tableColumn id="8" name="Min (2)(ps)" totalsRowFunction="min" dataDxfId="11" totalsRowDxfId="54" dataCellStyle="Normal 3"/>
    <tableColumn id="9" name="Mean (2)(ps)" totalsRowFunction="average" dataDxfId="10" totalsRowDxfId="53" dataCellStyle="Normal 3"/>
    <tableColumn id="10" name="Max (2)(ps)" totalsRowFunction="max" dataDxfId="9" totalsRowDxfId="52" dataCellStyle="Normal 3"/>
    <tableColumn id="11" name="Min (3)(ps)" totalsRowFunction="min" dataDxfId="8" totalsRowDxfId="51" dataCellStyle="Normal 3"/>
    <tableColumn id="12" name="Mean (3)(ps)" totalsRowFunction="average" dataDxfId="7" totalsRowDxfId="50" dataCellStyle="Normal 3"/>
    <tableColumn id="13" name="Max (3)(ps)" totalsRowFunction="max" dataDxfId="5" totalsRowDxfId="49" dataCellStyle="Normal 3"/>
    <tableColumn id="14" name="Min (4)(%)" dataDxfId="6" totalsRowDxfId="48" dataCellStyle="Normal 3"/>
    <tableColumn id="15" name="Mean (4)(%)" dataDxfId="79" totalsRowDxfId="47" dataCellStyle="Normal 3"/>
    <tableColumn id="16" name="Max (4)(%)" dataDxfId="78" totalsRowDxfId="46" dataCellStyle="Normal 3"/>
    <tableColumn id="17" name="Min (6)(ps)" dataDxfId="77" totalsRowDxfId="45" dataCellStyle="Normal 3"/>
    <tableColumn id="18" name="Mean (6)(ps)" dataDxfId="76" totalsRowDxfId="44" dataCellStyle="Normal 3"/>
    <tableColumn id="19" name="Max (6)(ps)" dataDxfId="75" totalsRowDxfId="43" dataCellStyle="Normal 3"/>
    <tableColumn id="20" name="Pk_Pk (1)(ps)" dataDxfId="74" totalsRowDxfId="42" dataCellStyle="Normal 3"/>
    <tableColumn id="21" name="StdDev (1)(ps)" dataDxfId="73" totalsRowDxfId="41" dataCellStyle="Normal 3"/>
    <tableColumn id="22" name="Min (1)(ns)" dataDxfId="72" totalsRowDxfId="40" dataCellStyle="Normal 3"/>
    <tableColumn id="23" name="Mean (1)(ns)" dataDxfId="71" totalsRowDxfId="39" dataCellStyle="Normal 3"/>
    <tableColumn id="24" name="Max (1)(ns)" dataDxfId="70" totalsRowDxfId="38" dataCellStyle="Normal 3"/>
    <tableColumn id="25" name="Pk_Pk (9)(ps)" dataDxfId="69" totalsRowDxfId="37" dataCellStyle="Normal 3"/>
    <tableColumn id="26" name="StdDev (9)(ps)" dataDxfId="68" totalsRowDxfId="36" dataCellStyle="Normal 3"/>
    <tableColumn id="27" name="Pk_Pk (7)(ps)" dataDxfId="67" totalsRowDxfId="35" dataCellStyle="Normal 3"/>
    <tableColumn id="28" name="Min (7)(ns)" dataDxfId="66" totalsRowDxfId="34" dataCellStyle="Normal 3"/>
    <tableColumn id="29" name="Mean (7)(ns)" dataDxfId="65" totalsRowDxfId="33" dataCellStyle="Normal 3"/>
    <tableColumn id="30" name="StdDev (7)(ps)" dataDxfId="64" totalsRowDxfId="32" dataCellStyle="Normal 3"/>
    <tableColumn id="31" name="Max (7)(ns)" dataDxfId="63" totalsRowDxfId="31" dataCellStyle="Normal 3"/>
    <tableColumn id="32" name="FreqMin (Ch. 2)(10)(KHz)" dataDxfId="14" totalsRowDxfId="30" dataCellStyle="Normal 3"/>
    <tableColumn id="33" name="FrqMean (Ch. 2)(10)(KHz)" dataDxfId="13" totalsRowDxfId="29" dataCellStyle="Normal 3"/>
    <tableColumn id="34" name="FreqMax (Ch. 2)(10)(KHz)" dataDxfId="15" totalsRowDxfId="28" dataCellStyle="Normal 3"/>
    <tableColumn id="35" name="Vlow Ch.2 (5)(mV)" dataDxfId="2" totalsRowDxfId="27" dataCellStyle="Normal 3"/>
    <tableColumn id="36" name="Vhigh Ch.2 (5)(mV)" dataDxfId="0" totalsRowDxfId="26" dataCellStyle="Normal 3"/>
    <tableColumn id="37" name="Vmin Ch.2 (5)(mV)" dataDxfId="1" totalsRowDxfId="25" dataCellStyle="Normal 3"/>
    <tableColumn id="38" name="Vmax Ch.2 (5)(mV)" dataDxfId="3" totalsRowDxfId="24" dataCellStyle="Normal 3"/>
    <tableColumn id="39" name="Count (1)(KV)" dataDxfId="4" totalsRowDxfId="23" dataCellStyle="Normal 3"/>
    <tableColumn id="40" name="Spread16 % (8)(s)" totalsRowFunction="sum" dataDxfId="62" totalsRowDxfId="22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3" name="Table2351944" displayName="Table2351944" ref="B140:F147" totalsRowShown="0" headerRowDxfId="160" dataDxfId="159">
  <autoFilter ref="B140:F147"/>
  <tableColumns count="5">
    <tableColumn id="1" name="Output" dataDxfId="158" dataCellStyle="Normal 2"/>
    <tableColumn id="2" name="Min" dataDxfId="157">
      <calculatedColumnFormula array="1">IFERROR(MIN(IF(('M1 data'!$F$105:$F$116= 'M1 data'!$B141)*ISNUMBER('M1 data'!$G$105:$G$116),'M1 data'!$K$105:$K$116)),"-")</calculatedColumnFormula>
    </tableColumn>
    <tableColumn id="3" name="Mean" dataDxfId="156">
      <calculatedColumnFormula array="1">IFERROR(AVERAGE(IF(('M1 data'!$F$105:$F$116= 'M1 data'!$B141)*ISNUMBER('M1 data'!$G$105:$G$116),'M1 data'!$L$105:$L$116)),"-")</calculatedColumnFormula>
    </tableColumn>
    <tableColumn id="4" name="Max" dataDxfId="155">
      <calculatedColumnFormula array="1">IFERROR(MAX(IF(('M1 data'!$F$105:$F$116= 'M1 data'!$B141)*ISNUMBER('M1 data'!$G$105:$G$116),'M1 data'!$M$105:$M$116)),"-")</calculatedColumnFormula>
    </tableColumn>
    <tableColumn id="5" name="Units" dataDxfId="1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4" name="Table23562045" displayName="Table23562045" ref="B149:F156" totalsRowShown="0" headerRowDxfId="153" dataDxfId="152">
  <autoFilter ref="B149:F156"/>
  <tableColumns count="5">
    <tableColumn id="1" name="Output" dataDxfId="151" dataCellStyle="Normal 2"/>
    <tableColumn id="2" name="Min" dataDxfId="150">
      <calculatedColumnFormula array="1">IFERROR(MIN(IF(('M1 data'!$F$105:$F$116= 'M1 data'!$B150)*ISNUMBER('M1 data'!$G$105:$G$116),'M1 data'!$N$105:$N$116)),"-")</calculatedColumnFormula>
    </tableColumn>
    <tableColumn id="3" name="Mean" dataDxfId="149">
      <calculatedColumnFormula array="1">IFERROR(AVERAGE(IF(('M1 data'!$F$105:$F$116= 'M1 data'!$B150)*ISNUMBER('M1 data'!$G$105:$G$116),'M1 data'!$O$105:$O$116)),"-")</calculatedColumnFormula>
    </tableColumn>
    <tableColumn id="4" name="Max" dataDxfId="148">
      <calculatedColumnFormula array="1">IFERROR(MAX(IF(('M1 data'!$F$105:$F$116= 'M1 data'!$B150)*ISNUMBER('M1 data'!$G$105:$G$116),'M1 data'!$P$105:$P$116)),"-")</calculatedColumnFormula>
    </tableColumn>
    <tableColumn id="5" name="Units" dataDxfId="1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5" name="Table23582146" displayName="Table23582146" ref="B167:F174" totalsRowShown="0" headerRowDxfId="146" dataDxfId="145">
  <autoFilter ref="B167:F174"/>
  <tableColumns count="5">
    <tableColumn id="1" name="Output" dataDxfId="144" dataCellStyle="Normal 2"/>
    <tableColumn id="2" name="Min" dataDxfId="143">
      <calculatedColumnFormula array="1">IFERROR(MIN(IF(('M1 data'!$F$105:$F$116= 'M1 data'!$B168)*ISNUMBER('M1 data'!$G$105:$G$116),'M1 data'!$T$105:$T$116)),"-")</calculatedColumnFormula>
    </tableColumn>
    <tableColumn id="3" name="Mean" dataDxfId="142">
      <calculatedColumnFormula array="1">IFERROR(AVERAGE(IF(('M1 data'!$F$105:$F$116= 'M1 data'!$B168)*ISNUMBER('M1 data'!$G$105:$G$116),'M1 data'!$T$105:$T$116)),"-")</calculatedColumnFormula>
    </tableColumn>
    <tableColumn id="4" name="Max" dataDxfId="141">
      <calculatedColumnFormula array="1">IFERROR(MAX(IF(('M1 data'!$F$105:$F$116= 'M1 data'!$B168)*ISNUMBER('M1 data'!$G$105:$G$116),'M1 data'!$T$105:$T$116)),"-")</calculatedColumnFormula>
    </tableColumn>
    <tableColumn id="5" name="Units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6" name="Table23592247" displayName="Table23592247" ref="B158:F165" totalsRowShown="0" headerRowDxfId="139" dataDxfId="138">
  <autoFilter ref="B158:F165"/>
  <tableColumns count="5">
    <tableColumn id="1" name="Output" dataDxfId="137" dataCellStyle="Normal 2"/>
    <tableColumn id="2" name="Min" dataDxfId="136">
      <calculatedColumnFormula array="1">IFERROR(MIN(IF(('M1 data'!$F$105:$F$116= 'M1 data'!$B159)*ISNUMBER('M1 data'!$G$105:$G$116),'M1 data'!$Q$105:$Q$116)),"-")</calculatedColumnFormula>
    </tableColumn>
    <tableColumn id="3" name="Mean" dataDxfId="135">
      <calculatedColumnFormula array="1">IFERROR(AVERAGE(IF(('M1 data'!$F$105:$F$116= 'M1 data'!$B159)*ISNUMBER('M1 data'!$G$105:$G$116),'M1 data'!$R$105:$R$116)),"-")</calculatedColumnFormula>
    </tableColumn>
    <tableColumn id="4" name="Max" dataDxfId="134">
      <calculatedColumnFormula array="1">IFERROR(MAX(IF(('M1 data'!$F$105:$F$116= 'M1 data'!$B159)*ISNUMBER('M1 data'!$G$105:$G$116),'M1 data'!$S$105:$S$116)),"-")</calculatedColumnFormula>
    </tableColumn>
    <tableColumn id="5" name="Units" dataDxfId="1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7" name="Table2358102348" displayName="Table2358102348" ref="B176:F183" totalsRowShown="0" headerRowDxfId="132" dataDxfId="131">
  <autoFilter ref="B176:F183"/>
  <tableColumns count="5">
    <tableColumn id="1" name="Output" dataDxfId="130" dataCellStyle="Normal 2"/>
    <tableColumn id="2" name="Min" dataDxfId="129">
      <calculatedColumnFormula array="1">IFERROR(MIN(IF(('M1 data'!$F$105:$F$116= 'M1 data'!$B177)*ISNUMBER('M1 data'!$G$105:$G$116),'M1 data'!$Y$105:$Y$116)),"-")</calculatedColumnFormula>
    </tableColumn>
    <tableColumn id="3" name="Mean" dataDxfId="128">
      <calculatedColumnFormula array="1">IFERROR(AVERAGE(IF(('M1 data'!$F$105:$F$116= 'M1 data'!$B177)*ISNUMBER('M1 data'!$G$105:$G$116),'M1 data'!$Y$105:$Y$116)),"-")</calculatedColumnFormula>
    </tableColumn>
    <tableColumn id="4" name="Max" dataDxfId="127">
      <calculatedColumnFormula array="1">IFERROR(MAX(IF(('M1 data'!$F$105:$F$116= 'M1 data'!$B177)*ISNUMBER('M1 data'!$G$105:$G$116),'M1 data'!$Y$105:$Y$116)),"-")</calculatedColumnFormula>
    </tableColumn>
    <tableColumn id="5" name="Units" dataDxfId="1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8" name="Table2359112449" displayName="Table2359112449" ref="B203:F210" totalsRowShown="0" headerRowDxfId="125" dataDxfId="124">
  <autoFilter ref="B203:F210"/>
  <tableColumns count="5">
    <tableColumn id="1" name="Output" dataDxfId="123" dataCellStyle="Normal 2"/>
    <tableColumn id="2" name="Min" dataDxfId="122">
      <calculatedColumnFormula array="1">MIN(IF(('M1 data'!$F$105:$F$116= 'M1 data'!$B204)*ISNUMBER('M1 data'!$G$105:$G$116)*'M1 data'!$AN$105:$AN$116&gt;0.15,'M1 data'!$AN$105:$AN$116))</calculatedColumnFormula>
    </tableColumn>
    <tableColumn id="3" name="Mean" dataDxfId="121">
      <calculatedColumnFormula array="1">IFERROR(AVERAGE(IF(('M1 data'!$F$105:$F$116= 'M1 data'!$B204)*ISNUMBER('M1 data'!$G$105:$G$116)*'M1 data'!$AN$105:$AN$116&gt;0.15,'M1 data'!$AN$105:$AN$116)),"-")</calculatedColumnFormula>
    </tableColumn>
    <tableColumn id="4" name="Max" dataDxfId="120">
      <calculatedColumnFormula array="1">IFERROR(MAX(IF(('M1 data'!$F$105:$F$116= 'M1 data'!$B204)*ISNUMBER('M1 data'!$G$105:$G$116)*'M1 data'!$AN$105:$AN$116&gt;0.15,'M1 data'!$AN$105:$AN$116)),"-")</calculatedColumnFormula>
    </tableColumn>
    <tableColumn id="5" name="Units" dataDxfId="1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9" name="Table235911122550" displayName="Table235911122550" ref="B212:F219" totalsRowShown="0" headerRowDxfId="118" dataDxfId="117">
  <autoFilter ref="B212:F219"/>
  <tableColumns count="5">
    <tableColumn id="1" name="Output" dataDxfId="116" dataCellStyle="Normal 2"/>
    <tableColumn id="2" name="Min" dataDxfId="115">
      <calculatedColumnFormula array="1">MIN(IF(('M1 data'!$F$105:$F$116= 'M1 data'!$B213)*ISNUMBER('M1 data'!$G$105:$G$116)*'M1 data'!$AN$105:$AN$116&gt;0.15,'M1 data'!$AF$105:$AF$116))</calculatedColumnFormula>
    </tableColumn>
    <tableColumn id="3" name="Mean" dataDxfId="114">
      <calculatedColumnFormula array="1">MIN(IF(('M1 data'!$F$105:$F$116= 'M1 data'!$B213)*ISNUMBER('M1 data'!$G$105:$G$116)*'M1 data'!$AN$105:$AN$116&gt;0.15,'M1 data'!$AG$105:$AG$116))</calculatedColumnFormula>
    </tableColumn>
    <tableColumn id="4" name="Max" dataDxfId="113">
      <calculatedColumnFormula array="1">MIN(IF(('M1 data'!$F$105:$F$116= 'M1 data'!$B213)*ISNUMBER('M1 data'!$G$105:$G$116)*'M1 data'!$AN$105:$AN$116&gt;0.15,'M1 data'!$AH$105:$AH$116))</calculatedColumnFormula>
    </tableColumn>
    <tableColumn id="5" name="Units" dataDxfId="1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2:BA264"/>
  <sheetViews>
    <sheetView tabSelected="1" topLeftCell="A94" zoomScaleNormal="115" workbookViewId="0">
      <selection activeCell="AI105" sqref="AI105:AJ116"/>
    </sheetView>
  </sheetViews>
  <sheetFormatPr defaultRowHeight="12.75" x14ac:dyDescent="0.2"/>
  <cols>
    <col min="1" max="1" width="23" style="90" customWidth="1"/>
    <col min="2" max="2" width="9.7109375" style="90" bestFit="1" customWidth="1"/>
    <col min="3" max="4" width="9.140625" style="90"/>
    <col min="5" max="5" width="12.28515625" style="90" customWidth="1"/>
    <col min="6" max="7" width="9.140625" style="90"/>
    <col min="8" max="8" width="9.7109375" style="90" customWidth="1"/>
    <col min="9" max="9" width="12.42578125" style="90" customWidth="1"/>
    <col min="10" max="10" width="11.42578125" style="90" customWidth="1"/>
    <col min="11" max="33" width="9.140625" style="90"/>
    <col min="34" max="34" width="10.42578125" style="90" customWidth="1"/>
    <col min="35" max="16384" width="9.140625" style="90"/>
  </cols>
  <sheetData>
    <row r="2" spans="1:41" ht="15.75" x14ac:dyDescent="0.25">
      <c r="A2" s="89" t="s">
        <v>136</v>
      </c>
    </row>
    <row r="3" spans="1:41" x14ac:dyDescent="0.2">
      <c r="A3" s="91" t="s">
        <v>137</v>
      </c>
    </row>
    <row r="4" spans="1:41" x14ac:dyDescent="0.2">
      <c r="A4" s="92" t="s">
        <v>138</v>
      </c>
    </row>
    <row r="5" spans="1:41" x14ac:dyDescent="0.2">
      <c r="A5" s="90" t="s">
        <v>139</v>
      </c>
    </row>
    <row r="6" spans="1:41" x14ac:dyDescent="0.2">
      <c r="A6" s="90" t="s">
        <v>140</v>
      </c>
    </row>
    <row r="8" spans="1:41" x14ac:dyDescent="0.2">
      <c r="A8" s="90" t="s">
        <v>141</v>
      </c>
      <c r="B8" s="90" t="s">
        <v>142</v>
      </c>
      <c r="C8" s="93"/>
      <c r="D8" s="93"/>
      <c r="E8" s="93"/>
      <c r="F8" s="93"/>
      <c r="G8" s="93"/>
      <c r="AJ8" s="94"/>
      <c r="AK8" s="94"/>
      <c r="AL8" s="94"/>
      <c r="AM8" s="94"/>
      <c r="AN8" s="95"/>
    </row>
    <row r="9" spans="1:41" x14ac:dyDescent="0.2">
      <c r="A9" s="96" t="s">
        <v>143</v>
      </c>
      <c r="B9" s="97">
        <v>42213</v>
      </c>
      <c r="C9" s="98"/>
      <c r="D9" s="98"/>
      <c r="E9" s="98"/>
      <c r="F9" s="98"/>
      <c r="G9" s="98"/>
      <c r="AJ9" s="94"/>
      <c r="AK9" s="94"/>
      <c r="AL9" s="94"/>
      <c r="AM9" s="94"/>
      <c r="AN9" s="94"/>
    </row>
    <row r="10" spans="1:41" x14ac:dyDescent="0.2">
      <c r="A10" s="98"/>
      <c r="B10" s="98"/>
      <c r="C10" s="98"/>
      <c r="D10" s="98"/>
      <c r="E10" s="98"/>
      <c r="F10" s="98"/>
      <c r="G10" s="98"/>
    </row>
    <row r="11" spans="1:41" x14ac:dyDescent="0.2">
      <c r="A11" s="90" t="s">
        <v>144</v>
      </c>
    </row>
    <row r="12" spans="1:41" x14ac:dyDescent="0.2">
      <c r="A12" s="90" t="s">
        <v>5</v>
      </c>
    </row>
    <row r="13" spans="1:41" x14ac:dyDescent="0.2">
      <c r="A13" s="90" t="s">
        <v>6</v>
      </c>
    </row>
    <row r="14" spans="1:41" x14ac:dyDescent="0.2">
      <c r="A14" s="90" t="s">
        <v>7</v>
      </c>
      <c r="H14" s="99" t="s">
        <v>9</v>
      </c>
      <c r="I14" s="99" t="s">
        <v>9</v>
      </c>
      <c r="J14" s="99" t="s">
        <v>9</v>
      </c>
      <c r="K14" s="99" t="s">
        <v>10</v>
      </c>
      <c r="L14" s="99" t="s">
        <v>10</v>
      </c>
      <c r="M14" s="99" t="s">
        <v>10</v>
      </c>
      <c r="N14" s="99" t="s">
        <v>11</v>
      </c>
      <c r="O14" s="99" t="s">
        <v>11</v>
      </c>
      <c r="P14" s="99" t="s">
        <v>11</v>
      </c>
      <c r="Q14" s="99" t="s">
        <v>12</v>
      </c>
      <c r="R14" s="99" t="s">
        <v>12</v>
      </c>
      <c r="S14" s="99" t="s">
        <v>12</v>
      </c>
      <c r="T14" s="99" t="s">
        <v>8</v>
      </c>
      <c r="U14" s="99" t="s">
        <v>8</v>
      </c>
      <c r="V14" s="99" t="s">
        <v>8</v>
      </c>
      <c r="W14" s="99" t="s">
        <v>8</v>
      </c>
      <c r="X14" s="99" t="s">
        <v>8</v>
      </c>
      <c r="Y14" s="99" t="s">
        <v>13</v>
      </c>
      <c r="Z14" s="99" t="s">
        <v>13</v>
      </c>
      <c r="AA14" s="99" t="s">
        <v>14</v>
      </c>
      <c r="AB14" s="99" t="s">
        <v>14</v>
      </c>
      <c r="AC14" s="99" t="s">
        <v>14</v>
      </c>
      <c r="AD14" s="99" t="s">
        <v>14</v>
      </c>
      <c r="AE14" s="99" t="s">
        <v>14</v>
      </c>
      <c r="AF14" s="99" t="s">
        <v>15</v>
      </c>
      <c r="AG14" s="99" t="s">
        <v>15</v>
      </c>
      <c r="AH14" s="99" t="s">
        <v>15</v>
      </c>
      <c r="AI14" s="99" t="s">
        <v>16</v>
      </c>
      <c r="AJ14" s="99" t="s">
        <v>16</v>
      </c>
      <c r="AK14" s="99" t="s">
        <v>16</v>
      </c>
      <c r="AL14" s="99" t="s">
        <v>16</v>
      </c>
      <c r="AM14" s="99" t="s">
        <v>8</v>
      </c>
      <c r="AN14" s="99" t="s">
        <v>17</v>
      </c>
      <c r="AO14" s="99"/>
    </row>
    <row r="15" spans="1:41" x14ac:dyDescent="0.2">
      <c r="A15" s="94"/>
      <c r="B15" s="100"/>
      <c r="C15" s="94"/>
      <c r="D15" s="99"/>
      <c r="E15" s="99"/>
      <c r="F15" s="99"/>
      <c r="G15" s="99" t="s">
        <v>18</v>
      </c>
      <c r="H15" s="99" t="s">
        <v>19</v>
      </c>
      <c r="I15" s="99" t="s">
        <v>20</v>
      </c>
      <c r="J15" s="99" t="s">
        <v>21</v>
      </c>
      <c r="K15" s="99" t="s">
        <v>19</v>
      </c>
      <c r="L15" s="99" t="s">
        <v>20</v>
      </c>
      <c r="M15" s="99" t="s">
        <v>21</v>
      </c>
      <c r="N15" s="99" t="s">
        <v>19</v>
      </c>
      <c r="O15" s="99" t="s">
        <v>20</v>
      </c>
      <c r="P15" s="99" t="s">
        <v>21</v>
      </c>
      <c r="Q15" s="99" t="s">
        <v>19</v>
      </c>
      <c r="R15" s="99" t="s">
        <v>20</v>
      </c>
      <c r="S15" s="99" t="s">
        <v>21</v>
      </c>
      <c r="T15" s="99" t="s">
        <v>22</v>
      </c>
      <c r="U15" s="99" t="s">
        <v>23</v>
      </c>
      <c r="V15" s="99" t="s">
        <v>19</v>
      </c>
      <c r="W15" s="99" t="s">
        <v>20</v>
      </c>
      <c r="X15" s="99" t="s">
        <v>21</v>
      </c>
      <c r="Y15" s="99" t="s">
        <v>22</v>
      </c>
      <c r="Z15" s="99" t="s">
        <v>23</v>
      </c>
      <c r="AA15" s="99" t="s">
        <v>22</v>
      </c>
      <c r="AB15" s="99" t="s">
        <v>19</v>
      </c>
      <c r="AC15" s="99" t="s">
        <v>20</v>
      </c>
      <c r="AD15" s="99" t="s">
        <v>23</v>
      </c>
      <c r="AE15" s="99" t="s">
        <v>21</v>
      </c>
      <c r="AF15" s="99" t="s">
        <v>24</v>
      </c>
      <c r="AG15" s="99" t="s">
        <v>25</v>
      </c>
      <c r="AH15" s="99" t="s">
        <v>26</v>
      </c>
      <c r="AI15" s="99" t="s">
        <v>27</v>
      </c>
      <c r="AJ15" s="99" t="s">
        <v>28</v>
      </c>
      <c r="AK15" s="99" t="s">
        <v>29</v>
      </c>
      <c r="AL15" s="99" t="s">
        <v>30</v>
      </c>
      <c r="AM15" s="99" t="s">
        <v>31</v>
      </c>
      <c r="AN15" s="99" t="s">
        <v>32</v>
      </c>
      <c r="AO15" s="99"/>
    </row>
    <row r="16" spans="1:41" ht="15.75" x14ac:dyDescent="0.25">
      <c r="A16" s="101" t="s">
        <v>33</v>
      </c>
      <c r="B16" s="102" t="s">
        <v>109</v>
      </c>
      <c r="C16" s="101" t="s">
        <v>35</v>
      </c>
      <c r="D16" s="103" t="s">
        <v>36</v>
      </c>
      <c r="E16" s="103" t="s">
        <v>37</v>
      </c>
      <c r="F16" s="103" t="s">
        <v>38</v>
      </c>
      <c r="G16" s="103" t="s">
        <v>39</v>
      </c>
      <c r="H16" s="103" t="s">
        <v>40</v>
      </c>
      <c r="I16" s="103" t="s">
        <v>41</v>
      </c>
      <c r="J16" s="103" t="s">
        <v>42</v>
      </c>
      <c r="K16" s="104" t="s">
        <v>43</v>
      </c>
      <c r="L16" s="103" t="s">
        <v>44</v>
      </c>
      <c r="M16" s="103" t="s">
        <v>45</v>
      </c>
      <c r="N16" s="103" t="s">
        <v>46</v>
      </c>
      <c r="O16" s="103" t="s">
        <v>47</v>
      </c>
      <c r="P16" s="103" t="s">
        <v>48</v>
      </c>
      <c r="Q16" s="103" t="s">
        <v>49</v>
      </c>
      <c r="R16" s="103" t="s">
        <v>50</v>
      </c>
      <c r="S16" s="103" t="s">
        <v>51</v>
      </c>
      <c r="T16" s="103" t="s">
        <v>52</v>
      </c>
      <c r="U16" s="103" t="s">
        <v>53</v>
      </c>
      <c r="V16" s="103" t="s">
        <v>54</v>
      </c>
      <c r="W16" s="103" t="s">
        <v>55</v>
      </c>
      <c r="X16" s="103" t="s">
        <v>56</v>
      </c>
      <c r="Y16" s="103" t="s">
        <v>57</v>
      </c>
      <c r="Z16" s="103" t="s">
        <v>58</v>
      </c>
      <c r="AA16" s="103" t="s">
        <v>59</v>
      </c>
      <c r="AB16" s="103" t="s">
        <v>60</v>
      </c>
      <c r="AC16" s="103" t="s">
        <v>61</v>
      </c>
      <c r="AD16" s="103" t="s">
        <v>62</v>
      </c>
      <c r="AE16" s="103" t="s">
        <v>63</v>
      </c>
      <c r="AF16" s="103" t="s">
        <v>64</v>
      </c>
      <c r="AG16" s="103" t="s">
        <v>65</v>
      </c>
      <c r="AH16" s="103" t="s">
        <v>66</v>
      </c>
      <c r="AI16" s="103" t="s">
        <v>67</v>
      </c>
      <c r="AJ16" s="103" t="s">
        <v>68</v>
      </c>
      <c r="AK16" s="103" t="s">
        <v>69</v>
      </c>
      <c r="AL16" s="103" t="s">
        <v>70</v>
      </c>
      <c r="AM16" s="103" t="s">
        <v>71</v>
      </c>
      <c r="AN16" s="103" t="s">
        <v>72</v>
      </c>
      <c r="AO16" s="103"/>
    </row>
    <row r="17" spans="1:45" x14ac:dyDescent="0.2">
      <c r="A17" s="103" t="s">
        <v>73</v>
      </c>
      <c r="B17" s="99">
        <v>80</v>
      </c>
      <c r="C17" s="99" t="s">
        <v>74</v>
      </c>
      <c r="D17" s="99" t="s">
        <v>75</v>
      </c>
      <c r="E17" s="99">
        <v>33.333300000000001</v>
      </c>
      <c r="F17" s="99" t="s">
        <v>76</v>
      </c>
      <c r="G17" s="99">
        <v>33.329799999999999</v>
      </c>
      <c r="H17" s="99">
        <v>686.90269999999998</v>
      </c>
      <c r="I17" s="99">
        <v>749.23299999999995</v>
      </c>
      <c r="J17" s="99">
        <v>823.42179999999996</v>
      </c>
      <c r="K17" s="99">
        <v>643.41639999999995</v>
      </c>
      <c r="L17" s="99">
        <v>701.45460000000003</v>
      </c>
      <c r="M17" s="99">
        <v>768.7627</v>
      </c>
      <c r="N17" s="99">
        <v>49.707000000000001</v>
      </c>
      <c r="O17" s="99">
        <v>49.915900000000001</v>
      </c>
      <c r="P17" s="99">
        <v>50.1248</v>
      </c>
      <c r="Q17" s="99">
        <v>1E-3</v>
      </c>
      <c r="R17" s="99">
        <v>18.862200000000001</v>
      </c>
      <c r="S17" s="99">
        <v>89.221900000000005</v>
      </c>
      <c r="T17" s="99">
        <v>102.61490000000001</v>
      </c>
      <c r="U17" s="99">
        <v>13.376200000000001</v>
      </c>
      <c r="V17" s="99">
        <v>29.9499</v>
      </c>
      <c r="W17" s="99">
        <v>30.0032</v>
      </c>
      <c r="X17" s="99">
        <v>30.052499999999998</v>
      </c>
      <c r="Y17" s="99">
        <v>158.3639</v>
      </c>
      <c r="Z17" s="99">
        <v>20.379000000000001</v>
      </c>
      <c r="AA17" s="99">
        <v>6.9391999999999996</v>
      </c>
      <c r="AB17" s="99">
        <v>29.999600000000001</v>
      </c>
      <c r="AC17" s="99">
        <v>30.0032</v>
      </c>
      <c r="AD17" s="99">
        <v>0.84119999999999995</v>
      </c>
      <c r="AE17" s="99">
        <v>30.006599999999999</v>
      </c>
      <c r="AF17" s="99">
        <v>40.745399999999997</v>
      </c>
      <c r="AG17" s="99">
        <v>699.31309999999996</v>
      </c>
      <c r="AH17" s="99">
        <v>3333.5147999999999</v>
      </c>
      <c r="AI17" s="99">
        <v>-24.737200000000001</v>
      </c>
      <c r="AJ17" s="99">
        <v>3294.1606999999999</v>
      </c>
      <c r="AK17" s="99">
        <v>-135.83000000000001</v>
      </c>
      <c r="AL17" s="99">
        <v>3419.1401000000001</v>
      </c>
      <c r="AM17" s="99">
        <v>33.328000000000003</v>
      </c>
      <c r="AN17" s="99">
        <v>2.3099999999999999E-2</v>
      </c>
      <c r="AO17" s="99"/>
    </row>
    <row r="18" spans="1:45" x14ac:dyDescent="0.2">
      <c r="A18" s="105" t="s">
        <v>73</v>
      </c>
      <c r="B18" s="99"/>
      <c r="C18" s="99" t="s">
        <v>74</v>
      </c>
      <c r="D18" s="99" t="s">
        <v>75</v>
      </c>
      <c r="E18" s="99">
        <v>45.85</v>
      </c>
      <c r="F18" s="99" t="s">
        <v>77</v>
      </c>
      <c r="G18" s="99">
        <v>45.232599999999998</v>
      </c>
      <c r="H18" s="99">
        <v>798.83159999999998</v>
      </c>
      <c r="I18" s="99">
        <v>877.90189999999996</v>
      </c>
      <c r="J18" s="99">
        <v>972.26649999999995</v>
      </c>
      <c r="K18" s="99">
        <v>744.09929999999997</v>
      </c>
      <c r="L18" s="99">
        <v>815.85090000000002</v>
      </c>
      <c r="M18" s="99">
        <v>910.47280000000001</v>
      </c>
      <c r="N18" s="99">
        <v>49.665799999999997</v>
      </c>
      <c r="O18" s="99">
        <v>49.88</v>
      </c>
      <c r="P18" s="99">
        <v>50.100299999999997</v>
      </c>
      <c r="Q18" s="99">
        <v>2.0000000000000001E-4</v>
      </c>
      <c r="R18" s="99">
        <v>22.602499999999999</v>
      </c>
      <c r="S18" s="99">
        <v>136.25880000000001</v>
      </c>
      <c r="T18" s="99">
        <v>213.6549</v>
      </c>
      <c r="U18" s="99">
        <v>31.227499999999999</v>
      </c>
      <c r="V18" s="99">
        <v>22.0015</v>
      </c>
      <c r="W18" s="99">
        <v>22.107900000000001</v>
      </c>
      <c r="X18" s="99">
        <v>22.2151</v>
      </c>
      <c r="Y18" s="99">
        <v>30433.749500000002</v>
      </c>
      <c r="Z18" s="99">
        <v>8912.2793000000001</v>
      </c>
      <c r="AA18" s="99">
        <v>103.0091</v>
      </c>
      <c r="AB18" s="99">
        <v>22.0549</v>
      </c>
      <c r="AC18" s="99">
        <v>22.107900000000001</v>
      </c>
      <c r="AD18" s="99">
        <v>26.4466</v>
      </c>
      <c r="AE18" s="99">
        <v>22.157900000000001</v>
      </c>
      <c r="AF18" s="99">
        <v>30.2242</v>
      </c>
      <c r="AG18" s="99">
        <v>32.9437</v>
      </c>
      <c r="AH18" s="99">
        <v>38.360900000000001</v>
      </c>
      <c r="AI18" s="99">
        <v>-27.540600000000001</v>
      </c>
      <c r="AJ18" s="99">
        <v>3277.4706999999999</v>
      </c>
      <c r="AK18" s="99">
        <v>-152.52000000000001</v>
      </c>
      <c r="AL18" s="99">
        <v>3402.4501</v>
      </c>
      <c r="AM18" s="99">
        <v>45.231999999999999</v>
      </c>
      <c r="AN18" s="99">
        <v>0.46589999999999998</v>
      </c>
      <c r="AO18" s="99"/>
    </row>
    <row r="19" spans="1:45" x14ac:dyDescent="0.2">
      <c r="A19" s="105" t="s">
        <v>73</v>
      </c>
      <c r="B19" s="99"/>
      <c r="C19" s="99" t="s">
        <v>74</v>
      </c>
      <c r="D19" s="99" t="s">
        <v>75</v>
      </c>
      <c r="E19" s="99">
        <v>33.332999999999998</v>
      </c>
      <c r="F19" s="99" t="s">
        <v>78</v>
      </c>
      <c r="G19" s="99">
        <v>33.170699999999997</v>
      </c>
      <c r="H19" s="99">
        <v>808.63739999999996</v>
      </c>
      <c r="I19" s="99">
        <v>887.9547</v>
      </c>
      <c r="J19" s="99">
        <v>988.73289999999997</v>
      </c>
      <c r="K19" s="99">
        <v>741.33590000000004</v>
      </c>
      <c r="L19" s="99">
        <v>821.26530000000002</v>
      </c>
      <c r="M19" s="99">
        <v>906.95669999999996</v>
      </c>
      <c r="N19" s="99">
        <v>49.755299999999998</v>
      </c>
      <c r="O19" s="99">
        <v>49.912100000000002</v>
      </c>
      <c r="P19" s="99">
        <v>50.080300000000001</v>
      </c>
      <c r="Q19" s="99">
        <v>1E-4</v>
      </c>
      <c r="R19" s="99">
        <v>24.070799999999998</v>
      </c>
      <c r="S19" s="99">
        <v>119.29859999999999</v>
      </c>
      <c r="T19" s="99">
        <v>225.5318</v>
      </c>
      <c r="U19" s="99">
        <v>40.488399999999999</v>
      </c>
      <c r="V19" s="99">
        <v>30.032399999999999</v>
      </c>
      <c r="W19" s="99">
        <v>30.147099999999998</v>
      </c>
      <c r="X19" s="99">
        <v>30.257999999999999</v>
      </c>
      <c r="Y19" s="99">
        <v>7635.3388000000004</v>
      </c>
      <c r="Z19" s="99">
        <v>1543.4948999999999</v>
      </c>
      <c r="AA19" s="99">
        <v>139.77889999999999</v>
      </c>
      <c r="AB19" s="99">
        <v>30.077400000000001</v>
      </c>
      <c r="AC19" s="99">
        <v>30.147099999999998</v>
      </c>
      <c r="AD19" s="99">
        <v>36.431600000000003</v>
      </c>
      <c r="AE19" s="99">
        <v>30.217199999999998</v>
      </c>
      <c r="AF19" s="99">
        <v>30.634699999999999</v>
      </c>
      <c r="AG19" s="99">
        <v>32.860700000000001</v>
      </c>
      <c r="AH19" s="99">
        <v>35.175899999999999</v>
      </c>
      <c r="AI19" s="99">
        <v>-40.9056</v>
      </c>
      <c r="AJ19" s="99">
        <v>3293.5738999999999</v>
      </c>
      <c r="AK19" s="99">
        <v>-152.52000000000001</v>
      </c>
      <c r="AL19" s="99">
        <v>3419.1401000000001</v>
      </c>
      <c r="AM19" s="99">
        <v>33.168999999999997</v>
      </c>
      <c r="AN19" s="99">
        <v>0.4637</v>
      </c>
      <c r="AO19" s="99"/>
    </row>
    <row r="20" spans="1:45" x14ac:dyDescent="0.2">
      <c r="A20" s="105" t="s">
        <v>73</v>
      </c>
      <c r="B20" s="99"/>
      <c r="C20" s="99" t="s">
        <v>74</v>
      </c>
      <c r="D20" s="99" t="s">
        <v>75</v>
      </c>
      <c r="E20" s="99">
        <v>64</v>
      </c>
      <c r="F20" s="99" t="s">
        <v>80</v>
      </c>
      <c r="G20" s="99">
        <v>63.5794</v>
      </c>
      <c r="H20" s="99">
        <v>763.07820000000004</v>
      </c>
      <c r="I20" s="99">
        <v>831.64930000000004</v>
      </c>
      <c r="J20" s="99">
        <v>942.87199999999996</v>
      </c>
      <c r="K20" s="99">
        <v>707.91579999999999</v>
      </c>
      <c r="L20" s="99">
        <v>777.94730000000004</v>
      </c>
      <c r="M20" s="99">
        <v>875.14819999999997</v>
      </c>
      <c r="N20" s="99">
        <v>49.638599999999997</v>
      </c>
      <c r="O20" s="99">
        <v>49.948300000000003</v>
      </c>
      <c r="P20" s="99">
        <v>50.304699999999997</v>
      </c>
      <c r="Q20" s="99">
        <v>1E-4</v>
      </c>
      <c r="R20" s="99">
        <v>20.7271</v>
      </c>
      <c r="S20" s="99">
        <v>114.36620000000001</v>
      </c>
      <c r="T20" s="99">
        <v>172.24690000000001</v>
      </c>
      <c r="U20" s="99">
        <v>22.8278</v>
      </c>
      <c r="V20" s="99">
        <v>15.6431</v>
      </c>
      <c r="W20" s="99">
        <v>15.728400000000001</v>
      </c>
      <c r="X20" s="99">
        <v>15.8154</v>
      </c>
      <c r="Y20" s="99">
        <v>30554.219499999999</v>
      </c>
      <c r="Z20" s="99">
        <v>10538.0057</v>
      </c>
      <c r="AA20" s="99">
        <v>82.262799999999999</v>
      </c>
      <c r="AB20" s="99">
        <v>15.6866</v>
      </c>
      <c r="AC20" s="99">
        <v>15.728400000000001</v>
      </c>
      <c r="AD20" s="99">
        <v>17.270900000000001</v>
      </c>
      <c r="AE20" s="99">
        <v>15.7689</v>
      </c>
      <c r="AF20" s="99">
        <v>28.256599999999999</v>
      </c>
      <c r="AG20" s="99">
        <v>32.322000000000003</v>
      </c>
      <c r="AH20" s="99">
        <v>39.790900000000001</v>
      </c>
      <c r="AI20" s="99">
        <v>-40.9056</v>
      </c>
      <c r="AJ20" s="99">
        <v>3293.5738999999999</v>
      </c>
      <c r="AK20" s="99">
        <v>-152.52000000000001</v>
      </c>
      <c r="AL20" s="99">
        <v>3419.1401000000001</v>
      </c>
      <c r="AM20" s="99">
        <v>63.578000000000003</v>
      </c>
      <c r="AN20" s="99">
        <v>0.52300000000000002</v>
      </c>
      <c r="AO20" s="99"/>
      <c r="AP20" s="99"/>
      <c r="AQ20" s="99"/>
      <c r="AR20" s="99"/>
      <c r="AS20" s="99"/>
    </row>
    <row r="21" spans="1:45" x14ac:dyDescent="0.2">
      <c r="A21" s="105" t="s">
        <v>73</v>
      </c>
      <c r="B21" s="99"/>
      <c r="C21" s="99" t="s">
        <v>74</v>
      </c>
      <c r="D21" s="99" t="s">
        <v>75</v>
      </c>
      <c r="E21" s="99">
        <v>49.210700000000003</v>
      </c>
      <c r="F21" s="99" t="s">
        <v>110</v>
      </c>
      <c r="G21" s="99">
        <v>49.205500000000001</v>
      </c>
      <c r="H21" s="99">
        <v>772.23339999999996</v>
      </c>
      <c r="I21" s="99">
        <v>848.33900000000006</v>
      </c>
      <c r="J21" s="99">
        <v>960.82180000000005</v>
      </c>
      <c r="K21" s="99">
        <v>710.43499999999995</v>
      </c>
      <c r="L21" s="99">
        <v>792.55330000000004</v>
      </c>
      <c r="M21" s="99">
        <v>885.54920000000004</v>
      </c>
      <c r="N21" s="99">
        <v>49.688699999999997</v>
      </c>
      <c r="O21" s="99">
        <v>49.905999999999999</v>
      </c>
      <c r="P21" s="99">
        <v>50.1614</v>
      </c>
      <c r="Q21" s="99">
        <v>1E-3</v>
      </c>
      <c r="R21" s="99">
        <v>23.099499999999999</v>
      </c>
      <c r="S21" s="99">
        <v>126.8621</v>
      </c>
      <c r="T21" s="99">
        <v>140.30539999999999</v>
      </c>
      <c r="U21" s="99">
        <v>16.637899999999998</v>
      </c>
      <c r="V21" s="99">
        <v>20.257300000000001</v>
      </c>
      <c r="W21" s="99">
        <v>20.323</v>
      </c>
      <c r="X21" s="99">
        <v>20.397600000000001</v>
      </c>
      <c r="Y21" s="99">
        <v>2091.9940000000001</v>
      </c>
      <c r="Z21" s="99">
        <v>325.70119999999997</v>
      </c>
      <c r="AA21" s="99">
        <v>17.549600000000002</v>
      </c>
      <c r="AB21" s="99">
        <v>20.314</v>
      </c>
      <c r="AC21" s="99">
        <v>20.322900000000001</v>
      </c>
      <c r="AD21" s="99">
        <v>2.0177999999999998</v>
      </c>
      <c r="AE21" s="99">
        <v>20.331499999999998</v>
      </c>
      <c r="AF21" s="99">
        <v>21.376300000000001</v>
      </c>
      <c r="AG21" s="99">
        <v>135.0626</v>
      </c>
      <c r="AH21" s="99">
        <v>2733.7750999999998</v>
      </c>
      <c r="AI21" s="99">
        <v>-25.258700000000001</v>
      </c>
      <c r="AJ21" s="99">
        <v>3278.0574000000001</v>
      </c>
      <c r="AK21" s="99">
        <v>-135.83000000000001</v>
      </c>
      <c r="AL21" s="99">
        <v>3402.4501</v>
      </c>
      <c r="AM21" s="99">
        <v>49.204000000000001</v>
      </c>
      <c r="AN21" s="99">
        <v>8.6400000000000005E-2</v>
      </c>
      <c r="AO21" s="99"/>
      <c r="AP21" s="99"/>
      <c r="AQ21" s="99"/>
      <c r="AR21" s="99"/>
      <c r="AS21" s="99"/>
    </row>
    <row r="22" spans="1:45" x14ac:dyDescent="0.2">
      <c r="A22" s="105" t="s">
        <v>73</v>
      </c>
      <c r="B22" s="99">
        <v>83</v>
      </c>
      <c r="C22" s="99" t="s">
        <v>111</v>
      </c>
      <c r="D22" s="99" t="s">
        <v>75</v>
      </c>
      <c r="E22" s="99">
        <v>33.332999999999998</v>
      </c>
      <c r="F22" s="99" t="s">
        <v>76</v>
      </c>
      <c r="G22" s="99">
        <v>33.329799999999999</v>
      </c>
      <c r="H22" s="99">
        <v>688.99860000000001</v>
      </c>
      <c r="I22" s="99">
        <v>757.59709999999995</v>
      </c>
      <c r="J22" s="99">
        <v>841.02729999999997</v>
      </c>
      <c r="K22" s="99">
        <v>653.51440000000002</v>
      </c>
      <c r="L22" s="99">
        <v>717.27809999999999</v>
      </c>
      <c r="M22" s="99">
        <v>784.57010000000002</v>
      </c>
      <c r="N22" s="99">
        <v>49.718800000000002</v>
      </c>
      <c r="O22" s="99">
        <v>49.935400000000001</v>
      </c>
      <c r="P22" s="99">
        <v>50.124400000000001</v>
      </c>
      <c r="Q22" s="99">
        <v>1E-4</v>
      </c>
      <c r="R22" s="99">
        <v>19.169799999999999</v>
      </c>
      <c r="S22" s="99">
        <v>96.997900000000001</v>
      </c>
      <c r="T22" s="99">
        <v>106.7961</v>
      </c>
      <c r="U22" s="99">
        <v>13.611000000000001</v>
      </c>
      <c r="V22" s="99">
        <v>29.946300000000001</v>
      </c>
      <c r="W22" s="99">
        <v>30.0032</v>
      </c>
      <c r="X22" s="99">
        <v>30.053100000000001</v>
      </c>
      <c r="Y22" s="99">
        <v>127.5395</v>
      </c>
      <c r="Z22" s="99">
        <v>17.260400000000001</v>
      </c>
      <c r="AA22" s="99">
        <v>6.4173999999999998</v>
      </c>
      <c r="AB22" s="99">
        <v>29.9999</v>
      </c>
      <c r="AC22" s="99">
        <v>30.0032</v>
      </c>
      <c r="AD22" s="99">
        <v>0.78380000000000005</v>
      </c>
      <c r="AE22" s="99">
        <v>30.0063</v>
      </c>
      <c r="AF22" s="99">
        <v>44.677999999999997</v>
      </c>
      <c r="AG22" s="99">
        <v>625.77769999999998</v>
      </c>
      <c r="AH22" s="99">
        <v>3333.3834000000002</v>
      </c>
      <c r="AI22" s="99">
        <v>-41.427199999999999</v>
      </c>
      <c r="AJ22" s="99">
        <v>3291.3573000000001</v>
      </c>
      <c r="AK22" s="99">
        <v>-152.52000000000001</v>
      </c>
      <c r="AL22" s="99">
        <v>3402.4501</v>
      </c>
      <c r="AM22" s="99">
        <v>33.328000000000003</v>
      </c>
      <c r="AN22" s="99">
        <v>2.1399999999999999E-2</v>
      </c>
      <c r="AO22" s="99"/>
      <c r="AP22" s="99"/>
      <c r="AQ22" s="99"/>
      <c r="AR22" s="99"/>
      <c r="AS22" s="99"/>
    </row>
    <row r="23" spans="1:45" x14ac:dyDescent="0.2">
      <c r="A23" s="105" t="s">
        <v>73</v>
      </c>
      <c r="B23" s="99"/>
      <c r="C23" s="99" t="s">
        <v>111</v>
      </c>
      <c r="D23" s="99" t="s">
        <v>75</v>
      </c>
      <c r="E23" s="99">
        <v>45.85</v>
      </c>
      <c r="F23" s="99" t="s">
        <v>77</v>
      </c>
      <c r="G23" s="99">
        <v>45.232700000000001</v>
      </c>
      <c r="H23" s="99">
        <v>804.65129999999999</v>
      </c>
      <c r="I23" s="99">
        <v>875.34519999999998</v>
      </c>
      <c r="J23" s="99">
        <v>957.82029999999997</v>
      </c>
      <c r="K23" s="99">
        <v>735.04309999999998</v>
      </c>
      <c r="L23" s="99">
        <v>813.74189999999999</v>
      </c>
      <c r="M23" s="99">
        <v>894.48149999999998</v>
      </c>
      <c r="N23" s="99">
        <v>49.648800000000001</v>
      </c>
      <c r="O23" s="99">
        <v>49.881399999999999</v>
      </c>
      <c r="P23" s="99">
        <v>50.124699999999997</v>
      </c>
      <c r="Q23" s="99">
        <v>5.9999999999999995E-4</v>
      </c>
      <c r="R23" s="99">
        <v>22.219200000000001</v>
      </c>
      <c r="S23" s="99">
        <v>130.68950000000001</v>
      </c>
      <c r="T23" s="99">
        <v>210.04949999999999</v>
      </c>
      <c r="U23" s="99">
        <v>31.027200000000001</v>
      </c>
      <c r="V23" s="99">
        <v>22.000299999999999</v>
      </c>
      <c r="W23" s="99">
        <v>22.107900000000001</v>
      </c>
      <c r="X23" s="99">
        <v>22.2104</v>
      </c>
      <c r="Y23" s="99">
        <v>29217.6456</v>
      </c>
      <c r="Z23" s="99">
        <v>8879.0187000000005</v>
      </c>
      <c r="AA23" s="99">
        <v>103.175</v>
      </c>
      <c r="AB23" s="99">
        <v>22.057099999999998</v>
      </c>
      <c r="AC23" s="99">
        <v>22.107900000000001</v>
      </c>
      <c r="AD23" s="99">
        <v>26.351800000000001</v>
      </c>
      <c r="AE23" s="99">
        <v>22.1602</v>
      </c>
      <c r="AF23" s="99">
        <v>30.7592</v>
      </c>
      <c r="AG23" s="99">
        <v>33.0017</v>
      </c>
      <c r="AH23" s="99">
        <v>39.501899999999999</v>
      </c>
      <c r="AI23" s="99">
        <v>-25.258700000000001</v>
      </c>
      <c r="AJ23" s="99">
        <v>3278.0574000000001</v>
      </c>
      <c r="AK23" s="99">
        <v>-135.83000000000001</v>
      </c>
      <c r="AL23" s="99">
        <v>3402.4501</v>
      </c>
      <c r="AM23" s="99">
        <v>45.231999999999999</v>
      </c>
      <c r="AN23" s="99">
        <v>0.4667</v>
      </c>
      <c r="AO23" s="99"/>
      <c r="AP23" s="99"/>
      <c r="AQ23" s="99"/>
      <c r="AR23" s="99"/>
      <c r="AS23" s="99"/>
    </row>
    <row r="24" spans="1:45" x14ac:dyDescent="0.2">
      <c r="A24" s="105" t="s">
        <v>73</v>
      </c>
      <c r="B24" s="99"/>
      <c r="C24" s="99" t="s">
        <v>111</v>
      </c>
      <c r="D24" s="99" t="s">
        <v>75</v>
      </c>
      <c r="E24" s="99">
        <v>33.332999999999998</v>
      </c>
      <c r="F24" s="99" t="s">
        <v>78</v>
      </c>
      <c r="G24" s="99">
        <v>33.171500000000002</v>
      </c>
      <c r="H24" s="99">
        <v>812.02750000000003</v>
      </c>
      <c r="I24" s="99">
        <v>888.65099999999995</v>
      </c>
      <c r="J24" s="99">
        <v>993.30100000000004</v>
      </c>
      <c r="K24" s="99">
        <v>740.34469999999999</v>
      </c>
      <c r="L24" s="99">
        <v>822.33659999999998</v>
      </c>
      <c r="M24" s="99">
        <v>904.52890000000002</v>
      </c>
      <c r="N24" s="99">
        <v>49.756100000000004</v>
      </c>
      <c r="O24" s="99">
        <v>49.911999999999999</v>
      </c>
      <c r="P24" s="99">
        <v>50.077100000000002</v>
      </c>
      <c r="Q24" s="99">
        <v>6.9999999999999999E-4</v>
      </c>
      <c r="R24" s="99">
        <v>24.400400000000001</v>
      </c>
      <c r="S24" s="99">
        <v>133.57990000000001</v>
      </c>
      <c r="T24" s="99">
        <v>233.8357</v>
      </c>
      <c r="U24" s="99">
        <v>40.505000000000003</v>
      </c>
      <c r="V24" s="99">
        <v>30.032499999999999</v>
      </c>
      <c r="W24" s="99">
        <v>30.1464</v>
      </c>
      <c r="X24" s="99">
        <v>30.266300000000001</v>
      </c>
      <c r="Y24" s="99">
        <v>6914.2973000000002</v>
      </c>
      <c r="Z24" s="99">
        <v>1296.5809999999999</v>
      </c>
      <c r="AA24" s="99">
        <v>137.95160000000001</v>
      </c>
      <c r="AB24" s="99">
        <v>30.079499999999999</v>
      </c>
      <c r="AC24" s="99">
        <v>30.1464</v>
      </c>
      <c r="AD24" s="99">
        <v>36.352699999999999</v>
      </c>
      <c r="AE24" s="99">
        <v>30.217500000000001</v>
      </c>
      <c r="AF24" s="99">
        <v>30.5154</v>
      </c>
      <c r="AG24" s="99">
        <v>32.8371</v>
      </c>
      <c r="AH24" s="99">
        <v>36.097000000000001</v>
      </c>
      <c r="AI24" s="99">
        <v>-40.9056</v>
      </c>
      <c r="AJ24" s="99">
        <v>3293.5738999999999</v>
      </c>
      <c r="AK24" s="99">
        <v>-152.52000000000001</v>
      </c>
      <c r="AL24" s="99">
        <v>3419.1401000000001</v>
      </c>
      <c r="AM24" s="99">
        <v>33.17</v>
      </c>
      <c r="AN24" s="99">
        <v>0.45760000000000001</v>
      </c>
      <c r="AO24" s="99"/>
      <c r="AP24" s="99"/>
      <c r="AQ24" s="99"/>
      <c r="AR24" s="99"/>
      <c r="AS24" s="99"/>
    </row>
    <row r="25" spans="1:45" x14ac:dyDescent="0.2">
      <c r="A25" s="105" t="s">
        <v>73</v>
      </c>
      <c r="B25" s="99"/>
      <c r="C25" s="99" t="s">
        <v>111</v>
      </c>
      <c r="D25" s="99" t="s">
        <v>75</v>
      </c>
      <c r="E25" s="99">
        <v>64</v>
      </c>
      <c r="F25" s="99" t="s">
        <v>80</v>
      </c>
      <c r="G25" s="99">
        <v>63.579700000000003</v>
      </c>
      <c r="H25" s="99">
        <v>764.33159999999998</v>
      </c>
      <c r="I25" s="99">
        <v>844.27250000000004</v>
      </c>
      <c r="J25" s="99">
        <v>941.048</v>
      </c>
      <c r="K25" s="99">
        <v>718.30849999999998</v>
      </c>
      <c r="L25" s="99">
        <v>789.11210000000005</v>
      </c>
      <c r="M25" s="99">
        <v>884.73779999999999</v>
      </c>
      <c r="N25" s="99">
        <v>49.612000000000002</v>
      </c>
      <c r="O25" s="99">
        <v>49.941200000000002</v>
      </c>
      <c r="P25" s="99">
        <v>50.287999999999997</v>
      </c>
      <c r="Q25" s="99">
        <v>5.0000000000000001E-4</v>
      </c>
      <c r="R25" s="99">
        <v>19.5793</v>
      </c>
      <c r="S25" s="99">
        <v>118.67749999999999</v>
      </c>
      <c r="T25" s="99">
        <v>179.25210000000001</v>
      </c>
      <c r="U25" s="99">
        <v>22.641100000000002</v>
      </c>
      <c r="V25" s="99">
        <v>15.634399999999999</v>
      </c>
      <c r="W25" s="99">
        <v>15.728300000000001</v>
      </c>
      <c r="X25" s="99">
        <v>15.813700000000001</v>
      </c>
      <c r="Y25" s="99">
        <v>30589.7798</v>
      </c>
      <c r="Z25" s="99">
        <v>10538.149299999999</v>
      </c>
      <c r="AA25" s="99">
        <v>84.540300000000002</v>
      </c>
      <c r="AB25" s="99">
        <v>15.6845</v>
      </c>
      <c r="AC25" s="99">
        <v>15.728300000000001</v>
      </c>
      <c r="AD25" s="99">
        <v>17.263500000000001</v>
      </c>
      <c r="AE25" s="99">
        <v>15.769</v>
      </c>
      <c r="AF25" s="99">
        <v>28.082100000000001</v>
      </c>
      <c r="AG25" s="99">
        <v>32.273299999999999</v>
      </c>
      <c r="AH25" s="99">
        <v>38.028599999999997</v>
      </c>
      <c r="AI25" s="99">
        <v>-40.9056</v>
      </c>
      <c r="AJ25" s="99">
        <v>3293.5738999999999</v>
      </c>
      <c r="AK25" s="99">
        <v>-152.52000000000001</v>
      </c>
      <c r="AL25" s="99">
        <v>3419.1401000000001</v>
      </c>
      <c r="AM25" s="99">
        <v>63.578000000000003</v>
      </c>
      <c r="AN25" s="99">
        <v>0.53749999999999998</v>
      </c>
      <c r="AO25" s="99"/>
      <c r="AP25" s="99"/>
      <c r="AQ25" s="99"/>
      <c r="AR25" s="99"/>
      <c r="AS25" s="99"/>
    </row>
    <row r="26" spans="1:45" x14ac:dyDescent="0.2">
      <c r="A26" s="105" t="s">
        <v>73</v>
      </c>
      <c r="B26" s="99"/>
      <c r="C26" s="99" t="s">
        <v>111</v>
      </c>
      <c r="D26" s="99" t="s">
        <v>75</v>
      </c>
      <c r="E26" s="99">
        <v>42.791899999999998</v>
      </c>
      <c r="F26" s="99" t="s">
        <v>110</v>
      </c>
      <c r="G26" s="99">
        <v>42.787399999999998</v>
      </c>
      <c r="H26" s="99">
        <v>781.53740000000005</v>
      </c>
      <c r="I26" s="99">
        <v>862.65890000000002</v>
      </c>
      <c r="J26" s="99">
        <v>965.36509999999998</v>
      </c>
      <c r="K26" s="99">
        <v>731.1114</v>
      </c>
      <c r="L26" s="99">
        <v>804.99609999999996</v>
      </c>
      <c r="M26" s="99">
        <v>906.52779999999996</v>
      </c>
      <c r="N26" s="99">
        <v>49.680700000000002</v>
      </c>
      <c r="O26" s="99">
        <v>49.899500000000003</v>
      </c>
      <c r="P26" s="99">
        <v>50.117699999999999</v>
      </c>
      <c r="Q26" s="99">
        <v>4.0000000000000002E-4</v>
      </c>
      <c r="R26" s="99">
        <v>19.516200000000001</v>
      </c>
      <c r="S26" s="99">
        <v>126.77630000000001</v>
      </c>
      <c r="T26" s="99">
        <v>126.77630000000001</v>
      </c>
      <c r="U26" s="99">
        <v>14.1341</v>
      </c>
      <c r="V26" s="99">
        <v>23.308700000000002</v>
      </c>
      <c r="W26" s="99">
        <v>23.371400000000001</v>
      </c>
      <c r="X26" s="99">
        <v>23.435500000000001</v>
      </c>
      <c r="Y26" s="99">
        <v>1781.8525</v>
      </c>
      <c r="Z26" s="99">
        <v>257.86750000000001</v>
      </c>
      <c r="AA26" s="99">
        <v>14.4476</v>
      </c>
      <c r="AB26" s="99">
        <v>23.363800000000001</v>
      </c>
      <c r="AC26" s="99">
        <v>23.371400000000001</v>
      </c>
      <c r="AD26" s="99">
        <v>1.6547000000000001</v>
      </c>
      <c r="AE26" s="99">
        <v>23.378299999999999</v>
      </c>
      <c r="AF26" s="99">
        <v>20.750299999999999</v>
      </c>
      <c r="AG26" s="99">
        <v>105.4357</v>
      </c>
      <c r="AH26" s="99">
        <v>403.67619999999999</v>
      </c>
      <c r="AI26" s="99">
        <v>-24.737200000000001</v>
      </c>
      <c r="AJ26" s="99">
        <v>3280.2741000000001</v>
      </c>
      <c r="AK26" s="99">
        <v>-135.83000000000001</v>
      </c>
      <c r="AL26" s="99">
        <v>3419.1401000000001</v>
      </c>
      <c r="AM26" s="99">
        <v>42.786000000000001</v>
      </c>
      <c r="AN26" s="99">
        <v>6.1800000000000001E-2</v>
      </c>
      <c r="AO26" s="99"/>
      <c r="AP26" s="99"/>
      <c r="AQ26" s="99"/>
      <c r="AR26" s="99"/>
      <c r="AS26" s="99"/>
    </row>
    <row r="27" spans="1:45" x14ac:dyDescent="0.2">
      <c r="A27" s="105" t="s">
        <v>73</v>
      </c>
      <c r="B27" s="99">
        <v>74</v>
      </c>
      <c r="C27" s="99" t="s">
        <v>112</v>
      </c>
      <c r="D27" s="99" t="s">
        <v>75</v>
      </c>
      <c r="E27" s="99">
        <v>33.332999999999998</v>
      </c>
      <c r="F27" s="99" t="s">
        <v>76</v>
      </c>
      <c r="G27" s="99">
        <v>33.329799999999999</v>
      </c>
      <c r="H27" s="99">
        <v>691.8673</v>
      </c>
      <c r="I27" s="99">
        <v>756.49109999999996</v>
      </c>
      <c r="J27" s="99">
        <v>835.20500000000004</v>
      </c>
      <c r="K27" s="99">
        <v>655.49009999999998</v>
      </c>
      <c r="L27" s="99">
        <v>711.11260000000004</v>
      </c>
      <c r="M27" s="99">
        <v>781.30380000000002</v>
      </c>
      <c r="N27" s="99">
        <v>49.738700000000001</v>
      </c>
      <c r="O27" s="99">
        <v>49.932200000000002</v>
      </c>
      <c r="P27" s="99">
        <v>50.1038</v>
      </c>
      <c r="Q27" s="99">
        <v>5.0000000000000001E-4</v>
      </c>
      <c r="R27" s="99">
        <v>17.867100000000001</v>
      </c>
      <c r="S27" s="99">
        <v>91.767600000000002</v>
      </c>
      <c r="T27" s="99">
        <v>104.71429999999999</v>
      </c>
      <c r="U27" s="99">
        <v>12.6448</v>
      </c>
      <c r="V27" s="99">
        <v>29.946999999999999</v>
      </c>
      <c r="W27" s="99">
        <v>30.0032</v>
      </c>
      <c r="X27" s="99">
        <v>30.0517</v>
      </c>
      <c r="Y27" s="99">
        <v>126.5249</v>
      </c>
      <c r="Z27" s="99">
        <v>13.9536</v>
      </c>
      <c r="AA27" s="99">
        <v>6.5696000000000003</v>
      </c>
      <c r="AB27" s="99">
        <v>29.9998</v>
      </c>
      <c r="AC27" s="99">
        <v>30.0032</v>
      </c>
      <c r="AD27" s="99">
        <v>0.80510000000000004</v>
      </c>
      <c r="AE27" s="99">
        <v>30.006399999999999</v>
      </c>
      <c r="AF27" s="99">
        <v>44.677999999999997</v>
      </c>
      <c r="AG27" s="99">
        <v>646.02949999999998</v>
      </c>
      <c r="AH27" s="99">
        <v>3333.8548999999998</v>
      </c>
      <c r="AI27" s="99">
        <v>-40.9056</v>
      </c>
      <c r="AJ27" s="99">
        <v>3293.5738999999999</v>
      </c>
      <c r="AK27" s="99">
        <v>-152.52000000000001</v>
      </c>
      <c r="AL27" s="99">
        <v>3419.1401000000001</v>
      </c>
      <c r="AM27" s="99">
        <v>33.328000000000003</v>
      </c>
      <c r="AN27" s="99">
        <v>2.1899999999999999E-2</v>
      </c>
      <c r="AO27" s="99"/>
    </row>
    <row r="28" spans="1:45" x14ac:dyDescent="0.2">
      <c r="A28" s="105" t="s">
        <v>73</v>
      </c>
      <c r="B28" s="99"/>
      <c r="C28" s="99" t="s">
        <v>112</v>
      </c>
      <c r="D28" s="99" t="s">
        <v>75</v>
      </c>
      <c r="E28" s="99">
        <v>33.332999999999998</v>
      </c>
      <c r="F28" s="99" t="s">
        <v>78</v>
      </c>
      <c r="G28" s="99">
        <v>33.171399999999998</v>
      </c>
      <c r="H28" s="99">
        <v>802.93799999999999</v>
      </c>
      <c r="I28" s="99">
        <v>882.0616</v>
      </c>
      <c r="J28" s="99">
        <v>967.37609999999995</v>
      </c>
      <c r="K28" s="99">
        <v>746.22450000000003</v>
      </c>
      <c r="L28" s="99">
        <v>818.02160000000003</v>
      </c>
      <c r="M28" s="99">
        <v>902.94269999999995</v>
      </c>
      <c r="N28" s="99">
        <v>49.793300000000002</v>
      </c>
      <c r="O28" s="99">
        <v>49.9163</v>
      </c>
      <c r="P28" s="99">
        <v>50.054900000000004</v>
      </c>
      <c r="Q28" s="99">
        <v>3.0000000000000001E-3</v>
      </c>
      <c r="R28" s="99">
        <v>14.89</v>
      </c>
      <c r="S28" s="99">
        <v>81.894999999999996</v>
      </c>
      <c r="T28" s="99">
        <v>200.66210000000001</v>
      </c>
      <c r="U28" s="99">
        <v>38.793199999999999</v>
      </c>
      <c r="V28" s="99">
        <v>30.040400000000002</v>
      </c>
      <c r="W28" s="99">
        <v>30.1465</v>
      </c>
      <c r="X28" s="99">
        <v>30.241099999999999</v>
      </c>
      <c r="Y28" s="99">
        <v>8010.3181999999997</v>
      </c>
      <c r="Z28" s="99">
        <v>1732.7944</v>
      </c>
      <c r="AA28" s="99">
        <v>147.2088</v>
      </c>
      <c r="AB28" s="99">
        <v>30.072199999999999</v>
      </c>
      <c r="AC28" s="99">
        <v>30.1465</v>
      </c>
      <c r="AD28" s="99">
        <v>37.169699999999999</v>
      </c>
      <c r="AE28" s="99">
        <v>30.2194</v>
      </c>
      <c r="AF28" s="99">
        <v>30.630600000000001</v>
      </c>
      <c r="AG28" s="99">
        <v>32.8718</v>
      </c>
      <c r="AH28" s="99">
        <v>35.557499999999997</v>
      </c>
      <c r="AI28" s="99">
        <v>-43.643799999999999</v>
      </c>
      <c r="AJ28" s="99">
        <v>3290.8357000000001</v>
      </c>
      <c r="AK28" s="99">
        <v>-169.21</v>
      </c>
      <c r="AL28" s="99">
        <v>3402.4501</v>
      </c>
      <c r="AM28" s="99">
        <v>33.17</v>
      </c>
      <c r="AN28" s="99">
        <v>0.48830000000000001</v>
      </c>
      <c r="AO28" s="99"/>
    </row>
    <row r="29" spans="1:45" x14ac:dyDescent="0.2">
      <c r="A29" s="105" t="s">
        <v>73</v>
      </c>
      <c r="B29" s="99"/>
      <c r="C29" s="99" t="s">
        <v>112</v>
      </c>
      <c r="D29" s="99" t="s">
        <v>75</v>
      </c>
      <c r="E29" s="99">
        <v>64</v>
      </c>
      <c r="F29" s="99" t="s">
        <v>80</v>
      </c>
      <c r="G29" s="99">
        <v>63.579599999999999</v>
      </c>
      <c r="H29" s="99">
        <v>761.88620000000003</v>
      </c>
      <c r="I29" s="99">
        <v>832.20280000000002</v>
      </c>
      <c r="J29" s="99">
        <v>934.43140000000005</v>
      </c>
      <c r="K29" s="99">
        <v>714.78340000000003</v>
      </c>
      <c r="L29" s="99">
        <v>782.04570000000001</v>
      </c>
      <c r="M29" s="99">
        <v>878.17269999999996</v>
      </c>
      <c r="N29" s="99">
        <v>49.644199999999998</v>
      </c>
      <c r="O29" s="99">
        <v>49.958100000000002</v>
      </c>
      <c r="P29" s="99">
        <v>50.247199999999999</v>
      </c>
      <c r="Q29" s="99">
        <v>8.0000000000000004E-4</v>
      </c>
      <c r="R29" s="99">
        <v>19.825199999999999</v>
      </c>
      <c r="S29" s="99">
        <v>111.7851</v>
      </c>
      <c r="T29" s="99">
        <v>190.85570000000001</v>
      </c>
      <c r="U29" s="99">
        <v>22.424099999999999</v>
      </c>
      <c r="V29" s="99">
        <v>15.6341</v>
      </c>
      <c r="W29" s="99">
        <v>15.728300000000001</v>
      </c>
      <c r="X29" s="99">
        <v>15.8249</v>
      </c>
      <c r="Y29" s="99">
        <v>30476.761299999998</v>
      </c>
      <c r="Z29" s="99">
        <v>10551.3696</v>
      </c>
      <c r="AA29" s="99">
        <v>82.399699999999996</v>
      </c>
      <c r="AB29" s="99">
        <v>15.686299999999999</v>
      </c>
      <c r="AC29" s="99">
        <v>15.728300000000001</v>
      </c>
      <c r="AD29" s="99">
        <v>17.272099999999998</v>
      </c>
      <c r="AE29" s="99">
        <v>15.768700000000001</v>
      </c>
      <c r="AF29" s="99">
        <v>28.156600000000001</v>
      </c>
      <c r="AG29" s="99">
        <v>32.336599999999997</v>
      </c>
      <c r="AH29" s="99">
        <v>37.052700000000002</v>
      </c>
      <c r="AI29" s="99">
        <v>-41.427199999999999</v>
      </c>
      <c r="AJ29" s="99">
        <v>3277.4706999999999</v>
      </c>
      <c r="AK29" s="99">
        <v>-152.52000000000001</v>
      </c>
      <c r="AL29" s="99">
        <v>3402.4501</v>
      </c>
      <c r="AM29" s="99">
        <v>63.578000000000003</v>
      </c>
      <c r="AN29" s="99">
        <v>0.52390000000000003</v>
      </c>
      <c r="AO29" s="99"/>
    </row>
    <row r="30" spans="1:45" x14ac:dyDescent="0.2">
      <c r="A30" s="105" t="s">
        <v>73</v>
      </c>
      <c r="B30" s="99"/>
      <c r="C30" s="99" t="s">
        <v>112</v>
      </c>
      <c r="D30" s="99" t="s">
        <v>75</v>
      </c>
      <c r="E30" s="99">
        <v>49.210700000000003</v>
      </c>
      <c r="F30" s="99" t="s">
        <v>110</v>
      </c>
      <c r="G30" s="99">
        <v>49.205500000000001</v>
      </c>
      <c r="H30" s="99">
        <v>768.5865</v>
      </c>
      <c r="I30" s="99">
        <v>854.39359999999999</v>
      </c>
      <c r="J30" s="99">
        <v>963.22119999999995</v>
      </c>
      <c r="K30" s="99">
        <v>727.91110000000003</v>
      </c>
      <c r="L30" s="99">
        <v>794.49469999999997</v>
      </c>
      <c r="M30" s="99">
        <v>899.3519</v>
      </c>
      <c r="N30" s="99">
        <v>49.653100000000002</v>
      </c>
      <c r="O30" s="99">
        <v>49.885100000000001</v>
      </c>
      <c r="P30" s="99">
        <v>50.179900000000004</v>
      </c>
      <c r="Q30" s="99">
        <v>1E-3</v>
      </c>
      <c r="R30" s="99">
        <v>22.869900000000001</v>
      </c>
      <c r="S30" s="99">
        <v>126.72199999999999</v>
      </c>
      <c r="T30" s="99">
        <v>144.19309999999999</v>
      </c>
      <c r="U30" s="99">
        <v>16.360700000000001</v>
      </c>
      <c r="V30" s="99">
        <v>20.247</v>
      </c>
      <c r="W30" s="99">
        <v>20.322900000000001</v>
      </c>
      <c r="X30" s="99">
        <v>20.391200000000001</v>
      </c>
      <c r="Y30" s="99">
        <v>1991.4743000000001</v>
      </c>
      <c r="Z30" s="99">
        <v>331.61759999999998</v>
      </c>
      <c r="AA30" s="99">
        <v>15.706799999999999</v>
      </c>
      <c r="AB30" s="99">
        <v>20.315200000000001</v>
      </c>
      <c r="AC30" s="99">
        <v>20.322900000000001</v>
      </c>
      <c r="AD30" s="99">
        <v>1.9882</v>
      </c>
      <c r="AE30" s="99">
        <v>20.3309</v>
      </c>
      <c r="AF30" s="99">
        <v>18.738199999999999</v>
      </c>
      <c r="AG30" s="99">
        <v>83.166899999999998</v>
      </c>
      <c r="AH30" s="99">
        <v>447.28500000000003</v>
      </c>
      <c r="AI30" s="99">
        <v>-26.953800000000001</v>
      </c>
      <c r="AJ30" s="99">
        <v>3279.6221</v>
      </c>
      <c r="AK30" s="99">
        <v>-152.52000000000001</v>
      </c>
      <c r="AL30" s="99">
        <v>3419.1401000000001</v>
      </c>
      <c r="AM30" s="99">
        <v>49.204000000000001</v>
      </c>
      <c r="AN30" s="99">
        <v>7.7299999999999994E-2</v>
      </c>
      <c r="AO30" s="99"/>
    </row>
    <row r="31" spans="1:45" x14ac:dyDescent="0.2">
      <c r="A31" s="105" t="s">
        <v>73</v>
      </c>
      <c r="B31" s="99">
        <v>77</v>
      </c>
      <c r="C31" s="99" t="s">
        <v>113</v>
      </c>
      <c r="D31" s="99" t="s">
        <v>75</v>
      </c>
      <c r="E31" s="99">
        <v>33.332999999999998</v>
      </c>
      <c r="F31" s="99" t="s">
        <v>76</v>
      </c>
      <c r="G31" s="99">
        <v>33.329799999999999</v>
      </c>
      <c r="H31" s="99">
        <v>684.8202</v>
      </c>
      <c r="I31" s="99">
        <v>752.71230000000003</v>
      </c>
      <c r="J31" s="99">
        <v>839.86249999999995</v>
      </c>
      <c r="K31" s="99">
        <v>646.23950000000002</v>
      </c>
      <c r="L31" s="99">
        <v>710.05070000000001</v>
      </c>
      <c r="M31" s="99">
        <v>779.33669999999995</v>
      </c>
      <c r="N31" s="99">
        <v>49.7547</v>
      </c>
      <c r="O31" s="99">
        <v>49.935099999999998</v>
      </c>
      <c r="P31" s="99">
        <v>50.115900000000003</v>
      </c>
      <c r="Q31" s="99">
        <v>1E-4</v>
      </c>
      <c r="R31" s="99">
        <v>18.412299999999998</v>
      </c>
      <c r="S31" s="99">
        <v>91.455299999999994</v>
      </c>
      <c r="T31" s="99">
        <v>100.5399</v>
      </c>
      <c r="U31" s="99">
        <v>12.960100000000001</v>
      </c>
      <c r="V31" s="99">
        <v>29.95</v>
      </c>
      <c r="W31" s="99">
        <v>30.0032</v>
      </c>
      <c r="X31" s="99">
        <v>30.050599999999999</v>
      </c>
      <c r="Y31" s="99">
        <v>126.3883</v>
      </c>
      <c r="Z31" s="99">
        <v>16.757100000000001</v>
      </c>
      <c r="AA31" s="99">
        <v>5.8147000000000002</v>
      </c>
      <c r="AB31" s="99">
        <v>30.0002</v>
      </c>
      <c r="AC31" s="99">
        <v>30.0032</v>
      </c>
      <c r="AD31" s="99">
        <v>0.73480000000000001</v>
      </c>
      <c r="AE31" s="99">
        <v>30.006</v>
      </c>
      <c r="AF31" s="99">
        <v>41.454900000000002</v>
      </c>
      <c r="AG31" s="99">
        <v>612.76559999999995</v>
      </c>
      <c r="AH31" s="99">
        <v>3333.2991999999999</v>
      </c>
      <c r="AI31" s="99">
        <v>-39.080199999999998</v>
      </c>
      <c r="AJ31" s="99">
        <v>3291.8788</v>
      </c>
      <c r="AK31" s="99">
        <v>-135.83000000000001</v>
      </c>
      <c r="AL31" s="99">
        <v>3402.4501</v>
      </c>
      <c r="AM31" s="99">
        <v>33.328000000000003</v>
      </c>
      <c r="AN31" s="99">
        <v>1.9400000000000001E-2</v>
      </c>
      <c r="AO31" s="99"/>
    </row>
    <row r="32" spans="1:45" x14ac:dyDescent="0.2">
      <c r="A32" s="105" t="s">
        <v>73</v>
      </c>
      <c r="B32" s="99"/>
      <c r="C32" s="99" t="s">
        <v>113</v>
      </c>
      <c r="D32" s="99" t="s">
        <v>75</v>
      </c>
      <c r="E32" s="99">
        <v>33.332999999999998</v>
      </c>
      <c r="F32" s="99" t="s">
        <v>78</v>
      </c>
      <c r="G32" s="99">
        <v>33.170900000000003</v>
      </c>
      <c r="H32" s="99">
        <v>806.01179999999999</v>
      </c>
      <c r="I32" s="99">
        <v>883.33590000000004</v>
      </c>
      <c r="J32" s="99">
        <v>974.3356</v>
      </c>
      <c r="K32" s="99">
        <v>744.05769999999995</v>
      </c>
      <c r="L32" s="99">
        <v>813.03420000000006</v>
      </c>
      <c r="M32" s="99">
        <v>901.66309999999999</v>
      </c>
      <c r="N32" s="99">
        <v>49.770299999999999</v>
      </c>
      <c r="O32" s="99">
        <v>49.906199999999998</v>
      </c>
      <c r="P32" s="99">
        <v>50.026499999999999</v>
      </c>
      <c r="Q32" s="99">
        <v>2.0000000000000001E-4</v>
      </c>
      <c r="R32" s="99">
        <v>15.7364</v>
      </c>
      <c r="S32" s="99">
        <v>96.8703</v>
      </c>
      <c r="T32" s="99">
        <v>188.9205</v>
      </c>
      <c r="U32" s="99">
        <v>38.165799999999997</v>
      </c>
      <c r="V32" s="99">
        <v>30.054300000000001</v>
      </c>
      <c r="W32" s="99">
        <v>30.146899999999999</v>
      </c>
      <c r="X32" s="99">
        <v>30.243200000000002</v>
      </c>
      <c r="Y32" s="99">
        <v>5940.9556000000002</v>
      </c>
      <c r="Z32" s="99">
        <v>1145.7505000000001</v>
      </c>
      <c r="AA32" s="99">
        <v>132.72149999999999</v>
      </c>
      <c r="AB32" s="99">
        <v>30.080500000000001</v>
      </c>
      <c r="AC32" s="99">
        <v>30.146899999999999</v>
      </c>
      <c r="AD32" s="99">
        <v>36.324199999999998</v>
      </c>
      <c r="AE32" s="99">
        <v>30.213200000000001</v>
      </c>
      <c r="AF32" s="99">
        <v>30.071400000000001</v>
      </c>
      <c r="AG32" s="99">
        <v>32.895899999999997</v>
      </c>
      <c r="AH32" s="99">
        <v>37.821199999999997</v>
      </c>
      <c r="AI32" s="99">
        <v>-27.540600000000001</v>
      </c>
      <c r="AJ32" s="99">
        <v>3291.3573000000001</v>
      </c>
      <c r="AK32" s="99">
        <v>-152.52000000000001</v>
      </c>
      <c r="AL32" s="99">
        <v>3402.4501</v>
      </c>
      <c r="AM32" s="99">
        <v>33.168999999999997</v>
      </c>
      <c r="AN32" s="99">
        <v>0.44019999999999998</v>
      </c>
      <c r="AO32" s="99"/>
    </row>
    <row r="33" spans="1:41" x14ac:dyDescent="0.2">
      <c r="A33" s="105" t="s">
        <v>73</v>
      </c>
      <c r="B33" s="99"/>
      <c r="C33" s="99" t="s">
        <v>113</v>
      </c>
      <c r="D33" s="99" t="s">
        <v>75</v>
      </c>
      <c r="E33" s="99">
        <v>64</v>
      </c>
      <c r="F33" s="99" t="s">
        <v>80</v>
      </c>
      <c r="G33" s="99">
        <v>63.579700000000003</v>
      </c>
      <c r="H33" s="99">
        <v>762.35540000000003</v>
      </c>
      <c r="I33" s="99">
        <v>835.35979999999995</v>
      </c>
      <c r="J33" s="99">
        <v>949.71100000000001</v>
      </c>
      <c r="K33" s="99">
        <v>706.93259999999998</v>
      </c>
      <c r="L33" s="99">
        <v>775.95640000000003</v>
      </c>
      <c r="M33" s="99">
        <v>874.6798</v>
      </c>
      <c r="N33" s="99">
        <v>49.615600000000001</v>
      </c>
      <c r="O33" s="99">
        <v>49.919899999999998</v>
      </c>
      <c r="P33" s="99">
        <v>50.254800000000003</v>
      </c>
      <c r="Q33" s="99">
        <v>4.0000000000000002E-4</v>
      </c>
      <c r="R33" s="99">
        <v>18.689299999999999</v>
      </c>
      <c r="S33" s="99">
        <v>112.28149999999999</v>
      </c>
      <c r="T33" s="99">
        <v>173.0985</v>
      </c>
      <c r="U33" s="99">
        <v>22.334199999999999</v>
      </c>
      <c r="V33" s="99">
        <v>15.6441</v>
      </c>
      <c r="W33" s="99">
        <v>15.728300000000001</v>
      </c>
      <c r="X33" s="99">
        <v>15.8172</v>
      </c>
      <c r="Y33" s="99">
        <v>30623.8498</v>
      </c>
      <c r="Z33" s="99">
        <v>10552.248</v>
      </c>
      <c r="AA33" s="99">
        <v>83.685100000000006</v>
      </c>
      <c r="AB33" s="99">
        <v>15.685499999999999</v>
      </c>
      <c r="AC33" s="99">
        <v>15.728300000000001</v>
      </c>
      <c r="AD33" s="99">
        <v>17.276199999999999</v>
      </c>
      <c r="AE33" s="99">
        <v>15.7692</v>
      </c>
      <c r="AF33" s="99">
        <v>28.6128</v>
      </c>
      <c r="AG33" s="99">
        <v>32.276299999999999</v>
      </c>
      <c r="AH33" s="99">
        <v>37.395000000000003</v>
      </c>
      <c r="AI33" s="99">
        <v>-26.953800000000001</v>
      </c>
      <c r="AJ33" s="99">
        <v>3293.5738999999999</v>
      </c>
      <c r="AK33" s="99">
        <v>-152.52000000000001</v>
      </c>
      <c r="AL33" s="99">
        <v>3419.1401000000001</v>
      </c>
      <c r="AM33" s="99">
        <v>63.578000000000003</v>
      </c>
      <c r="AN33" s="99">
        <v>0.53210000000000002</v>
      </c>
      <c r="AO33" s="99"/>
    </row>
    <row r="34" spans="1:41" x14ac:dyDescent="0.2">
      <c r="A34" s="105" t="s">
        <v>73</v>
      </c>
      <c r="B34" s="99"/>
      <c r="C34" s="99" t="s">
        <v>113</v>
      </c>
      <c r="D34" s="99" t="s">
        <v>75</v>
      </c>
      <c r="E34" s="99">
        <v>42.791899999999998</v>
      </c>
      <c r="F34" s="99" t="s">
        <v>110</v>
      </c>
      <c r="G34" s="99">
        <v>42.787399999999998</v>
      </c>
      <c r="H34" s="99">
        <v>779.21720000000005</v>
      </c>
      <c r="I34" s="99">
        <v>857.98800000000006</v>
      </c>
      <c r="J34" s="99">
        <v>967.77369999999996</v>
      </c>
      <c r="K34" s="99">
        <v>731.15049999999997</v>
      </c>
      <c r="L34" s="99">
        <v>803.75170000000003</v>
      </c>
      <c r="M34" s="99">
        <v>914.77509999999995</v>
      </c>
      <c r="N34" s="99">
        <v>49.692599999999999</v>
      </c>
      <c r="O34" s="99">
        <v>49.900500000000001</v>
      </c>
      <c r="P34" s="99">
        <v>50.139000000000003</v>
      </c>
      <c r="Q34" s="99">
        <v>0</v>
      </c>
      <c r="R34" s="99">
        <v>19.356999999999999</v>
      </c>
      <c r="S34" s="99">
        <v>108.2289</v>
      </c>
      <c r="T34" s="99">
        <v>125.15689999999999</v>
      </c>
      <c r="U34" s="99">
        <v>13.947699999999999</v>
      </c>
      <c r="V34" s="99">
        <v>23.3048</v>
      </c>
      <c r="W34" s="99">
        <v>23.371400000000001</v>
      </c>
      <c r="X34" s="99">
        <v>23.4299</v>
      </c>
      <c r="Y34" s="99">
        <v>1743.7193</v>
      </c>
      <c r="Z34" s="99">
        <v>263.30250000000001</v>
      </c>
      <c r="AA34" s="99">
        <v>14.245200000000001</v>
      </c>
      <c r="AB34" s="99">
        <v>23.364599999999999</v>
      </c>
      <c r="AC34" s="99">
        <v>23.371400000000001</v>
      </c>
      <c r="AD34" s="99">
        <v>1.6309</v>
      </c>
      <c r="AE34" s="99">
        <v>23.378900000000002</v>
      </c>
      <c r="AF34" s="99">
        <v>16.368099999999998</v>
      </c>
      <c r="AG34" s="99">
        <v>101.47880000000001</v>
      </c>
      <c r="AH34" s="99">
        <v>648.30020000000002</v>
      </c>
      <c r="AI34" s="99">
        <v>-25.258700000000001</v>
      </c>
      <c r="AJ34" s="99">
        <v>3278.0574000000001</v>
      </c>
      <c r="AK34" s="99">
        <v>-135.83000000000001</v>
      </c>
      <c r="AL34" s="99">
        <v>3402.4501</v>
      </c>
      <c r="AM34" s="99">
        <v>42.786000000000001</v>
      </c>
      <c r="AN34" s="99">
        <v>6.0999999999999999E-2</v>
      </c>
      <c r="AO34" s="99"/>
    </row>
    <row r="35" spans="1:41" x14ac:dyDescent="0.2">
      <c r="A35" s="105" t="s">
        <v>73</v>
      </c>
      <c r="B35" s="99">
        <v>70</v>
      </c>
      <c r="C35" s="99" t="s">
        <v>114</v>
      </c>
      <c r="D35" s="99" t="s">
        <v>75</v>
      </c>
      <c r="E35" s="99">
        <v>33.332999999999998</v>
      </c>
      <c r="F35" s="99" t="s">
        <v>76</v>
      </c>
      <c r="G35" s="99">
        <v>33.329799999999999</v>
      </c>
      <c r="H35" s="99">
        <v>681.82989999999995</v>
      </c>
      <c r="I35" s="99">
        <v>747.43240000000003</v>
      </c>
      <c r="J35" s="99">
        <v>819.14409999999998</v>
      </c>
      <c r="K35" s="99">
        <v>652.45429999999999</v>
      </c>
      <c r="L35" s="99">
        <v>707.44330000000002</v>
      </c>
      <c r="M35" s="99">
        <v>777.46429999999998</v>
      </c>
      <c r="N35" s="99">
        <v>49.798000000000002</v>
      </c>
      <c r="O35" s="99">
        <v>49.947600000000001</v>
      </c>
      <c r="P35" s="99">
        <v>50.129100000000001</v>
      </c>
      <c r="Q35" s="99">
        <v>2.5999999999999999E-3</v>
      </c>
      <c r="R35" s="99">
        <v>16.419699999999999</v>
      </c>
      <c r="S35" s="99">
        <v>75.618200000000002</v>
      </c>
      <c r="T35" s="99">
        <v>85.196100000000001</v>
      </c>
      <c r="U35" s="99">
        <v>11.479100000000001</v>
      </c>
      <c r="V35" s="99">
        <v>29.96</v>
      </c>
      <c r="W35" s="99">
        <v>30.0032</v>
      </c>
      <c r="X35" s="99">
        <v>30.045200000000001</v>
      </c>
      <c r="Y35" s="99">
        <v>118.97669999999999</v>
      </c>
      <c r="Z35" s="99">
        <v>16.6127</v>
      </c>
      <c r="AA35" s="99">
        <v>5.6193</v>
      </c>
      <c r="AB35" s="99">
        <v>30.000299999999999</v>
      </c>
      <c r="AC35" s="99">
        <v>30.0032</v>
      </c>
      <c r="AD35" s="99">
        <v>0.68049999999999999</v>
      </c>
      <c r="AE35" s="99">
        <v>30.0059</v>
      </c>
      <c r="AF35" s="99">
        <v>36.869199999999999</v>
      </c>
      <c r="AG35" s="99">
        <v>545.11030000000005</v>
      </c>
      <c r="AH35" s="99">
        <v>3333.5888</v>
      </c>
      <c r="AI35" s="99">
        <v>-40.9056</v>
      </c>
      <c r="AJ35" s="99">
        <v>3293.5738999999999</v>
      </c>
      <c r="AK35" s="99">
        <v>-152.52000000000001</v>
      </c>
      <c r="AL35" s="99">
        <v>3419.1401000000001</v>
      </c>
      <c r="AM35" s="99">
        <v>33.328000000000003</v>
      </c>
      <c r="AN35" s="99">
        <v>1.8700000000000001E-2</v>
      </c>
      <c r="AO35" s="99"/>
    </row>
    <row r="36" spans="1:41" x14ac:dyDescent="0.2">
      <c r="A36" s="105" t="s">
        <v>73</v>
      </c>
      <c r="B36" s="99"/>
      <c r="C36" s="99" t="s">
        <v>114</v>
      </c>
      <c r="D36" s="99" t="s">
        <v>75</v>
      </c>
      <c r="E36" s="99">
        <v>45.85</v>
      </c>
      <c r="F36" s="99" t="s">
        <v>77</v>
      </c>
      <c r="G36" s="99">
        <v>45.233800000000002</v>
      </c>
      <c r="H36" s="99">
        <v>799.60739999999998</v>
      </c>
      <c r="I36" s="99">
        <v>870.24879999999996</v>
      </c>
      <c r="J36" s="99">
        <v>950.26980000000003</v>
      </c>
      <c r="K36" s="99">
        <v>740.60860000000002</v>
      </c>
      <c r="L36" s="99">
        <v>805.37860000000001</v>
      </c>
      <c r="M36" s="99">
        <v>884.41200000000003</v>
      </c>
      <c r="N36" s="99">
        <v>49.639099999999999</v>
      </c>
      <c r="O36" s="99">
        <v>49.878100000000003</v>
      </c>
      <c r="P36" s="99">
        <v>50.094200000000001</v>
      </c>
      <c r="Q36" s="99">
        <v>5.0000000000000001E-4</v>
      </c>
      <c r="R36" s="99">
        <v>21.394100000000002</v>
      </c>
      <c r="S36" s="99">
        <v>123.17529999999999</v>
      </c>
      <c r="T36" s="99">
        <v>200.148</v>
      </c>
      <c r="U36" s="99">
        <v>31.139800000000001</v>
      </c>
      <c r="V36" s="99">
        <v>22.007999999999999</v>
      </c>
      <c r="W36" s="99">
        <v>22.107399999999998</v>
      </c>
      <c r="X36" s="99">
        <v>22.208100000000002</v>
      </c>
      <c r="Y36" s="99">
        <v>29633.879300000001</v>
      </c>
      <c r="Z36" s="99">
        <v>9069.0455999999995</v>
      </c>
      <c r="AA36" s="99">
        <v>101.79649999999999</v>
      </c>
      <c r="AB36" s="99">
        <v>22.057400000000001</v>
      </c>
      <c r="AC36" s="99">
        <v>22.107399999999998</v>
      </c>
      <c r="AD36" s="99">
        <v>26.9328</v>
      </c>
      <c r="AE36" s="99">
        <v>22.159199999999998</v>
      </c>
      <c r="AF36" s="99">
        <v>31.097899999999999</v>
      </c>
      <c r="AG36" s="99">
        <v>32.784599999999998</v>
      </c>
      <c r="AH36" s="99">
        <v>34.460299999999997</v>
      </c>
      <c r="AI36" s="99">
        <v>-24.215599999999998</v>
      </c>
      <c r="AJ36" s="99">
        <v>3282.3602999999998</v>
      </c>
      <c r="AK36" s="99">
        <v>-135.83000000000001</v>
      </c>
      <c r="AL36" s="99">
        <v>3435.8301000000001</v>
      </c>
      <c r="AM36" s="99">
        <v>45.231999999999999</v>
      </c>
      <c r="AN36" s="99">
        <v>0.46050000000000002</v>
      </c>
      <c r="AO36" s="99"/>
    </row>
    <row r="37" spans="1:41" x14ac:dyDescent="0.2">
      <c r="A37" s="105" t="s">
        <v>73</v>
      </c>
      <c r="B37" s="99"/>
      <c r="C37" s="99" t="s">
        <v>114</v>
      </c>
      <c r="D37" s="99" t="s">
        <v>75</v>
      </c>
      <c r="E37" s="99">
        <v>33.332999999999998</v>
      </c>
      <c r="F37" s="99" t="s">
        <v>78</v>
      </c>
      <c r="G37" s="99">
        <v>33.1708</v>
      </c>
      <c r="H37" s="99">
        <v>814.06619999999998</v>
      </c>
      <c r="I37" s="99">
        <v>882.94449999999995</v>
      </c>
      <c r="J37" s="99">
        <v>963.37490000000003</v>
      </c>
      <c r="K37" s="99">
        <v>745.65610000000004</v>
      </c>
      <c r="L37" s="99">
        <v>816.83849999999995</v>
      </c>
      <c r="M37" s="99">
        <v>907.45460000000003</v>
      </c>
      <c r="N37" s="99">
        <v>49.770400000000002</v>
      </c>
      <c r="O37" s="99">
        <v>49.917099999999998</v>
      </c>
      <c r="P37" s="99">
        <v>50.0657</v>
      </c>
      <c r="Q37" s="99">
        <v>1.4E-3</v>
      </c>
      <c r="R37" s="99">
        <v>23.4041</v>
      </c>
      <c r="S37" s="99">
        <v>119.0759</v>
      </c>
      <c r="T37" s="99">
        <v>233.14859999999999</v>
      </c>
      <c r="U37" s="99">
        <v>40.071399999999997</v>
      </c>
      <c r="V37" s="99">
        <v>30.030899999999999</v>
      </c>
      <c r="W37" s="99">
        <v>30.146999999999998</v>
      </c>
      <c r="X37" s="99">
        <v>30.263999999999999</v>
      </c>
      <c r="Y37" s="99">
        <v>7004.2876999999999</v>
      </c>
      <c r="Z37" s="99">
        <v>1331.25</v>
      </c>
      <c r="AA37" s="99">
        <v>135.17959999999999</v>
      </c>
      <c r="AB37" s="99">
        <v>30.080300000000001</v>
      </c>
      <c r="AC37" s="99">
        <v>30.146999999999998</v>
      </c>
      <c r="AD37" s="99">
        <v>36.218699999999998</v>
      </c>
      <c r="AE37" s="99">
        <v>30.215499999999999</v>
      </c>
      <c r="AF37" s="99">
        <v>30.628499999999999</v>
      </c>
      <c r="AG37" s="99">
        <v>32.860700000000001</v>
      </c>
      <c r="AH37" s="99">
        <v>35.470799999999997</v>
      </c>
      <c r="AI37" s="99">
        <v>-40.9056</v>
      </c>
      <c r="AJ37" s="99">
        <v>3293.5738999999999</v>
      </c>
      <c r="AK37" s="99">
        <v>-152.52000000000001</v>
      </c>
      <c r="AL37" s="99">
        <v>3419.1401000000001</v>
      </c>
      <c r="AM37" s="99">
        <v>33.168999999999997</v>
      </c>
      <c r="AN37" s="99">
        <v>0.44840000000000002</v>
      </c>
      <c r="AO37" s="99"/>
    </row>
    <row r="38" spans="1:41" x14ac:dyDescent="0.2">
      <c r="A38" s="105" t="s">
        <v>73</v>
      </c>
      <c r="B38" s="99">
        <v>72</v>
      </c>
      <c r="C38" s="99" t="s">
        <v>115</v>
      </c>
      <c r="D38" s="99" t="s">
        <v>75</v>
      </c>
      <c r="E38" s="99">
        <v>33.332999999999998</v>
      </c>
      <c r="F38" s="99" t="s">
        <v>76</v>
      </c>
      <c r="G38" s="99">
        <v>33.329799999999999</v>
      </c>
      <c r="H38" s="99">
        <v>690.9117</v>
      </c>
      <c r="I38" s="99">
        <v>750.88829999999996</v>
      </c>
      <c r="J38" s="99">
        <v>819.36320000000001</v>
      </c>
      <c r="K38" s="99">
        <v>642.73839999999996</v>
      </c>
      <c r="L38" s="99">
        <v>705.64580000000001</v>
      </c>
      <c r="M38" s="99">
        <v>775.72630000000004</v>
      </c>
      <c r="N38" s="99">
        <v>49.766300000000001</v>
      </c>
      <c r="O38" s="99">
        <v>49.937399999999997</v>
      </c>
      <c r="P38" s="99">
        <v>50.092599999999997</v>
      </c>
      <c r="Q38" s="99">
        <v>1.6000000000000001E-3</v>
      </c>
      <c r="R38" s="99">
        <v>16.912099999999999</v>
      </c>
      <c r="S38" s="99">
        <v>91.176900000000003</v>
      </c>
      <c r="T38" s="99">
        <v>99.708500000000001</v>
      </c>
      <c r="U38" s="99">
        <v>11.7864</v>
      </c>
      <c r="V38" s="99">
        <v>29.956600000000002</v>
      </c>
      <c r="W38" s="99">
        <v>30.0032</v>
      </c>
      <c r="X38" s="99">
        <v>30.0563</v>
      </c>
      <c r="Y38" s="99">
        <v>128.80070000000001</v>
      </c>
      <c r="Z38" s="99">
        <v>17.347300000000001</v>
      </c>
      <c r="AA38" s="99">
        <v>5.4726999999999997</v>
      </c>
      <c r="AB38" s="99">
        <v>30.000499999999999</v>
      </c>
      <c r="AC38" s="99">
        <v>30.0032</v>
      </c>
      <c r="AD38" s="99">
        <v>0.68769999999999998</v>
      </c>
      <c r="AE38" s="99">
        <v>30.006</v>
      </c>
      <c r="AF38" s="99">
        <v>40.059800000000003</v>
      </c>
      <c r="AG38" s="99">
        <v>520.34720000000004</v>
      </c>
      <c r="AH38" s="99">
        <v>3333.4155000000001</v>
      </c>
      <c r="AI38" s="99">
        <v>-27.540600000000001</v>
      </c>
      <c r="AJ38" s="99">
        <v>3291.3573000000001</v>
      </c>
      <c r="AK38" s="99">
        <v>-152.52000000000001</v>
      </c>
      <c r="AL38" s="99">
        <v>3402.4501</v>
      </c>
      <c r="AM38" s="99">
        <v>33.328000000000003</v>
      </c>
      <c r="AN38" s="99">
        <v>1.8200000000000001E-2</v>
      </c>
      <c r="AO38" s="99"/>
    </row>
    <row r="39" spans="1:41" x14ac:dyDescent="0.2">
      <c r="A39" s="105" t="s">
        <v>73</v>
      </c>
      <c r="B39" s="99"/>
      <c r="C39" s="99" t="s">
        <v>115</v>
      </c>
      <c r="D39" s="99" t="s">
        <v>75</v>
      </c>
      <c r="E39" s="99">
        <v>45.85</v>
      </c>
      <c r="F39" s="99" t="s">
        <v>77</v>
      </c>
      <c r="G39" s="99">
        <v>45.232700000000001</v>
      </c>
      <c r="H39" s="99">
        <v>787.93679999999995</v>
      </c>
      <c r="I39" s="99">
        <v>865.29110000000003</v>
      </c>
      <c r="J39" s="99">
        <v>954.35419999999999</v>
      </c>
      <c r="K39" s="99">
        <v>727.78980000000001</v>
      </c>
      <c r="L39" s="99">
        <v>805.40989999999999</v>
      </c>
      <c r="M39" s="99">
        <v>877.1087</v>
      </c>
      <c r="N39" s="99">
        <v>49.697600000000001</v>
      </c>
      <c r="O39" s="99">
        <v>49.8934</v>
      </c>
      <c r="P39" s="99">
        <v>50.116500000000002</v>
      </c>
      <c r="Q39" s="99">
        <v>5.0000000000000001E-4</v>
      </c>
      <c r="R39" s="99">
        <v>21.666799999999999</v>
      </c>
      <c r="S39" s="99">
        <v>134.24420000000001</v>
      </c>
      <c r="T39" s="99">
        <v>196.935</v>
      </c>
      <c r="U39" s="99">
        <v>31.123799999999999</v>
      </c>
      <c r="V39" s="99">
        <v>22.0076</v>
      </c>
      <c r="W39" s="99">
        <v>22.107900000000001</v>
      </c>
      <c r="X39" s="99">
        <v>22.204599999999999</v>
      </c>
      <c r="Y39" s="99">
        <v>29966.3475</v>
      </c>
      <c r="Z39" s="99">
        <v>9026.3291000000008</v>
      </c>
      <c r="AA39" s="99">
        <v>103.2353</v>
      </c>
      <c r="AB39" s="99">
        <v>22.055700000000002</v>
      </c>
      <c r="AC39" s="99">
        <v>22.107900000000001</v>
      </c>
      <c r="AD39" s="99">
        <v>26.803599999999999</v>
      </c>
      <c r="AE39" s="99">
        <v>22.158899999999999</v>
      </c>
      <c r="AF39" s="99">
        <v>31.055499999999999</v>
      </c>
      <c r="AG39" s="99">
        <v>33.037500000000001</v>
      </c>
      <c r="AH39" s="99">
        <v>42.711199999999998</v>
      </c>
      <c r="AI39" s="99">
        <v>-27.540600000000001</v>
      </c>
      <c r="AJ39" s="99">
        <v>3277.4706999999999</v>
      </c>
      <c r="AK39" s="99">
        <v>-152.52000000000001</v>
      </c>
      <c r="AL39" s="99">
        <v>3402.4501</v>
      </c>
      <c r="AM39" s="99">
        <v>45.231000000000002</v>
      </c>
      <c r="AN39" s="99">
        <v>0.46700000000000003</v>
      </c>
      <c r="AO39" s="99"/>
    </row>
    <row r="40" spans="1:41" x14ac:dyDescent="0.2">
      <c r="A40" s="105" t="s">
        <v>73</v>
      </c>
      <c r="B40" s="99"/>
      <c r="C40" s="99" t="s">
        <v>115</v>
      </c>
      <c r="D40" s="99" t="s">
        <v>75</v>
      </c>
      <c r="E40" s="99">
        <v>33.332999999999998</v>
      </c>
      <c r="F40" s="99" t="s">
        <v>78</v>
      </c>
      <c r="G40" s="99">
        <v>33.171100000000003</v>
      </c>
      <c r="H40" s="99">
        <v>808.298</v>
      </c>
      <c r="I40" s="99">
        <v>878.44269999999995</v>
      </c>
      <c r="J40" s="99">
        <v>959.83240000000001</v>
      </c>
      <c r="K40" s="99">
        <v>738.23440000000005</v>
      </c>
      <c r="L40" s="99">
        <v>813.46879999999999</v>
      </c>
      <c r="M40" s="99">
        <v>900.75099999999998</v>
      </c>
      <c r="N40" s="99">
        <v>49.781399999999998</v>
      </c>
      <c r="O40" s="99">
        <v>49.919699999999999</v>
      </c>
      <c r="P40" s="99">
        <v>50.079599999999999</v>
      </c>
      <c r="Q40" s="99">
        <v>1.4E-3</v>
      </c>
      <c r="R40" s="99">
        <v>23.386800000000001</v>
      </c>
      <c r="S40" s="99">
        <v>119.5493</v>
      </c>
      <c r="T40" s="99">
        <v>225.28380000000001</v>
      </c>
      <c r="U40" s="99">
        <v>41.096499999999999</v>
      </c>
      <c r="V40" s="99">
        <v>30.0365</v>
      </c>
      <c r="W40" s="99">
        <v>30.146699999999999</v>
      </c>
      <c r="X40" s="99">
        <v>30.261800000000001</v>
      </c>
      <c r="Y40" s="99">
        <v>5239.4160000000002</v>
      </c>
      <c r="Z40" s="99">
        <v>1075.7073</v>
      </c>
      <c r="AA40" s="99">
        <v>139.864</v>
      </c>
      <c r="AB40" s="99">
        <v>30.075900000000001</v>
      </c>
      <c r="AC40" s="99">
        <v>30.146699999999999</v>
      </c>
      <c r="AD40" s="99">
        <v>37.3324</v>
      </c>
      <c r="AE40" s="99">
        <v>30.215800000000002</v>
      </c>
      <c r="AF40" s="99">
        <v>30.516200000000001</v>
      </c>
      <c r="AG40" s="99">
        <v>32.871400000000001</v>
      </c>
      <c r="AH40" s="99">
        <v>35.784399999999998</v>
      </c>
      <c r="AI40" s="99">
        <v>-41.427199999999999</v>
      </c>
      <c r="AJ40" s="99">
        <v>3291.3573000000001</v>
      </c>
      <c r="AK40" s="99">
        <v>-152.52000000000001</v>
      </c>
      <c r="AL40" s="99">
        <v>3402.4501</v>
      </c>
      <c r="AM40" s="99">
        <v>33.168999999999997</v>
      </c>
      <c r="AN40" s="99">
        <v>0.46389999999999998</v>
      </c>
      <c r="AO40" s="99"/>
    </row>
    <row r="41" spans="1:41" s="92" customFormat="1" x14ac:dyDescent="0.2">
      <c r="A41" s="106" t="s">
        <v>116</v>
      </c>
      <c r="B41" s="103">
        <v>76</v>
      </c>
      <c r="C41" s="103" t="s">
        <v>74</v>
      </c>
      <c r="D41" s="103" t="s">
        <v>75</v>
      </c>
      <c r="E41" s="103">
        <v>33.332999999999998</v>
      </c>
      <c r="F41" s="103" t="s">
        <v>76</v>
      </c>
      <c r="G41" s="103">
        <v>33.329799999999999</v>
      </c>
      <c r="H41" s="103">
        <v>727.78779999999995</v>
      </c>
      <c r="I41" s="103">
        <v>804.54420000000005</v>
      </c>
      <c r="J41" s="103">
        <v>907.47270000000003</v>
      </c>
      <c r="K41" s="103">
        <v>690.32600000000002</v>
      </c>
      <c r="L41" s="103">
        <v>756.20690000000002</v>
      </c>
      <c r="M41" s="103">
        <v>834.58870000000002</v>
      </c>
      <c r="N41" s="103">
        <v>49.433100000000003</v>
      </c>
      <c r="O41" s="103">
        <v>49.6616</v>
      </c>
      <c r="P41" s="103">
        <v>49.834200000000003</v>
      </c>
      <c r="Q41" s="103">
        <v>2.2000000000000001E-3</v>
      </c>
      <c r="R41" s="103">
        <v>19.386099999999999</v>
      </c>
      <c r="S41" s="103">
        <v>94.058300000000003</v>
      </c>
      <c r="T41" s="103">
        <v>109.1405</v>
      </c>
      <c r="U41" s="103">
        <v>13.7378</v>
      </c>
      <c r="V41" s="103">
        <v>29.944500000000001</v>
      </c>
      <c r="W41" s="103">
        <v>30.0032</v>
      </c>
      <c r="X41" s="103">
        <v>30.053599999999999</v>
      </c>
      <c r="Y41" s="103">
        <v>137.47460000000001</v>
      </c>
      <c r="Z41" s="103">
        <v>16.685300000000002</v>
      </c>
      <c r="AA41" s="103">
        <v>6.8602999999999996</v>
      </c>
      <c r="AB41" s="103">
        <v>29.999500000000001</v>
      </c>
      <c r="AC41" s="103">
        <v>30.0032</v>
      </c>
      <c r="AD41" s="103">
        <v>0.85150000000000003</v>
      </c>
      <c r="AE41" s="103">
        <v>30.006399999999999</v>
      </c>
      <c r="AF41" s="103">
        <v>46.035699999999999</v>
      </c>
      <c r="AG41" s="103">
        <v>631.93449999999996</v>
      </c>
      <c r="AH41" s="103">
        <v>3333.5259000000001</v>
      </c>
      <c r="AI41" s="103">
        <v>-40.097700000000003</v>
      </c>
      <c r="AJ41" s="103">
        <v>3097.5976000000001</v>
      </c>
      <c r="AK41" s="103">
        <v>-158.75</v>
      </c>
      <c r="AL41" s="103">
        <v>3216.2498999999998</v>
      </c>
      <c r="AM41" s="103">
        <v>33.328000000000003</v>
      </c>
      <c r="AN41" s="103">
        <v>2.29E-2</v>
      </c>
      <c r="AO41" s="103"/>
    </row>
    <row r="42" spans="1:41" x14ac:dyDescent="0.2">
      <c r="A42" s="107" t="s">
        <v>116</v>
      </c>
      <c r="B42" s="99"/>
      <c r="C42" s="99" t="s">
        <v>74</v>
      </c>
      <c r="D42" s="99" t="s">
        <v>75</v>
      </c>
      <c r="E42" s="99">
        <v>45.85</v>
      </c>
      <c r="F42" s="99" t="s">
        <v>77</v>
      </c>
      <c r="G42" s="99">
        <v>45.232599999999998</v>
      </c>
      <c r="H42" s="99">
        <v>851.16669999999999</v>
      </c>
      <c r="I42" s="99">
        <v>932.13300000000004</v>
      </c>
      <c r="J42" s="99">
        <v>1018.4519</v>
      </c>
      <c r="K42" s="99">
        <v>799.84540000000004</v>
      </c>
      <c r="L42" s="99">
        <v>873.59400000000005</v>
      </c>
      <c r="M42" s="99">
        <v>957.36530000000005</v>
      </c>
      <c r="N42" s="99">
        <v>49.633000000000003</v>
      </c>
      <c r="O42" s="99">
        <v>49.880699999999997</v>
      </c>
      <c r="P42" s="99">
        <v>50.103000000000002</v>
      </c>
      <c r="Q42" s="99">
        <v>4.0000000000000002E-4</v>
      </c>
      <c r="R42" s="99">
        <v>22.8508</v>
      </c>
      <c r="S42" s="99">
        <v>125.8471</v>
      </c>
      <c r="T42" s="99">
        <v>205.8023</v>
      </c>
      <c r="U42" s="99">
        <v>31.769300000000001</v>
      </c>
      <c r="V42" s="99">
        <v>22.004200000000001</v>
      </c>
      <c r="W42" s="99">
        <v>22.107900000000001</v>
      </c>
      <c r="X42" s="99">
        <v>22.21</v>
      </c>
      <c r="Y42" s="99">
        <v>31706.843000000001</v>
      </c>
      <c r="Z42" s="99">
        <v>9111.1704000000009</v>
      </c>
      <c r="AA42" s="99">
        <v>105.6417</v>
      </c>
      <c r="AB42" s="99">
        <v>22.0549</v>
      </c>
      <c r="AC42" s="99">
        <v>22.107900000000001</v>
      </c>
      <c r="AD42" s="99">
        <v>27.0304</v>
      </c>
      <c r="AE42" s="99">
        <v>22.160599999999999</v>
      </c>
      <c r="AF42" s="99">
        <v>30.889600000000002</v>
      </c>
      <c r="AG42" s="99">
        <v>33.098599999999998</v>
      </c>
      <c r="AH42" s="99">
        <v>42.235999999999997</v>
      </c>
      <c r="AI42" s="99">
        <v>-25.021999999999998</v>
      </c>
      <c r="AJ42" s="99">
        <v>3098.1469000000002</v>
      </c>
      <c r="AK42" s="99">
        <v>-143.125</v>
      </c>
      <c r="AL42" s="99">
        <v>3216.2498999999998</v>
      </c>
      <c r="AM42" s="99">
        <v>45.231000000000002</v>
      </c>
      <c r="AN42" s="99">
        <v>0.4778</v>
      </c>
      <c r="AO42" s="99"/>
    </row>
    <row r="43" spans="1:41" x14ac:dyDescent="0.2">
      <c r="A43" s="107" t="s">
        <v>116</v>
      </c>
      <c r="B43" s="99"/>
      <c r="C43" s="99" t="s">
        <v>74</v>
      </c>
      <c r="D43" s="99" t="s">
        <v>75</v>
      </c>
      <c r="E43" s="99">
        <v>33.332999999999998</v>
      </c>
      <c r="F43" s="99" t="s">
        <v>78</v>
      </c>
      <c r="G43" s="99">
        <v>33.1706</v>
      </c>
      <c r="H43" s="99">
        <v>869.56259999999997</v>
      </c>
      <c r="I43" s="99">
        <v>952.71519999999998</v>
      </c>
      <c r="J43" s="99">
        <v>1053.6441</v>
      </c>
      <c r="K43" s="99">
        <v>814.73350000000005</v>
      </c>
      <c r="L43" s="99">
        <v>895.31659999999999</v>
      </c>
      <c r="M43" s="99">
        <v>981.35550000000001</v>
      </c>
      <c r="N43" s="99">
        <v>49.712699999999998</v>
      </c>
      <c r="O43" s="99">
        <v>49.912399999999998</v>
      </c>
      <c r="P43" s="99">
        <v>50.075400000000002</v>
      </c>
      <c r="Q43" s="99">
        <v>0</v>
      </c>
      <c r="R43" s="99">
        <v>24.9467</v>
      </c>
      <c r="S43" s="99">
        <v>123.20489999999999</v>
      </c>
      <c r="T43" s="99">
        <v>251.78319999999999</v>
      </c>
      <c r="U43" s="99">
        <v>41.1905</v>
      </c>
      <c r="V43" s="99">
        <v>30.0213</v>
      </c>
      <c r="W43" s="99">
        <v>30.147200000000002</v>
      </c>
      <c r="X43" s="99">
        <v>30.273099999999999</v>
      </c>
      <c r="Y43" s="99">
        <v>7159.7539999999999</v>
      </c>
      <c r="Z43" s="99">
        <v>1311.6778999999999</v>
      </c>
      <c r="AA43" s="99">
        <v>140.78270000000001</v>
      </c>
      <c r="AB43" s="99">
        <v>30.078199999999999</v>
      </c>
      <c r="AC43" s="99">
        <v>30.147200000000002</v>
      </c>
      <c r="AD43" s="99">
        <v>36.938699999999997</v>
      </c>
      <c r="AE43" s="99">
        <v>30.218900000000001</v>
      </c>
      <c r="AF43" s="99">
        <v>31.093299999999999</v>
      </c>
      <c r="AG43" s="99">
        <v>32.853299999999997</v>
      </c>
      <c r="AH43" s="99">
        <v>35.631100000000004</v>
      </c>
      <c r="AI43" s="99">
        <v>-26.914100000000001</v>
      </c>
      <c r="AJ43" s="99">
        <v>3097.5976000000001</v>
      </c>
      <c r="AK43" s="99">
        <v>-158.75</v>
      </c>
      <c r="AL43" s="99">
        <v>3216.2498999999998</v>
      </c>
      <c r="AM43" s="99">
        <v>33.168999999999997</v>
      </c>
      <c r="AN43" s="99">
        <v>0.46700000000000003</v>
      </c>
      <c r="AO43" s="99"/>
    </row>
    <row r="44" spans="1:41" x14ac:dyDescent="0.2">
      <c r="A44" s="107" t="s">
        <v>116</v>
      </c>
      <c r="B44" s="99"/>
      <c r="C44" s="99" t="s">
        <v>74</v>
      </c>
      <c r="D44" s="99" t="s">
        <v>75</v>
      </c>
      <c r="E44" s="99">
        <v>64</v>
      </c>
      <c r="F44" s="99" t="s">
        <v>80</v>
      </c>
      <c r="G44" s="99">
        <v>63.579700000000003</v>
      </c>
      <c r="H44" s="99">
        <v>825.75120000000004</v>
      </c>
      <c r="I44" s="99">
        <v>906.20609999999999</v>
      </c>
      <c r="J44" s="99">
        <v>1023.6434</v>
      </c>
      <c r="K44" s="99">
        <v>779.47429999999997</v>
      </c>
      <c r="L44" s="99">
        <v>854.26160000000004</v>
      </c>
      <c r="M44" s="99">
        <v>969.45929999999998</v>
      </c>
      <c r="N44" s="99">
        <v>49.613</v>
      </c>
      <c r="O44" s="99">
        <v>49.9499</v>
      </c>
      <c r="P44" s="99">
        <v>50.296599999999998</v>
      </c>
      <c r="Q44" s="99">
        <v>4.0000000000000002E-4</v>
      </c>
      <c r="R44" s="99">
        <v>22.466100000000001</v>
      </c>
      <c r="S44" s="99">
        <v>123.88339999999999</v>
      </c>
      <c r="T44" s="99">
        <v>200.97059999999999</v>
      </c>
      <c r="U44" s="99">
        <v>23.550999999999998</v>
      </c>
      <c r="V44" s="99">
        <v>15.6259</v>
      </c>
      <c r="W44" s="99">
        <v>15.728300000000001</v>
      </c>
      <c r="X44" s="99">
        <v>15.8269</v>
      </c>
      <c r="Y44" s="99">
        <v>29498.696400000001</v>
      </c>
      <c r="Z44" s="99">
        <v>10501.721600000001</v>
      </c>
      <c r="AA44" s="99">
        <v>79.127099999999999</v>
      </c>
      <c r="AB44" s="99">
        <v>15.6869</v>
      </c>
      <c r="AC44" s="99">
        <v>15.728300000000001</v>
      </c>
      <c r="AD44" s="99">
        <v>17.2197</v>
      </c>
      <c r="AE44" s="99">
        <v>15.7661</v>
      </c>
      <c r="AF44" s="99">
        <v>28.6111</v>
      </c>
      <c r="AG44" s="99">
        <v>32.2849</v>
      </c>
      <c r="AH44" s="99">
        <v>36.577399999999997</v>
      </c>
      <c r="AI44" s="99">
        <v>-26.914100000000001</v>
      </c>
      <c r="AJ44" s="99">
        <v>3097.5976000000001</v>
      </c>
      <c r="AK44" s="99">
        <v>-158.75</v>
      </c>
      <c r="AL44" s="99">
        <v>3216.2498999999998</v>
      </c>
      <c r="AM44" s="99">
        <v>63.578000000000003</v>
      </c>
      <c r="AN44" s="99">
        <v>0.50309999999999999</v>
      </c>
      <c r="AO44" s="99"/>
    </row>
    <row r="45" spans="1:41" x14ac:dyDescent="0.2">
      <c r="A45" s="107" t="s">
        <v>116</v>
      </c>
      <c r="B45" s="99"/>
      <c r="C45" s="99" t="s">
        <v>74</v>
      </c>
      <c r="D45" s="99" t="s">
        <v>75</v>
      </c>
      <c r="E45" s="99">
        <v>49.210700000000003</v>
      </c>
      <c r="F45" s="99" t="s">
        <v>110</v>
      </c>
      <c r="G45" s="99">
        <v>49.205399999999997</v>
      </c>
      <c r="H45" s="99">
        <v>824.34979999999996</v>
      </c>
      <c r="I45" s="99">
        <v>914.29359999999997</v>
      </c>
      <c r="J45" s="99">
        <v>1032.2451000000001</v>
      </c>
      <c r="K45" s="99">
        <v>774.59069999999997</v>
      </c>
      <c r="L45" s="99">
        <v>861.59199999999998</v>
      </c>
      <c r="M45" s="99">
        <v>972.25</v>
      </c>
      <c r="N45" s="99">
        <v>49.6768</v>
      </c>
      <c r="O45" s="99">
        <v>49.908299999999997</v>
      </c>
      <c r="P45" s="99">
        <v>50.223300000000002</v>
      </c>
      <c r="Q45" s="99">
        <v>5.0000000000000001E-4</v>
      </c>
      <c r="R45" s="99">
        <v>24.425899999999999</v>
      </c>
      <c r="S45" s="99">
        <v>124.7294</v>
      </c>
      <c r="T45" s="99">
        <v>141.5205</v>
      </c>
      <c r="U45" s="99">
        <v>17.479199999999999</v>
      </c>
      <c r="V45" s="99">
        <v>20.250299999999999</v>
      </c>
      <c r="W45" s="99">
        <v>20.323</v>
      </c>
      <c r="X45" s="99">
        <v>20.3918</v>
      </c>
      <c r="Y45" s="99">
        <v>2104.8537999999999</v>
      </c>
      <c r="Z45" s="99">
        <v>352.6678</v>
      </c>
      <c r="AA45" s="99">
        <v>16.541399999999999</v>
      </c>
      <c r="AB45" s="99">
        <v>20.314499999999999</v>
      </c>
      <c r="AC45" s="99">
        <v>20.323</v>
      </c>
      <c r="AD45" s="99">
        <v>2.0211999999999999</v>
      </c>
      <c r="AE45" s="99">
        <v>20.331</v>
      </c>
      <c r="AF45" s="99">
        <v>18.428799999999999</v>
      </c>
      <c r="AG45" s="99">
        <v>87.531499999999994</v>
      </c>
      <c r="AH45" s="99">
        <v>600.02390000000003</v>
      </c>
      <c r="AI45" s="99">
        <v>-10.4956</v>
      </c>
      <c r="AJ45" s="99">
        <v>3083.6206000000002</v>
      </c>
      <c r="AK45" s="99">
        <v>-127.5</v>
      </c>
      <c r="AL45" s="99">
        <v>3200.6248999999998</v>
      </c>
      <c r="AM45" s="99">
        <v>49.204000000000001</v>
      </c>
      <c r="AN45" s="99">
        <v>8.14E-2</v>
      </c>
      <c r="AO45" s="99"/>
    </row>
    <row r="46" spans="1:41" x14ac:dyDescent="0.2">
      <c r="A46" s="107" t="s">
        <v>116</v>
      </c>
      <c r="B46" s="99">
        <v>79</v>
      </c>
      <c r="C46" s="99" t="s">
        <v>111</v>
      </c>
      <c r="D46" s="99" t="s">
        <v>75</v>
      </c>
      <c r="E46" s="99">
        <v>33.332999999999998</v>
      </c>
      <c r="F46" s="99" t="s">
        <v>76</v>
      </c>
      <c r="G46" s="99">
        <v>33.329799999999999</v>
      </c>
      <c r="H46" s="99">
        <v>738.8886</v>
      </c>
      <c r="I46" s="99">
        <v>814.41480000000001</v>
      </c>
      <c r="J46" s="99">
        <v>920.26829999999995</v>
      </c>
      <c r="K46" s="99">
        <v>688.1748</v>
      </c>
      <c r="L46" s="99">
        <v>759.79740000000004</v>
      </c>
      <c r="M46" s="99">
        <v>842.47400000000005</v>
      </c>
      <c r="N46" s="99">
        <v>49.392699999999998</v>
      </c>
      <c r="O46" s="99">
        <v>49.619599999999998</v>
      </c>
      <c r="P46" s="99">
        <v>49.7883</v>
      </c>
      <c r="Q46" s="99">
        <v>1.2999999999999999E-3</v>
      </c>
      <c r="R46" s="99">
        <v>20.201799999999999</v>
      </c>
      <c r="S46" s="99">
        <v>98.664599999999993</v>
      </c>
      <c r="T46" s="99">
        <v>112.8785</v>
      </c>
      <c r="U46" s="99">
        <v>14.3126</v>
      </c>
      <c r="V46" s="99">
        <v>29.9468</v>
      </c>
      <c r="W46" s="99">
        <v>30.0032</v>
      </c>
      <c r="X46" s="99">
        <v>30.0596</v>
      </c>
      <c r="Y46" s="99">
        <v>147.91659999999999</v>
      </c>
      <c r="Z46" s="99">
        <v>20.976900000000001</v>
      </c>
      <c r="AA46" s="99">
        <v>6.5909000000000004</v>
      </c>
      <c r="AB46" s="99">
        <v>30</v>
      </c>
      <c r="AC46" s="99">
        <v>30.0032</v>
      </c>
      <c r="AD46" s="99">
        <v>0.80500000000000005</v>
      </c>
      <c r="AE46" s="99">
        <v>30.006599999999999</v>
      </c>
      <c r="AF46" s="99">
        <v>35.608699999999999</v>
      </c>
      <c r="AG46" s="99">
        <v>587.72680000000003</v>
      </c>
      <c r="AH46" s="99">
        <v>3333.2837</v>
      </c>
      <c r="AI46" s="99">
        <v>-24.4727</v>
      </c>
      <c r="AJ46" s="99">
        <v>3100.0390000000002</v>
      </c>
      <c r="AK46" s="99">
        <v>-143.125</v>
      </c>
      <c r="AL46" s="99">
        <v>3231.8748999999998</v>
      </c>
      <c r="AM46" s="99">
        <v>33.328000000000003</v>
      </c>
      <c r="AN46" s="99">
        <v>2.1999999999999999E-2</v>
      </c>
      <c r="AO46" s="99"/>
    </row>
    <row r="47" spans="1:41" x14ac:dyDescent="0.2">
      <c r="A47" s="107" t="s">
        <v>116</v>
      </c>
      <c r="B47" s="99"/>
      <c r="C47" s="99" t="s">
        <v>111</v>
      </c>
      <c r="D47" s="99" t="s">
        <v>75</v>
      </c>
      <c r="E47" s="99">
        <v>45.85</v>
      </c>
      <c r="F47" s="99" t="s">
        <v>77</v>
      </c>
      <c r="G47" s="99">
        <v>45.2331</v>
      </c>
      <c r="H47" s="99">
        <v>850.43510000000003</v>
      </c>
      <c r="I47" s="99">
        <v>935.42939999999999</v>
      </c>
      <c r="J47" s="99">
        <v>1022.3393</v>
      </c>
      <c r="K47" s="99">
        <v>799.3442</v>
      </c>
      <c r="L47" s="99">
        <v>878.57920000000001</v>
      </c>
      <c r="M47" s="99">
        <v>973.1096</v>
      </c>
      <c r="N47" s="99">
        <v>49.642099999999999</v>
      </c>
      <c r="O47" s="99">
        <v>49.875999999999998</v>
      </c>
      <c r="P47" s="99">
        <v>50.129800000000003</v>
      </c>
      <c r="Q47" s="99">
        <v>8.0000000000000004E-4</v>
      </c>
      <c r="R47" s="99">
        <v>22.724699999999999</v>
      </c>
      <c r="S47" s="99">
        <v>131.4263</v>
      </c>
      <c r="T47" s="99">
        <v>205.51740000000001</v>
      </c>
      <c r="U47" s="99">
        <v>31.250800000000002</v>
      </c>
      <c r="V47" s="99">
        <v>22.0017</v>
      </c>
      <c r="W47" s="99">
        <v>22.107700000000001</v>
      </c>
      <c r="X47" s="99">
        <v>22.2072</v>
      </c>
      <c r="Y47" s="99">
        <v>29009.463299999999</v>
      </c>
      <c r="Z47" s="99">
        <v>8857.7991999999995</v>
      </c>
      <c r="AA47" s="99">
        <v>101.20829999999999</v>
      </c>
      <c r="AB47" s="99">
        <v>22.057099999999998</v>
      </c>
      <c r="AC47" s="99">
        <v>22.107700000000001</v>
      </c>
      <c r="AD47" s="99">
        <v>26.492699999999999</v>
      </c>
      <c r="AE47" s="99">
        <v>22.158300000000001</v>
      </c>
      <c r="AF47" s="99">
        <v>31.057099999999998</v>
      </c>
      <c r="AG47" s="99">
        <v>32.889299999999999</v>
      </c>
      <c r="AH47" s="99">
        <v>36.514899999999997</v>
      </c>
      <c r="AI47" s="99">
        <v>-23.0078</v>
      </c>
      <c r="AJ47" s="99">
        <v>3098.6961999999999</v>
      </c>
      <c r="AK47" s="99">
        <v>-127.5</v>
      </c>
      <c r="AL47" s="99">
        <v>3216.2498999999998</v>
      </c>
      <c r="AM47" s="99">
        <v>45.231000000000002</v>
      </c>
      <c r="AN47" s="99">
        <v>0.45779999999999998</v>
      </c>
      <c r="AO47" s="99"/>
    </row>
    <row r="48" spans="1:41" x14ac:dyDescent="0.2">
      <c r="A48" s="107" t="s">
        <v>116</v>
      </c>
      <c r="B48" s="99"/>
      <c r="C48" s="99" t="s">
        <v>111</v>
      </c>
      <c r="D48" s="99" t="s">
        <v>75</v>
      </c>
      <c r="E48" s="99">
        <v>33.332999999999998</v>
      </c>
      <c r="F48" s="99" t="s">
        <v>78</v>
      </c>
      <c r="G48" s="99">
        <v>33.171399999999998</v>
      </c>
      <c r="H48" s="99">
        <v>854.79089999999997</v>
      </c>
      <c r="I48" s="99">
        <v>956.15239999999994</v>
      </c>
      <c r="J48" s="99">
        <v>1038.203</v>
      </c>
      <c r="K48" s="99">
        <v>827.59410000000003</v>
      </c>
      <c r="L48" s="99">
        <v>908.67610000000002</v>
      </c>
      <c r="M48" s="99">
        <v>994.26610000000005</v>
      </c>
      <c r="N48" s="99">
        <v>49.743200000000002</v>
      </c>
      <c r="O48" s="99">
        <v>49.924300000000002</v>
      </c>
      <c r="P48" s="99">
        <v>50.104399999999998</v>
      </c>
      <c r="Q48" s="99">
        <v>2.0000000000000001E-4</v>
      </c>
      <c r="R48" s="99">
        <v>25.126100000000001</v>
      </c>
      <c r="S48" s="99">
        <v>121.5021</v>
      </c>
      <c r="T48" s="99">
        <v>225.7646</v>
      </c>
      <c r="U48" s="99">
        <v>41.172499999999999</v>
      </c>
      <c r="V48" s="99">
        <v>30.033100000000001</v>
      </c>
      <c r="W48" s="99">
        <v>30.1464</v>
      </c>
      <c r="X48" s="99">
        <v>30.258900000000001</v>
      </c>
      <c r="Y48" s="99">
        <v>6623.5376999999999</v>
      </c>
      <c r="Z48" s="99">
        <v>1194.7373</v>
      </c>
      <c r="AA48" s="99">
        <v>135.87110000000001</v>
      </c>
      <c r="AB48" s="99">
        <v>30.0793</v>
      </c>
      <c r="AC48" s="99">
        <v>30.1464</v>
      </c>
      <c r="AD48" s="99">
        <v>36.853900000000003</v>
      </c>
      <c r="AE48" s="99">
        <v>30.2151</v>
      </c>
      <c r="AF48" s="99">
        <v>31.092500000000001</v>
      </c>
      <c r="AG48" s="99">
        <v>32.875599999999999</v>
      </c>
      <c r="AH48" s="99">
        <v>35.248399999999997</v>
      </c>
      <c r="AI48" s="99">
        <v>-39.548299999999998</v>
      </c>
      <c r="AJ48" s="99">
        <v>3099.4286999999999</v>
      </c>
      <c r="AK48" s="99">
        <v>-158.75</v>
      </c>
      <c r="AL48" s="99">
        <v>3231.8748999999998</v>
      </c>
      <c r="AM48" s="99">
        <v>33.17</v>
      </c>
      <c r="AN48" s="99">
        <v>0.45069999999999999</v>
      </c>
      <c r="AO48" s="99"/>
    </row>
    <row r="49" spans="1:41" x14ac:dyDescent="0.2">
      <c r="A49" s="107" t="s">
        <v>116</v>
      </c>
      <c r="B49" s="99"/>
      <c r="C49" s="99" t="s">
        <v>111</v>
      </c>
      <c r="D49" s="99" t="s">
        <v>75</v>
      </c>
      <c r="E49" s="99">
        <v>64</v>
      </c>
      <c r="F49" s="99" t="s">
        <v>80</v>
      </c>
      <c r="G49" s="99">
        <v>63.579700000000003</v>
      </c>
      <c r="H49" s="99">
        <v>813.42650000000003</v>
      </c>
      <c r="I49" s="99">
        <v>891.11450000000002</v>
      </c>
      <c r="J49" s="99">
        <v>997.77</v>
      </c>
      <c r="K49" s="99">
        <v>770.0095</v>
      </c>
      <c r="L49" s="99">
        <v>842.98180000000002</v>
      </c>
      <c r="M49" s="99">
        <v>943.76459999999997</v>
      </c>
      <c r="N49" s="99">
        <v>49.598999999999997</v>
      </c>
      <c r="O49" s="99">
        <v>49.960099999999997</v>
      </c>
      <c r="P49" s="99">
        <v>50.327100000000002</v>
      </c>
      <c r="Q49" s="99">
        <v>5.0000000000000001E-4</v>
      </c>
      <c r="R49" s="99">
        <v>20.789899999999999</v>
      </c>
      <c r="S49" s="99">
        <v>125.3818</v>
      </c>
      <c r="T49" s="99">
        <v>169.5977</v>
      </c>
      <c r="U49" s="99">
        <v>23.183900000000001</v>
      </c>
      <c r="V49" s="99">
        <v>15.636799999999999</v>
      </c>
      <c r="W49" s="99">
        <v>15.728300000000001</v>
      </c>
      <c r="X49" s="99">
        <v>15.8064</v>
      </c>
      <c r="Y49" s="99">
        <v>29597.244200000001</v>
      </c>
      <c r="Z49" s="99">
        <v>10512.1185</v>
      </c>
      <c r="AA49" s="99">
        <v>80.822000000000003</v>
      </c>
      <c r="AB49" s="99">
        <v>15.6846</v>
      </c>
      <c r="AC49" s="99">
        <v>15.728300000000001</v>
      </c>
      <c r="AD49" s="99">
        <v>17.254300000000001</v>
      </c>
      <c r="AE49" s="99">
        <v>15.7654</v>
      </c>
      <c r="AF49" s="99">
        <v>28.23</v>
      </c>
      <c r="AG49" s="99">
        <v>32.2928</v>
      </c>
      <c r="AH49" s="99">
        <v>36.535899999999998</v>
      </c>
      <c r="AI49" s="99">
        <v>-26.914100000000001</v>
      </c>
      <c r="AJ49" s="99">
        <v>3097.5976000000001</v>
      </c>
      <c r="AK49" s="99">
        <v>-158.75</v>
      </c>
      <c r="AL49" s="99">
        <v>3216.2498999999998</v>
      </c>
      <c r="AM49" s="99">
        <v>63.578000000000003</v>
      </c>
      <c r="AN49" s="99">
        <v>0.51390000000000002</v>
      </c>
      <c r="AO49" s="99"/>
    </row>
    <row r="50" spans="1:41" x14ac:dyDescent="0.2">
      <c r="A50" s="107" t="s">
        <v>116</v>
      </c>
      <c r="B50" s="99"/>
      <c r="C50" s="99" t="s">
        <v>111</v>
      </c>
      <c r="D50" s="99" t="s">
        <v>75</v>
      </c>
      <c r="E50" s="99">
        <v>42.791899999999998</v>
      </c>
      <c r="F50" s="99" t="s">
        <v>110</v>
      </c>
      <c r="G50" s="99">
        <v>42.787399999999998</v>
      </c>
      <c r="H50" s="99">
        <v>833.86530000000005</v>
      </c>
      <c r="I50" s="99">
        <v>916.76160000000004</v>
      </c>
      <c r="J50" s="99">
        <v>1035.9993999999999</v>
      </c>
      <c r="K50" s="99">
        <v>779.31619999999998</v>
      </c>
      <c r="L50" s="99">
        <v>867.92949999999996</v>
      </c>
      <c r="M50" s="99">
        <v>968.62840000000006</v>
      </c>
      <c r="N50" s="99">
        <v>49.684899999999999</v>
      </c>
      <c r="O50" s="99">
        <v>49.91</v>
      </c>
      <c r="P50" s="99">
        <v>50.142000000000003</v>
      </c>
      <c r="Q50" s="99">
        <v>4.0000000000000002E-4</v>
      </c>
      <c r="R50" s="99">
        <v>20.224399999999999</v>
      </c>
      <c r="S50" s="99">
        <v>109.8347</v>
      </c>
      <c r="T50" s="99">
        <v>125.01260000000001</v>
      </c>
      <c r="U50" s="99">
        <v>14.5883</v>
      </c>
      <c r="V50" s="99">
        <v>23.3127</v>
      </c>
      <c r="W50" s="99">
        <v>23.371400000000001</v>
      </c>
      <c r="X50" s="99">
        <v>23.437799999999999</v>
      </c>
      <c r="Y50" s="99">
        <v>2010.0308</v>
      </c>
      <c r="Z50" s="99">
        <v>298.77260000000001</v>
      </c>
      <c r="AA50" s="99">
        <v>15.2181</v>
      </c>
      <c r="AB50" s="99">
        <v>23.363600000000002</v>
      </c>
      <c r="AC50" s="99">
        <v>23.371400000000001</v>
      </c>
      <c r="AD50" s="99">
        <v>1.8348</v>
      </c>
      <c r="AE50" s="99">
        <v>23.378799999999998</v>
      </c>
      <c r="AF50" s="99">
        <v>21.203600000000002</v>
      </c>
      <c r="AG50" s="99">
        <v>87.791399999999996</v>
      </c>
      <c r="AH50" s="99">
        <v>521.82299999999998</v>
      </c>
      <c r="AI50" s="99">
        <v>-25.021999999999998</v>
      </c>
      <c r="AJ50" s="99">
        <v>3098.1469000000002</v>
      </c>
      <c r="AK50" s="99">
        <v>-143.125</v>
      </c>
      <c r="AL50" s="99">
        <v>3216.2498999999998</v>
      </c>
      <c r="AM50" s="99">
        <v>42.786000000000001</v>
      </c>
      <c r="AN50" s="99">
        <v>6.5100000000000005E-2</v>
      </c>
      <c r="AO50" s="99"/>
    </row>
    <row r="51" spans="1:41" x14ac:dyDescent="0.2">
      <c r="A51" s="107" t="s">
        <v>116</v>
      </c>
      <c r="B51" s="99">
        <v>70</v>
      </c>
      <c r="C51" s="99" t="s">
        <v>112</v>
      </c>
      <c r="D51" s="99" t="s">
        <v>75</v>
      </c>
      <c r="E51" s="99">
        <v>33.332999999999998</v>
      </c>
      <c r="F51" s="99" t="s">
        <v>76</v>
      </c>
      <c r="G51" s="99">
        <v>33.329799999999999</v>
      </c>
      <c r="H51" s="99">
        <v>740.56010000000003</v>
      </c>
      <c r="I51" s="99">
        <v>809.70209999999997</v>
      </c>
      <c r="J51" s="99">
        <v>893.03750000000002</v>
      </c>
      <c r="K51" s="99">
        <v>699.98590000000002</v>
      </c>
      <c r="L51" s="99">
        <v>762.60630000000003</v>
      </c>
      <c r="M51" s="99">
        <v>837.61789999999996</v>
      </c>
      <c r="N51" s="99">
        <v>49.437199999999997</v>
      </c>
      <c r="O51" s="99">
        <v>49.640900000000002</v>
      </c>
      <c r="P51" s="99">
        <v>49.8127</v>
      </c>
      <c r="Q51" s="99">
        <v>6.9999999999999999E-4</v>
      </c>
      <c r="R51" s="99">
        <v>18.3401</v>
      </c>
      <c r="S51" s="99">
        <v>94.920400000000001</v>
      </c>
      <c r="T51" s="99">
        <v>105.77589999999999</v>
      </c>
      <c r="U51" s="99">
        <v>13.0045</v>
      </c>
      <c r="V51" s="99">
        <v>29.9514</v>
      </c>
      <c r="W51" s="99">
        <v>30.0032</v>
      </c>
      <c r="X51" s="99">
        <v>30.057200000000002</v>
      </c>
      <c r="Y51" s="99">
        <v>154.7253</v>
      </c>
      <c r="Z51" s="99">
        <v>26.588200000000001</v>
      </c>
      <c r="AA51" s="99">
        <v>6.8398000000000003</v>
      </c>
      <c r="AB51" s="99">
        <v>29.9998</v>
      </c>
      <c r="AC51" s="99">
        <v>30.0032</v>
      </c>
      <c r="AD51" s="99">
        <v>0.81</v>
      </c>
      <c r="AE51" s="99">
        <v>30.006599999999999</v>
      </c>
      <c r="AF51" s="99">
        <v>36.869199999999999</v>
      </c>
      <c r="AG51" s="99">
        <v>656.62860000000001</v>
      </c>
      <c r="AH51" s="99">
        <v>3333.3553999999999</v>
      </c>
      <c r="AI51" s="99">
        <v>-39.548299999999998</v>
      </c>
      <c r="AJ51" s="99">
        <v>3099.4286999999999</v>
      </c>
      <c r="AK51" s="99">
        <v>-158.75</v>
      </c>
      <c r="AL51" s="99">
        <v>3231.8748999999998</v>
      </c>
      <c r="AM51" s="99">
        <v>33.328000000000003</v>
      </c>
      <c r="AN51" s="99">
        <v>2.2800000000000001E-2</v>
      </c>
      <c r="AO51" s="99"/>
    </row>
    <row r="52" spans="1:41" x14ac:dyDescent="0.2">
      <c r="A52" s="107" t="s">
        <v>116</v>
      </c>
      <c r="B52" s="99"/>
      <c r="C52" s="99" t="s">
        <v>112</v>
      </c>
      <c r="D52" s="99" t="s">
        <v>75</v>
      </c>
      <c r="E52" s="99">
        <v>33.332999999999998</v>
      </c>
      <c r="F52" s="99" t="s">
        <v>78</v>
      </c>
      <c r="G52" s="99">
        <v>33.171199999999999</v>
      </c>
      <c r="H52" s="99">
        <v>864.35619999999994</v>
      </c>
      <c r="I52" s="99">
        <v>950.68650000000002</v>
      </c>
      <c r="J52" s="99">
        <v>1044.1069</v>
      </c>
      <c r="K52" s="99">
        <v>825.43960000000004</v>
      </c>
      <c r="L52" s="99">
        <v>903.10699999999997</v>
      </c>
      <c r="M52" s="99">
        <v>993.02279999999996</v>
      </c>
      <c r="N52" s="99">
        <v>49.794800000000002</v>
      </c>
      <c r="O52" s="99">
        <v>49.930999999999997</v>
      </c>
      <c r="P52" s="99">
        <v>50.075699999999998</v>
      </c>
      <c r="Q52" s="99">
        <v>2.9999999999999997E-4</v>
      </c>
      <c r="R52" s="99">
        <v>15.837999999999999</v>
      </c>
      <c r="S52" s="99">
        <v>88.554900000000004</v>
      </c>
      <c r="T52" s="99">
        <v>194.42</v>
      </c>
      <c r="U52" s="99">
        <v>38.310200000000002</v>
      </c>
      <c r="V52" s="99">
        <v>30.0503</v>
      </c>
      <c r="W52" s="99">
        <v>30.146599999999999</v>
      </c>
      <c r="X52" s="99">
        <v>30.244700000000002</v>
      </c>
      <c r="Y52" s="99">
        <v>6961.2861999999996</v>
      </c>
      <c r="Z52" s="99">
        <v>1320.5</v>
      </c>
      <c r="AA52" s="99">
        <v>138.14269999999999</v>
      </c>
      <c r="AB52" s="99">
        <v>30.077000000000002</v>
      </c>
      <c r="AC52" s="99">
        <v>30.146599999999999</v>
      </c>
      <c r="AD52" s="99">
        <v>36.4724</v>
      </c>
      <c r="AE52" s="99">
        <v>30.215199999999999</v>
      </c>
      <c r="AF52" s="99">
        <v>31.377700000000001</v>
      </c>
      <c r="AG52" s="99">
        <v>32.886600000000001</v>
      </c>
      <c r="AH52" s="99">
        <v>36.0199</v>
      </c>
      <c r="AI52" s="99">
        <v>-38.144500000000001</v>
      </c>
      <c r="AJ52" s="99">
        <v>3098.1469000000002</v>
      </c>
      <c r="AK52" s="99">
        <v>-143.125</v>
      </c>
      <c r="AL52" s="99">
        <v>3216.2498999999998</v>
      </c>
      <c r="AM52" s="99">
        <v>33.17</v>
      </c>
      <c r="AN52" s="99">
        <v>0.4582</v>
      </c>
      <c r="AO52" s="99"/>
    </row>
    <row r="53" spans="1:41" x14ac:dyDescent="0.2">
      <c r="A53" s="107" t="s">
        <v>116</v>
      </c>
      <c r="B53" s="99"/>
      <c r="C53" s="99" t="s">
        <v>112</v>
      </c>
      <c r="D53" s="99" t="s">
        <v>75</v>
      </c>
      <c r="E53" s="99">
        <v>64</v>
      </c>
      <c r="F53" s="99" t="s">
        <v>80</v>
      </c>
      <c r="G53" s="99">
        <v>63.579500000000003</v>
      </c>
      <c r="H53" s="99">
        <v>821.00570000000005</v>
      </c>
      <c r="I53" s="99">
        <v>902.91600000000005</v>
      </c>
      <c r="J53" s="99">
        <v>1014.6832000000001</v>
      </c>
      <c r="K53" s="99">
        <v>761.80790000000002</v>
      </c>
      <c r="L53" s="99">
        <v>848.24959999999999</v>
      </c>
      <c r="M53" s="99">
        <v>955.30830000000003</v>
      </c>
      <c r="N53" s="99">
        <v>49.641399999999997</v>
      </c>
      <c r="O53" s="99">
        <v>49.937100000000001</v>
      </c>
      <c r="P53" s="99">
        <v>50.290100000000002</v>
      </c>
      <c r="Q53" s="99">
        <v>5.0000000000000001E-4</v>
      </c>
      <c r="R53" s="99">
        <v>21.5154</v>
      </c>
      <c r="S53" s="99">
        <v>118.10250000000001</v>
      </c>
      <c r="T53" s="99">
        <v>170.56819999999999</v>
      </c>
      <c r="U53" s="99">
        <v>23.101199999999999</v>
      </c>
      <c r="V53" s="99">
        <v>15.646000000000001</v>
      </c>
      <c r="W53" s="99">
        <v>15.728300000000001</v>
      </c>
      <c r="X53" s="99">
        <v>15.816599999999999</v>
      </c>
      <c r="Y53" s="99">
        <v>29590.747899999998</v>
      </c>
      <c r="Z53" s="99">
        <v>10505.7202</v>
      </c>
      <c r="AA53" s="99">
        <v>79.917500000000004</v>
      </c>
      <c r="AB53" s="99">
        <v>15.685499999999999</v>
      </c>
      <c r="AC53" s="99">
        <v>15.728300000000001</v>
      </c>
      <c r="AD53" s="99">
        <v>17.2257</v>
      </c>
      <c r="AE53" s="99">
        <v>15.7654</v>
      </c>
      <c r="AF53" s="99">
        <v>28.204799999999999</v>
      </c>
      <c r="AG53" s="99">
        <v>32.299300000000002</v>
      </c>
      <c r="AH53" s="99">
        <v>36.628</v>
      </c>
      <c r="AI53" s="99">
        <v>-24.4727</v>
      </c>
      <c r="AJ53" s="99">
        <v>3100.0390000000002</v>
      </c>
      <c r="AK53" s="99">
        <v>-143.125</v>
      </c>
      <c r="AL53" s="99">
        <v>3231.8748999999998</v>
      </c>
      <c r="AM53" s="99">
        <v>63.578000000000003</v>
      </c>
      <c r="AN53" s="99">
        <v>0.5081</v>
      </c>
      <c r="AO53" s="99"/>
    </row>
    <row r="54" spans="1:41" x14ac:dyDescent="0.2">
      <c r="A54" s="107" t="s">
        <v>116</v>
      </c>
      <c r="B54" s="99"/>
      <c r="C54" s="99" t="s">
        <v>112</v>
      </c>
      <c r="D54" s="99" t="s">
        <v>75</v>
      </c>
      <c r="E54" s="99">
        <v>49.210700000000003</v>
      </c>
      <c r="F54" s="99" t="s">
        <v>110</v>
      </c>
      <c r="G54" s="99">
        <v>49.205399999999997</v>
      </c>
      <c r="H54" s="99">
        <v>823.56960000000004</v>
      </c>
      <c r="I54" s="99">
        <v>914.06600000000003</v>
      </c>
      <c r="J54" s="99">
        <v>1023.5787</v>
      </c>
      <c r="K54" s="99">
        <v>789.00080000000003</v>
      </c>
      <c r="L54" s="99">
        <v>870.69479999999999</v>
      </c>
      <c r="M54" s="99">
        <v>984.45460000000003</v>
      </c>
      <c r="N54" s="99">
        <v>49.669800000000002</v>
      </c>
      <c r="O54" s="99">
        <v>49.9345</v>
      </c>
      <c r="P54" s="99">
        <v>50.228099999999998</v>
      </c>
      <c r="Q54" s="99">
        <v>4.0000000000000002E-4</v>
      </c>
      <c r="R54" s="99">
        <v>23.651700000000002</v>
      </c>
      <c r="S54" s="99">
        <v>122.19029999999999</v>
      </c>
      <c r="T54" s="99">
        <v>142.69589999999999</v>
      </c>
      <c r="U54" s="99">
        <v>16.854600000000001</v>
      </c>
      <c r="V54" s="99">
        <v>20.251200000000001</v>
      </c>
      <c r="W54" s="99">
        <v>20.323</v>
      </c>
      <c r="X54" s="99">
        <v>20.393899999999999</v>
      </c>
      <c r="Y54" s="99">
        <v>1829.2940000000001</v>
      </c>
      <c r="Z54" s="99">
        <v>311.50170000000003</v>
      </c>
      <c r="AA54" s="99">
        <v>17.560300000000002</v>
      </c>
      <c r="AB54" s="99">
        <v>20.313500000000001</v>
      </c>
      <c r="AC54" s="99">
        <v>20.323</v>
      </c>
      <c r="AD54" s="99">
        <v>1.9323999999999999</v>
      </c>
      <c r="AE54" s="99">
        <v>20.331</v>
      </c>
      <c r="AF54" s="99">
        <v>19.116499999999998</v>
      </c>
      <c r="AG54" s="99">
        <v>96.286299999999997</v>
      </c>
      <c r="AH54" s="99">
        <v>1171.5413000000001</v>
      </c>
      <c r="AI54" s="99">
        <v>-23.0078</v>
      </c>
      <c r="AJ54" s="99">
        <v>3085.6347000000001</v>
      </c>
      <c r="AK54" s="99">
        <v>-127.5</v>
      </c>
      <c r="AL54" s="99">
        <v>3216.2498999999998</v>
      </c>
      <c r="AM54" s="99">
        <v>49.204000000000001</v>
      </c>
      <c r="AN54" s="99">
        <v>8.6400000000000005E-2</v>
      </c>
      <c r="AO54" s="99"/>
    </row>
    <row r="55" spans="1:41" x14ac:dyDescent="0.2">
      <c r="A55" s="107" t="s">
        <v>116</v>
      </c>
      <c r="B55" s="99">
        <v>73</v>
      </c>
      <c r="C55" s="99" t="s">
        <v>113</v>
      </c>
      <c r="D55" s="99" t="s">
        <v>75</v>
      </c>
      <c r="E55" s="99">
        <v>33.332999999999998</v>
      </c>
      <c r="F55" s="99" t="s">
        <v>76</v>
      </c>
      <c r="G55" s="99">
        <v>33.329799999999999</v>
      </c>
      <c r="H55" s="99">
        <v>743.19659999999999</v>
      </c>
      <c r="I55" s="99">
        <v>817.31349999999998</v>
      </c>
      <c r="J55" s="99">
        <v>912.75450000000001</v>
      </c>
      <c r="K55" s="99">
        <v>702.85760000000005</v>
      </c>
      <c r="L55" s="99">
        <v>769.99350000000004</v>
      </c>
      <c r="M55" s="99">
        <v>859.68</v>
      </c>
      <c r="N55" s="99">
        <v>49.418700000000001</v>
      </c>
      <c r="O55" s="99">
        <v>49.6188</v>
      </c>
      <c r="P55" s="99">
        <v>49.792400000000001</v>
      </c>
      <c r="Q55" s="99">
        <v>1E-4</v>
      </c>
      <c r="R55" s="99">
        <v>18.849900000000002</v>
      </c>
      <c r="S55" s="99">
        <v>89.228700000000003</v>
      </c>
      <c r="T55" s="99">
        <v>107.8678</v>
      </c>
      <c r="U55" s="99">
        <v>13.414300000000001</v>
      </c>
      <c r="V55" s="99">
        <v>29.9497</v>
      </c>
      <c r="W55" s="99">
        <v>30.0032</v>
      </c>
      <c r="X55" s="99">
        <v>30.057500000000001</v>
      </c>
      <c r="Y55" s="99">
        <v>134.13730000000001</v>
      </c>
      <c r="Z55" s="99">
        <v>17.790400000000002</v>
      </c>
      <c r="AA55" s="99">
        <v>6.1559999999999997</v>
      </c>
      <c r="AB55" s="99">
        <v>30.0002</v>
      </c>
      <c r="AC55" s="99">
        <v>30.0032</v>
      </c>
      <c r="AD55" s="99">
        <v>0.75329999999999997</v>
      </c>
      <c r="AE55" s="99">
        <v>30.0063</v>
      </c>
      <c r="AF55" s="99">
        <v>47.478400000000001</v>
      </c>
      <c r="AG55" s="99">
        <v>556.80039999999997</v>
      </c>
      <c r="AH55" s="99">
        <v>3333.0248999999999</v>
      </c>
      <c r="AI55" s="99">
        <v>-38.144500000000001</v>
      </c>
      <c r="AJ55" s="99">
        <v>3098.1469000000002</v>
      </c>
      <c r="AK55" s="99">
        <v>-143.125</v>
      </c>
      <c r="AL55" s="99">
        <v>3216.2498999999998</v>
      </c>
      <c r="AM55" s="99">
        <v>33.328000000000003</v>
      </c>
      <c r="AN55" s="99">
        <v>2.0500000000000001E-2</v>
      </c>
      <c r="AO55" s="99"/>
    </row>
    <row r="56" spans="1:41" x14ac:dyDescent="0.2">
      <c r="A56" s="107" t="s">
        <v>116</v>
      </c>
      <c r="B56" s="99"/>
      <c r="C56" s="99" t="s">
        <v>113</v>
      </c>
      <c r="D56" s="99" t="s">
        <v>75</v>
      </c>
      <c r="E56" s="99">
        <v>33.332999999999998</v>
      </c>
      <c r="F56" s="99" t="s">
        <v>78</v>
      </c>
      <c r="G56" s="99">
        <v>33.170999999999999</v>
      </c>
      <c r="H56" s="99">
        <v>868.51930000000004</v>
      </c>
      <c r="I56" s="99">
        <v>952.79259999999999</v>
      </c>
      <c r="J56" s="99">
        <v>1040.6022</v>
      </c>
      <c r="K56" s="99">
        <v>833.74710000000005</v>
      </c>
      <c r="L56" s="99">
        <v>906.58199999999999</v>
      </c>
      <c r="M56" s="99">
        <v>1009.9078</v>
      </c>
      <c r="N56" s="99">
        <v>49.796799999999998</v>
      </c>
      <c r="O56" s="99">
        <v>49.928699999999999</v>
      </c>
      <c r="P56" s="99">
        <v>50.060499999999998</v>
      </c>
      <c r="Q56" s="99">
        <v>2.0000000000000001E-4</v>
      </c>
      <c r="R56" s="99">
        <v>16.178599999999999</v>
      </c>
      <c r="S56" s="99">
        <v>91.9268</v>
      </c>
      <c r="T56" s="99">
        <v>197.8656</v>
      </c>
      <c r="U56" s="99">
        <v>38.398099999999999</v>
      </c>
      <c r="V56" s="99">
        <v>30.048999999999999</v>
      </c>
      <c r="W56" s="99">
        <v>30.146799999999999</v>
      </c>
      <c r="X56" s="99">
        <v>30.2468</v>
      </c>
      <c r="Y56" s="99">
        <v>5467.4521999999997</v>
      </c>
      <c r="Z56" s="99">
        <v>901.58119999999997</v>
      </c>
      <c r="AA56" s="99">
        <v>137.04429999999999</v>
      </c>
      <c r="AB56" s="99">
        <v>30.076699999999999</v>
      </c>
      <c r="AC56" s="99">
        <v>30.146799999999999</v>
      </c>
      <c r="AD56" s="99">
        <v>36.490099999999998</v>
      </c>
      <c r="AE56" s="99">
        <v>30.213799999999999</v>
      </c>
      <c r="AF56" s="99">
        <v>31.4376</v>
      </c>
      <c r="AG56" s="99">
        <v>32.873600000000003</v>
      </c>
      <c r="AH56" s="99">
        <v>35.938299999999998</v>
      </c>
      <c r="AI56" s="99">
        <v>-38.144500000000001</v>
      </c>
      <c r="AJ56" s="99">
        <v>3098.1469000000002</v>
      </c>
      <c r="AK56" s="99">
        <v>-143.125</v>
      </c>
      <c r="AL56" s="99">
        <v>3216.2498999999998</v>
      </c>
      <c r="AM56" s="99">
        <v>33.168999999999997</v>
      </c>
      <c r="AN56" s="99">
        <v>0.4546</v>
      </c>
      <c r="AO56" s="99"/>
    </row>
    <row r="57" spans="1:41" x14ac:dyDescent="0.2">
      <c r="A57" s="107" t="s">
        <v>116</v>
      </c>
      <c r="B57" s="99"/>
      <c r="C57" s="99" t="s">
        <v>113</v>
      </c>
      <c r="D57" s="99" t="s">
        <v>75</v>
      </c>
      <c r="E57" s="99">
        <v>64</v>
      </c>
      <c r="F57" s="99" t="s">
        <v>80</v>
      </c>
      <c r="G57" s="99">
        <v>63.579599999999999</v>
      </c>
      <c r="H57" s="99">
        <v>817.08249999999998</v>
      </c>
      <c r="I57" s="99">
        <v>907.69470000000001</v>
      </c>
      <c r="J57" s="99">
        <v>1020.478</v>
      </c>
      <c r="K57" s="99">
        <v>778.46010000000001</v>
      </c>
      <c r="L57" s="99">
        <v>854.7011</v>
      </c>
      <c r="M57" s="99">
        <v>978.74009999999998</v>
      </c>
      <c r="N57" s="99">
        <v>49.608800000000002</v>
      </c>
      <c r="O57" s="99">
        <v>49.945599999999999</v>
      </c>
      <c r="P57" s="99">
        <v>50.300699999999999</v>
      </c>
      <c r="Q57" s="99">
        <v>1.6000000000000001E-3</v>
      </c>
      <c r="R57" s="99">
        <v>19.830300000000001</v>
      </c>
      <c r="S57" s="99">
        <v>107.6957</v>
      </c>
      <c r="T57" s="99">
        <v>164.5566</v>
      </c>
      <c r="U57" s="99">
        <v>22.7943</v>
      </c>
      <c r="V57" s="99">
        <v>15.6412</v>
      </c>
      <c r="W57" s="99">
        <v>15.728300000000001</v>
      </c>
      <c r="X57" s="99">
        <v>15.8057</v>
      </c>
      <c r="Y57" s="99">
        <v>29510.885900000001</v>
      </c>
      <c r="Z57" s="99">
        <v>10515.007900000001</v>
      </c>
      <c r="AA57" s="99">
        <v>79.747500000000002</v>
      </c>
      <c r="AB57" s="99">
        <v>15.686400000000001</v>
      </c>
      <c r="AC57" s="99">
        <v>15.728300000000001</v>
      </c>
      <c r="AD57" s="99">
        <v>17.2193</v>
      </c>
      <c r="AE57" s="99">
        <v>15.7661</v>
      </c>
      <c r="AF57" s="99">
        <v>28.204899999999999</v>
      </c>
      <c r="AG57" s="99">
        <v>32.330500000000001</v>
      </c>
      <c r="AH57" s="99">
        <v>37.9313</v>
      </c>
      <c r="AI57" s="99">
        <v>-23.0078</v>
      </c>
      <c r="AJ57" s="99">
        <v>3098.6961999999999</v>
      </c>
      <c r="AK57" s="99">
        <v>-127.5</v>
      </c>
      <c r="AL57" s="99">
        <v>3216.2498999999998</v>
      </c>
      <c r="AM57" s="99">
        <v>63.578000000000003</v>
      </c>
      <c r="AN57" s="99">
        <v>0.50700000000000001</v>
      </c>
      <c r="AO57" s="99"/>
    </row>
    <row r="58" spans="1:41" x14ac:dyDescent="0.2">
      <c r="A58" s="107" t="s">
        <v>116</v>
      </c>
      <c r="B58" s="99"/>
      <c r="C58" s="99" t="s">
        <v>113</v>
      </c>
      <c r="D58" s="99" t="s">
        <v>75</v>
      </c>
      <c r="E58" s="99">
        <v>42.791899999999998</v>
      </c>
      <c r="F58" s="99" t="s">
        <v>110</v>
      </c>
      <c r="G58" s="99">
        <v>42.787399999999998</v>
      </c>
      <c r="H58" s="99">
        <v>839.22080000000005</v>
      </c>
      <c r="I58" s="99">
        <v>922.62869999999998</v>
      </c>
      <c r="J58" s="99">
        <v>1048.4760000000001</v>
      </c>
      <c r="K58" s="99">
        <v>783.81179999999995</v>
      </c>
      <c r="L58" s="99">
        <v>872.46100000000001</v>
      </c>
      <c r="M58" s="99">
        <v>986.85519999999997</v>
      </c>
      <c r="N58" s="99">
        <v>49.687800000000003</v>
      </c>
      <c r="O58" s="99">
        <v>49.918199999999999</v>
      </c>
      <c r="P58" s="99">
        <v>50.147799999999997</v>
      </c>
      <c r="Q58" s="99">
        <v>5.9999999999999995E-4</v>
      </c>
      <c r="R58" s="99">
        <v>19.319199999999999</v>
      </c>
      <c r="S58" s="99">
        <v>106.45480000000001</v>
      </c>
      <c r="T58" s="99">
        <v>115.8458</v>
      </c>
      <c r="U58" s="99">
        <v>13.940799999999999</v>
      </c>
      <c r="V58" s="99">
        <v>23.313300000000002</v>
      </c>
      <c r="W58" s="99">
        <v>23.371400000000001</v>
      </c>
      <c r="X58" s="99">
        <v>23.429200000000002</v>
      </c>
      <c r="Y58" s="99">
        <v>1931.7224000000001</v>
      </c>
      <c r="Z58" s="99">
        <v>322.75569999999999</v>
      </c>
      <c r="AA58" s="99">
        <v>16.814599999999999</v>
      </c>
      <c r="AB58" s="99">
        <v>23.3626</v>
      </c>
      <c r="AC58" s="99">
        <v>23.371400000000001</v>
      </c>
      <c r="AD58" s="99">
        <v>1.7310000000000001</v>
      </c>
      <c r="AE58" s="99">
        <v>23.3794</v>
      </c>
      <c r="AF58" s="99">
        <v>18.8157</v>
      </c>
      <c r="AG58" s="99">
        <v>87.939400000000006</v>
      </c>
      <c r="AH58" s="99">
        <v>465.08429999999998</v>
      </c>
      <c r="AI58" s="99">
        <v>-25.021999999999998</v>
      </c>
      <c r="AJ58" s="99">
        <v>3098.1469000000002</v>
      </c>
      <c r="AK58" s="99">
        <v>-143.125</v>
      </c>
      <c r="AL58" s="99">
        <v>3216.2498999999998</v>
      </c>
      <c r="AM58" s="99">
        <v>42.786000000000001</v>
      </c>
      <c r="AN58" s="99">
        <v>7.1900000000000006E-2</v>
      </c>
      <c r="AO58" s="99"/>
    </row>
    <row r="59" spans="1:41" x14ac:dyDescent="0.2">
      <c r="A59" s="107" t="s">
        <v>116</v>
      </c>
      <c r="B59" s="99">
        <v>67</v>
      </c>
      <c r="C59" s="99" t="s">
        <v>114</v>
      </c>
      <c r="D59" s="99" t="s">
        <v>75</v>
      </c>
      <c r="E59" s="99">
        <v>33.332999999999998</v>
      </c>
      <c r="F59" s="99" t="s">
        <v>76</v>
      </c>
      <c r="G59" s="99">
        <v>33.329799999999999</v>
      </c>
      <c r="H59" s="99">
        <v>751.62739999999997</v>
      </c>
      <c r="I59" s="99">
        <v>822.50930000000005</v>
      </c>
      <c r="J59" s="99">
        <v>915.04669999999999</v>
      </c>
      <c r="K59" s="99">
        <v>708.52750000000003</v>
      </c>
      <c r="L59" s="99">
        <v>775.37509999999997</v>
      </c>
      <c r="M59" s="99">
        <v>869.57090000000005</v>
      </c>
      <c r="N59" s="99">
        <v>49.465000000000003</v>
      </c>
      <c r="O59" s="99">
        <v>49.634700000000002</v>
      </c>
      <c r="P59" s="99">
        <v>49.783099999999997</v>
      </c>
      <c r="Q59" s="99">
        <v>5.9999999999999995E-4</v>
      </c>
      <c r="R59" s="99">
        <v>17.615100000000002</v>
      </c>
      <c r="S59" s="99">
        <v>83.962500000000006</v>
      </c>
      <c r="T59" s="99">
        <v>91.097700000000003</v>
      </c>
      <c r="U59" s="99">
        <v>12.1401</v>
      </c>
      <c r="V59" s="99">
        <v>29.957599999999999</v>
      </c>
      <c r="W59" s="99">
        <v>30.0032</v>
      </c>
      <c r="X59" s="99">
        <v>30.0487</v>
      </c>
      <c r="Y59" s="99">
        <v>110.432</v>
      </c>
      <c r="Z59" s="99">
        <v>14.075100000000001</v>
      </c>
      <c r="AA59" s="99">
        <v>5.9946000000000002</v>
      </c>
      <c r="AB59" s="99">
        <v>30.000299999999999</v>
      </c>
      <c r="AC59" s="99">
        <v>30.0032</v>
      </c>
      <c r="AD59" s="99">
        <v>0.68700000000000006</v>
      </c>
      <c r="AE59" s="99">
        <v>30.0063</v>
      </c>
      <c r="AF59" s="99">
        <v>32.233899999999998</v>
      </c>
      <c r="AG59" s="99">
        <v>533.42539999999997</v>
      </c>
      <c r="AH59" s="99">
        <v>3333.1875</v>
      </c>
      <c r="AI59" s="99">
        <v>-38.144500000000001</v>
      </c>
      <c r="AJ59" s="99">
        <v>3098.1469000000002</v>
      </c>
      <c r="AK59" s="99">
        <v>-143.125</v>
      </c>
      <c r="AL59" s="99">
        <v>3216.2498999999998</v>
      </c>
      <c r="AM59" s="99">
        <v>33.328000000000003</v>
      </c>
      <c r="AN59" s="99">
        <v>0.02</v>
      </c>
      <c r="AO59" s="99"/>
    </row>
    <row r="60" spans="1:41" x14ac:dyDescent="0.2">
      <c r="A60" s="107" t="s">
        <v>116</v>
      </c>
      <c r="B60" s="99"/>
      <c r="C60" s="99" t="s">
        <v>114</v>
      </c>
      <c r="D60" s="99" t="s">
        <v>75</v>
      </c>
      <c r="E60" s="99">
        <v>45.85</v>
      </c>
      <c r="F60" s="99" t="s">
        <v>77</v>
      </c>
      <c r="G60" s="99">
        <v>45.232700000000001</v>
      </c>
      <c r="H60" s="99">
        <v>854.45920000000001</v>
      </c>
      <c r="I60" s="99">
        <v>946.06859999999995</v>
      </c>
      <c r="J60" s="99">
        <v>1033.1913</v>
      </c>
      <c r="K60" s="99">
        <v>818.88980000000004</v>
      </c>
      <c r="L60" s="99">
        <v>890.43629999999996</v>
      </c>
      <c r="M60" s="99">
        <v>977.89909999999998</v>
      </c>
      <c r="N60" s="99">
        <v>49.640099999999997</v>
      </c>
      <c r="O60" s="99">
        <v>49.8688</v>
      </c>
      <c r="P60" s="99">
        <v>50.0837</v>
      </c>
      <c r="Q60" s="99">
        <v>2.0000000000000001E-4</v>
      </c>
      <c r="R60" s="99">
        <v>22.221299999999999</v>
      </c>
      <c r="S60" s="99">
        <v>133.16900000000001</v>
      </c>
      <c r="T60" s="99">
        <v>201.869</v>
      </c>
      <c r="U60" s="99">
        <v>31.112500000000001</v>
      </c>
      <c r="V60" s="99">
        <v>22.008700000000001</v>
      </c>
      <c r="W60" s="99">
        <v>22.107900000000001</v>
      </c>
      <c r="X60" s="99">
        <v>22.2105</v>
      </c>
      <c r="Y60" s="99">
        <v>28732.7215</v>
      </c>
      <c r="Z60" s="99">
        <v>8955.4395999999997</v>
      </c>
      <c r="AA60" s="99">
        <v>99.007900000000006</v>
      </c>
      <c r="AB60" s="99">
        <v>22.0579</v>
      </c>
      <c r="AC60" s="99">
        <v>22.107900000000001</v>
      </c>
      <c r="AD60" s="99">
        <v>26.624099999999999</v>
      </c>
      <c r="AE60" s="99">
        <v>22.1569</v>
      </c>
      <c r="AF60" s="99">
        <v>31.1861</v>
      </c>
      <c r="AG60" s="99">
        <v>32.838999999999999</v>
      </c>
      <c r="AH60" s="99">
        <v>35.485399999999998</v>
      </c>
      <c r="AI60" s="99">
        <v>-23.0078</v>
      </c>
      <c r="AJ60" s="99">
        <v>3098.6961999999999</v>
      </c>
      <c r="AK60" s="99">
        <v>-127.5</v>
      </c>
      <c r="AL60" s="99">
        <v>3216.2498999999998</v>
      </c>
      <c r="AM60" s="99">
        <v>45.231000000000002</v>
      </c>
      <c r="AN60" s="99">
        <v>0.44779999999999998</v>
      </c>
      <c r="AO60" s="99"/>
    </row>
    <row r="61" spans="1:41" x14ac:dyDescent="0.2">
      <c r="A61" s="107" t="s">
        <v>116</v>
      </c>
      <c r="B61" s="99"/>
      <c r="C61" s="99" t="s">
        <v>114</v>
      </c>
      <c r="D61" s="99" t="s">
        <v>75</v>
      </c>
      <c r="E61" s="99">
        <v>33.332999999999998</v>
      </c>
      <c r="F61" s="99" t="s">
        <v>78</v>
      </c>
      <c r="G61" s="99">
        <v>33.1706</v>
      </c>
      <c r="H61" s="99">
        <v>880.61260000000004</v>
      </c>
      <c r="I61" s="99">
        <v>959.61289999999997</v>
      </c>
      <c r="J61" s="99">
        <v>1036.0479</v>
      </c>
      <c r="K61" s="99">
        <v>826.60889999999995</v>
      </c>
      <c r="L61" s="99">
        <v>914.64499999999998</v>
      </c>
      <c r="M61" s="99">
        <v>1002.9779</v>
      </c>
      <c r="N61" s="99">
        <v>49.776000000000003</v>
      </c>
      <c r="O61" s="99">
        <v>49.927</v>
      </c>
      <c r="P61" s="99">
        <v>50.098599999999998</v>
      </c>
      <c r="Q61" s="99">
        <v>5.9999999999999995E-4</v>
      </c>
      <c r="R61" s="99">
        <v>24.469799999999999</v>
      </c>
      <c r="S61" s="99">
        <v>120.59950000000001</v>
      </c>
      <c r="T61" s="99">
        <v>228.5907</v>
      </c>
      <c r="U61" s="99">
        <v>40.4148</v>
      </c>
      <c r="V61" s="99">
        <v>30.0382</v>
      </c>
      <c r="W61" s="99">
        <v>30.147200000000002</v>
      </c>
      <c r="X61" s="99">
        <v>30.2667</v>
      </c>
      <c r="Y61" s="99">
        <v>5491.9476999999997</v>
      </c>
      <c r="Z61" s="99">
        <v>920.2713</v>
      </c>
      <c r="AA61" s="99">
        <v>136.8263</v>
      </c>
      <c r="AB61" s="99">
        <v>30.078900000000001</v>
      </c>
      <c r="AC61" s="99">
        <v>30.147200000000002</v>
      </c>
      <c r="AD61" s="99">
        <v>36.252800000000001</v>
      </c>
      <c r="AE61" s="99">
        <v>30.215699999999998</v>
      </c>
      <c r="AF61" s="99">
        <v>31.504000000000001</v>
      </c>
      <c r="AG61" s="99">
        <v>32.843499999999999</v>
      </c>
      <c r="AH61" s="99">
        <v>34.6633</v>
      </c>
      <c r="AI61" s="99">
        <v>-39.548299999999998</v>
      </c>
      <c r="AJ61" s="99">
        <v>3099.4286999999999</v>
      </c>
      <c r="AK61" s="99">
        <v>-158.75</v>
      </c>
      <c r="AL61" s="99">
        <v>3231.8748999999998</v>
      </c>
      <c r="AM61" s="99">
        <v>33.17</v>
      </c>
      <c r="AN61" s="99">
        <v>0.45390000000000003</v>
      </c>
      <c r="AO61" s="99"/>
    </row>
    <row r="62" spans="1:41" x14ac:dyDescent="0.2">
      <c r="A62" s="107" t="s">
        <v>116</v>
      </c>
      <c r="B62" s="99">
        <v>67</v>
      </c>
      <c r="C62" s="99" t="s">
        <v>115</v>
      </c>
      <c r="D62" s="99" t="s">
        <v>75</v>
      </c>
      <c r="E62" s="99">
        <v>33.332999999999998</v>
      </c>
      <c r="F62" s="99" t="s">
        <v>78</v>
      </c>
      <c r="G62" s="99">
        <v>33.170900000000003</v>
      </c>
      <c r="H62" s="99">
        <v>883.15369999999996</v>
      </c>
      <c r="I62" s="99">
        <v>962.50990000000002</v>
      </c>
      <c r="J62" s="99">
        <v>1063.819</v>
      </c>
      <c r="K62" s="99">
        <v>824.51779999999997</v>
      </c>
      <c r="L62" s="99">
        <v>906.61109999999996</v>
      </c>
      <c r="M62" s="99">
        <v>997.24829999999997</v>
      </c>
      <c r="N62" s="99">
        <v>49.7378</v>
      </c>
      <c r="O62" s="99">
        <v>49.910600000000002</v>
      </c>
      <c r="P62" s="99">
        <v>50.067</v>
      </c>
      <c r="Q62" s="99">
        <v>4.0000000000000002E-4</v>
      </c>
      <c r="R62" s="99">
        <v>24.069199999999999</v>
      </c>
      <c r="S62" s="99">
        <v>119.32989999999999</v>
      </c>
      <c r="T62" s="99">
        <v>240.78559999999999</v>
      </c>
      <c r="U62" s="99">
        <v>40.565199999999997</v>
      </c>
      <c r="V62" s="99">
        <v>30.023199999999999</v>
      </c>
      <c r="W62" s="99">
        <v>30.146899999999999</v>
      </c>
      <c r="X62" s="99">
        <v>30.263999999999999</v>
      </c>
      <c r="Y62" s="99">
        <v>5669.2749999999996</v>
      </c>
      <c r="Z62" s="99">
        <v>928.67880000000002</v>
      </c>
      <c r="AA62" s="99">
        <v>133.39240000000001</v>
      </c>
      <c r="AB62" s="99">
        <v>30.080200000000001</v>
      </c>
      <c r="AC62" s="99">
        <v>30.146899999999999</v>
      </c>
      <c r="AD62" s="99">
        <v>36.512099999999997</v>
      </c>
      <c r="AE62" s="99">
        <v>30.2136</v>
      </c>
      <c r="AF62" s="99">
        <v>31.3796</v>
      </c>
      <c r="AG62" s="99">
        <v>32.890500000000003</v>
      </c>
      <c r="AH62" s="99">
        <v>36.012900000000002</v>
      </c>
      <c r="AI62" s="99">
        <v>-26.303699999999999</v>
      </c>
      <c r="AJ62" s="99">
        <v>3099.4286999999999</v>
      </c>
      <c r="AK62" s="99">
        <v>-158.75</v>
      </c>
      <c r="AL62" s="99">
        <v>3231.8748999999998</v>
      </c>
      <c r="AM62" s="99">
        <v>33.168999999999997</v>
      </c>
      <c r="AN62" s="99">
        <v>0.4425</v>
      </c>
      <c r="AO62" s="99"/>
    </row>
    <row r="63" spans="1:41" x14ac:dyDescent="0.2">
      <c r="A63" s="107" t="s">
        <v>116</v>
      </c>
      <c r="B63" s="99"/>
      <c r="C63" s="99" t="s">
        <v>115</v>
      </c>
      <c r="D63" s="99" t="s">
        <v>75</v>
      </c>
      <c r="E63" s="99">
        <v>45.85</v>
      </c>
      <c r="F63" s="99" t="s">
        <v>77</v>
      </c>
      <c r="G63" s="99">
        <v>45.232599999999998</v>
      </c>
      <c r="H63" s="99">
        <v>876.3134</v>
      </c>
      <c r="I63" s="99">
        <v>948.96280000000002</v>
      </c>
      <c r="J63" s="99">
        <v>1033.9613999999999</v>
      </c>
      <c r="K63" s="99">
        <v>821.73299999999995</v>
      </c>
      <c r="L63" s="99">
        <v>894.4144</v>
      </c>
      <c r="M63" s="99">
        <v>982.63430000000005</v>
      </c>
      <c r="N63" s="99">
        <v>49.631999999999998</v>
      </c>
      <c r="O63" s="99">
        <v>49.878100000000003</v>
      </c>
      <c r="P63" s="99">
        <v>50.102800000000002</v>
      </c>
      <c r="Q63" s="99">
        <v>5.9999999999999995E-4</v>
      </c>
      <c r="R63" s="99">
        <v>22.464300000000001</v>
      </c>
      <c r="S63" s="99">
        <v>125.2106</v>
      </c>
      <c r="T63" s="99">
        <v>199.48660000000001</v>
      </c>
      <c r="U63" s="99">
        <v>31.210699999999999</v>
      </c>
      <c r="V63" s="99">
        <v>22.010300000000001</v>
      </c>
      <c r="W63" s="99">
        <v>22.107900000000001</v>
      </c>
      <c r="X63" s="99">
        <v>22.209800000000001</v>
      </c>
      <c r="Y63" s="99">
        <v>27696.162100000001</v>
      </c>
      <c r="Z63" s="99">
        <v>8943.4073000000008</v>
      </c>
      <c r="AA63" s="99">
        <v>102.9554</v>
      </c>
      <c r="AB63" s="99">
        <v>22.056699999999999</v>
      </c>
      <c r="AC63" s="99">
        <v>22.107900000000001</v>
      </c>
      <c r="AD63" s="99">
        <v>26.641500000000001</v>
      </c>
      <c r="AE63" s="99">
        <v>22.159600000000001</v>
      </c>
      <c r="AF63" s="99">
        <v>31.096599999999999</v>
      </c>
      <c r="AG63" s="99">
        <v>32.9953</v>
      </c>
      <c r="AH63" s="99">
        <v>41.763100000000001</v>
      </c>
      <c r="AI63" s="99">
        <v>-24.4727</v>
      </c>
      <c r="AJ63" s="99">
        <v>3100.0390000000002</v>
      </c>
      <c r="AK63" s="99">
        <v>-143.125</v>
      </c>
      <c r="AL63" s="99">
        <v>3231.8748999999998</v>
      </c>
      <c r="AM63" s="99">
        <v>45.231000000000002</v>
      </c>
      <c r="AN63" s="99">
        <v>0.4657</v>
      </c>
      <c r="AO63" s="99"/>
    </row>
    <row r="64" spans="1:41" x14ac:dyDescent="0.2">
      <c r="A64" s="107" t="s">
        <v>116</v>
      </c>
      <c r="B64" s="99"/>
      <c r="C64" s="99" t="s">
        <v>115</v>
      </c>
      <c r="D64" s="99" t="s">
        <v>75</v>
      </c>
      <c r="E64" s="99">
        <v>33.332999999999998</v>
      </c>
      <c r="F64" s="99" t="s">
        <v>76</v>
      </c>
      <c r="G64" s="99">
        <v>33.329799999999999</v>
      </c>
      <c r="H64" s="99">
        <v>741.8356</v>
      </c>
      <c r="I64" s="99">
        <v>808.40719999999999</v>
      </c>
      <c r="J64" s="99">
        <v>880.91459999999995</v>
      </c>
      <c r="K64" s="99">
        <v>687.56730000000005</v>
      </c>
      <c r="L64" s="99">
        <v>760.31529999999998</v>
      </c>
      <c r="M64" s="99">
        <v>834.92819999999995</v>
      </c>
      <c r="N64" s="99">
        <v>49.4651</v>
      </c>
      <c r="O64" s="99">
        <v>49.633699999999997</v>
      </c>
      <c r="P64" s="99">
        <v>49.776000000000003</v>
      </c>
      <c r="Q64" s="99">
        <v>1.1000000000000001E-3</v>
      </c>
      <c r="R64" s="99">
        <v>17.559899999999999</v>
      </c>
      <c r="S64" s="99">
        <v>86.260900000000007</v>
      </c>
      <c r="T64" s="99">
        <v>97.155299999999997</v>
      </c>
      <c r="U64" s="99">
        <v>12.063800000000001</v>
      </c>
      <c r="V64" s="99">
        <v>29.954999999999998</v>
      </c>
      <c r="W64" s="99">
        <v>30.0032</v>
      </c>
      <c r="X64" s="99">
        <v>30.052199999999999</v>
      </c>
      <c r="Y64" s="99">
        <v>147.59620000000001</v>
      </c>
      <c r="Z64" s="99">
        <v>20.157</v>
      </c>
      <c r="AA64" s="99">
        <v>5.4604999999999997</v>
      </c>
      <c r="AB64" s="99">
        <v>30.000399999999999</v>
      </c>
      <c r="AC64" s="99">
        <v>30.0032</v>
      </c>
      <c r="AD64" s="99">
        <v>0.68059999999999998</v>
      </c>
      <c r="AE64" s="99">
        <v>30.0059</v>
      </c>
      <c r="AF64" s="99">
        <v>48.164400000000001</v>
      </c>
      <c r="AG64" s="99">
        <v>554.31579999999997</v>
      </c>
      <c r="AH64" s="99">
        <v>3333.2440000000001</v>
      </c>
      <c r="AI64" s="99">
        <v>-38.144500000000001</v>
      </c>
      <c r="AJ64" s="99">
        <v>3098.1469000000002</v>
      </c>
      <c r="AK64" s="99">
        <v>-143.125</v>
      </c>
      <c r="AL64" s="99">
        <v>3216.2498999999998</v>
      </c>
      <c r="AM64" s="99">
        <v>33.328000000000003</v>
      </c>
      <c r="AN64" s="99">
        <v>1.8200000000000001E-2</v>
      </c>
      <c r="AO64" s="99"/>
    </row>
    <row r="65" spans="1:41" s="103" customFormat="1" x14ac:dyDescent="0.2">
      <c r="A65" s="108" t="s">
        <v>82</v>
      </c>
      <c r="B65" s="103">
        <v>86</v>
      </c>
      <c r="C65" s="103" t="s">
        <v>74</v>
      </c>
      <c r="D65" s="103" t="s">
        <v>75</v>
      </c>
      <c r="E65" s="103">
        <v>33.332999999999998</v>
      </c>
      <c r="F65" s="103" t="s">
        <v>76</v>
      </c>
      <c r="G65" s="103">
        <v>33.329799999999999</v>
      </c>
      <c r="H65" s="103">
        <v>653.09990000000005</v>
      </c>
      <c r="I65" s="103">
        <v>712.36649999999997</v>
      </c>
      <c r="J65" s="103">
        <v>791.87760000000003</v>
      </c>
      <c r="K65" s="103">
        <v>613.40020000000004</v>
      </c>
      <c r="L65" s="103">
        <v>675.67010000000005</v>
      </c>
      <c r="M65" s="103">
        <v>743.27239999999995</v>
      </c>
      <c r="N65" s="103">
        <v>49.809800000000003</v>
      </c>
      <c r="O65" s="103">
        <v>50.0304</v>
      </c>
      <c r="P65" s="103">
        <v>50.214500000000001</v>
      </c>
      <c r="Q65" s="103">
        <v>3.7000000000000002E-3</v>
      </c>
      <c r="R65" s="103">
        <v>18.632100000000001</v>
      </c>
      <c r="S65" s="103">
        <v>102.65170000000001</v>
      </c>
      <c r="T65" s="103">
        <v>103.23090000000001</v>
      </c>
      <c r="U65" s="103">
        <v>13.1853</v>
      </c>
      <c r="V65" s="103">
        <v>29.949100000000001</v>
      </c>
      <c r="W65" s="103">
        <v>30.0032</v>
      </c>
      <c r="X65" s="103">
        <v>30.052399999999999</v>
      </c>
      <c r="Y65" s="103">
        <v>138.04640000000001</v>
      </c>
      <c r="Z65" s="103">
        <v>19.4315</v>
      </c>
      <c r="AA65" s="103">
        <v>7.4600999999999997</v>
      </c>
      <c r="AB65" s="103">
        <v>29.999400000000001</v>
      </c>
      <c r="AC65" s="103">
        <v>30.0032</v>
      </c>
      <c r="AD65" s="103">
        <v>0.84840000000000004</v>
      </c>
      <c r="AE65" s="103">
        <v>30.006900000000002</v>
      </c>
      <c r="AF65" s="103">
        <v>45.040199999999999</v>
      </c>
      <c r="AG65" s="103">
        <v>606.20399999999995</v>
      </c>
      <c r="AH65" s="103">
        <v>3333.4607000000001</v>
      </c>
      <c r="AI65" s="103">
        <v>-36.3705</v>
      </c>
      <c r="AJ65" s="103">
        <v>3457.2570000000001</v>
      </c>
      <c r="AK65" s="103">
        <v>-138.268</v>
      </c>
      <c r="AL65" s="103">
        <v>3588.268</v>
      </c>
      <c r="AM65" s="103">
        <v>33.328000000000003</v>
      </c>
      <c r="AN65" s="103">
        <v>2.4899999999999999E-2</v>
      </c>
    </row>
    <row r="66" spans="1:41" s="99" customFormat="1" x14ac:dyDescent="0.2">
      <c r="A66" s="109" t="s">
        <v>82</v>
      </c>
      <c r="C66" s="99" t="s">
        <v>74</v>
      </c>
      <c r="D66" s="99" t="s">
        <v>75</v>
      </c>
      <c r="E66" s="99">
        <v>45.85</v>
      </c>
      <c r="F66" s="99" t="s">
        <v>77</v>
      </c>
      <c r="G66" s="99">
        <v>45.233699999999999</v>
      </c>
      <c r="H66" s="99">
        <v>742.35389999999995</v>
      </c>
      <c r="I66" s="99">
        <v>809.99860000000001</v>
      </c>
      <c r="J66" s="99">
        <v>897.85350000000005</v>
      </c>
      <c r="K66" s="99">
        <v>698.07389999999998</v>
      </c>
      <c r="L66" s="99">
        <v>760.97310000000004</v>
      </c>
      <c r="M66" s="99">
        <v>842.17250000000001</v>
      </c>
      <c r="N66" s="99">
        <v>49.693800000000003</v>
      </c>
      <c r="O66" s="99">
        <v>49.924700000000001</v>
      </c>
      <c r="P66" s="99">
        <v>50.138599999999997</v>
      </c>
      <c r="Q66" s="99">
        <v>4.1999999999999997E-3</v>
      </c>
      <c r="R66" s="99">
        <v>21.689499999999999</v>
      </c>
      <c r="S66" s="99">
        <v>118.2025</v>
      </c>
      <c r="T66" s="99">
        <v>207.494</v>
      </c>
      <c r="U66" s="99">
        <v>31.133199999999999</v>
      </c>
      <c r="V66" s="99">
        <v>22.004300000000001</v>
      </c>
      <c r="W66" s="99">
        <v>22.107399999999998</v>
      </c>
      <c r="X66" s="99">
        <v>22.2118</v>
      </c>
      <c r="Y66" s="99">
        <v>34544.490299999998</v>
      </c>
      <c r="Z66" s="99">
        <v>9087.5630999999994</v>
      </c>
      <c r="AA66" s="99">
        <v>106.79089999999999</v>
      </c>
      <c r="AB66" s="99">
        <v>22.053899999999999</v>
      </c>
      <c r="AC66" s="99">
        <v>22.107399999999998</v>
      </c>
      <c r="AD66" s="99">
        <v>26.726400000000002</v>
      </c>
      <c r="AE66" s="99">
        <v>22.160699999999999</v>
      </c>
      <c r="AF66" s="99">
        <v>31.058499999999999</v>
      </c>
      <c r="AG66" s="99">
        <v>33.015799999999999</v>
      </c>
      <c r="AH66" s="99">
        <v>40.558900000000001</v>
      </c>
      <c r="AI66" s="99">
        <v>-21.264399999999998</v>
      </c>
      <c r="AJ66" s="99">
        <v>3459.5915</v>
      </c>
      <c r="AK66" s="99">
        <v>-138.268</v>
      </c>
      <c r="AL66" s="99">
        <v>3605.8458999999998</v>
      </c>
      <c r="AM66" s="99">
        <v>45.231999999999999</v>
      </c>
      <c r="AN66" s="99">
        <v>0.48309999999999997</v>
      </c>
    </row>
    <row r="67" spans="1:41" s="99" customFormat="1" x14ac:dyDescent="0.2">
      <c r="A67" s="109" t="s">
        <v>82</v>
      </c>
      <c r="C67" s="99" t="s">
        <v>74</v>
      </c>
      <c r="D67" s="99" t="s">
        <v>75</v>
      </c>
      <c r="E67" s="99">
        <v>33.332999999999998</v>
      </c>
      <c r="F67" s="99" t="s">
        <v>78</v>
      </c>
      <c r="G67" s="99">
        <v>33.171399999999998</v>
      </c>
      <c r="H67" s="99">
        <v>735.54819999999995</v>
      </c>
      <c r="I67" s="99">
        <v>806.92939999999999</v>
      </c>
      <c r="J67" s="99">
        <v>885.45140000000004</v>
      </c>
      <c r="K67" s="99">
        <v>689.2876</v>
      </c>
      <c r="L67" s="99">
        <v>761.84580000000005</v>
      </c>
      <c r="M67" s="99">
        <v>833.77919999999995</v>
      </c>
      <c r="N67" s="99">
        <v>49.804600000000001</v>
      </c>
      <c r="O67" s="99">
        <v>49.962499999999999</v>
      </c>
      <c r="P67" s="99">
        <v>50.115600000000001</v>
      </c>
      <c r="Q67" s="99">
        <v>1.1999999999999999E-3</v>
      </c>
      <c r="R67" s="99">
        <v>23.638400000000001</v>
      </c>
      <c r="S67" s="99">
        <v>121.40649999999999</v>
      </c>
      <c r="T67" s="99">
        <v>233.114</v>
      </c>
      <c r="U67" s="99">
        <v>41.2134</v>
      </c>
      <c r="V67" s="99">
        <v>30.0336</v>
      </c>
      <c r="W67" s="99">
        <v>30.1464</v>
      </c>
      <c r="X67" s="99">
        <v>30.2667</v>
      </c>
      <c r="Y67" s="99">
        <v>7470.2295999999997</v>
      </c>
      <c r="Z67" s="99">
        <v>1406.7280000000001</v>
      </c>
      <c r="AA67" s="99">
        <v>146.20779999999999</v>
      </c>
      <c r="AB67" s="99">
        <v>30.072900000000001</v>
      </c>
      <c r="AC67" s="99">
        <v>30.1464</v>
      </c>
      <c r="AD67" s="99">
        <v>37.376100000000001</v>
      </c>
      <c r="AE67" s="99">
        <v>30.219100000000001</v>
      </c>
      <c r="AF67" s="99">
        <v>31.267600000000002</v>
      </c>
      <c r="AG67" s="99">
        <v>32.911900000000003</v>
      </c>
      <c r="AH67" s="99">
        <v>36.412700000000001</v>
      </c>
      <c r="AI67" s="99">
        <v>-38.293100000000003</v>
      </c>
      <c r="AJ67" s="99">
        <v>3458.9047999999998</v>
      </c>
      <c r="AK67" s="99">
        <v>-155.846</v>
      </c>
      <c r="AL67" s="99">
        <v>3605.8458999999998</v>
      </c>
      <c r="AM67" s="99">
        <v>33.17</v>
      </c>
      <c r="AN67" s="99">
        <v>0.48499999999999999</v>
      </c>
    </row>
    <row r="68" spans="1:41" s="99" customFormat="1" x14ac:dyDescent="0.2">
      <c r="A68" s="109" t="s">
        <v>82</v>
      </c>
      <c r="C68" s="99" t="s">
        <v>74</v>
      </c>
      <c r="D68" s="99" t="s">
        <v>75</v>
      </c>
      <c r="E68" s="99">
        <v>64</v>
      </c>
      <c r="F68" s="99" t="s">
        <v>80</v>
      </c>
      <c r="G68" s="99">
        <v>63.579599999999999</v>
      </c>
      <c r="H68" s="99">
        <v>685.17089999999996</v>
      </c>
      <c r="I68" s="99">
        <v>756.2396</v>
      </c>
      <c r="J68" s="99">
        <v>858.78070000000002</v>
      </c>
      <c r="K68" s="99">
        <v>641.61530000000005</v>
      </c>
      <c r="L68" s="99">
        <v>714.29759999999999</v>
      </c>
      <c r="M68" s="99">
        <v>809.07209999999998</v>
      </c>
      <c r="N68" s="99">
        <v>49.7545</v>
      </c>
      <c r="O68" s="99">
        <v>50.014000000000003</v>
      </c>
      <c r="P68" s="99">
        <v>50.3003</v>
      </c>
      <c r="Q68" s="99">
        <v>0</v>
      </c>
      <c r="R68" s="99">
        <v>19.2165</v>
      </c>
      <c r="S68" s="99">
        <v>113.8745</v>
      </c>
      <c r="T68" s="99">
        <v>162.43020000000001</v>
      </c>
      <c r="U68" s="99">
        <v>22.3063</v>
      </c>
      <c r="V68" s="99">
        <v>15.6469</v>
      </c>
      <c r="W68" s="99">
        <v>15.728300000000001</v>
      </c>
      <c r="X68" s="99">
        <v>15.8094</v>
      </c>
      <c r="Y68" s="99">
        <v>30306.925599999999</v>
      </c>
      <c r="Z68" s="99">
        <v>10580.125400000001</v>
      </c>
      <c r="AA68" s="99">
        <v>85.897400000000005</v>
      </c>
      <c r="AB68" s="99">
        <v>15.6839</v>
      </c>
      <c r="AC68" s="99">
        <v>15.728300000000001</v>
      </c>
      <c r="AD68" s="99">
        <v>17.320900000000002</v>
      </c>
      <c r="AE68" s="99">
        <v>15.7698</v>
      </c>
      <c r="AF68" s="99">
        <v>28.1798</v>
      </c>
      <c r="AG68" s="99">
        <v>32.300400000000003</v>
      </c>
      <c r="AH68" s="99">
        <v>38.491500000000002</v>
      </c>
      <c r="AI68" s="99">
        <v>-23.599</v>
      </c>
      <c r="AJ68" s="99">
        <v>3458.9047999999998</v>
      </c>
      <c r="AK68" s="99">
        <v>-155.846</v>
      </c>
      <c r="AL68" s="99">
        <v>3605.8458999999998</v>
      </c>
      <c r="AM68" s="99">
        <v>63.578000000000003</v>
      </c>
      <c r="AN68" s="99">
        <v>0.54610000000000003</v>
      </c>
    </row>
    <row r="69" spans="1:41" s="99" customFormat="1" x14ac:dyDescent="0.2">
      <c r="A69" s="109" t="s">
        <v>82</v>
      </c>
      <c r="C69" s="99" t="s">
        <v>74</v>
      </c>
      <c r="D69" s="99" t="s">
        <v>75</v>
      </c>
      <c r="E69" s="99">
        <v>49.210700000000003</v>
      </c>
      <c r="F69" s="99" t="s">
        <v>110</v>
      </c>
      <c r="G69" s="99">
        <v>49.205399999999997</v>
      </c>
      <c r="H69" s="99">
        <v>694.10329999999999</v>
      </c>
      <c r="I69" s="99">
        <v>761.6848</v>
      </c>
      <c r="J69" s="99">
        <v>865.94539999999995</v>
      </c>
      <c r="K69" s="99">
        <v>659.98239999999998</v>
      </c>
      <c r="L69" s="99">
        <v>725.08069999999998</v>
      </c>
      <c r="M69" s="99">
        <v>808.83979999999997</v>
      </c>
      <c r="N69" s="99">
        <v>49.758699999999997</v>
      </c>
      <c r="O69" s="99">
        <v>49.965200000000003</v>
      </c>
      <c r="P69" s="99">
        <v>50.212200000000003</v>
      </c>
      <c r="Q69" s="99">
        <v>2.0000000000000001E-4</v>
      </c>
      <c r="R69" s="99">
        <v>21.277699999999999</v>
      </c>
      <c r="S69" s="99">
        <v>106.3548</v>
      </c>
      <c r="T69" s="99">
        <v>132.15889999999999</v>
      </c>
      <c r="U69" s="99">
        <v>15.336499999999999</v>
      </c>
      <c r="V69" s="99">
        <v>20.2545</v>
      </c>
      <c r="W69" s="99">
        <v>20.323</v>
      </c>
      <c r="X69" s="99">
        <v>20.386700000000001</v>
      </c>
      <c r="Y69" s="99">
        <v>2146.3168999999998</v>
      </c>
      <c r="Z69" s="99">
        <v>322.70949999999999</v>
      </c>
      <c r="AA69" s="99">
        <v>16.112400000000001</v>
      </c>
      <c r="AB69" s="99">
        <v>20.315300000000001</v>
      </c>
      <c r="AC69" s="99">
        <v>20.323</v>
      </c>
      <c r="AD69" s="99">
        <v>2.0036</v>
      </c>
      <c r="AE69" s="99">
        <v>20.331399999999999</v>
      </c>
      <c r="AF69" s="99">
        <v>17.498799999999999</v>
      </c>
      <c r="AG69" s="99">
        <v>107.6705</v>
      </c>
      <c r="AH69" s="99">
        <v>723.66570000000002</v>
      </c>
      <c r="AI69" s="99">
        <v>-7.2569999999999997</v>
      </c>
      <c r="AJ69" s="99">
        <v>3442.7002000000002</v>
      </c>
      <c r="AK69" s="99">
        <v>-138.268</v>
      </c>
      <c r="AL69" s="99">
        <v>3588.268</v>
      </c>
      <c r="AM69" s="99">
        <v>49.204000000000001</v>
      </c>
      <c r="AN69" s="99">
        <v>7.9299999999999995E-2</v>
      </c>
    </row>
    <row r="70" spans="1:41" x14ac:dyDescent="0.2">
      <c r="A70" s="109" t="s">
        <v>82</v>
      </c>
      <c r="B70" s="99">
        <v>89</v>
      </c>
      <c r="C70" s="99" t="s">
        <v>111</v>
      </c>
      <c r="D70" s="99" t="s">
        <v>75</v>
      </c>
      <c r="E70" s="99">
        <v>33.332999999999998</v>
      </c>
      <c r="F70" s="99" t="s">
        <v>76</v>
      </c>
      <c r="G70" s="99">
        <v>33.329799999999999</v>
      </c>
      <c r="H70" s="99">
        <v>630.70870000000002</v>
      </c>
      <c r="I70" s="99">
        <v>689.46579999999994</v>
      </c>
      <c r="J70" s="99">
        <v>758.13879999999995</v>
      </c>
      <c r="K70" s="99">
        <v>598.99180000000001</v>
      </c>
      <c r="L70" s="99">
        <v>650.03359999999998</v>
      </c>
      <c r="M70" s="99">
        <v>708.72479999999996</v>
      </c>
      <c r="N70" s="99">
        <v>49.972900000000003</v>
      </c>
      <c r="O70" s="99">
        <v>50.201999999999998</v>
      </c>
      <c r="P70" s="99">
        <v>50.402000000000001</v>
      </c>
      <c r="Q70" s="99">
        <v>5.0000000000000001E-4</v>
      </c>
      <c r="R70" s="99">
        <v>19.381399999999999</v>
      </c>
      <c r="S70" s="99">
        <v>89.957899999999995</v>
      </c>
      <c r="T70" s="99">
        <v>111.63679999999999</v>
      </c>
      <c r="U70" s="99">
        <v>13.6488</v>
      </c>
      <c r="V70" s="99">
        <v>29.946100000000001</v>
      </c>
      <c r="W70" s="99">
        <v>30.0032</v>
      </c>
      <c r="X70" s="99">
        <v>30.057700000000001</v>
      </c>
      <c r="Y70" s="99">
        <v>129.31309999999999</v>
      </c>
      <c r="Z70" s="99">
        <v>16.920500000000001</v>
      </c>
      <c r="AA70" s="99">
        <v>6.3387000000000002</v>
      </c>
      <c r="AB70" s="99">
        <v>30.0001</v>
      </c>
      <c r="AC70" s="99">
        <v>30.0032</v>
      </c>
      <c r="AD70" s="99">
        <v>0.77949999999999997</v>
      </c>
      <c r="AE70" s="99">
        <v>30.006399999999999</v>
      </c>
      <c r="AF70" s="99">
        <v>46.291400000000003</v>
      </c>
      <c r="AG70" s="99">
        <v>647.78629999999998</v>
      </c>
      <c r="AH70" s="99">
        <v>3333.4263999999998</v>
      </c>
      <c r="AI70" s="99">
        <v>-38.293100000000003</v>
      </c>
      <c r="AJ70" s="99">
        <v>3473.5989</v>
      </c>
      <c r="AK70" s="99">
        <v>-155.846</v>
      </c>
      <c r="AL70" s="99">
        <v>3605.8458999999998</v>
      </c>
      <c r="AM70" s="99">
        <v>33.328000000000003</v>
      </c>
      <c r="AN70" s="99">
        <v>2.1100000000000001E-2</v>
      </c>
      <c r="AO70" s="99"/>
    </row>
    <row r="71" spans="1:41" x14ac:dyDescent="0.2">
      <c r="A71" s="109" t="s">
        <v>82</v>
      </c>
      <c r="B71" s="99"/>
      <c r="C71" s="99" t="s">
        <v>111</v>
      </c>
      <c r="D71" s="99" t="s">
        <v>75</v>
      </c>
      <c r="E71" s="99">
        <v>45.85</v>
      </c>
      <c r="F71" s="99" t="s">
        <v>77</v>
      </c>
      <c r="G71" s="99">
        <v>45.233600000000003</v>
      </c>
      <c r="H71" s="99">
        <v>731.12199999999996</v>
      </c>
      <c r="I71" s="99">
        <v>797.23450000000003</v>
      </c>
      <c r="J71" s="99">
        <v>873.25319999999999</v>
      </c>
      <c r="K71" s="99">
        <v>684.51419999999996</v>
      </c>
      <c r="L71" s="99">
        <v>750.98760000000004</v>
      </c>
      <c r="M71" s="99">
        <v>821.54610000000002</v>
      </c>
      <c r="N71" s="99">
        <v>49.704700000000003</v>
      </c>
      <c r="O71" s="99">
        <v>49.927199999999999</v>
      </c>
      <c r="P71" s="99">
        <v>50.148899999999998</v>
      </c>
      <c r="Q71" s="99">
        <v>6.9999999999999999E-4</v>
      </c>
      <c r="R71" s="99">
        <v>21.255600000000001</v>
      </c>
      <c r="S71" s="99">
        <v>129.5856</v>
      </c>
      <c r="T71" s="99">
        <v>202.6781</v>
      </c>
      <c r="U71" s="99">
        <v>30.746700000000001</v>
      </c>
      <c r="V71" s="99">
        <v>22.005800000000001</v>
      </c>
      <c r="W71" s="99">
        <v>22.107500000000002</v>
      </c>
      <c r="X71" s="99">
        <v>22.208400000000001</v>
      </c>
      <c r="Y71" s="99">
        <v>31366.485499999999</v>
      </c>
      <c r="Z71" s="99">
        <v>8898.7145999999993</v>
      </c>
      <c r="AA71" s="99">
        <v>106.9102</v>
      </c>
      <c r="AB71" s="99">
        <v>22.054600000000001</v>
      </c>
      <c r="AC71" s="99">
        <v>22.107500000000002</v>
      </c>
      <c r="AD71" s="99">
        <v>26.427900000000001</v>
      </c>
      <c r="AE71" s="99">
        <v>22.1615</v>
      </c>
      <c r="AF71" s="99">
        <v>31.120100000000001</v>
      </c>
      <c r="AG71" s="99">
        <v>32.839599999999997</v>
      </c>
      <c r="AH71" s="99">
        <v>35.317100000000003</v>
      </c>
      <c r="AI71" s="99">
        <v>-24.216999999999999</v>
      </c>
      <c r="AJ71" s="99">
        <v>3456.6390000000001</v>
      </c>
      <c r="AK71" s="99">
        <v>-155.846</v>
      </c>
      <c r="AL71" s="99">
        <v>3588.268</v>
      </c>
      <c r="AM71" s="99">
        <v>45.232999999999997</v>
      </c>
      <c r="AN71" s="99">
        <v>0.48359999999999997</v>
      </c>
      <c r="AO71" s="99"/>
    </row>
    <row r="72" spans="1:41" x14ac:dyDescent="0.2">
      <c r="A72" s="109" t="s">
        <v>82</v>
      </c>
      <c r="B72" s="99"/>
      <c r="C72" s="99" t="s">
        <v>111</v>
      </c>
      <c r="D72" s="99" t="s">
        <v>75</v>
      </c>
      <c r="E72" s="99">
        <v>33.33</v>
      </c>
      <c r="F72" s="99" t="s">
        <v>78</v>
      </c>
      <c r="G72" s="99">
        <v>33.171500000000002</v>
      </c>
      <c r="H72" s="99">
        <v>728.36789999999996</v>
      </c>
      <c r="I72" s="99">
        <v>810.66120000000001</v>
      </c>
      <c r="J72" s="99">
        <v>890.5444</v>
      </c>
      <c r="K72" s="99">
        <v>684.88890000000004</v>
      </c>
      <c r="L72" s="99">
        <v>757.91210000000001</v>
      </c>
      <c r="M72" s="99">
        <v>840.56569999999999</v>
      </c>
      <c r="N72" s="99">
        <v>49.795999999999999</v>
      </c>
      <c r="O72" s="99">
        <v>49.942900000000002</v>
      </c>
      <c r="P72" s="99">
        <v>50.098999999999997</v>
      </c>
      <c r="Q72" s="99">
        <v>2.3999999999999998E-3</v>
      </c>
      <c r="R72" s="99">
        <v>23.865100000000002</v>
      </c>
      <c r="S72" s="99">
        <v>117.18340000000001</v>
      </c>
      <c r="T72" s="99">
        <v>232.108</v>
      </c>
      <c r="U72" s="99">
        <v>39.886400000000002</v>
      </c>
      <c r="V72" s="99">
        <v>30.030100000000001</v>
      </c>
      <c r="W72" s="99">
        <v>30.1463</v>
      </c>
      <c r="X72" s="99">
        <v>30.2622</v>
      </c>
      <c r="Y72" s="99">
        <v>9840.2132999999994</v>
      </c>
      <c r="Z72" s="99">
        <v>1773.5225</v>
      </c>
      <c r="AA72" s="99">
        <v>135.37110000000001</v>
      </c>
      <c r="AB72" s="99">
        <v>30.078800000000001</v>
      </c>
      <c r="AC72" s="99">
        <v>30.1463</v>
      </c>
      <c r="AD72" s="99">
        <v>35.826099999999997</v>
      </c>
      <c r="AE72" s="99">
        <v>30.214099999999998</v>
      </c>
      <c r="AF72" s="99">
        <v>31.3874</v>
      </c>
      <c r="AG72" s="99">
        <v>32.855400000000003</v>
      </c>
      <c r="AH72" s="99">
        <v>35.782200000000003</v>
      </c>
      <c r="AI72" s="99">
        <v>-37.7438</v>
      </c>
      <c r="AJ72" s="99">
        <v>3475.7963</v>
      </c>
      <c r="AK72" s="99">
        <v>-155.846</v>
      </c>
      <c r="AL72" s="99">
        <v>3623.4241000000002</v>
      </c>
      <c r="AM72" s="99">
        <v>33.17</v>
      </c>
      <c r="AN72" s="99">
        <v>0.44900000000000001</v>
      </c>
      <c r="AO72" s="99"/>
    </row>
    <row r="73" spans="1:41" x14ac:dyDescent="0.2">
      <c r="A73" s="109" t="s">
        <v>82</v>
      </c>
      <c r="B73" s="99"/>
      <c r="C73" s="99" t="s">
        <v>111</v>
      </c>
      <c r="D73" s="99" t="s">
        <v>75</v>
      </c>
      <c r="E73" s="99">
        <v>64</v>
      </c>
      <c r="F73" s="99" t="s">
        <v>80</v>
      </c>
      <c r="G73" s="99">
        <v>63.579599999999999</v>
      </c>
      <c r="H73" s="99">
        <v>683.23599999999999</v>
      </c>
      <c r="I73" s="99">
        <v>751.14649999999995</v>
      </c>
      <c r="J73" s="99">
        <v>866.76289999999995</v>
      </c>
      <c r="K73" s="99">
        <v>651.27610000000004</v>
      </c>
      <c r="L73" s="99">
        <v>710.44529999999997</v>
      </c>
      <c r="M73" s="99">
        <v>815.28300000000002</v>
      </c>
      <c r="N73" s="99">
        <v>49.679099999999998</v>
      </c>
      <c r="O73" s="99">
        <v>50.003300000000003</v>
      </c>
      <c r="P73" s="99">
        <v>50.363999999999997</v>
      </c>
      <c r="Q73" s="99">
        <v>1E-4</v>
      </c>
      <c r="R73" s="99">
        <v>18.3233</v>
      </c>
      <c r="S73" s="99">
        <v>105.51179999999999</v>
      </c>
      <c r="T73" s="99">
        <v>170.62719999999999</v>
      </c>
      <c r="U73" s="99">
        <v>22.166</v>
      </c>
      <c r="V73" s="99">
        <v>15.639200000000001</v>
      </c>
      <c r="W73" s="99">
        <v>15.728300000000001</v>
      </c>
      <c r="X73" s="99">
        <v>15.809799999999999</v>
      </c>
      <c r="Y73" s="99">
        <v>30352.108899999999</v>
      </c>
      <c r="Z73" s="99">
        <v>10568.74</v>
      </c>
      <c r="AA73" s="99">
        <v>83.140900000000002</v>
      </c>
      <c r="AB73" s="99">
        <v>15.6866</v>
      </c>
      <c r="AC73" s="99">
        <v>15.728300000000001</v>
      </c>
      <c r="AD73" s="99">
        <v>17.306799999999999</v>
      </c>
      <c r="AE73" s="99">
        <v>15.7697</v>
      </c>
      <c r="AF73" s="99">
        <v>27.688600000000001</v>
      </c>
      <c r="AG73" s="99">
        <v>32.282899999999998</v>
      </c>
      <c r="AH73" s="99">
        <v>38.726399999999998</v>
      </c>
      <c r="AI73" s="99">
        <v>-21.264399999999998</v>
      </c>
      <c r="AJ73" s="99">
        <v>3459.5915</v>
      </c>
      <c r="AK73" s="99">
        <v>-138.268</v>
      </c>
      <c r="AL73" s="99">
        <v>3605.8458999999998</v>
      </c>
      <c r="AM73" s="99">
        <v>63.578000000000003</v>
      </c>
      <c r="AN73" s="99">
        <v>0.52859999999999996</v>
      </c>
      <c r="AO73" s="99"/>
    </row>
    <row r="74" spans="1:41" x14ac:dyDescent="0.2">
      <c r="A74" s="109" t="s">
        <v>82</v>
      </c>
      <c r="B74" s="99"/>
      <c r="C74" s="99" t="s">
        <v>111</v>
      </c>
      <c r="D74" s="99" t="s">
        <v>75</v>
      </c>
      <c r="E74" s="99">
        <v>42.791899999999998</v>
      </c>
      <c r="F74" s="99" t="s">
        <v>110</v>
      </c>
      <c r="G74" s="99">
        <v>42.787399999999998</v>
      </c>
      <c r="H74" s="99">
        <v>694.53719999999998</v>
      </c>
      <c r="I74" s="99">
        <v>769.4366</v>
      </c>
      <c r="J74" s="99">
        <v>865.91809999999998</v>
      </c>
      <c r="K74" s="99">
        <v>668.36120000000005</v>
      </c>
      <c r="L74" s="99">
        <v>732.29269999999997</v>
      </c>
      <c r="M74" s="99">
        <v>827.52689999999996</v>
      </c>
      <c r="N74" s="99">
        <v>49.731999999999999</v>
      </c>
      <c r="O74" s="99">
        <v>49.941899999999997</v>
      </c>
      <c r="P74" s="99">
        <v>50.151400000000002</v>
      </c>
      <c r="Q74" s="99">
        <v>0</v>
      </c>
      <c r="R74" s="99">
        <v>18.146100000000001</v>
      </c>
      <c r="S74" s="99">
        <v>102.5044</v>
      </c>
      <c r="T74" s="99">
        <v>118.66070000000001</v>
      </c>
      <c r="U74" s="99">
        <v>13.1526</v>
      </c>
      <c r="V74" s="99">
        <v>23.3123</v>
      </c>
      <c r="W74" s="99">
        <v>23.371400000000001</v>
      </c>
      <c r="X74" s="99">
        <v>23.431000000000001</v>
      </c>
      <c r="Y74" s="99">
        <v>1878.3819000000001</v>
      </c>
      <c r="Z74" s="99">
        <v>317.2876</v>
      </c>
      <c r="AA74" s="99">
        <v>16.901700000000002</v>
      </c>
      <c r="AB74" s="99">
        <v>23.363499999999998</v>
      </c>
      <c r="AC74" s="99">
        <v>23.371400000000001</v>
      </c>
      <c r="AD74" s="99">
        <v>1.6963999999999999</v>
      </c>
      <c r="AE74" s="99">
        <v>23.380400000000002</v>
      </c>
      <c r="AF74" s="99">
        <v>20.5318</v>
      </c>
      <c r="AG74" s="99">
        <v>95.403700000000001</v>
      </c>
      <c r="AH74" s="99">
        <v>455.19159999999999</v>
      </c>
      <c r="AI74" s="99">
        <v>-22.981000000000002</v>
      </c>
      <c r="AJ74" s="99">
        <v>3461.0335</v>
      </c>
      <c r="AK74" s="99">
        <v>-155.846</v>
      </c>
      <c r="AL74" s="99">
        <v>3623.4241000000002</v>
      </c>
      <c r="AM74" s="99">
        <v>42.786000000000001</v>
      </c>
      <c r="AN74" s="99">
        <v>7.2300000000000003E-2</v>
      </c>
      <c r="AO74" s="99"/>
    </row>
    <row r="75" spans="1:41" x14ac:dyDescent="0.2">
      <c r="A75" s="109" t="s">
        <v>82</v>
      </c>
      <c r="B75" s="99">
        <v>79</v>
      </c>
      <c r="C75" s="99" t="s">
        <v>112</v>
      </c>
      <c r="D75" s="99" t="s">
        <v>75</v>
      </c>
      <c r="E75" s="99">
        <v>33.332999999999998</v>
      </c>
      <c r="F75" s="99" t="s">
        <v>76</v>
      </c>
      <c r="G75" s="99">
        <v>33.329799999999999</v>
      </c>
      <c r="H75" s="99">
        <v>629.66359999999997</v>
      </c>
      <c r="I75" s="99">
        <v>690.55930000000001</v>
      </c>
      <c r="J75" s="99">
        <v>757.53520000000003</v>
      </c>
      <c r="K75" s="99">
        <v>599.02319999999997</v>
      </c>
      <c r="L75" s="99">
        <v>652.71370000000002</v>
      </c>
      <c r="M75" s="99">
        <v>711.72059999999999</v>
      </c>
      <c r="N75" s="99">
        <v>49.984400000000001</v>
      </c>
      <c r="O75" s="99">
        <v>50.200299999999999</v>
      </c>
      <c r="P75" s="99">
        <v>50.412799999999997</v>
      </c>
      <c r="Q75" s="99">
        <v>5.9999999999999995E-4</v>
      </c>
      <c r="R75" s="99">
        <v>17.064599999999999</v>
      </c>
      <c r="S75" s="99">
        <v>94.728800000000007</v>
      </c>
      <c r="T75" s="99">
        <v>98.860100000000003</v>
      </c>
      <c r="U75" s="99">
        <v>12.0519</v>
      </c>
      <c r="V75" s="99">
        <v>29.948799999999999</v>
      </c>
      <c r="W75" s="99">
        <v>30.0032</v>
      </c>
      <c r="X75" s="99">
        <v>30.047699999999999</v>
      </c>
      <c r="Y75" s="99">
        <v>139.28059999999999</v>
      </c>
      <c r="Z75" s="99">
        <v>21.292300000000001</v>
      </c>
      <c r="AA75" s="99">
        <v>6.3125999999999998</v>
      </c>
      <c r="AB75" s="99">
        <v>29.9999</v>
      </c>
      <c r="AC75" s="99">
        <v>30.0032</v>
      </c>
      <c r="AD75" s="99">
        <v>0.78739999999999999</v>
      </c>
      <c r="AE75" s="99">
        <v>30.0062</v>
      </c>
      <c r="AF75" s="99">
        <v>27.545200000000001</v>
      </c>
      <c r="AG75" s="99">
        <v>568.13840000000005</v>
      </c>
      <c r="AH75" s="99">
        <v>3332.9229</v>
      </c>
      <c r="AI75" s="99">
        <v>-40.558999999999997</v>
      </c>
      <c r="AJ75" s="99">
        <v>3472.9810000000002</v>
      </c>
      <c r="AK75" s="99">
        <v>-173.42400000000001</v>
      </c>
      <c r="AL75" s="99">
        <v>3605.8458999999998</v>
      </c>
      <c r="AM75" s="99">
        <v>33.328000000000003</v>
      </c>
      <c r="AN75" s="99">
        <v>2.1000000000000001E-2</v>
      </c>
      <c r="AO75" s="99"/>
    </row>
    <row r="76" spans="1:41" x14ac:dyDescent="0.2">
      <c r="A76" s="109" t="s">
        <v>82</v>
      </c>
      <c r="B76" s="99"/>
      <c r="C76" s="99" t="s">
        <v>112</v>
      </c>
      <c r="D76" s="99" t="s">
        <v>75</v>
      </c>
      <c r="E76" s="99">
        <v>33.332999999999998</v>
      </c>
      <c r="F76" s="99" t="s">
        <v>78</v>
      </c>
      <c r="G76" s="99">
        <v>33.1706</v>
      </c>
      <c r="H76" s="99">
        <v>738.31560000000002</v>
      </c>
      <c r="I76" s="99">
        <v>802.27179999999998</v>
      </c>
      <c r="J76" s="99">
        <v>873.58870000000002</v>
      </c>
      <c r="K76" s="99">
        <v>694.36149999999998</v>
      </c>
      <c r="L76" s="99">
        <v>754.94650000000001</v>
      </c>
      <c r="M76" s="99">
        <v>825.60879999999997</v>
      </c>
      <c r="N76" s="99">
        <v>49.826500000000003</v>
      </c>
      <c r="O76" s="99">
        <v>49.950800000000001</v>
      </c>
      <c r="P76" s="99">
        <v>50.0655</v>
      </c>
      <c r="Q76" s="99">
        <v>8.0000000000000004E-4</v>
      </c>
      <c r="R76" s="99">
        <v>14.2963</v>
      </c>
      <c r="S76" s="99">
        <v>71.879499999999993</v>
      </c>
      <c r="T76" s="99">
        <v>187.68639999999999</v>
      </c>
      <c r="U76" s="99">
        <v>37.268900000000002</v>
      </c>
      <c r="V76" s="99">
        <v>30.054400000000001</v>
      </c>
      <c r="W76" s="99">
        <v>30.147200000000002</v>
      </c>
      <c r="X76" s="99">
        <v>30.242100000000001</v>
      </c>
      <c r="Y76" s="99">
        <v>7757.8927000000003</v>
      </c>
      <c r="Z76" s="99">
        <v>1522.8108999999999</v>
      </c>
      <c r="AA76" s="99">
        <v>140.11070000000001</v>
      </c>
      <c r="AB76" s="99">
        <v>30.080300000000001</v>
      </c>
      <c r="AC76" s="99">
        <v>30.147200000000002</v>
      </c>
      <c r="AD76" s="99">
        <v>35.712299999999999</v>
      </c>
      <c r="AE76" s="99">
        <v>30.220400000000001</v>
      </c>
      <c r="AF76" s="99">
        <v>30.858499999999999</v>
      </c>
      <c r="AG76" s="99">
        <v>33.165900000000001</v>
      </c>
      <c r="AH76" s="99">
        <v>45.395499999999998</v>
      </c>
      <c r="AI76" s="99">
        <v>-38.842399999999998</v>
      </c>
      <c r="AJ76" s="99">
        <v>3471.2645000000002</v>
      </c>
      <c r="AK76" s="99">
        <v>-155.846</v>
      </c>
      <c r="AL76" s="99">
        <v>3588.268</v>
      </c>
      <c r="AM76" s="99">
        <v>33.17</v>
      </c>
      <c r="AN76" s="99">
        <v>0.46479999999999999</v>
      </c>
      <c r="AO76" s="99"/>
    </row>
    <row r="77" spans="1:41" x14ac:dyDescent="0.2">
      <c r="A77" s="109" t="s">
        <v>82</v>
      </c>
      <c r="B77" s="99"/>
      <c r="C77" s="99" t="s">
        <v>112</v>
      </c>
      <c r="D77" s="99" t="s">
        <v>75</v>
      </c>
      <c r="E77" s="99">
        <v>64</v>
      </c>
      <c r="F77" s="99" t="s">
        <v>80</v>
      </c>
      <c r="G77" s="99">
        <v>63.5794</v>
      </c>
      <c r="H77" s="99">
        <v>682.63959999999997</v>
      </c>
      <c r="I77" s="99">
        <v>754.90700000000004</v>
      </c>
      <c r="J77" s="99">
        <v>861.71389999999997</v>
      </c>
      <c r="K77" s="99">
        <v>643.13890000000004</v>
      </c>
      <c r="L77" s="99">
        <v>709.91780000000006</v>
      </c>
      <c r="M77" s="99">
        <v>797.09739999999999</v>
      </c>
      <c r="N77" s="99">
        <v>49.716099999999997</v>
      </c>
      <c r="O77" s="99">
        <v>49.976399999999998</v>
      </c>
      <c r="P77" s="99">
        <v>50.2712</v>
      </c>
      <c r="Q77" s="99">
        <v>5.9999999999999995E-4</v>
      </c>
      <c r="R77" s="99">
        <v>18.284800000000001</v>
      </c>
      <c r="S77" s="99">
        <v>104.9838</v>
      </c>
      <c r="T77" s="99">
        <v>162.8322</v>
      </c>
      <c r="U77" s="99">
        <v>21.912800000000001</v>
      </c>
      <c r="V77" s="99">
        <v>15.6434</v>
      </c>
      <c r="W77" s="99">
        <v>15.728400000000001</v>
      </c>
      <c r="X77" s="99">
        <v>15.8062</v>
      </c>
      <c r="Y77" s="99">
        <v>30424.2981</v>
      </c>
      <c r="Z77" s="99">
        <v>10559.297200000001</v>
      </c>
      <c r="AA77" s="99">
        <v>85.152299999999997</v>
      </c>
      <c r="AB77" s="99">
        <v>15.684799999999999</v>
      </c>
      <c r="AC77" s="99">
        <v>15.728300000000001</v>
      </c>
      <c r="AD77" s="99">
        <v>17.315100000000001</v>
      </c>
      <c r="AE77" s="99">
        <v>15.7699</v>
      </c>
      <c r="AF77" s="99">
        <v>28.104900000000001</v>
      </c>
      <c r="AG77" s="99">
        <v>32.3108</v>
      </c>
      <c r="AH77" s="99">
        <v>38.214199999999998</v>
      </c>
      <c r="AI77" s="99">
        <v>-23.599</v>
      </c>
      <c r="AJ77" s="99">
        <v>3473.5989</v>
      </c>
      <c r="AK77" s="99">
        <v>-155.846</v>
      </c>
      <c r="AL77" s="99">
        <v>3605.8458999999998</v>
      </c>
      <c r="AM77" s="99">
        <v>63.578000000000003</v>
      </c>
      <c r="AN77" s="99">
        <v>0.54139999999999999</v>
      </c>
      <c r="AO77" s="99"/>
    </row>
    <row r="78" spans="1:41" x14ac:dyDescent="0.2">
      <c r="A78" s="109" t="s">
        <v>82</v>
      </c>
      <c r="B78" s="99"/>
      <c r="C78" s="99" t="s">
        <v>112</v>
      </c>
      <c r="D78" s="99" t="s">
        <v>75</v>
      </c>
      <c r="E78" s="99">
        <v>49.210700000000003</v>
      </c>
      <c r="F78" s="99" t="s">
        <v>110</v>
      </c>
      <c r="G78" s="99">
        <v>49.205399999999997</v>
      </c>
      <c r="H78" s="99">
        <v>703.05349999999999</v>
      </c>
      <c r="I78" s="99">
        <v>763.73860000000002</v>
      </c>
      <c r="J78" s="99">
        <v>858.0136</v>
      </c>
      <c r="K78" s="99">
        <v>666.17960000000005</v>
      </c>
      <c r="L78" s="99">
        <v>729.19539999999995</v>
      </c>
      <c r="M78" s="99">
        <v>820.92439999999999</v>
      </c>
      <c r="N78" s="99">
        <v>49.753900000000002</v>
      </c>
      <c r="O78" s="99">
        <v>49.957500000000003</v>
      </c>
      <c r="P78" s="99">
        <v>50.192900000000002</v>
      </c>
      <c r="Q78" s="99">
        <v>1.2999999999999999E-3</v>
      </c>
      <c r="R78" s="99">
        <v>20.678799999999999</v>
      </c>
      <c r="S78" s="99">
        <v>125.06059999999999</v>
      </c>
      <c r="T78" s="99">
        <v>137.53639999999999</v>
      </c>
      <c r="U78" s="99">
        <v>14.83</v>
      </c>
      <c r="V78" s="99">
        <v>20.263200000000001</v>
      </c>
      <c r="W78" s="99">
        <v>20.323</v>
      </c>
      <c r="X78" s="99">
        <v>20.4008</v>
      </c>
      <c r="Y78" s="99">
        <v>1804.1034999999999</v>
      </c>
      <c r="Z78" s="99">
        <v>288.28449999999998</v>
      </c>
      <c r="AA78" s="99">
        <v>15.9161</v>
      </c>
      <c r="AB78" s="99">
        <v>20.314900000000002</v>
      </c>
      <c r="AC78" s="99">
        <v>20.323</v>
      </c>
      <c r="AD78" s="99">
        <v>1.9387000000000001</v>
      </c>
      <c r="AE78" s="99">
        <v>20.3309</v>
      </c>
      <c r="AF78" s="99">
        <v>19.5258</v>
      </c>
      <c r="AG78" s="99">
        <v>143.13050000000001</v>
      </c>
      <c r="AH78" s="99">
        <v>723.68299999999999</v>
      </c>
      <c r="AI78" s="99">
        <v>-23.599</v>
      </c>
      <c r="AJ78" s="99">
        <v>3458.9047999999998</v>
      </c>
      <c r="AK78" s="99">
        <v>-155.846</v>
      </c>
      <c r="AL78" s="99">
        <v>3605.8458999999998</v>
      </c>
      <c r="AM78" s="99">
        <v>49.204000000000001</v>
      </c>
      <c r="AN78" s="99">
        <v>7.8299999999999995E-2</v>
      </c>
      <c r="AO78" s="99"/>
    </row>
    <row r="79" spans="1:41" x14ac:dyDescent="0.2">
      <c r="A79" s="109" t="s">
        <v>82</v>
      </c>
      <c r="B79" s="99">
        <v>83</v>
      </c>
      <c r="C79" s="99" t="s">
        <v>113</v>
      </c>
      <c r="D79" s="99" t="s">
        <v>75</v>
      </c>
      <c r="E79" s="99">
        <v>33.332999999999998</v>
      </c>
      <c r="F79" s="99" t="s">
        <v>76</v>
      </c>
      <c r="G79" s="99">
        <v>33.329799999999999</v>
      </c>
      <c r="H79" s="99">
        <v>631.89469999999994</v>
      </c>
      <c r="I79" s="99">
        <v>690.65219999999999</v>
      </c>
      <c r="J79" s="99">
        <v>755.65570000000002</v>
      </c>
      <c r="K79" s="99">
        <v>597.9221</v>
      </c>
      <c r="L79" s="99">
        <v>652.71429999999998</v>
      </c>
      <c r="M79" s="99">
        <v>707.53449999999998</v>
      </c>
      <c r="N79" s="99">
        <v>49.982599999999998</v>
      </c>
      <c r="O79" s="99">
        <v>50.206299999999999</v>
      </c>
      <c r="P79" s="99">
        <v>50.386600000000001</v>
      </c>
      <c r="Q79" s="99">
        <v>1.1999999999999999E-3</v>
      </c>
      <c r="R79" s="99">
        <v>17.9009</v>
      </c>
      <c r="S79" s="99">
        <v>93.721400000000003</v>
      </c>
      <c r="T79" s="99">
        <v>101.5864</v>
      </c>
      <c r="U79" s="99">
        <v>12.562799999999999</v>
      </c>
      <c r="V79" s="99">
        <v>29.950500000000002</v>
      </c>
      <c r="W79" s="99">
        <v>30.0032</v>
      </c>
      <c r="X79" s="99">
        <v>30.052099999999999</v>
      </c>
      <c r="Y79" s="99">
        <v>126.51260000000001</v>
      </c>
      <c r="Z79" s="99">
        <v>15.407</v>
      </c>
      <c r="AA79" s="99">
        <v>6.1289999999999996</v>
      </c>
      <c r="AB79" s="99">
        <v>30.0002</v>
      </c>
      <c r="AC79" s="99">
        <v>30.0032</v>
      </c>
      <c r="AD79" s="99">
        <v>0.71379999999999999</v>
      </c>
      <c r="AE79" s="99">
        <v>30.0063</v>
      </c>
      <c r="AF79" s="99">
        <v>41.351999999999997</v>
      </c>
      <c r="AG79" s="99">
        <v>594.39819999999997</v>
      </c>
      <c r="AH79" s="99">
        <v>3333.3580000000002</v>
      </c>
      <c r="AI79" s="99">
        <v>-38.293100000000003</v>
      </c>
      <c r="AJ79" s="99">
        <v>3473.5989</v>
      </c>
      <c r="AK79" s="99">
        <v>-155.846</v>
      </c>
      <c r="AL79" s="99">
        <v>3605.8458999999998</v>
      </c>
      <c r="AM79" s="99">
        <v>33.328000000000003</v>
      </c>
      <c r="AN79" s="99">
        <v>2.0400000000000001E-2</v>
      </c>
      <c r="AO79" s="99"/>
    </row>
    <row r="80" spans="1:41" x14ac:dyDescent="0.2">
      <c r="A80" s="109" t="s">
        <v>82</v>
      </c>
      <c r="B80" s="99"/>
      <c r="C80" s="99" t="s">
        <v>113</v>
      </c>
      <c r="D80" s="99" t="s">
        <v>75</v>
      </c>
      <c r="E80" s="99">
        <v>33.332999999999998</v>
      </c>
      <c r="F80" s="99" t="s">
        <v>78</v>
      </c>
      <c r="G80" s="99">
        <v>33.1706</v>
      </c>
      <c r="H80" s="99">
        <v>730.18799999999999</v>
      </c>
      <c r="I80" s="99">
        <v>797.96889999999996</v>
      </c>
      <c r="J80" s="99">
        <v>869.11540000000002</v>
      </c>
      <c r="K80" s="99">
        <v>691.12159999999994</v>
      </c>
      <c r="L80" s="99">
        <v>750.43150000000003</v>
      </c>
      <c r="M80" s="99">
        <v>833.24440000000004</v>
      </c>
      <c r="N80" s="99">
        <v>49.835599999999999</v>
      </c>
      <c r="O80" s="99">
        <v>49.952399999999997</v>
      </c>
      <c r="P80" s="99">
        <v>50.079599999999999</v>
      </c>
      <c r="Q80" s="99">
        <v>0</v>
      </c>
      <c r="R80" s="99">
        <v>14.571</v>
      </c>
      <c r="S80" s="99">
        <v>74.487300000000005</v>
      </c>
      <c r="T80" s="99">
        <v>199.90029999999999</v>
      </c>
      <c r="U80" s="99">
        <v>37.796999999999997</v>
      </c>
      <c r="V80" s="99">
        <v>30.047599999999999</v>
      </c>
      <c r="W80" s="99">
        <v>30.147099999999998</v>
      </c>
      <c r="X80" s="99">
        <v>30.247499999999999</v>
      </c>
      <c r="Y80" s="99">
        <v>6993.3903</v>
      </c>
      <c r="Z80" s="99">
        <v>1353.4538</v>
      </c>
      <c r="AA80" s="99">
        <v>138.45570000000001</v>
      </c>
      <c r="AB80" s="99">
        <v>30.077400000000001</v>
      </c>
      <c r="AC80" s="99">
        <v>30.147200000000002</v>
      </c>
      <c r="AD80" s="99">
        <v>36.183500000000002</v>
      </c>
      <c r="AE80" s="99">
        <v>30.215900000000001</v>
      </c>
      <c r="AF80" s="99">
        <v>31.207799999999999</v>
      </c>
      <c r="AG80" s="99">
        <v>32.853900000000003</v>
      </c>
      <c r="AH80" s="99">
        <v>36.813499999999998</v>
      </c>
      <c r="AI80" s="99">
        <v>-38.842399999999998</v>
      </c>
      <c r="AJ80" s="99">
        <v>3471.2645000000002</v>
      </c>
      <c r="AK80" s="99">
        <v>-155.846</v>
      </c>
      <c r="AL80" s="99">
        <v>3588.268</v>
      </c>
      <c r="AM80" s="99">
        <v>33.17</v>
      </c>
      <c r="AN80" s="99">
        <v>0.45929999999999999</v>
      </c>
      <c r="AO80" s="99"/>
    </row>
    <row r="81" spans="1:41" x14ac:dyDescent="0.2">
      <c r="A81" s="109" t="s">
        <v>82</v>
      </c>
      <c r="B81" s="99"/>
      <c r="C81" s="99" t="s">
        <v>113</v>
      </c>
      <c r="D81" s="99" t="s">
        <v>75</v>
      </c>
      <c r="E81" s="99">
        <v>64</v>
      </c>
      <c r="F81" s="99" t="s">
        <v>80</v>
      </c>
      <c r="G81" s="99">
        <v>63.579599999999999</v>
      </c>
      <c r="H81" s="99">
        <v>689.88810000000001</v>
      </c>
      <c r="I81" s="99">
        <v>750.63170000000002</v>
      </c>
      <c r="J81" s="99">
        <v>853.20140000000004</v>
      </c>
      <c r="K81" s="99">
        <v>649.27710000000002</v>
      </c>
      <c r="L81" s="99">
        <v>713.07100000000003</v>
      </c>
      <c r="M81" s="99">
        <v>805.62170000000003</v>
      </c>
      <c r="N81" s="99">
        <v>49.747700000000002</v>
      </c>
      <c r="O81" s="99">
        <v>50.018500000000003</v>
      </c>
      <c r="P81" s="99">
        <v>50.327100000000002</v>
      </c>
      <c r="Q81" s="99">
        <v>4.0000000000000002E-4</v>
      </c>
      <c r="R81" s="99">
        <v>17.216799999999999</v>
      </c>
      <c r="S81" s="99">
        <v>98.210800000000006</v>
      </c>
      <c r="T81" s="99">
        <v>172.1747</v>
      </c>
      <c r="U81" s="99">
        <v>21.732700000000001</v>
      </c>
      <c r="V81" s="99">
        <v>15.6487</v>
      </c>
      <c r="W81" s="99">
        <v>15.728300000000001</v>
      </c>
      <c r="X81" s="99">
        <v>15.8209</v>
      </c>
      <c r="Y81" s="99">
        <v>30269.5046</v>
      </c>
      <c r="Z81" s="99">
        <v>10570.635399999999</v>
      </c>
      <c r="AA81" s="99">
        <v>83.078800000000001</v>
      </c>
      <c r="AB81" s="99">
        <v>15.6859</v>
      </c>
      <c r="AC81" s="99">
        <v>15.728300000000001</v>
      </c>
      <c r="AD81" s="99">
        <v>17.3188</v>
      </c>
      <c r="AE81" s="99">
        <v>15.769</v>
      </c>
      <c r="AF81" s="99">
        <v>29.1389</v>
      </c>
      <c r="AG81" s="99">
        <v>32.273000000000003</v>
      </c>
      <c r="AH81" s="99">
        <v>38.773000000000003</v>
      </c>
      <c r="AI81" s="99">
        <v>-25.796299999999999</v>
      </c>
      <c r="AJ81" s="99">
        <v>3458.2181999999998</v>
      </c>
      <c r="AK81" s="99">
        <v>-173.42400000000001</v>
      </c>
      <c r="AL81" s="99">
        <v>3605.8458999999998</v>
      </c>
      <c r="AM81" s="99">
        <v>63.578000000000003</v>
      </c>
      <c r="AN81" s="99">
        <v>0.5282</v>
      </c>
      <c r="AO81" s="99"/>
    </row>
    <row r="82" spans="1:41" x14ac:dyDescent="0.2">
      <c r="A82" s="109" t="s">
        <v>82</v>
      </c>
      <c r="B82" s="99"/>
      <c r="C82" s="99" t="s">
        <v>113</v>
      </c>
      <c r="D82" s="99" t="s">
        <v>75</v>
      </c>
      <c r="E82" s="99">
        <v>42.791899999999998</v>
      </c>
      <c r="F82" s="99" t="s">
        <v>110</v>
      </c>
      <c r="G82" s="99">
        <v>42.787399999999998</v>
      </c>
      <c r="H82" s="99">
        <v>702.52009999999996</v>
      </c>
      <c r="I82" s="99">
        <v>767.16240000000005</v>
      </c>
      <c r="J82" s="99">
        <v>878.21119999999996</v>
      </c>
      <c r="K82" s="99">
        <v>670.7704</v>
      </c>
      <c r="L82" s="99">
        <v>730.64059999999995</v>
      </c>
      <c r="M82" s="99">
        <v>818.65039999999999</v>
      </c>
      <c r="N82" s="99">
        <v>49.745899999999999</v>
      </c>
      <c r="O82" s="99">
        <v>49.942700000000002</v>
      </c>
      <c r="P82" s="99">
        <v>50.168900000000001</v>
      </c>
      <c r="Q82" s="99">
        <v>6.9999999999999999E-4</v>
      </c>
      <c r="R82" s="99">
        <v>17.432700000000001</v>
      </c>
      <c r="S82" s="99">
        <v>102.3372</v>
      </c>
      <c r="T82" s="99">
        <v>112.01990000000001</v>
      </c>
      <c r="U82" s="99">
        <v>12.6257</v>
      </c>
      <c r="V82" s="99">
        <v>23.316099999999999</v>
      </c>
      <c r="W82" s="99">
        <v>23.371400000000001</v>
      </c>
      <c r="X82" s="99">
        <v>23.428100000000001</v>
      </c>
      <c r="Y82" s="99">
        <v>2083.1446999999998</v>
      </c>
      <c r="Z82" s="99">
        <v>309.50810000000001</v>
      </c>
      <c r="AA82" s="99">
        <v>16.638200000000001</v>
      </c>
      <c r="AB82" s="99">
        <v>23.363099999999999</v>
      </c>
      <c r="AC82" s="99">
        <v>23.371400000000001</v>
      </c>
      <c r="AD82" s="99">
        <v>1.6711</v>
      </c>
      <c r="AE82" s="99">
        <v>23.379799999999999</v>
      </c>
      <c r="AF82" s="99">
        <v>18.8</v>
      </c>
      <c r="AG82" s="99">
        <v>115.7024</v>
      </c>
      <c r="AH82" s="99">
        <v>578.19209999999998</v>
      </c>
      <c r="AI82" s="99">
        <v>-22.981000000000002</v>
      </c>
      <c r="AJ82" s="99">
        <v>3461.0335</v>
      </c>
      <c r="AK82" s="99">
        <v>-155.846</v>
      </c>
      <c r="AL82" s="99">
        <v>3623.4241000000002</v>
      </c>
      <c r="AM82" s="99">
        <v>42.786000000000001</v>
      </c>
      <c r="AN82" s="99">
        <v>7.1199999999999999E-2</v>
      </c>
      <c r="AO82" s="99"/>
    </row>
    <row r="83" spans="1:41" x14ac:dyDescent="0.2">
      <c r="A83" s="109" t="s">
        <v>82</v>
      </c>
      <c r="B83" s="99">
        <v>76</v>
      </c>
      <c r="C83" s="99" t="s">
        <v>114</v>
      </c>
      <c r="D83" s="99" t="s">
        <v>75</v>
      </c>
      <c r="E83" s="99">
        <v>33.332999999999998</v>
      </c>
      <c r="F83" s="99" t="s">
        <v>76</v>
      </c>
      <c r="G83" s="99">
        <v>33.329799999999999</v>
      </c>
      <c r="H83" s="99">
        <v>649.15790000000004</v>
      </c>
      <c r="I83" s="99">
        <v>706.52769999999998</v>
      </c>
      <c r="J83" s="99">
        <v>775.19619999999998</v>
      </c>
      <c r="K83" s="99">
        <v>618.36540000000002</v>
      </c>
      <c r="L83" s="99">
        <v>670.37210000000005</v>
      </c>
      <c r="M83" s="99">
        <v>736.39390000000003</v>
      </c>
      <c r="N83" s="99">
        <v>49.949800000000003</v>
      </c>
      <c r="O83" s="99">
        <v>50.136499999999998</v>
      </c>
      <c r="P83" s="99">
        <v>50.276600000000002</v>
      </c>
      <c r="Q83" s="99">
        <v>5.0000000000000001E-4</v>
      </c>
      <c r="R83" s="99">
        <v>16.204000000000001</v>
      </c>
      <c r="S83" s="99">
        <v>84.589200000000005</v>
      </c>
      <c r="T83" s="99">
        <v>92.546599999999998</v>
      </c>
      <c r="U83" s="99">
        <v>11.376300000000001</v>
      </c>
      <c r="V83" s="99">
        <v>29.957100000000001</v>
      </c>
      <c r="W83" s="99">
        <v>30.0032</v>
      </c>
      <c r="X83" s="99">
        <v>30.049700000000001</v>
      </c>
      <c r="Y83" s="99">
        <v>155.8852</v>
      </c>
      <c r="Z83" s="99">
        <v>19.910699999999999</v>
      </c>
      <c r="AA83" s="99">
        <v>5.1588000000000003</v>
      </c>
      <c r="AB83" s="99">
        <v>30.000599999999999</v>
      </c>
      <c r="AC83" s="99">
        <v>30.0032</v>
      </c>
      <c r="AD83" s="99">
        <v>0.67949999999999999</v>
      </c>
      <c r="AE83" s="99">
        <v>30.005700000000001</v>
      </c>
      <c r="AF83" s="99">
        <v>34.502899999999997</v>
      </c>
      <c r="AG83" s="99">
        <v>523.95159999999998</v>
      </c>
      <c r="AH83" s="99">
        <v>3333.6052</v>
      </c>
      <c r="AI83" s="99">
        <v>-38.293100000000003</v>
      </c>
      <c r="AJ83" s="99">
        <v>3458.9047999999998</v>
      </c>
      <c r="AK83" s="99">
        <v>-155.846</v>
      </c>
      <c r="AL83" s="99">
        <v>3605.8458999999998</v>
      </c>
      <c r="AM83" s="99">
        <v>33.328000000000003</v>
      </c>
      <c r="AN83" s="99">
        <v>1.72E-2</v>
      </c>
      <c r="AO83" s="99"/>
    </row>
    <row r="84" spans="1:41" x14ac:dyDescent="0.2">
      <c r="A84" s="109" t="s">
        <v>82</v>
      </c>
      <c r="B84" s="99"/>
      <c r="C84" s="99" t="s">
        <v>114</v>
      </c>
      <c r="D84" s="99" t="s">
        <v>75</v>
      </c>
      <c r="E84" s="99">
        <v>45.85</v>
      </c>
      <c r="F84" s="99" t="s">
        <v>77</v>
      </c>
      <c r="G84" s="99">
        <v>45.233499999999999</v>
      </c>
      <c r="H84" s="99">
        <v>746.01049999999998</v>
      </c>
      <c r="I84" s="99">
        <v>814.19569999999999</v>
      </c>
      <c r="J84" s="99">
        <v>901.38260000000002</v>
      </c>
      <c r="K84" s="99">
        <v>696.24360000000001</v>
      </c>
      <c r="L84" s="99">
        <v>763.05579999999998</v>
      </c>
      <c r="M84" s="99">
        <v>834.26689999999996</v>
      </c>
      <c r="N84" s="99">
        <v>49.698399999999999</v>
      </c>
      <c r="O84" s="99">
        <v>49.929699999999997</v>
      </c>
      <c r="P84" s="99">
        <v>50.122599999999998</v>
      </c>
      <c r="Q84" s="99">
        <v>1.4E-3</v>
      </c>
      <c r="R84" s="99">
        <v>20.985499999999998</v>
      </c>
      <c r="S84" s="99">
        <v>125.0074</v>
      </c>
      <c r="T84" s="99">
        <v>216.1233</v>
      </c>
      <c r="U84" s="99">
        <v>31.498200000000001</v>
      </c>
      <c r="V84" s="99">
        <v>21.996500000000001</v>
      </c>
      <c r="W84" s="99">
        <v>22.107500000000002</v>
      </c>
      <c r="X84" s="99">
        <v>22.212599999999998</v>
      </c>
      <c r="Y84" s="99">
        <v>31584.7304</v>
      </c>
      <c r="Z84" s="99">
        <v>9246.4454999999998</v>
      </c>
      <c r="AA84" s="99">
        <v>107.0162</v>
      </c>
      <c r="AB84" s="99">
        <v>22.052600000000002</v>
      </c>
      <c r="AC84" s="99">
        <v>22.107500000000002</v>
      </c>
      <c r="AD84" s="99">
        <v>27.508400000000002</v>
      </c>
      <c r="AE84" s="99">
        <v>22.159600000000001</v>
      </c>
      <c r="AF84" s="99">
        <v>31.312999999999999</v>
      </c>
      <c r="AG84" s="99">
        <v>32.884</v>
      </c>
      <c r="AH84" s="99">
        <v>37.344000000000001</v>
      </c>
      <c r="AI84" s="99">
        <v>-23.599</v>
      </c>
      <c r="AJ84" s="99">
        <v>3458.9047999999998</v>
      </c>
      <c r="AK84" s="99">
        <v>-155.846</v>
      </c>
      <c r="AL84" s="99">
        <v>3605.8458999999998</v>
      </c>
      <c r="AM84" s="99">
        <v>45.232999999999997</v>
      </c>
      <c r="AN84" s="99">
        <v>0.48409999999999997</v>
      </c>
      <c r="AO84" s="99"/>
    </row>
    <row r="85" spans="1:41" x14ac:dyDescent="0.2">
      <c r="A85" s="109" t="s">
        <v>82</v>
      </c>
      <c r="B85" s="99"/>
      <c r="C85" s="99" t="s">
        <v>114</v>
      </c>
      <c r="D85" s="99" t="s">
        <v>75</v>
      </c>
      <c r="E85" s="99">
        <v>33.332999999999998</v>
      </c>
      <c r="F85" s="99" t="s">
        <v>78</v>
      </c>
      <c r="G85" s="99">
        <v>33.171500000000002</v>
      </c>
      <c r="H85" s="99">
        <v>746.68240000000003</v>
      </c>
      <c r="I85" s="99">
        <v>816.64800000000002</v>
      </c>
      <c r="J85" s="99">
        <v>894.99059999999997</v>
      </c>
      <c r="K85" s="99">
        <v>693.3768</v>
      </c>
      <c r="L85" s="99">
        <v>762.81129999999996</v>
      </c>
      <c r="M85" s="99">
        <v>843.34479999999996</v>
      </c>
      <c r="N85" s="99">
        <v>49.816000000000003</v>
      </c>
      <c r="O85" s="99">
        <v>49.948900000000002</v>
      </c>
      <c r="P85" s="99">
        <v>50.090299999999999</v>
      </c>
      <c r="Q85" s="99">
        <v>1.1000000000000001E-3</v>
      </c>
      <c r="R85" s="99">
        <v>22.761500000000002</v>
      </c>
      <c r="S85" s="99">
        <v>109.4991</v>
      </c>
      <c r="T85" s="99">
        <v>223.78360000000001</v>
      </c>
      <c r="U85" s="99">
        <v>40.1614</v>
      </c>
      <c r="V85" s="99">
        <v>30.034400000000002</v>
      </c>
      <c r="W85" s="99">
        <v>30.1464</v>
      </c>
      <c r="X85" s="99">
        <v>30.258199999999999</v>
      </c>
      <c r="Y85" s="99">
        <v>8136.5873000000001</v>
      </c>
      <c r="Z85" s="99">
        <v>1661.5494000000001</v>
      </c>
      <c r="AA85" s="99">
        <v>144.6464</v>
      </c>
      <c r="AB85" s="99">
        <v>30.075299999999999</v>
      </c>
      <c r="AC85" s="99">
        <v>30.1463</v>
      </c>
      <c r="AD85" s="99">
        <v>36.549599999999998</v>
      </c>
      <c r="AE85" s="99">
        <v>30.219899999999999</v>
      </c>
      <c r="AF85" s="99">
        <v>31.261900000000001</v>
      </c>
      <c r="AG85" s="99">
        <v>32.875</v>
      </c>
      <c r="AH85" s="99">
        <v>36.656399999999998</v>
      </c>
      <c r="AI85" s="99">
        <v>-38.293100000000003</v>
      </c>
      <c r="AJ85" s="99">
        <v>3473.5989</v>
      </c>
      <c r="AK85" s="99">
        <v>-155.846</v>
      </c>
      <c r="AL85" s="99">
        <v>3605.8458999999998</v>
      </c>
      <c r="AM85" s="99">
        <v>33.17</v>
      </c>
      <c r="AN85" s="99">
        <v>0.4798</v>
      </c>
      <c r="AO85" s="99"/>
    </row>
    <row r="86" spans="1:41" x14ac:dyDescent="0.2">
      <c r="A86" s="109" t="s">
        <v>82</v>
      </c>
      <c r="B86" s="99">
        <v>76</v>
      </c>
      <c r="C86" s="99" t="s">
        <v>115</v>
      </c>
      <c r="D86" s="99" t="s">
        <v>75</v>
      </c>
      <c r="E86" s="99">
        <v>33.332999999999998</v>
      </c>
      <c r="F86" s="99" t="s">
        <v>78</v>
      </c>
      <c r="G86" s="99">
        <v>33.171199999999999</v>
      </c>
      <c r="H86" s="99">
        <v>749.32429999999999</v>
      </c>
      <c r="I86" s="99">
        <v>807.73869999999999</v>
      </c>
      <c r="J86" s="99">
        <v>881.89980000000003</v>
      </c>
      <c r="K86" s="99">
        <v>689.13139999999999</v>
      </c>
      <c r="L86" s="99">
        <v>761.36019999999996</v>
      </c>
      <c r="M86" s="99">
        <v>845.64430000000004</v>
      </c>
      <c r="N86" s="99">
        <v>49.833199999999998</v>
      </c>
      <c r="O86" s="99">
        <v>49.9666</v>
      </c>
      <c r="P86" s="99">
        <v>50.1252</v>
      </c>
      <c r="Q86" s="99">
        <v>6.9999999999999999E-4</v>
      </c>
      <c r="R86" s="99">
        <v>22.553000000000001</v>
      </c>
      <c r="S86" s="99">
        <v>110.9866</v>
      </c>
      <c r="T86" s="99">
        <v>229.4417</v>
      </c>
      <c r="U86" s="99">
        <v>40.097299999999997</v>
      </c>
      <c r="V86" s="99">
        <v>30.0321</v>
      </c>
      <c r="W86" s="99">
        <v>30.146599999999999</v>
      </c>
      <c r="X86" s="99">
        <v>30.261600000000001</v>
      </c>
      <c r="Y86" s="99">
        <v>7586.9071999999996</v>
      </c>
      <c r="Z86" s="99">
        <v>1328.0389</v>
      </c>
      <c r="AA86" s="99">
        <v>139.21039999999999</v>
      </c>
      <c r="AB86" s="99">
        <v>30.0761</v>
      </c>
      <c r="AC86" s="99">
        <v>30.146599999999999</v>
      </c>
      <c r="AD86" s="99">
        <v>36.4953</v>
      </c>
      <c r="AE86" s="99">
        <v>30.215299999999999</v>
      </c>
      <c r="AF86" s="99">
        <v>31.201599999999999</v>
      </c>
      <c r="AG86" s="99">
        <v>33.109099999999998</v>
      </c>
      <c r="AH86" s="99">
        <v>44.862299999999998</v>
      </c>
      <c r="AI86" s="99">
        <v>-38.842399999999998</v>
      </c>
      <c r="AJ86" s="99">
        <v>3456.6390000000001</v>
      </c>
      <c r="AK86" s="99">
        <v>-155.846</v>
      </c>
      <c r="AL86" s="99">
        <v>3588.268</v>
      </c>
      <c r="AM86" s="99">
        <v>33.17</v>
      </c>
      <c r="AN86" s="99">
        <v>0.46179999999999999</v>
      </c>
      <c r="AO86" s="99"/>
    </row>
    <row r="87" spans="1:41" x14ac:dyDescent="0.2">
      <c r="A87" s="109" t="s">
        <v>82</v>
      </c>
      <c r="B87" s="99"/>
      <c r="C87" s="99" t="s">
        <v>115</v>
      </c>
      <c r="D87" s="99" t="s">
        <v>75</v>
      </c>
      <c r="E87" s="99">
        <v>45.85</v>
      </c>
      <c r="F87" s="99" t="s">
        <v>77</v>
      </c>
      <c r="G87" s="99">
        <v>45.232700000000001</v>
      </c>
      <c r="H87" s="99">
        <v>744.4633</v>
      </c>
      <c r="I87" s="99">
        <v>808.44299999999998</v>
      </c>
      <c r="J87" s="99">
        <v>883.52179999999998</v>
      </c>
      <c r="K87" s="99">
        <v>691.10220000000004</v>
      </c>
      <c r="L87" s="99">
        <v>757.63570000000004</v>
      </c>
      <c r="M87" s="99">
        <v>836.05079999999998</v>
      </c>
      <c r="N87" s="99">
        <v>49.724499999999999</v>
      </c>
      <c r="O87" s="99">
        <v>49.929299999999998</v>
      </c>
      <c r="P87" s="99">
        <v>50.136699999999998</v>
      </c>
      <c r="Q87" s="99">
        <v>2.8999999999999998E-3</v>
      </c>
      <c r="R87" s="99">
        <v>21.1065</v>
      </c>
      <c r="S87" s="99">
        <v>122.0707</v>
      </c>
      <c r="T87" s="99">
        <v>206.21719999999999</v>
      </c>
      <c r="U87" s="99">
        <v>31.091899999999999</v>
      </c>
      <c r="V87" s="99">
        <v>22.007300000000001</v>
      </c>
      <c r="W87" s="99">
        <v>22.107900000000001</v>
      </c>
      <c r="X87" s="99">
        <v>22.2135</v>
      </c>
      <c r="Y87" s="99">
        <v>32789.422599999998</v>
      </c>
      <c r="Z87" s="99">
        <v>9136.0655000000006</v>
      </c>
      <c r="AA87" s="99">
        <v>108.26909999999999</v>
      </c>
      <c r="AB87" s="99">
        <v>22.054500000000001</v>
      </c>
      <c r="AC87" s="99">
        <v>22.107900000000001</v>
      </c>
      <c r="AD87" s="99">
        <v>27.012499999999999</v>
      </c>
      <c r="AE87" s="99">
        <v>22.162700000000001</v>
      </c>
      <c r="AF87" s="99">
        <v>31.525200000000002</v>
      </c>
      <c r="AG87" s="99">
        <v>32.876899999999999</v>
      </c>
      <c r="AH87" s="99">
        <v>36.343600000000002</v>
      </c>
      <c r="AI87" s="99">
        <v>-24.216999999999999</v>
      </c>
      <c r="AJ87" s="99">
        <v>3456.6390000000001</v>
      </c>
      <c r="AK87" s="99">
        <v>-155.846</v>
      </c>
      <c r="AL87" s="99">
        <v>3588.268</v>
      </c>
      <c r="AM87" s="99">
        <v>45.231000000000002</v>
      </c>
      <c r="AN87" s="99">
        <v>0.48970000000000002</v>
      </c>
      <c r="AO87" s="99"/>
    </row>
    <row r="88" spans="1:41" x14ac:dyDescent="0.2">
      <c r="A88" s="109" t="s">
        <v>82</v>
      </c>
      <c r="B88" s="99"/>
      <c r="C88" s="99" t="s">
        <v>115</v>
      </c>
      <c r="D88" s="99" t="s">
        <v>75</v>
      </c>
      <c r="E88" s="99">
        <v>33.332999999999998</v>
      </c>
      <c r="F88" s="99" t="s">
        <v>76</v>
      </c>
      <c r="G88" s="99">
        <v>33.329799999999999</v>
      </c>
      <c r="H88" s="99">
        <v>640.55060000000003</v>
      </c>
      <c r="I88" s="99">
        <v>708.98659999999995</v>
      </c>
      <c r="J88" s="99">
        <v>794.25789999999995</v>
      </c>
      <c r="K88" s="99">
        <v>608.00059999999996</v>
      </c>
      <c r="L88" s="99">
        <v>667.58330000000001</v>
      </c>
      <c r="M88" s="99">
        <v>726.63679999999999</v>
      </c>
      <c r="N88" s="99">
        <v>49.983899999999998</v>
      </c>
      <c r="O88" s="99">
        <v>50.159100000000002</v>
      </c>
      <c r="P88" s="99">
        <v>50.316899999999997</v>
      </c>
      <c r="Q88" s="99">
        <v>0</v>
      </c>
      <c r="R88" s="99">
        <v>16.6816</v>
      </c>
      <c r="S88" s="99">
        <v>82.715699999999998</v>
      </c>
      <c r="T88" s="99">
        <v>89.966899999999995</v>
      </c>
      <c r="U88" s="99">
        <v>11.629099999999999</v>
      </c>
      <c r="V88" s="99">
        <v>29.958100000000002</v>
      </c>
      <c r="W88" s="99">
        <v>30.0032</v>
      </c>
      <c r="X88" s="99">
        <v>30.048100000000002</v>
      </c>
      <c r="Y88" s="99">
        <v>120.54340000000001</v>
      </c>
      <c r="Z88" s="99">
        <v>17.316700000000001</v>
      </c>
      <c r="AA88" s="99">
        <v>6.8087999999999997</v>
      </c>
      <c r="AB88" s="99">
        <v>30</v>
      </c>
      <c r="AC88" s="99">
        <v>30.0032</v>
      </c>
      <c r="AD88" s="99">
        <v>0.68289999999999995</v>
      </c>
      <c r="AE88" s="99">
        <v>30.006799999999998</v>
      </c>
      <c r="AF88" s="99">
        <v>46.035600000000002</v>
      </c>
      <c r="AG88" s="99">
        <v>616.03430000000003</v>
      </c>
      <c r="AH88" s="99">
        <v>3333.3503999999998</v>
      </c>
      <c r="AI88" s="99">
        <v>-38.842399999999998</v>
      </c>
      <c r="AJ88" s="99">
        <v>3471.2645000000002</v>
      </c>
      <c r="AK88" s="99">
        <v>-155.846</v>
      </c>
      <c r="AL88" s="99">
        <v>3588.268</v>
      </c>
      <c r="AM88" s="99">
        <v>33.328000000000003</v>
      </c>
      <c r="AN88" s="99">
        <v>2.2700000000000001E-2</v>
      </c>
      <c r="AO88" s="99"/>
    </row>
    <row r="100" spans="1:53" x14ac:dyDescent="0.2">
      <c r="A100" s="24"/>
      <c r="B100" s="24" t="s">
        <v>108</v>
      </c>
      <c r="C100" s="24"/>
      <c r="D100" s="25"/>
      <c r="E100" s="24"/>
      <c r="F100" s="24"/>
      <c r="G100" s="24"/>
      <c r="H100" s="24"/>
      <c r="I100" s="26"/>
      <c r="J100" s="24"/>
      <c r="K100" s="24"/>
      <c r="L100" s="26"/>
      <c r="M100" s="24"/>
      <c r="N100" s="24"/>
      <c r="O100" s="24"/>
      <c r="P100" s="24"/>
      <c r="Q100" s="24"/>
      <c r="R100" s="26"/>
      <c r="S100" s="26"/>
      <c r="T100" s="26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6"/>
      <c r="AJ100" s="26"/>
      <c r="AK100" s="24"/>
      <c r="AL100" s="24"/>
      <c r="AM100" s="24"/>
      <c r="AN100" s="24"/>
      <c r="AO100" s="26"/>
      <c r="AP100" s="24"/>
      <c r="BA100" s="110"/>
    </row>
    <row r="101" spans="1:53" ht="13.5" thickBot="1" x14ac:dyDescent="0.25">
      <c r="A101" s="28"/>
      <c r="B101" s="28"/>
      <c r="C101" s="28"/>
      <c r="D101" s="28"/>
      <c r="E101" s="28"/>
      <c r="F101" s="28"/>
      <c r="G101" s="28"/>
      <c r="H101" s="28"/>
      <c r="I101" s="29"/>
      <c r="J101" s="28"/>
      <c r="K101" s="28"/>
      <c r="L101" s="29"/>
      <c r="M101" s="28"/>
      <c r="N101" s="28"/>
      <c r="O101" s="28"/>
      <c r="P101" s="28"/>
      <c r="Q101" s="28"/>
      <c r="R101" s="29"/>
      <c r="S101" s="29"/>
      <c r="T101" s="29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9"/>
      <c r="AJ101" s="29"/>
      <c r="AK101" s="28"/>
      <c r="AL101" s="28"/>
      <c r="AM101" s="28"/>
      <c r="AN101" s="28"/>
      <c r="AO101" s="29"/>
      <c r="AP101" s="30"/>
      <c r="BA101" s="110"/>
    </row>
    <row r="102" spans="1:53" x14ac:dyDescent="0.2">
      <c r="A102" s="28"/>
      <c r="B102" s="28"/>
      <c r="C102" s="28"/>
      <c r="D102" s="31" t="s">
        <v>145</v>
      </c>
      <c r="E102" s="28"/>
      <c r="F102" s="28"/>
      <c r="G102" s="28" t="s">
        <v>8</v>
      </c>
      <c r="H102" s="28" t="s">
        <v>9</v>
      </c>
      <c r="I102" s="29" t="s">
        <v>9</v>
      </c>
      <c r="J102" s="28" t="s">
        <v>9</v>
      </c>
      <c r="K102" s="28" t="s">
        <v>10</v>
      </c>
      <c r="L102" s="29" t="s">
        <v>10</v>
      </c>
      <c r="M102" s="28" t="s">
        <v>10</v>
      </c>
      <c r="N102" s="29" t="s">
        <v>11</v>
      </c>
      <c r="O102" s="29" t="s">
        <v>11</v>
      </c>
      <c r="P102" s="29" t="s">
        <v>11</v>
      </c>
      <c r="Q102" s="32" t="s">
        <v>12</v>
      </c>
      <c r="R102" s="33" t="s">
        <v>12</v>
      </c>
      <c r="S102" s="34" t="s">
        <v>12</v>
      </c>
      <c r="T102" s="29" t="s">
        <v>8</v>
      </c>
      <c r="U102" s="28" t="s">
        <v>8</v>
      </c>
      <c r="V102" s="28" t="s">
        <v>8</v>
      </c>
      <c r="W102" s="28" t="s">
        <v>8</v>
      </c>
      <c r="X102" s="28" t="s">
        <v>8</v>
      </c>
      <c r="Y102" s="28" t="s">
        <v>13</v>
      </c>
      <c r="Z102" s="28" t="s">
        <v>13</v>
      </c>
      <c r="AA102" s="28" t="s">
        <v>14</v>
      </c>
      <c r="AB102" s="28" t="s">
        <v>14</v>
      </c>
      <c r="AC102" s="28" t="s">
        <v>14</v>
      </c>
      <c r="AD102" s="28" t="s">
        <v>14</v>
      </c>
      <c r="AE102" s="28" t="s">
        <v>14</v>
      </c>
      <c r="AF102" s="32" t="s">
        <v>15</v>
      </c>
      <c r="AG102" s="35" t="s">
        <v>15</v>
      </c>
      <c r="AH102" s="36" t="s">
        <v>15</v>
      </c>
      <c r="AI102" s="29" t="s">
        <v>16</v>
      </c>
      <c r="AJ102" s="29" t="s">
        <v>16</v>
      </c>
      <c r="AK102" s="28" t="s">
        <v>16</v>
      </c>
      <c r="AL102" s="28" t="s">
        <v>16</v>
      </c>
      <c r="AM102" s="28" t="s">
        <v>8</v>
      </c>
      <c r="AN102" s="28" t="s">
        <v>17</v>
      </c>
      <c r="AO102" s="29"/>
      <c r="AP102" s="37"/>
      <c r="BA102" s="110"/>
    </row>
    <row r="103" spans="1:53" x14ac:dyDescent="0.2">
      <c r="A103" s="28"/>
      <c r="B103" s="28"/>
      <c r="C103" s="28"/>
      <c r="D103" s="28"/>
      <c r="E103" s="28"/>
      <c r="F103" s="28"/>
      <c r="G103" s="28" t="s">
        <v>18</v>
      </c>
      <c r="H103" s="28" t="s">
        <v>19</v>
      </c>
      <c r="I103" s="29" t="s">
        <v>20</v>
      </c>
      <c r="J103" s="28" t="s">
        <v>21</v>
      </c>
      <c r="K103" s="28" t="s">
        <v>19</v>
      </c>
      <c r="L103" s="29" t="s">
        <v>20</v>
      </c>
      <c r="M103" s="28" t="s">
        <v>21</v>
      </c>
      <c r="N103" s="29" t="s">
        <v>19</v>
      </c>
      <c r="O103" s="29" t="s">
        <v>20</v>
      </c>
      <c r="P103" s="29" t="s">
        <v>21</v>
      </c>
      <c r="Q103" s="38" t="s">
        <v>19</v>
      </c>
      <c r="R103" s="30" t="s">
        <v>20</v>
      </c>
      <c r="S103" s="39" t="s">
        <v>21</v>
      </c>
      <c r="T103" s="29" t="s">
        <v>22</v>
      </c>
      <c r="U103" s="28" t="s">
        <v>23</v>
      </c>
      <c r="V103" s="28" t="s">
        <v>19</v>
      </c>
      <c r="W103" s="28" t="s">
        <v>20</v>
      </c>
      <c r="X103" s="28" t="s">
        <v>21</v>
      </c>
      <c r="Y103" s="28" t="s">
        <v>22</v>
      </c>
      <c r="Z103" s="28" t="s">
        <v>23</v>
      </c>
      <c r="AA103" s="28" t="s">
        <v>22</v>
      </c>
      <c r="AB103" s="28" t="s">
        <v>19</v>
      </c>
      <c r="AC103" s="28" t="s">
        <v>20</v>
      </c>
      <c r="AD103" s="28" t="s">
        <v>23</v>
      </c>
      <c r="AE103" s="28" t="s">
        <v>21</v>
      </c>
      <c r="AF103" s="38" t="s">
        <v>24</v>
      </c>
      <c r="AG103" s="40" t="s">
        <v>25</v>
      </c>
      <c r="AH103" s="41" t="s">
        <v>26</v>
      </c>
      <c r="AI103" s="29" t="s">
        <v>27</v>
      </c>
      <c r="AJ103" s="29" t="s">
        <v>28</v>
      </c>
      <c r="AK103" s="28" t="s">
        <v>29</v>
      </c>
      <c r="AL103" s="28" t="s">
        <v>30</v>
      </c>
      <c r="AM103" s="28" t="s">
        <v>31</v>
      </c>
      <c r="AN103" s="28" t="s">
        <v>32</v>
      </c>
      <c r="AO103" s="29"/>
      <c r="AP103" s="30"/>
      <c r="BA103" s="110"/>
    </row>
    <row r="104" spans="1:53" ht="15" x14ac:dyDescent="0.25">
      <c r="A104" s="42" t="s">
        <v>33</v>
      </c>
      <c r="B104" s="43" t="s">
        <v>109</v>
      </c>
      <c r="C104" s="44" t="s">
        <v>35</v>
      </c>
      <c r="D104" s="43" t="s">
        <v>36</v>
      </c>
      <c r="E104" s="44" t="s">
        <v>37</v>
      </c>
      <c r="F104" s="44" t="s">
        <v>38</v>
      </c>
      <c r="G104" s="43" t="s">
        <v>39</v>
      </c>
      <c r="H104" s="43" t="s">
        <v>40</v>
      </c>
      <c r="I104" s="45" t="s">
        <v>41</v>
      </c>
      <c r="J104" s="43" t="s">
        <v>42</v>
      </c>
      <c r="K104" s="43" t="s">
        <v>43</v>
      </c>
      <c r="L104" s="45" t="s">
        <v>44</v>
      </c>
      <c r="M104" s="43" t="s">
        <v>45</v>
      </c>
      <c r="N104" s="45" t="s">
        <v>46</v>
      </c>
      <c r="O104" s="45" t="s">
        <v>47</v>
      </c>
      <c r="P104" s="46" t="s">
        <v>48</v>
      </c>
      <c r="Q104" s="47" t="s">
        <v>49</v>
      </c>
      <c r="R104" s="45" t="s">
        <v>50</v>
      </c>
      <c r="S104" s="48" t="s">
        <v>51</v>
      </c>
      <c r="T104" s="49" t="s">
        <v>52</v>
      </c>
      <c r="U104" s="43" t="s">
        <v>53</v>
      </c>
      <c r="V104" s="43" t="s">
        <v>54</v>
      </c>
      <c r="W104" s="43" t="s">
        <v>55</v>
      </c>
      <c r="X104" s="43" t="s">
        <v>56</v>
      </c>
      <c r="Y104" s="43" t="s">
        <v>57</v>
      </c>
      <c r="Z104" s="43" t="s">
        <v>58</v>
      </c>
      <c r="AA104" s="43" t="s">
        <v>59</v>
      </c>
      <c r="AB104" s="43" t="s">
        <v>60</v>
      </c>
      <c r="AC104" s="43" t="s">
        <v>61</v>
      </c>
      <c r="AD104" s="43" t="s">
        <v>62</v>
      </c>
      <c r="AE104" s="50" t="s">
        <v>63</v>
      </c>
      <c r="AF104" s="47" t="s">
        <v>64</v>
      </c>
      <c r="AG104" s="43" t="s">
        <v>65</v>
      </c>
      <c r="AH104" s="51" t="s">
        <v>66</v>
      </c>
      <c r="AI104" s="49" t="s">
        <v>67</v>
      </c>
      <c r="AJ104" s="45" t="s">
        <v>68</v>
      </c>
      <c r="AK104" s="43" t="s">
        <v>69</v>
      </c>
      <c r="AL104" s="43" t="s">
        <v>70</v>
      </c>
      <c r="AM104" s="43" t="s">
        <v>71</v>
      </c>
      <c r="AN104" s="50" t="s">
        <v>72</v>
      </c>
      <c r="AO104" s="29"/>
      <c r="AP104" s="19" t="s">
        <v>101</v>
      </c>
      <c r="AQ104" s="19" t="s">
        <v>102</v>
      </c>
      <c r="AR104" s="19" t="s">
        <v>103</v>
      </c>
      <c r="AS104" s="19" t="s">
        <v>104</v>
      </c>
      <c r="AT104" s="19" t="s">
        <v>105</v>
      </c>
      <c r="AU104" s="19" t="s">
        <v>106</v>
      </c>
      <c r="AV104" s="19"/>
      <c r="BA104" s="110"/>
    </row>
    <row r="105" spans="1:53" ht="15" x14ac:dyDescent="0.25">
      <c r="A105" s="53" t="s">
        <v>73</v>
      </c>
      <c r="B105" s="54">
        <v>82</v>
      </c>
      <c r="C105" s="55" t="s">
        <v>74</v>
      </c>
      <c r="D105" s="56" t="s">
        <v>75</v>
      </c>
      <c r="E105" s="56">
        <v>25</v>
      </c>
      <c r="F105" s="56" t="s">
        <v>76</v>
      </c>
      <c r="G105" s="57">
        <v>25.0015</v>
      </c>
      <c r="H105" s="58">
        <v>628.61379999999997</v>
      </c>
      <c r="I105" s="61">
        <v>689.18939999999998</v>
      </c>
      <c r="J105" s="58">
        <v>752.27670000000001</v>
      </c>
      <c r="K105" s="58">
        <v>561.46619999999996</v>
      </c>
      <c r="L105" s="58">
        <v>612.00980000000004</v>
      </c>
      <c r="M105" s="58">
        <v>665.00450000000001</v>
      </c>
      <c r="N105" s="57">
        <v>49.314399999999999</v>
      </c>
      <c r="O105" s="57">
        <v>49.3949</v>
      </c>
      <c r="P105" s="59">
        <v>49.462400000000002</v>
      </c>
      <c r="Q105" s="60">
        <v>1.6999999999999999E-3</v>
      </c>
      <c r="R105" s="61">
        <v>11.192500000000001</v>
      </c>
      <c r="S105" s="62">
        <v>59.560400000000001</v>
      </c>
      <c r="T105" s="63">
        <v>72.644800000000004</v>
      </c>
      <c r="U105" s="61">
        <v>8.2106999999999992</v>
      </c>
      <c r="V105" s="64">
        <v>39.9604</v>
      </c>
      <c r="W105" s="65">
        <v>39.997700000000002</v>
      </c>
      <c r="X105" s="65">
        <v>40.033099999999997</v>
      </c>
      <c r="Y105" s="65">
        <v>70.347800000000007</v>
      </c>
      <c r="Z105" s="61">
        <v>8.4568999999999992</v>
      </c>
      <c r="AA105" s="61">
        <v>4.5011000000000001</v>
      </c>
      <c r="AB105" s="52">
        <v>39.995600000000003</v>
      </c>
      <c r="AC105" s="52">
        <v>39.997700000000002</v>
      </c>
      <c r="AD105" s="52">
        <v>0.52859999999999996</v>
      </c>
      <c r="AE105" s="66">
        <v>40.000100000000003</v>
      </c>
      <c r="AF105" s="119">
        <v>56.309600000000003</v>
      </c>
      <c r="AG105" s="58">
        <v>483.56240000000003</v>
      </c>
      <c r="AH105" s="62">
        <v>2500.0610999999999</v>
      </c>
      <c r="AI105" s="63">
        <v>-25.1676</v>
      </c>
      <c r="AJ105" s="61">
        <v>3300.7530999999999</v>
      </c>
      <c r="AK105" s="61">
        <v>-249.892</v>
      </c>
      <c r="AL105" s="61">
        <v>3585.4038999999998</v>
      </c>
      <c r="AM105" s="65">
        <v>25</v>
      </c>
      <c r="AN105" s="67">
        <v>1.1299999999999999E-2</v>
      </c>
      <c r="AO105" s="26"/>
      <c r="AP105" s="118">
        <f t="shared" ref="AP105:AU116" si="0">($AJ105-$AI105)*0.6/H105</f>
        <v>3.1745284942837717</v>
      </c>
      <c r="AQ105" s="118">
        <f t="shared" si="0"/>
        <v>2.8955065472568209</v>
      </c>
      <c r="AR105" s="118">
        <f t="shared" si="0"/>
        <v>2.6526840722303375</v>
      </c>
      <c r="AS105" s="118">
        <f t="shared" si="0"/>
        <v>3.5541808571914038</v>
      </c>
      <c r="AT105" s="118">
        <f t="shared" si="0"/>
        <v>3.2606543555348293</v>
      </c>
      <c r="AU105" s="118">
        <f t="shared" si="0"/>
        <v>3.0008104005311242</v>
      </c>
      <c r="AV105"/>
      <c r="BA105" s="110"/>
    </row>
    <row r="106" spans="1:53" ht="15" x14ac:dyDescent="0.25">
      <c r="A106" s="53" t="s">
        <v>73</v>
      </c>
      <c r="B106" s="61">
        <v>82</v>
      </c>
      <c r="C106" s="55" t="s">
        <v>74</v>
      </c>
      <c r="D106" s="56" t="s">
        <v>75</v>
      </c>
      <c r="E106" s="56">
        <v>50</v>
      </c>
      <c r="F106" s="56" t="s">
        <v>77</v>
      </c>
      <c r="G106" s="57">
        <v>50.002899999999997</v>
      </c>
      <c r="H106" s="58">
        <v>595.5924</v>
      </c>
      <c r="I106" s="61">
        <v>651.15369999999996</v>
      </c>
      <c r="J106" s="58">
        <v>704.81700000000001</v>
      </c>
      <c r="K106" s="61">
        <v>560.26170000000002</v>
      </c>
      <c r="L106" s="61">
        <v>606.09429999999998</v>
      </c>
      <c r="M106" s="61">
        <v>655.38239999999996</v>
      </c>
      <c r="N106" s="57">
        <v>49.811999999999998</v>
      </c>
      <c r="O106" s="57">
        <v>49.987000000000002</v>
      </c>
      <c r="P106" s="57">
        <v>50.143700000000003</v>
      </c>
      <c r="Q106" s="69">
        <v>2.9999999999999997E-4</v>
      </c>
      <c r="R106" s="61">
        <v>12.141299999999999</v>
      </c>
      <c r="S106" s="70">
        <v>64.3369</v>
      </c>
      <c r="T106" s="61">
        <v>73.609499999999997</v>
      </c>
      <c r="U106" s="61">
        <v>8.6946999999999992</v>
      </c>
      <c r="V106" s="64">
        <v>19.962399999999999</v>
      </c>
      <c r="W106" s="65">
        <v>19.998799999999999</v>
      </c>
      <c r="X106" s="65">
        <v>20.036000000000001</v>
      </c>
      <c r="Y106" s="65">
        <v>72.317700000000002</v>
      </c>
      <c r="Z106" s="61">
        <v>8.7614999999999998</v>
      </c>
      <c r="AA106" s="61">
        <v>4.3775000000000004</v>
      </c>
      <c r="AB106" s="52">
        <v>19.996600000000001</v>
      </c>
      <c r="AC106" s="52">
        <v>19.998799999999999</v>
      </c>
      <c r="AD106" s="52">
        <v>0.54710000000000003</v>
      </c>
      <c r="AE106" s="52">
        <v>20.001000000000001</v>
      </c>
      <c r="AF106" s="120">
        <v>29.906099999999999</v>
      </c>
      <c r="AG106" s="58">
        <v>811.8537</v>
      </c>
      <c r="AH106" s="70">
        <v>5000.8779999999997</v>
      </c>
      <c r="AI106" s="61">
        <v>-16.687799999999999</v>
      </c>
      <c r="AJ106" s="61">
        <v>3265.3710999999998</v>
      </c>
      <c r="AK106" s="61">
        <v>-439.13099999999997</v>
      </c>
      <c r="AL106" s="61">
        <v>3720.31</v>
      </c>
      <c r="AM106" s="65">
        <v>50.002000000000002</v>
      </c>
      <c r="AN106" s="67">
        <v>2.1899999999999999E-2</v>
      </c>
      <c r="AO106" s="26"/>
      <c r="AP106" s="118">
        <f t="shared" si="0"/>
        <v>3.3063473274675768</v>
      </c>
      <c r="AQ106" s="118">
        <f t="shared" si="0"/>
        <v>3.0242250639134816</v>
      </c>
      <c r="AR106" s="118">
        <f t="shared" si="0"/>
        <v>2.7939668594826741</v>
      </c>
      <c r="AS106" s="118">
        <f t="shared" si="0"/>
        <v>3.5148491142621383</v>
      </c>
      <c r="AT106" s="118">
        <f t="shared" si="0"/>
        <v>3.2490576796383004</v>
      </c>
      <c r="AU106" s="118">
        <f t="shared" si="0"/>
        <v>3.0047119666320001</v>
      </c>
      <c r="AV106"/>
      <c r="BA106" s="110"/>
    </row>
    <row r="107" spans="1:53" ht="15" x14ac:dyDescent="0.25">
      <c r="A107" s="53" t="s">
        <v>73</v>
      </c>
      <c r="B107" s="61">
        <v>82</v>
      </c>
      <c r="C107" s="55" t="s">
        <v>74</v>
      </c>
      <c r="D107" s="56" t="s">
        <v>75</v>
      </c>
      <c r="E107" s="56">
        <v>50</v>
      </c>
      <c r="F107" s="56" t="s">
        <v>78</v>
      </c>
      <c r="G107" s="57">
        <v>50.002899999999997</v>
      </c>
      <c r="H107" s="58">
        <v>533.0489</v>
      </c>
      <c r="I107" s="61">
        <v>588.0729</v>
      </c>
      <c r="J107" s="58">
        <v>650.6123</v>
      </c>
      <c r="K107" s="61">
        <v>582.83510000000001</v>
      </c>
      <c r="L107" s="61">
        <v>654.55840000000001</v>
      </c>
      <c r="M107" s="61">
        <v>726.27539999999999</v>
      </c>
      <c r="N107" s="57">
        <v>50.275399999999998</v>
      </c>
      <c r="O107" s="57">
        <v>50.422899999999998</v>
      </c>
      <c r="P107" s="57">
        <v>50.5807</v>
      </c>
      <c r="Q107" s="69">
        <v>0</v>
      </c>
      <c r="R107" s="61">
        <v>12.616300000000001</v>
      </c>
      <c r="S107" s="70">
        <v>66.186099999999996</v>
      </c>
      <c r="T107" s="61">
        <v>73.774799999999999</v>
      </c>
      <c r="U107" s="61">
        <v>8.7508999999999997</v>
      </c>
      <c r="V107" s="64">
        <v>19.962</v>
      </c>
      <c r="W107" s="65">
        <v>19.998799999999999</v>
      </c>
      <c r="X107" s="65">
        <v>20.035699999999999</v>
      </c>
      <c r="Y107" s="65">
        <v>71.027699999999996</v>
      </c>
      <c r="Z107" s="61">
        <v>8.1931999999999992</v>
      </c>
      <c r="AA107" s="61">
        <v>4.5370999999999997</v>
      </c>
      <c r="AB107" s="52">
        <v>19.996600000000001</v>
      </c>
      <c r="AC107" s="52">
        <v>19.998799999999999</v>
      </c>
      <c r="AD107" s="52">
        <v>0.51039999999999996</v>
      </c>
      <c r="AE107" s="52">
        <v>20.001200000000001</v>
      </c>
      <c r="AF107" s="120">
        <v>54.588299999999997</v>
      </c>
      <c r="AG107" s="58">
        <v>757.18439999999998</v>
      </c>
      <c r="AH107" s="70">
        <v>5000.8868000000002</v>
      </c>
      <c r="AI107" s="61">
        <v>-8.6006</v>
      </c>
      <c r="AJ107" s="61">
        <v>3279.1927999999998</v>
      </c>
      <c r="AK107" s="61">
        <v>-345.02600000000001</v>
      </c>
      <c r="AL107" s="61">
        <v>3569.7420000000002</v>
      </c>
      <c r="AM107" s="65">
        <v>50.002000000000002</v>
      </c>
      <c r="AN107" s="67">
        <v>2.2700000000000001E-2</v>
      </c>
      <c r="AO107" s="26"/>
      <c r="AP107" s="118">
        <f t="shared" si="0"/>
        <v>3.7007412265553872</v>
      </c>
      <c r="AQ107" s="118">
        <f t="shared" si="0"/>
        <v>3.3544753380065631</v>
      </c>
      <c r="AR107" s="118">
        <f t="shared" si="0"/>
        <v>3.0320300430840299</v>
      </c>
      <c r="AS107" s="118">
        <f t="shared" si="0"/>
        <v>3.3846212076108659</v>
      </c>
      <c r="AT107" s="118">
        <f t="shared" si="0"/>
        <v>3.0137510113688859</v>
      </c>
      <c r="AU107" s="118">
        <f t="shared" si="0"/>
        <v>2.7161542852752549</v>
      </c>
      <c r="AV107"/>
      <c r="BA107" s="110"/>
    </row>
    <row r="108" spans="1:53" ht="15" x14ac:dyDescent="0.25">
      <c r="A108" s="53" t="s">
        <v>79</v>
      </c>
      <c r="B108" s="61">
        <v>20</v>
      </c>
      <c r="C108" s="55" t="s">
        <v>74</v>
      </c>
      <c r="D108" s="56" t="s">
        <v>75</v>
      </c>
      <c r="E108" s="56">
        <v>125</v>
      </c>
      <c r="F108" s="56" t="s">
        <v>80</v>
      </c>
      <c r="G108" s="57">
        <v>125.0073</v>
      </c>
      <c r="H108" s="58">
        <v>720.60180000000003</v>
      </c>
      <c r="I108" s="61">
        <v>796.45129999999995</v>
      </c>
      <c r="J108" s="58">
        <v>881.4479</v>
      </c>
      <c r="K108" s="61">
        <v>727.64359999999999</v>
      </c>
      <c r="L108" s="61">
        <v>794.92470000000003</v>
      </c>
      <c r="M108" s="61">
        <v>873.81790000000001</v>
      </c>
      <c r="N108" s="57">
        <v>50.137900000000002</v>
      </c>
      <c r="O108" s="57">
        <v>50.764299999999999</v>
      </c>
      <c r="P108" s="57">
        <v>51.496899999999997</v>
      </c>
      <c r="Q108" s="69">
        <v>1.4E-3</v>
      </c>
      <c r="R108" s="61">
        <v>19.097999999999999</v>
      </c>
      <c r="S108" s="70">
        <v>95.807100000000005</v>
      </c>
      <c r="T108" s="61">
        <v>101.1678</v>
      </c>
      <c r="U108" s="61">
        <v>14.510999999999999</v>
      </c>
      <c r="V108" s="64">
        <v>7.9499000000000004</v>
      </c>
      <c r="W108" s="65">
        <v>7.9995000000000003</v>
      </c>
      <c r="X108" s="65">
        <v>8.0510999999999999</v>
      </c>
      <c r="Y108" s="65">
        <v>83.104699999999994</v>
      </c>
      <c r="Z108" s="61">
        <v>9.2068999999999992</v>
      </c>
      <c r="AA108" s="61">
        <v>6.8478000000000003</v>
      </c>
      <c r="AB108" s="52">
        <v>7.9962999999999997</v>
      </c>
      <c r="AC108" s="52">
        <v>7.9995000000000003</v>
      </c>
      <c r="AD108" s="52">
        <v>0.93910000000000005</v>
      </c>
      <c r="AE108" s="52">
        <v>8.0030999999999999</v>
      </c>
      <c r="AF108" s="120">
        <v>53.376199999999997</v>
      </c>
      <c r="AG108" s="58">
        <v>1514.4887000000001</v>
      </c>
      <c r="AH108" s="70">
        <v>12502.428099999999</v>
      </c>
      <c r="AI108" s="61">
        <v>-88.528999999999996</v>
      </c>
      <c r="AJ108" s="61">
        <v>2562.605</v>
      </c>
      <c r="AK108" s="61">
        <v>-188.78200000000001</v>
      </c>
      <c r="AL108" s="61">
        <v>2662.8580000000002</v>
      </c>
      <c r="AM108" s="65">
        <v>125.006</v>
      </c>
      <c r="AN108" s="67">
        <v>8.5599999999999996E-2</v>
      </c>
      <c r="AO108" s="26"/>
      <c r="AP108" s="118">
        <f t="shared" si="0"/>
        <v>2.2074332870109399</v>
      </c>
      <c r="AQ108" s="118">
        <f t="shared" si="0"/>
        <v>1.997209873346933</v>
      </c>
      <c r="AR108" s="118">
        <f t="shared" si="0"/>
        <v>1.8046221449957507</v>
      </c>
      <c r="AS108" s="118">
        <f t="shared" si="0"/>
        <v>2.1860707632142988</v>
      </c>
      <c r="AT108" s="118">
        <f t="shared" si="0"/>
        <v>2.0010453820342984</v>
      </c>
      <c r="AU108" s="118">
        <f t="shared" si="0"/>
        <v>1.8203797381582592</v>
      </c>
      <c r="AV108"/>
      <c r="BA108" s="110"/>
    </row>
    <row r="109" spans="1:53" ht="15" x14ac:dyDescent="0.25">
      <c r="A109" s="68" t="s">
        <v>81</v>
      </c>
      <c r="B109" s="61">
        <v>21</v>
      </c>
      <c r="C109" s="55" t="s">
        <v>74</v>
      </c>
      <c r="D109" s="56" t="s">
        <v>75</v>
      </c>
      <c r="E109" s="56">
        <v>125</v>
      </c>
      <c r="F109" s="56" t="s">
        <v>80</v>
      </c>
      <c r="G109" s="57">
        <v>125.0068</v>
      </c>
      <c r="H109" s="58">
        <v>689.12260000000003</v>
      </c>
      <c r="I109" s="61">
        <v>759.58770000000004</v>
      </c>
      <c r="J109" s="58">
        <v>826.74760000000003</v>
      </c>
      <c r="K109" s="61">
        <v>689.8356</v>
      </c>
      <c r="L109" s="61">
        <v>753.90899999999999</v>
      </c>
      <c r="M109" s="61">
        <v>833.77689999999996</v>
      </c>
      <c r="N109" s="57">
        <v>50.1982</v>
      </c>
      <c r="O109" s="57">
        <v>50.748800000000003</v>
      </c>
      <c r="P109" s="57">
        <v>51.3902</v>
      </c>
      <c r="Q109" s="69">
        <v>1E-4</v>
      </c>
      <c r="R109" s="61">
        <v>19.0276</v>
      </c>
      <c r="S109" s="70">
        <v>81.831599999999995</v>
      </c>
      <c r="T109" s="61">
        <v>93.156199999999998</v>
      </c>
      <c r="U109" s="61">
        <v>13.178900000000001</v>
      </c>
      <c r="V109" s="64">
        <v>7.9516999999999998</v>
      </c>
      <c r="W109" s="65">
        <v>7.9996</v>
      </c>
      <c r="X109" s="65">
        <v>8.0449000000000002</v>
      </c>
      <c r="Y109" s="65">
        <v>75.871499999999997</v>
      </c>
      <c r="Z109" s="61">
        <v>8.5002999999999993</v>
      </c>
      <c r="AA109" s="61">
        <v>6.1215999999999999</v>
      </c>
      <c r="AB109" s="52">
        <v>7.9965000000000002</v>
      </c>
      <c r="AC109" s="52">
        <v>7.9996</v>
      </c>
      <c r="AD109" s="52">
        <v>0.84119999999999995</v>
      </c>
      <c r="AE109" s="52">
        <v>8.0027000000000008</v>
      </c>
      <c r="AF109" s="120">
        <v>61.038600000000002</v>
      </c>
      <c r="AG109" s="58">
        <v>1514.4345000000001</v>
      </c>
      <c r="AH109" s="70">
        <v>12503.2996</v>
      </c>
      <c r="AI109" s="61">
        <v>-161.28980000000001</v>
      </c>
      <c r="AJ109" s="61">
        <v>2754.6046000000001</v>
      </c>
      <c r="AK109" s="61">
        <v>-272.02</v>
      </c>
      <c r="AL109" s="61">
        <v>2877.6381000000001</v>
      </c>
      <c r="AM109" s="65">
        <v>125.004</v>
      </c>
      <c r="AN109" s="67">
        <v>7.6499999999999999E-2</v>
      </c>
      <c r="AO109" s="26"/>
      <c r="AP109" s="118">
        <f t="shared" si="0"/>
        <v>2.5387886567644129</v>
      </c>
      <c r="AQ109" s="118">
        <f t="shared" si="0"/>
        <v>2.3032714194819111</v>
      </c>
      <c r="AR109" s="118">
        <f t="shared" si="0"/>
        <v>2.1161677880891339</v>
      </c>
      <c r="AS109" s="118">
        <f t="shared" si="0"/>
        <v>2.5361646166130019</v>
      </c>
      <c r="AT109" s="118">
        <f t="shared" si="0"/>
        <v>2.3206204462342273</v>
      </c>
      <c r="AU109" s="118">
        <f t="shared" si="0"/>
        <v>2.0983270704669321</v>
      </c>
      <c r="AV109"/>
      <c r="BA109" s="110"/>
    </row>
    <row r="110" spans="1:53" ht="15" x14ac:dyDescent="0.25">
      <c r="A110" s="68" t="s">
        <v>82</v>
      </c>
      <c r="B110" s="61">
        <v>86</v>
      </c>
      <c r="C110" s="55" t="s">
        <v>74</v>
      </c>
      <c r="D110" s="56" t="s">
        <v>75</v>
      </c>
      <c r="E110" s="56">
        <v>50</v>
      </c>
      <c r="F110" s="56" t="s">
        <v>78</v>
      </c>
      <c r="G110" s="57">
        <v>50.002699999999997</v>
      </c>
      <c r="H110" s="58">
        <v>505.1155</v>
      </c>
      <c r="I110" s="61">
        <v>546.70119999999997</v>
      </c>
      <c r="J110" s="58">
        <v>604.70169999999996</v>
      </c>
      <c r="K110" s="61">
        <v>552.54960000000005</v>
      </c>
      <c r="L110" s="61">
        <v>611.19820000000004</v>
      </c>
      <c r="M110" s="61">
        <v>665.04449999999997</v>
      </c>
      <c r="N110" s="57">
        <v>50.223599999999998</v>
      </c>
      <c r="O110" s="57">
        <v>50.375700000000002</v>
      </c>
      <c r="P110" s="57">
        <v>50.522199999999998</v>
      </c>
      <c r="Q110" s="69">
        <v>4.0000000000000002E-4</v>
      </c>
      <c r="R110" s="61">
        <v>10.1234</v>
      </c>
      <c r="S110" s="70">
        <v>57.564700000000002</v>
      </c>
      <c r="T110" s="61">
        <v>60.978999999999999</v>
      </c>
      <c r="U110" s="61">
        <v>7.2195999999999998</v>
      </c>
      <c r="V110" s="64">
        <v>19.967300000000002</v>
      </c>
      <c r="W110" s="65">
        <v>19.998899999999999</v>
      </c>
      <c r="X110" s="65">
        <v>20.028199999999998</v>
      </c>
      <c r="Y110" s="65">
        <v>60.3889</v>
      </c>
      <c r="Z110" s="61">
        <v>7.0892999999999997</v>
      </c>
      <c r="AA110" s="61">
        <v>3.5388000000000002</v>
      </c>
      <c r="AB110" s="52">
        <v>19.9971</v>
      </c>
      <c r="AC110" s="52">
        <v>19.998899999999999</v>
      </c>
      <c r="AD110" s="52">
        <v>0.43930000000000002</v>
      </c>
      <c r="AE110" s="52">
        <v>20.000699999999998</v>
      </c>
      <c r="AF110" s="120">
        <v>62.0381</v>
      </c>
      <c r="AG110" s="58">
        <v>763.19860000000006</v>
      </c>
      <c r="AH110" s="70">
        <v>5000.1453000000001</v>
      </c>
      <c r="AI110" s="61">
        <v>-13.376300000000001</v>
      </c>
      <c r="AJ110" s="61">
        <v>3463.7521999999999</v>
      </c>
      <c r="AK110" s="61">
        <v>-408.87900000000002</v>
      </c>
      <c r="AL110" s="61">
        <v>3809.8171000000002</v>
      </c>
      <c r="AM110" s="65">
        <v>50.002000000000002</v>
      </c>
      <c r="AN110" s="67">
        <v>1.77E-2</v>
      </c>
      <c r="AO110" s="26"/>
      <c r="AP110" s="118">
        <f t="shared" si="0"/>
        <v>4.1302971300623321</v>
      </c>
      <c r="AQ110" s="118">
        <f t="shared" si="0"/>
        <v>3.8161194817205448</v>
      </c>
      <c r="AR110" s="118">
        <f t="shared" si="0"/>
        <v>3.450092996265762</v>
      </c>
      <c r="AS110" s="118">
        <f t="shared" si="0"/>
        <v>3.7757281880214908</v>
      </c>
      <c r="AT110" s="118">
        <f t="shared" si="0"/>
        <v>3.4134215382178801</v>
      </c>
      <c r="AU110" s="118">
        <f t="shared" si="0"/>
        <v>3.1370488741730815</v>
      </c>
      <c r="AV110"/>
      <c r="BA110" s="110"/>
    </row>
    <row r="111" spans="1:53" ht="15" x14ac:dyDescent="0.25">
      <c r="A111" s="68" t="s">
        <v>82</v>
      </c>
      <c r="B111" s="61">
        <v>86</v>
      </c>
      <c r="C111" s="55" t="s">
        <v>74</v>
      </c>
      <c r="D111" s="56" t="s">
        <v>75</v>
      </c>
      <c r="E111" s="56">
        <v>50</v>
      </c>
      <c r="F111" s="56" t="s">
        <v>77</v>
      </c>
      <c r="G111" s="57">
        <v>50.002699999999997</v>
      </c>
      <c r="H111" s="58">
        <v>568.38459999999998</v>
      </c>
      <c r="I111" s="61">
        <v>616.57579999999996</v>
      </c>
      <c r="J111" s="58">
        <v>665.3433</v>
      </c>
      <c r="K111" s="61">
        <v>525.81899999999996</v>
      </c>
      <c r="L111" s="61">
        <v>570.09749999999997</v>
      </c>
      <c r="M111" s="61">
        <v>617.12779999999998</v>
      </c>
      <c r="N111" s="57">
        <v>49.819499999999998</v>
      </c>
      <c r="O111" s="57">
        <v>49.961399999999998</v>
      </c>
      <c r="P111" s="57">
        <v>50.097700000000003</v>
      </c>
      <c r="Q111" s="69">
        <v>6.9999999999999999E-4</v>
      </c>
      <c r="R111" s="61">
        <v>11.1005</v>
      </c>
      <c r="S111" s="70">
        <v>59.665599999999998</v>
      </c>
      <c r="T111" s="61">
        <v>65.162899999999993</v>
      </c>
      <c r="U111" s="61">
        <v>7.9634999999999998</v>
      </c>
      <c r="V111" s="64">
        <v>19.966799999999999</v>
      </c>
      <c r="W111" s="65">
        <v>19.998899999999999</v>
      </c>
      <c r="X111" s="65">
        <v>20.032</v>
      </c>
      <c r="Y111" s="65">
        <v>65.253100000000003</v>
      </c>
      <c r="Z111" s="61">
        <v>7.9316000000000004</v>
      </c>
      <c r="AA111" s="61">
        <v>4.3880999999999997</v>
      </c>
      <c r="AB111" s="52">
        <v>19.996700000000001</v>
      </c>
      <c r="AC111" s="52">
        <v>19.998899999999999</v>
      </c>
      <c r="AD111" s="52">
        <v>0.49080000000000001</v>
      </c>
      <c r="AE111" s="52">
        <v>20.001100000000001</v>
      </c>
      <c r="AF111" s="120">
        <v>57.211300000000001</v>
      </c>
      <c r="AG111" s="58">
        <v>807.38940000000002</v>
      </c>
      <c r="AH111" s="70">
        <v>5000.6034</v>
      </c>
      <c r="AI111" s="61">
        <v>-31.162800000000001</v>
      </c>
      <c r="AJ111" s="61">
        <v>3435.4249</v>
      </c>
      <c r="AK111" s="61">
        <v>-567.23299999999995</v>
      </c>
      <c r="AL111" s="61">
        <v>4007.2330999999999</v>
      </c>
      <c r="AM111" s="65">
        <v>50.002000000000002</v>
      </c>
      <c r="AN111" s="67">
        <v>2.1899999999999999E-2</v>
      </c>
      <c r="AO111" s="26"/>
      <c r="AP111" s="118">
        <f t="shared" si="0"/>
        <v>3.6594105822008549</v>
      </c>
      <c r="AQ111" s="118">
        <f t="shared" si="0"/>
        <v>3.3733932145893499</v>
      </c>
      <c r="AR111" s="118">
        <f t="shared" si="0"/>
        <v>3.1261344632162076</v>
      </c>
      <c r="AS111" s="118">
        <f t="shared" si="0"/>
        <v>3.955643710097962</v>
      </c>
      <c r="AT111" s="118">
        <f t="shared" si="0"/>
        <v>3.648415613118809</v>
      </c>
      <c r="AU111" s="118">
        <f t="shared" si="0"/>
        <v>3.3703758281509923</v>
      </c>
      <c r="AV111"/>
      <c r="BA111" s="110"/>
    </row>
    <row r="112" spans="1:53" ht="15" x14ac:dyDescent="0.25">
      <c r="A112" s="68" t="s">
        <v>82</v>
      </c>
      <c r="B112" s="61">
        <v>86</v>
      </c>
      <c r="C112" s="55" t="s">
        <v>74</v>
      </c>
      <c r="D112" s="56" t="s">
        <v>75</v>
      </c>
      <c r="E112" s="56">
        <v>25</v>
      </c>
      <c r="F112" s="56" t="s">
        <v>76</v>
      </c>
      <c r="G112" s="57">
        <v>25.001300000000001</v>
      </c>
      <c r="H112" s="58">
        <v>568.55949999999996</v>
      </c>
      <c r="I112" s="61">
        <v>618.42660000000001</v>
      </c>
      <c r="J112" s="58">
        <v>674.81380000000001</v>
      </c>
      <c r="K112" s="61">
        <v>511.41219999999998</v>
      </c>
      <c r="L112" s="61">
        <v>552.09259999999995</v>
      </c>
      <c r="M112" s="61">
        <v>600.62519999999995</v>
      </c>
      <c r="N112" s="57">
        <v>48.865400000000001</v>
      </c>
      <c r="O112" s="57">
        <v>48.934399999999997</v>
      </c>
      <c r="P112" s="57">
        <v>48.998800000000003</v>
      </c>
      <c r="Q112" s="69">
        <v>2.9999999999999997E-4</v>
      </c>
      <c r="R112" s="61">
        <v>10.879</v>
      </c>
      <c r="S112" s="70">
        <v>59.333799999999997</v>
      </c>
      <c r="T112" s="61">
        <v>63.026600000000002</v>
      </c>
      <c r="U112" s="61">
        <v>7.9283999999999999</v>
      </c>
      <c r="V112" s="64">
        <v>39.967199999999998</v>
      </c>
      <c r="W112" s="65">
        <v>39.997900000000001</v>
      </c>
      <c r="X112" s="65">
        <v>40.030200000000001</v>
      </c>
      <c r="Y112" s="65">
        <v>64.580100000000002</v>
      </c>
      <c r="Z112" s="61">
        <v>8.0960000000000001</v>
      </c>
      <c r="AA112" s="61">
        <v>4.3132000000000001</v>
      </c>
      <c r="AB112" s="52">
        <v>39.995600000000003</v>
      </c>
      <c r="AC112" s="52">
        <v>39.997900000000001</v>
      </c>
      <c r="AD112" s="52">
        <v>0.51429999999999998</v>
      </c>
      <c r="AE112" s="52">
        <v>39.999899999999997</v>
      </c>
      <c r="AF112" s="120">
        <v>57.342500000000001</v>
      </c>
      <c r="AG112" s="58">
        <v>496.98219999999998</v>
      </c>
      <c r="AH112" s="70">
        <v>2500.2199999999998</v>
      </c>
      <c r="AI112" s="61">
        <v>-36.3812</v>
      </c>
      <c r="AJ112" s="61">
        <v>3467.0513000000001</v>
      </c>
      <c r="AK112" s="61">
        <v>-385.06400000000002</v>
      </c>
      <c r="AL112" s="61">
        <v>3865.5459999999998</v>
      </c>
      <c r="AM112" s="65">
        <v>25</v>
      </c>
      <c r="AN112" s="67">
        <v>1.0800000000000001E-2</v>
      </c>
      <c r="AO112" s="26"/>
      <c r="AP112" s="118">
        <f t="shared" si="0"/>
        <v>3.6971671390593244</v>
      </c>
      <c r="AQ112" s="118">
        <f t="shared" si="0"/>
        <v>3.3990444460183307</v>
      </c>
      <c r="AR112" s="118">
        <f t="shared" si="0"/>
        <v>3.1150215066733962</v>
      </c>
      <c r="AS112" s="118">
        <f t="shared" si="0"/>
        <v>4.1103037823501278</v>
      </c>
      <c r="AT112" s="118">
        <f t="shared" si="0"/>
        <v>3.8074400924772402</v>
      </c>
      <c r="AU112" s="118">
        <f t="shared" si="0"/>
        <v>3.4997857232763461</v>
      </c>
      <c r="AV112"/>
      <c r="BA112" s="110"/>
    </row>
    <row r="113" spans="1:53" ht="15" x14ac:dyDescent="0.25">
      <c r="A113" s="71" t="s">
        <v>83</v>
      </c>
      <c r="B113" s="61">
        <v>79</v>
      </c>
      <c r="C113" s="55" t="s">
        <v>74</v>
      </c>
      <c r="D113" s="56" t="s">
        <v>75</v>
      </c>
      <c r="E113" s="56">
        <v>25</v>
      </c>
      <c r="F113" s="56" t="s">
        <v>76</v>
      </c>
      <c r="G113" s="57">
        <v>25.0014</v>
      </c>
      <c r="H113" s="58">
        <v>684.87049999999999</v>
      </c>
      <c r="I113" s="61">
        <v>744.45910000000003</v>
      </c>
      <c r="J113" s="58">
        <v>813.3578</v>
      </c>
      <c r="K113" s="61">
        <v>628.25509999999997</v>
      </c>
      <c r="L113" s="61">
        <v>680.07569999999998</v>
      </c>
      <c r="M113" s="61">
        <v>734.36369999999999</v>
      </c>
      <c r="N113" s="57">
        <v>49.130400000000002</v>
      </c>
      <c r="O113" s="57">
        <v>49.204900000000002</v>
      </c>
      <c r="P113" s="57">
        <v>49.280200000000001</v>
      </c>
      <c r="Q113" s="69">
        <v>4.0000000000000002E-4</v>
      </c>
      <c r="R113" s="61">
        <v>11.5921</v>
      </c>
      <c r="S113" s="70">
        <v>59.421700000000001</v>
      </c>
      <c r="T113" s="61">
        <v>71.906199999999998</v>
      </c>
      <c r="U113" s="61">
        <v>8.5061999999999998</v>
      </c>
      <c r="V113" s="64">
        <v>39.962899999999998</v>
      </c>
      <c r="W113" s="65">
        <v>39.997700000000002</v>
      </c>
      <c r="X113" s="65">
        <v>40.0349</v>
      </c>
      <c r="Y113" s="65">
        <v>77.662499999999994</v>
      </c>
      <c r="Z113" s="61">
        <v>8.8755000000000006</v>
      </c>
      <c r="AA113" s="61">
        <v>4.5167000000000002</v>
      </c>
      <c r="AB113" s="52">
        <v>39.995600000000003</v>
      </c>
      <c r="AC113" s="52">
        <v>39.997700000000002</v>
      </c>
      <c r="AD113" s="52">
        <v>0.53820000000000001</v>
      </c>
      <c r="AE113" s="52">
        <v>40.000100000000003</v>
      </c>
      <c r="AF113" s="120">
        <v>51.232500000000002</v>
      </c>
      <c r="AG113" s="58">
        <v>473.70589999999999</v>
      </c>
      <c r="AH113" s="70">
        <v>2500.1776</v>
      </c>
      <c r="AI113" s="61">
        <v>-29.5015</v>
      </c>
      <c r="AJ113" s="61">
        <v>3125.1264999999999</v>
      </c>
      <c r="AK113" s="61">
        <v>-137.352</v>
      </c>
      <c r="AL113" s="61">
        <v>3313.8649</v>
      </c>
      <c r="AM113" s="65">
        <v>25</v>
      </c>
      <c r="AN113" s="67">
        <v>1.1299999999999999E-2</v>
      </c>
      <c r="AO113" s="26"/>
      <c r="AP113" s="118">
        <f t="shared" si="0"/>
        <v>2.7637002907848998</v>
      </c>
      <c r="AQ113" s="118">
        <f t="shared" si="0"/>
        <v>2.5424859471796362</v>
      </c>
      <c r="AR113" s="118">
        <f t="shared" si="0"/>
        <v>2.3271145859792575</v>
      </c>
      <c r="AS113" s="118">
        <f t="shared" si="0"/>
        <v>3.0127519856185803</v>
      </c>
      <c r="AT113" s="118">
        <f t="shared" si="0"/>
        <v>2.7831854600892219</v>
      </c>
      <c r="AU113" s="118">
        <f t="shared" si="0"/>
        <v>2.5774378553841912</v>
      </c>
      <c r="AV113"/>
      <c r="BA113" s="110"/>
    </row>
    <row r="114" spans="1:53" ht="15" x14ac:dyDescent="0.25">
      <c r="A114" s="71" t="s">
        <v>83</v>
      </c>
      <c r="B114" s="61">
        <v>79</v>
      </c>
      <c r="C114" s="55" t="s">
        <v>74</v>
      </c>
      <c r="D114" s="56" t="s">
        <v>75</v>
      </c>
      <c r="E114" s="56">
        <v>50</v>
      </c>
      <c r="F114" s="56" t="s">
        <v>77</v>
      </c>
      <c r="G114" s="57">
        <v>50.002899999999997</v>
      </c>
      <c r="H114" s="58">
        <v>646.41790000000003</v>
      </c>
      <c r="I114" s="61">
        <v>699.81050000000005</v>
      </c>
      <c r="J114" s="58">
        <v>749.94920000000002</v>
      </c>
      <c r="K114" s="61">
        <v>617.09500000000003</v>
      </c>
      <c r="L114" s="61">
        <v>669.08169999999996</v>
      </c>
      <c r="M114" s="61">
        <v>721.35940000000005</v>
      </c>
      <c r="N114" s="57">
        <v>49.85</v>
      </c>
      <c r="O114" s="57">
        <v>50.074399999999997</v>
      </c>
      <c r="P114" s="57">
        <v>50.237099999999998</v>
      </c>
      <c r="Q114" s="69">
        <v>1E-4</v>
      </c>
      <c r="R114" s="61">
        <v>11.771000000000001</v>
      </c>
      <c r="S114" s="70">
        <v>64.216300000000004</v>
      </c>
      <c r="T114" s="61">
        <v>74.107799999999997</v>
      </c>
      <c r="U114" s="61">
        <v>8.5058000000000007</v>
      </c>
      <c r="V114" s="64">
        <v>19.962299999999999</v>
      </c>
      <c r="W114" s="65">
        <v>19.998799999999999</v>
      </c>
      <c r="X114" s="65">
        <v>20.0364</v>
      </c>
      <c r="Y114" s="65">
        <v>73.6143</v>
      </c>
      <c r="Z114" s="61">
        <v>8.7157</v>
      </c>
      <c r="AA114" s="61">
        <v>4.5510000000000002</v>
      </c>
      <c r="AB114" s="52">
        <v>19.996500000000001</v>
      </c>
      <c r="AC114" s="52">
        <v>19.998799999999999</v>
      </c>
      <c r="AD114" s="52">
        <v>0.5403</v>
      </c>
      <c r="AE114" s="52">
        <v>20.001100000000001</v>
      </c>
      <c r="AF114" s="120">
        <v>63.616799999999998</v>
      </c>
      <c r="AG114" s="58">
        <v>731.3569</v>
      </c>
      <c r="AH114" s="70">
        <v>5000.8586999999998</v>
      </c>
      <c r="AI114" s="61">
        <v>-25.502199999999998</v>
      </c>
      <c r="AJ114" s="61">
        <v>3094.1646999999998</v>
      </c>
      <c r="AK114" s="61">
        <v>-302.48200000000003</v>
      </c>
      <c r="AL114" s="61">
        <v>3429.4560000000001</v>
      </c>
      <c r="AM114" s="65">
        <v>50.002000000000002</v>
      </c>
      <c r="AN114" s="67">
        <v>2.2800000000000001E-2</v>
      </c>
      <c r="AO114" s="26"/>
      <c r="AP114" s="118">
        <f t="shared" si="0"/>
        <v>2.8956502287452124</v>
      </c>
      <c r="AQ114" s="118">
        <f t="shared" si="0"/>
        <v>2.674724286074587</v>
      </c>
      <c r="AR114" s="118">
        <f t="shared" si="0"/>
        <v>2.4959025758011339</v>
      </c>
      <c r="AS114" s="118">
        <f t="shared" si="0"/>
        <v>3.0332447030035889</v>
      </c>
      <c r="AT114" s="118">
        <f t="shared" si="0"/>
        <v>2.7975658876935356</v>
      </c>
      <c r="AU114" s="118">
        <f t="shared" si="0"/>
        <v>2.5948232462209542</v>
      </c>
      <c r="AV114"/>
      <c r="BA114" s="110"/>
    </row>
    <row r="115" spans="1:53" ht="15" x14ac:dyDescent="0.25">
      <c r="A115" s="71" t="s">
        <v>83</v>
      </c>
      <c r="B115" s="61">
        <v>79</v>
      </c>
      <c r="C115" s="55" t="s">
        <v>74</v>
      </c>
      <c r="D115" s="56" t="s">
        <v>75</v>
      </c>
      <c r="E115" s="56">
        <v>50</v>
      </c>
      <c r="F115" s="56" t="s">
        <v>78</v>
      </c>
      <c r="G115" s="57">
        <v>50.002899999999997</v>
      </c>
      <c r="H115" s="58">
        <v>604.29300000000001</v>
      </c>
      <c r="I115" s="61">
        <v>654.88729999999998</v>
      </c>
      <c r="J115" s="58">
        <v>706.30640000000005</v>
      </c>
      <c r="K115" s="61">
        <v>686.17470000000003</v>
      </c>
      <c r="L115" s="61">
        <v>747.61040000000003</v>
      </c>
      <c r="M115" s="61">
        <v>808.66780000000006</v>
      </c>
      <c r="N115" s="57">
        <v>50.371899999999997</v>
      </c>
      <c r="O115" s="57">
        <v>50.543199999999999</v>
      </c>
      <c r="P115" s="57">
        <v>50.7072</v>
      </c>
      <c r="Q115" s="69">
        <v>1E-4</v>
      </c>
      <c r="R115" s="61">
        <v>10.222300000000001</v>
      </c>
      <c r="S115" s="70">
        <v>54.8172</v>
      </c>
      <c r="T115" s="61">
        <v>66.461399999999998</v>
      </c>
      <c r="U115" s="61">
        <v>7.3776000000000002</v>
      </c>
      <c r="V115" s="64">
        <v>19.965499999999999</v>
      </c>
      <c r="W115" s="65">
        <v>19.998799999999999</v>
      </c>
      <c r="X115" s="65">
        <v>20.032</v>
      </c>
      <c r="Y115" s="65">
        <v>60.788699999999999</v>
      </c>
      <c r="Z115" s="61">
        <v>7.4953000000000003</v>
      </c>
      <c r="AA115" s="61">
        <v>4.1322999999999999</v>
      </c>
      <c r="AB115" s="52">
        <v>19.996700000000001</v>
      </c>
      <c r="AC115" s="52">
        <v>19.998799999999999</v>
      </c>
      <c r="AD115" s="52">
        <v>0.46339999999999998</v>
      </c>
      <c r="AE115" s="52">
        <v>20.000800000000002</v>
      </c>
      <c r="AF115" s="120">
        <v>63.616799999999998</v>
      </c>
      <c r="AG115" s="58">
        <v>710.95429999999999</v>
      </c>
      <c r="AH115" s="70">
        <v>5000.1232</v>
      </c>
      <c r="AI115" s="61">
        <v>-26.6633</v>
      </c>
      <c r="AJ115" s="61">
        <v>3106.8074000000001</v>
      </c>
      <c r="AK115" s="61">
        <v>-219.917</v>
      </c>
      <c r="AL115" s="61">
        <v>3313.8649</v>
      </c>
      <c r="AM115" s="65">
        <v>50.002000000000002</v>
      </c>
      <c r="AN115" s="67">
        <v>2.07E-2</v>
      </c>
      <c r="AO115" s="26"/>
      <c r="AP115" s="118">
        <f t="shared" si="0"/>
        <v>3.1112099925036367</v>
      </c>
      <c r="AQ115" s="118">
        <f t="shared" si="0"/>
        <v>2.8708488010074409</v>
      </c>
      <c r="AR115" s="118">
        <f t="shared" si="0"/>
        <v>2.6618510323564957</v>
      </c>
      <c r="AS115" s="118">
        <f t="shared" si="0"/>
        <v>2.739947159229275</v>
      </c>
      <c r="AT115" s="118">
        <f t="shared" si="0"/>
        <v>2.5147890131009416</v>
      </c>
      <c r="AU115" s="118">
        <f t="shared" si="0"/>
        <v>2.3249131720095693</v>
      </c>
      <c r="AV115"/>
      <c r="BA115" s="110"/>
    </row>
    <row r="116" spans="1:53" ht="15" x14ac:dyDescent="0.25">
      <c r="A116" s="71" t="s">
        <v>84</v>
      </c>
      <c r="B116" s="61">
        <v>20</v>
      </c>
      <c r="C116" s="55" t="s">
        <v>74</v>
      </c>
      <c r="D116" s="56" t="s">
        <v>75</v>
      </c>
      <c r="E116" s="56">
        <v>125</v>
      </c>
      <c r="F116" s="56" t="s">
        <v>80</v>
      </c>
      <c r="G116" s="57">
        <v>125.0072</v>
      </c>
      <c r="H116" s="58">
        <v>791.49689999999998</v>
      </c>
      <c r="I116" s="61">
        <v>862.26959999999997</v>
      </c>
      <c r="J116" s="58">
        <v>947.73940000000005</v>
      </c>
      <c r="K116" s="61">
        <v>796.8365</v>
      </c>
      <c r="L116" s="61">
        <v>868.10540000000003</v>
      </c>
      <c r="M116" s="61">
        <v>948.43259999999998</v>
      </c>
      <c r="N116" s="57">
        <v>50.307099999999998</v>
      </c>
      <c r="O116" s="57">
        <v>50.9358</v>
      </c>
      <c r="P116" s="57">
        <v>51.459000000000003</v>
      </c>
      <c r="Q116" s="69">
        <v>2.9999999999999997E-4</v>
      </c>
      <c r="R116" s="61">
        <v>19.276299999999999</v>
      </c>
      <c r="S116" s="70">
        <v>93.275199999999998</v>
      </c>
      <c r="T116" s="61">
        <v>96.679400000000001</v>
      </c>
      <c r="U116" s="61">
        <v>12.972099999999999</v>
      </c>
      <c r="V116" s="64">
        <v>7.95</v>
      </c>
      <c r="W116" s="65">
        <v>7.9995000000000003</v>
      </c>
      <c r="X116" s="65">
        <v>8.0466999999999995</v>
      </c>
      <c r="Y116" s="65">
        <v>84.536000000000001</v>
      </c>
      <c r="Z116" s="61">
        <v>9.4614999999999991</v>
      </c>
      <c r="AA116" s="61">
        <v>5.9371999999999998</v>
      </c>
      <c r="AB116" s="52">
        <v>7.9965000000000002</v>
      </c>
      <c r="AC116" s="52">
        <v>7.9995000000000003</v>
      </c>
      <c r="AD116" s="52">
        <v>0.82850000000000001</v>
      </c>
      <c r="AE116" s="52">
        <v>8.0023999999999997</v>
      </c>
      <c r="AF116" s="120">
        <v>70.866100000000003</v>
      </c>
      <c r="AG116" s="58">
        <v>1488.9905000000001</v>
      </c>
      <c r="AH116" s="70">
        <v>12502.9067</v>
      </c>
      <c r="AI116" s="61">
        <v>-35.762099999999997</v>
      </c>
      <c r="AJ116" s="61">
        <v>2386.2820000000002</v>
      </c>
      <c r="AK116" s="61">
        <v>-127.352</v>
      </c>
      <c r="AL116" s="61">
        <v>2477.8719000000001</v>
      </c>
      <c r="AM116" s="65">
        <v>125.004</v>
      </c>
      <c r="AN116" s="67">
        <v>7.4200000000000002E-2</v>
      </c>
      <c r="AO116" s="26"/>
      <c r="AP116" s="118">
        <f t="shared" si="0"/>
        <v>1.8360482018312392</v>
      </c>
      <c r="AQ116" s="118">
        <f t="shared" si="0"/>
        <v>1.685350451877232</v>
      </c>
      <c r="AR116" s="118">
        <f t="shared" si="0"/>
        <v>1.5333608162750225</v>
      </c>
      <c r="AS116" s="118">
        <f t="shared" si="0"/>
        <v>1.8237448460255021</v>
      </c>
      <c r="AT116" s="118">
        <f t="shared" si="0"/>
        <v>1.6740207583088413</v>
      </c>
      <c r="AU116" s="118">
        <f t="shared" si="0"/>
        <v>1.532240098031215</v>
      </c>
      <c r="AV116"/>
      <c r="BA116" s="110"/>
    </row>
    <row r="117" spans="1:53" ht="15" x14ac:dyDescent="0.25">
      <c r="A117" s="111" t="s">
        <v>117</v>
      </c>
      <c r="B117" s="112"/>
      <c r="C117" s="113"/>
      <c r="D117" s="113"/>
      <c r="E117" s="113"/>
      <c r="F117" s="113"/>
      <c r="G117" s="113"/>
      <c r="H117" s="112">
        <f>SUBTOTAL(105,src_M143[Min (2)(ps)])</f>
        <v>505.1155</v>
      </c>
      <c r="I117" s="112">
        <f>SUBTOTAL(101,src_M143[Mean (2)(ps)])</f>
        <v>685.63209166666672</v>
      </c>
      <c r="J117" s="112">
        <f>SUBTOTAL(104,src_M143[Max (2)(ps)])</f>
        <v>947.73940000000005</v>
      </c>
      <c r="K117" s="112">
        <f>SUBTOTAL(105,src_M143[Min (3)(ps)])</f>
        <v>511.41219999999998</v>
      </c>
      <c r="L117" s="112">
        <f>SUBTOTAL(101,src_M143[Mean (3)(ps)])</f>
        <v>676.64647500000001</v>
      </c>
      <c r="M117" s="112">
        <f>SUBTOTAL(104,src_M143[Max (3)(ps)])</f>
        <v>948.43259999999998</v>
      </c>
      <c r="N117" s="113"/>
      <c r="O117" s="113"/>
      <c r="P117" s="113"/>
      <c r="Q117" s="114"/>
      <c r="R117" s="115"/>
      <c r="S117" s="116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4"/>
      <c r="AG117" s="115"/>
      <c r="AH117" s="116"/>
      <c r="AI117" s="113"/>
      <c r="AJ117" s="113"/>
      <c r="AK117" s="113"/>
      <c r="AL117" s="113"/>
      <c r="AM117" s="113"/>
      <c r="AN117" s="117">
        <f>SUBTOTAL(109,src_M143[Spread16 % (8)(s)])</f>
        <v>0.39739999999999992</v>
      </c>
      <c r="AO117" s="24"/>
      <c r="AP117" s="24"/>
      <c r="AQ117"/>
      <c r="AR117"/>
      <c r="AS117"/>
      <c r="AT117"/>
      <c r="AU117"/>
      <c r="AV117"/>
      <c r="BA117" s="110"/>
    </row>
    <row r="118" spans="1:53" x14ac:dyDescent="0.2">
      <c r="A118" s="24"/>
      <c r="B118" s="24"/>
      <c r="C118" s="24"/>
      <c r="D118" s="24"/>
      <c r="E118" s="24"/>
      <c r="F118" s="24"/>
      <c r="G118" s="24"/>
      <c r="H118" s="24"/>
      <c r="I118" s="26"/>
      <c r="J118" s="24"/>
      <c r="K118" s="24"/>
      <c r="L118" s="26"/>
      <c r="M118" s="24"/>
      <c r="N118" s="24"/>
      <c r="O118" s="24"/>
      <c r="P118" s="24"/>
      <c r="Q118" s="24"/>
      <c r="R118" s="26"/>
      <c r="S118" s="26"/>
      <c r="T118" s="26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6"/>
      <c r="AJ118" s="26"/>
      <c r="AK118" s="24"/>
      <c r="AL118" s="24"/>
      <c r="AM118" s="24"/>
      <c r="AN118" s="24"/>
      <c r="AO118" s="24"/>
      <c r="AP118" s="24"/>
      <c r="BA118" s="110"/>
    </row>
    <row r="119" spans="1:53" ht="23.25" x14ac:dyDescent="0.35">
      <c r="A119" s="72" t="s">
        <v>118</v>
      </c>
      <c r="B119" s="73" t="s">
        <v>38</v>
      </c>
      <c r="C119" s="74" t="s">
        <v>85</v>
      </c>
      <c r="D119" s="74" t="s">
        <v>119</v>
      </c>
      <c r="E119" s="74" t="s">
        <v>87</v>
      </c>
      <c r="F119" s="74" t="s">
        <v>120</v>
      </c>
      <c r="G119" s="24"/>
      <c r="H119" s="24"/>
      <c r="I119" s="26"/>
      <c r="J119" s="24"/>
      <c r="K119" s="24"/>
      <c r="L119" s="26"/>
      <c r="M119" s="24"/>
      <c r="N119" s="24"/>
      <c r="O119" s="24"/>
      <c r="P119" s="24"/>
      <c r="Q119" s="24"/>
      <c r="R119" s="26"/>
      <c r="S119" s="26"/>
      <c r="T119" s="26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6"/>
      <c r="AJ119" s="26"/>
      <c r="AK119" s="24"/>
      <c r="AL119" s="24"/>
      <c r="AM119" s="24"/>
      <c r="AN119" s="24"/>
      <c r="AO119" s="24"/>
      <c r="AP119" s="24"/>
      <c r="BA119" s="110"/>
    </row>
    <row r="120" spans="1:53" ht="15" x14ac:dyDescent="0.25">
      <c r="A120" s="75"/>
      <c r="B120" s="74" t="s">
        <v>76</v>
      </c>
      <c r="C120" s="76">
        <f t="array" ref="C120">IFERROR(1000/MAX(IF(('M1 data'!$F$105:$F$116= 'M1 data'!$B120)*ISNUMBER('M1 data'!$G$105:$G$116),'M1 data'!$AE$105:$AE$116)),"-")</f>
        <v>24.999937500156246</v>
      </c>
      <c r="D120" s="76">
        <f t="array" ref="D120">IFERROR(1000/AVERAGE(IF(('M1 data'!$F$105:$F$116= 'M1 data'!$B120)*ISNUMBER('M1 data'!$G$105:$G$116),'M1 data'!$AC$105:$AC$116)),"-")</f>
        <v>25.001395911271711</v>
      </c>
      <c r="E120" s="76">
        <f t="array" ref="E120">IFERROR(1000/MIN(IF(('M1 data'!$F$105:$F$116= 'M1 data'!$B120)*ISNUMBER('M1 data'!$G$105:$G$116),'M1 data'!$AB$105:$AB$116)),"-")</f>
        <v>25.002750302533276</v>
      </c>
      <c r="F120" s="76" t="s">
        <v>121</v>
      </c>
      <c r="G120" s="24"/>
      <c r="H120" s="24"/>
      <c r="I120" s="26"/>
      <c r="J120" s="24"/>
      <c r="K120" s="24"/>
      <c r="L120" s="26"/>
      <c r="M120" s="24"/>
      <c r="N120" s="24"/>
      <c r="O120" s="24"/>
      <c r="P120" s="24"/>
      <c r="Q120" s="24"/>
      <c r="R120" s="26"/>
      <c r="S120" s="26"/>
      <c r="T120" s="26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6"/>
      <c r="AJ120" s="26"/>
      <c r="AK120" s="24"/>
      <c r="AL120" s="24"/>
      <c r="AM120" s="24"/>
      <c r="AN120" s="24"/>
      <c r="AO120" s="24"/>
      <c r="AP120" s="24"/>
      <c r="BA120" s="110"/>
    </row>
    <row r="121" spans="1:53" ht="15" x14ac:dyDescent="0.25">
      <c r="A121" s="75"/>
      <c r="B121" s="74" t="s">
        <v>77</v>
      </c>
      <c r="C121" s="76">
        <f t="array" ref="C121">IFERROR(1000/MAX(IF(('M1 data'!$F$105:$F$116= 'M1 data'!$B121)*ISNUMBER('M1 data'!$G$105:$G$116),'M1 data'!$AE$105:$AE$116)),"-")</f>
        <v>49.99725015124168</v>
      </c>
      <c r="D121" s="76">
        <f t="array" ref="D121">IFERROR(1000/AVERAGE(IF(('M1 data'!$F$105:$F$116= 'M1 data'!$B121)*ISNUMBER('M1 data'!$G$105:$G$116),'M1 data'!$AC$105:$AC$116)),"-")</f>
        <v>50.00291683681548</v>
      </c>
      <c r="E121" s="76">
        <f t="array" ref="E121">IFERROR(1000/MIN(IF(('M1 data'!$F$105:$F$116= 'M1 data'!$B121)*ISNUMBER('M1 data'!$G$105:$G$116),'M1 data'!$AB$105:$AB$116)),"-")</f>
        <v>50.008751531518016</v>
      </c>
      <c r="F121" s="76" t="s">
        <v>121</v>
      </c>
      <c r="G121" s="24"/>
      <c r="H121" s="24"/>
      <c r="I121" s="26"/>
      <c r="J121" s="24"/>
      <c r="K121" s="24"/>
      <c r="L121" s="26"/>
      <c r="M121" s="24"/>
      <c r="N121" s="24"/>
      <c r="O121" s="24"/>
      <c r="P121" s="24"/>
      <c r="Q121" s="24"/>
      <c r="R121" s="26"/>
      <c r="S121" s="26"/>
      <c r="T121" s="26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6"/>
      <c r="AJ121" s="26"/>
      <c r="AK121" s="24"/>
      <c r="AL121" s="24"/>
      <c r="AM121" s="24"/>
      <c r="AN121" s="24"/>
      <c r="AO121" s="24"/>
      <c r="AP121" s="24"/>
      <c r="BA121" s="110"/>
    </row>
    <row r="122" spans="1:53" ht="15" x14ac:dyDescent="0.25">
      <c r="A122" s="75"/>
      <c r="B122" s="74" t="s">
        <v>78</v>
      </c>
      <c r="C122" s="76">
        <f t="array" ref="C122">IFERROR(1000/MAX(IF(('M1 data'!$F$105:$F$116= 'M1 data'!$B122)*ISNUMBER('M1 data'!$G$105:$G$116),'M1 data'!$AE$105:$AE$116)),"-")</f>
        <v>49.9970001799892</v>
      </c>
      <c r="D122" s="76">
        <f t="array" ref="D122">IFERROR(1000/AVERAGE(IF(('M1 data'!$F$105:$F$116= 'M1 data'!$B122)*ISNUMBER('M1 data'!$G$105:$G$116),'M1 data'!$AC$105:$AC$116)),"-")</f>
        <v>50.00291683681548</v>
      </c>
      <c r="E122" s="76">
        <f t="array" ref="E122">IFERROR(1000/MIN(IF(('M1 data'!$F$105:$F$116= 'M1 data'!$B122)*ISNUMBER('M1 data'!$G$105:$G$116),'M1 data'!$AB$105:$AB$116)),"-")</f>
        <v>50.008501445245692</v>
      </c>
      <c r="F122" s="76" t="s">
        <v>121</v>
      </c>
      <c r="G122" s="24"/>
      <c r="H122" s="24"/>
      <c r="I122" s="26"/>
      <c r="J122" s="24"/>
      <c r="K122" s="24"/>
      <c r="L122" s="26"/>
      <c r="M122" s="24"/>
      <c r="N122" s="24"/>
      <c r="O122" s="24"/>
      <c r="P122" s="24"/>
      <c r="Q122" s="24"/>
      <c r="R122" s="26"/>
      <c r="S122" s="26"/>
      <c r="T122" s="26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6"/>
      <c r="AJ122" s="26"/>
      <c r="AK122" s="24"/>
      <c r="AL122" s="24"/>
      <c r="AM122" s="24"/>
      <c r="AN122" s="24"/>
      <c r="AO122" s="24"/>
      <c r="AP122" s="24"/>
      <c r="BA122" s="110"/>
    </row>
    <row r="123" spans="1:53" ht="15" x14ac:dyDescent="0.25">
      <c r="A123" s="24"/>
      <c r="B123" s="74" t="s">
        <v>80</v>
      </c>
      <c r="C123" s="76">
        <f t="array" ref="C123">IFERROR(1000/MAX(IF(('M1 data'!$F$105:$F$116= 'M1 data'!$B123)*ISNUMBER('M1 data'!$G$105:$G$116),'M1 data'!$AE$105:$AE$116)),"-")</f>
        <v>124.95158126226087</v>
      </c>
      <c r="D123" s="76">
        <f t="array" ref="D123">IFERROR(1000/AVERAGE(IF(('M1 data'!$F$105:$F$116= 'M1 data'!$B123)*ISNUMBER('M1 data'!$G$105:$G$116),'M1 data'!$AC$105:$AC$116)),"-")</f>
        <v>125.00729209203871</v>
      </c>
      <c r="E123" s="76">
        <f t="array" ref="E123">IFERROR(1000/MIN(IF(('M1 data'!$F$105:$F$116= 'M1 data'!$B123)*ISNUMBER('M1 data'!$G$105:$G$116),'M1 data'!$AB$105:$AB$116)),"-")</f>
        <v>125.05783925065343</v>
      </c>
      <c r="F123" s="76" t="s">
        <v>121</v>
      </c>
      <c r="G123" s="24"/>
      <c r="H123" s="24"/>
      <c r="I123" s="26"/>
      <c r="J123" s="24"/>
      <c r="K123" s="24"/>
      <c r="L123" s="26"/>
      <c r="M123" s="24"/>
      <c r="N123" s="24"/>
      <c r="O123" s="24"/>
      <c r="P123" s="24"/>
      <c r="Q123" s="24"/>
      <c r="R123" s="26"/>
      <c r="S123" s="26"/>
      <c r="T123" s="26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6"/>
      <c r="AJ123" s="26"/>
      <c r="AK123" s="24"/>
      <c r="AL123" s="24"/>
      <c r="AM123" s="24"/>
      <c r="AN123" s="24"/>
      <c r="AO123" s="24"/>
      <c r="AP123" s="24"/>
      <c r="BA123" s="110"/>
    </row>
    <row r="124" spans="1:53" ht="15" hidden="1" x14ac:dyDescent="0.25">
      <c r="A124" s="24"/>
      <c r="B124" s="74" t="s">
        <v>122</v>
      </c>
      <c r="C124" s="76" t="str">
        <f t="array" ref="C124">IFERROR(1000/MAX(IF(('M1 data'!$F$105:$F$116= 'M1 data'!$B124)*ISNUMBER('M1 data'!$G$105:$G$116),'M1 data'!$AE$105:$AE$116)),"-")</f>
        <v>-</v>
      </c>
      <c r="D124" s="76" t="str">
        <f t="array" ref="D124">IFERROR(1000/AVERAGE(IF(('M1 data'!$F$105:$F$116= 'M1 data'!$B124)*ISNUMBER('M1 data'!$G$105:$G$116),'M1 data'!$AC$105:$AC$116)),"-")</f>
        <v>-</v>
      </c>
      <c r="E124" s="76" t="str">
        <f t="array" ref="E124">IFERROR(1000/MIN(IF(('M1 data'!$F$105:$F$116= 'M1 data'!$B124)*ISNUMBER('M1 data'!$G$105:$G$116),'M1 data'!$AB$105:$AB$116)),"-")</f>
        <v>-</v>
      </c>
      <c r="F124" s="76" t="s">
        <v>121</v>
      </c>
      <c r="G124" s="24"/>
      <c r="H124" s="24"/>
      <c r="I124" s="26"/>
      <c r="J124" s="24"/>
      <c r="K124" s="24"/>
      <c r="L124" s="26"/>
      <c r="M124" s="24"/>
      <c r="N124" s="24"/>
      <c r="O124" s="24"/>
      <c r="P124" s="24"/>
      <c r="Q124" s="24"/>
      <c r="R124" s="26"/>
      <c r="S124" s="26"/>
      <c r="T124" s="26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6"/>
      <c r="AJ124" s="26"/>
      <c r="AK124" s="24"/>
      <c r="AL124" s="24"/>
      <c r="AM124" s="24"/>
      <c r="AN124" s="24"/>
      <c r="AO124" s="24"/>
      <c r="AP124" s="24"/>
      <c r="BA124" s="110"/>
    </row>
    <row r="125" spans="1:53" ht="15" hidden="1" x14ac:dyDescent="0.25">
      <c r="A125" s="24"/>
      <c r="B125" s="74" t="s">
        <v>123</v>
      </c>
      <c r="C125" s="76" t="str">
        <f t="array" ref="C125">IFERROR(1000/MAX(IF(('M1 data'!$F$105:$F$116= 'M1 data'!$B125)*ISNUMBER('M1 data'!$G$105:$G$116),'M1 data'!$AE$105:$AE$116)),"-")</f>
        <v>-</v>
      </c>
      <c r="D125" s="76" t="str">
        <f t="array" ref="D125">IFERROR(1000/AVERAGE(IF(('M1 data'!$F$105:$F$116= 'M1 data'!$B125)*ISNUMBER('M1 data'!$G$105:$G$116),'M1 data'!$AC$105:$AC$116)),"-")</f>
        <v>-</v>
      </c>
      <c r="E125" s="76" t="str">
        <f t="array" ref="E125">IFERROR(1000/MIN(IF(('M1 data'!$F$105:$F$116= 'M1 data'!$B125)*ISNUMBER('M1 data'!$G$105:$G$116),'M1 data'!$AB$105:$AB$116)),"-")</f>
        <v>-</v>
      </c>
      <c r="F125" s="76" t="s">
        <v>121</v>
      </c>
      <c r="G125" s="24"/>
      <c r="H125" s="24"/>
      <c r="I125" s="26"/>
      <c r="J125" s="24"/>
      <c r="K125" s="24"/>
      <c r="L125" s="26"/>
      <c r="M125" s="24"/>
      <c r="N125" s="24"/>
      <c r="O125" s="24"/>
      <c r="P125" s="24"/>
      <c r="Q125" s="24"/>
      <c r="R125" s="26"/>
      <c r="S125" s="26"/>
      <c r="T125" s="26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6"/>
      <c r="AJ125" s="26"/>
      <c r="AK125" s="24"/>
      <c r="AL125" s="24"/>
      <c r="AM125" s="24"/>
      <c r="AN125" s="24"/>
      <c r="AO125" s="24"/>
      <c r="AP125" s="24"/>
      <c r="BA125" s="110"/>
    </row>
    <row r="126" spans="1:53" ht="15" hidden="1" x14ac:dyDescent="0.25">
      <c r="A126" s="24"/>
      <c r="B126" s="74" t="s">
        <v>110</v>
      </c>
      <c r="C126" s="76" t="str">
        <f t="array" ref="C126">IFERROR(1000/MAX(IF(('M1 data'!$F$105:$F$116= 'M1 data'!$B126)*ISNUMBER('M1 data'!$G$105:$G$116),'M1 data'!$AE$105:$AE$116)),"-")</f>
        <v>-</v>
      </c>
      <c r="D126" s="76" t="str">
        <f t="array" ref="D126">IFERROR(1000/AVERAGE(IF(('M1 data'!$F$105:$F$116= 'M1 data'!$B126)*ISNUMBER('M1 data'!$G$105:$G$116),'M1 data'!$AC$105:$AC$116)),"-")</f>
        <v>-</v>
      </c>
      <c r="E126" s="76" t="str">
        <f t="array" ref="E126">IFERROR(1000/MIN(IF(('M1 data'!$F$105:$F$116= 'M1 data'!$B126)*ISNUMBER('M1 data'!$G$105:$G$116),'M1 data'!$AB$105:$AB$116)),"-")</f>
        <v>-</v>
      </c>
      <c r="F126" s="76" t="s">
        <v>121</v>
      </c>
      <c r="G126" s="24"/>
      <c r="H126" s="24"/>
      <c r="I126" s="26"/>
      <c r="J126" s="24"/>
      <c r="K126" s="24"/>
      <c r="L126" s="26"/>
      <c r="M126" s="24"/>
      <c r="N126" s="24"/>
      <c r="O126" s="24"/>
      <c r="P126" s="24"/>
      <c r="Q126" s="24"/>
      <c r="R126" s="26"/>
      <c r="S126" s="26"/>
      <c r="T126" s="26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6"/>
      <c r="AJ126" s="26"/>
      <c r="AK126" s="24"/>
      <c r="AL126" s="24"/>
      <c r="AM126" s="24"/>
      <c r="AN126" s="24"/>
      <c r="AO126" s="24"/>
      <c r="AP126" s="24"/>
      <c r="BA126" s="110"/>
    </row>
    <row r="127" spans="1:53" x14ac:dyDescent="0.2">
      <c r="A127" s="75"/>
      <c r="B127" s="24"/>
      <c r="C127" s="77"/>
      <c r="D127" s="77"/>
      <c r="E127" s="77"/>
      <c r="F127" s="24"/>
      <c r="G127" s="24"/>
      <c r="H127" s="24"/>
      <c r="I127" s="26"/>
      <c r="J127" s="24"/>
      <c r="K127" s="24"/>
      <c r="L127" s="26"/>
      <c r="M127" s="24"/>
      <c r="N127" s="24"/>
      <c r="O127" s="24"/>
      <c r="P127" s="24"/>
      <c r="Q127" s="24"/>
      <c r="R127" s="26"/>
      <c r="S127" s="26"/>
      <c r="T127" s="26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6"/>
      <c r="AJ127" s="26"/>
      <c r="AK127" s="24"/>
      <c r="AL127" s="24"/>
      <c r="AM127" s="24"/>
      <c r="AN127" s="24"/>
      <c r="AO127" s="24"/>
      <c r="AP127" s="24"/>
      <c r="BA127" s="110"/>
    </row>
    <row r="128" spans="1:53" ht="23.25" x14ac:dyDescent="0.35">
      <c r="A128" s="72" t="s">
        <v>34</v>
      </c>
      <c r="B128" s="73"/>
      <c r="C128" s="78" t="s">
        <v>85</v>
      </c>
      <c r="D128" s="78" t="s">
        <v>119</v>
      </c>
      <c r="E128" s="78" t="s">
        <v>87</v>
      </c>
      <c r="F128" s="79" t="s">
        <v>120</v>
      </c>
      <c r="G128" s="24"/>
      <c r="H128" s="24"/>
      <c r="I128" s="26"/>
      <c r="J128" s="24"/>
      <c r="K128" s="24"/>
      <c r="L128" s="26"/>
      <c r="M128" s="24"/>
      <c r="N128" s="24"/>
      <c r="O128" s="24"/>
      <c r="P128" s="24"/>
      <c r="Q128" s="24"/>
      <c r="R128" s="26"/>
      <c r="S128" s="26"/>
      <c r="T128" s="26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6"/>
      <c r="AJ128" s="26"/>
      <c r="AK128" s="24"/>
      <c r="AL128" s="24"/>
      <c r="AM128" s="24"/>
      <c r="AN128" s="24"/>
      <c r="AO128" s="24"/>
      <c r="AP128" s="24"/>
      <c r="BA128" s="110"/>
    </row>
    <row r="129" spans="1:53" ht="15" x14ac:dyDescent="0.25">
      <c r="A129" s="75"/>
      <c r="B129" s="74" t="s">
        <v>124</v>
      </c>
      <c r="C129" s="54">
        <f>MIN($B105:$B116)</f>
        <v>20</v>
      </c>
      <c r="D129" s="54">
        <f>AVERAGE($B105:$B116)</f>
        <v>66.833333333333329</v>
      </c>
      <c r="E129" s="54">
        <f>MAX($B105:$B116)</f>
        <v>86</v>
      </c>
      <c r="F129" s="80" t="s">
        <v>125</v>
      </c>
      <c r="G129" s="24"/>
      <c r="H129" s="24"/>
      <c r="I129" s="26"/>
      <c r="J129" s="24"/>
      <c r="K129" s="24"/>
      <c r="L129" s="26"/>
      <c r="M129" s="24"/>
      <c r="N129" s="24"/>
      <c r="O129" s="24"/>
      <c r="P129" s="24"/>
      <c r="Q129" s="24"/>
      <c r="R129" s="26"/>
      <c r="S129" s="26"/>
      <c r="T129" s="26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6"/>
      <c r="AJ129" s="26"/>
      <c r="AK129" s="24"/>
      <c r="AL129" s="24"/>
      <c r="AM129" s="24"/>
      <c r="AN129" s="24"/>
      <c r="AO129" s="24"/>
      <c r="AP129" s="24"/>
      <c r="BA129" s="110"/>
    </row>
    <row r="130" spans="1:53" x14ac:dyDescent="0.2">
      <c r="A130" s="75"/>
      <c r="B130" s="24"/>
      <c r="C130" s="77"/>
      <c r="D130" s="77"/>
      <c r="E130" s="77"/>
      <c r="F130" s="24"/>
      <c r="G130" s="24"/>
      <c r="H130" s="24"/>
      <c r="I130" s="26"/>
      <c r="J130" s="24"/>
      <c r="K130" s="24"/>
      <c r="L130" s="26"/>
      <c r="M130" s="24"/>
      <c r="N130" s="24"/>
      <c r="O130" s="24"/>
      <c r="P130" s="24"/>
      <c r="Q130" s="24"/>
      <c r="R130" s="26"/>
      <c r="S130" s="26"/>
      <c r="T130" s="26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6"/>
      <c r="AJ130" s="26"/>
      <c r="AK130" s="24"/>
      <c r="AL130" s="24"/>
      <c r="AM130" s="24"/>
      <c r="AN130" s="24"/>
      <c r="AO130" s="24"/>
      <c r="AP130" s="24"/>
      <c r="BA130" s="110"/>
    </row>
    <row r="131" spans="1:53" ht="23.25" x14ac:dyDescent="0.35">
      <c r="A131" s="72" t="s">
        <v>126</v>
      </c>
      <c r="B131" s="73" t="s">
        <v>38</v>
      </c>
      <c r="C131" s="74" t="s">
        <v>85</v>
      </c>
      <c r="D131" s="74" t="s">
        <v>119</v>
      </c>
      <c r="E131" s="74" t="s">
        <v>87</v>
      </c>
      <c r="F131" s="74" t="s">
        <v>120</v>
      </c>
      <c r="G131" s="24"/>
      <c r="H131" s="24"/>
      <c r="I131" s="26"/>
      <c r="J131" s="24"/>
      <c r="K131" s="24"/>
      <c r="L131" s="26"/>
      <c r="M131" s="24"/>
      <c r="N131" s="24"/>
      <c r="O131" s="24"/>
      <c r="P131" s="24"/>
      <c r="Q131" s="24"/>
      <c r="R131" s="26"/>
      <c r="S131" s="26"/>
      <c r="T131" s="26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6"/>
      <c r="AJ131" s="26"/>
      <c r="AK131" s="24"/>
      <c r="AL131" s="24"/>
      <c r="AM131" s="24"/>
      <c r="AN131" s="24"/>
      <c r="AO131" s="24"/>
      <c r="AP131" s="24"/>
      <c r="BA131" s="110"/>
    </row>
    <row r="132" spans="1:53" ht="15" x14ac:dyDescent="0.25">
      <c r="A132" s="75"/>
      <c r="B132" s="74" t="s">
        <v>76</v>
      </c>
      <c r="C132" s="81">
        <f t="array" ref="C132">IFERROR(MIN(IF(('M1 data'!$F$105:$F$116= 'M1 data'!$B132)*ISNUMBER('M1 data'!$G$105:$G$116),'M1 data'!$H$105:$H$116)),"-")</f>
        <v>568.55949999999996</v>
      </c>
      <c r="D132" s="81">
        <f t="array" ref="D132">IFERROR(AVERAGE(IF(('M1 data'!$F$105:$F$116= 'M1 data'!$B132)*ISNUMBER('M1 data'!$G$105:$G$116),'M1 data'!$I$105:$I$116)),"-")</f>
        <v>684.02503333333334</v>
      </c>
      <c r="E132" s="81">
        <f t="array" ref="E132">IFERROR(MAX(IF(('M1 data'!$F$105:$F$116= 'M1 data'!$B132)*ISNUMBER('M1 data'!$G$105:$G$116),'M1 data'!$J$105:$J$116)),"-")</f>
        <v>813.3578</v>
      </c>
      <c r="F132" s="82" t="s">
        <v>89</v>
      </c>
      <c r="G132" s="24"/>
      <c r="H132" s="24"/>
      <c r="I132" s="26"/>
      <c r="J132" s="24"/>
      <c r="K132" s="24"/>
      <c r="L132" s="26"/>
      <c r="M132" s="24"/>
      <c r="N132" s="24"/>
      <c r="O132" s="24"/>
      <c r="P132" s="24"/>
      <c r="Q132" s="24"/>
      <c r="R132" s="26"/>
      <c r="S132" s="26"/>
      <c r="T132" s="26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6"/>
      <c r="AJ132" s="26"/>
      <c r="AK132" s="24"/>
      <c r="AL132" s="24"/>
      <c r="AM132" s="24"/>
      <c r="AN132" s="24"/>
      <c r="AO132" s="24"/>
      <c r="AP132" s="24"/>
      <c r="BA132" s="110"/>
    </row>
    <row r="133" spans="1:53" ht="15" x14ac:dyDescent="0.25">
      <c r="A133" s="75"/>
      <c r="B133" s="74" t="s">
        <v>77</v>
      </c>
      <c r="C133" s="81">
        <f t="array" ref="C133">IFERROR(MIN(IF(('M1 data'!$F$105:$F$116= 'M1 data'!$B133)*ISNUMBER('M1 data'!$G$105:$G$116),'M1 data'!$H$105:$H$116)),"-")</f>
        <v>568.38459999999998</v>
      </c>
      <c r="D133" s="81">
        <f t="array" ref="D133">IFERROR(AVERAGE(IF(('M1 data'!$F$105:$F$116= 'M1 data'!$B133)*ISNUMBER('M1 data'!$G$105:$G$116),'M1 data'!$I$105:$I$116)),"-")</f>
        <v>655.84666666666669</v>
      </c>
      <c r="E133" s="81">
        <f t="array" ref="E133">IFERROR(MAX(IF(('M1 data'!$F$105:$F$116= 'M1 data'!$B133)*ISNUMBER('M1 data'!$G$105:$G$116),'M1 data'!$J$105:$J$116)),"-")</f>
        <v>749.94920000000002</v>
      </c>
      <c r="F133" s="82" t="s">
        <v>89</v>
      </c>
      <c r="G133" s="24"/>
      <c r="H133" s="24"/>
      <c r="I133" s="26"/>
      <c r="J133" s="24"/>
      <c r="K133" s="24"/>
      <c r="L133" s="26"/>
      <c r="M133" s="24"/>
      <c r="N133" s="24"/>
      <c r="O133" s="24"/>
      <c r="P133" s="24"/>
      <c r="Q133" s="24"/>
      <c r="R133" s="26"/>
      <c r="S133" s="26"/>
      <c r="T133" s="26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6"/>
      <c r="AJ133" s="26"/>
      <c r="AK133" s="24"/>
      <c r="AL133" s="24"/>
      <c r="AM133" s="24"/>
      <c r="AN133" s="24"/>
      <c r="AO133" s="24"/>
      <c r="AP133" s="24"/>
      <c r="BA133" s="110"/>
    </row>
    <row r="134" spans="1:53" ht="15" x14ac:dyDescent="0.25">
      <c r="A134" s="75"/>
      <c r="B134" s="74" t="s">
        <v>78</v>
      </c>
      <c r="C134" s="81">
        <f t="array" ref="C134">IFERROR(MIN(IF(('M1 data'!$F$105:$F$116= 'M1 data'!$B134)*ISNUMBER('M1 data'!$G$105:$G$116),'M1 data'!$H$105:$H$116)),"-")</f>
        <v>505.1155</v>
      </c>
      <c r="D134" s="81">
        <f t="array" ref="D134">IFERROR(AVERAGE(IF(('M1 data'!$F$105:$F$116= 'M1 data'!$B134)*ISNUMBER('M1 data'!$G$105:$G$116),'M1 data'!$I$105:$I$116)),"-")</f>
        <v>596.55380000000002</v>
      </c>
      <c r="E134" s="81">
        <f t="array" ref="E134">IFERROR(MAX(IF(('M1 data'!$F$105:$F$116= 'M1 data'!$B134)*ISNUMBER('M1 data'!$G$105:$G$116),'M1 data'!$J$105:$J$116)),"-")</f>
        <v>706.30640000000005</v>
      </c>
      <c r="F134" s="82" t="s">
        <v>89</v>
      </c>
      <c r="G134" s="24"/>
      <c r="H134" s="24"/>
      <c r="I134" s="26"/>
      <c r="J134" s="24"/>
      <c r="K134" s="24"/>
      <c r="L134" s="26"/>
      <c r="M134" s="24"/>
      <c r="N134" s="24"/>
      <c r="O134" s="24"/>
      <c r="P134" s="24"/>
      <c r="Q134" s="24"/>
      <c r="R134" s="26"/>
      <c r="S134" s="26"/>
      <c r="T134" s="26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6"/>
      <c r="AJ134" s="26"/>
      <c r="AK134" s="24"/>
      <c r="AL134" s="24"/>
      <c r="AM134" s="24"/>
      <c r="AN134" s="24"/>
      <c r="AO134" s="24"/>
      <c r="AP134" s="24"/>
      <c r="BA134" s="110"/>
    </row>
    <row r="135" spans="1:53" ht="15" x14ac:dyDescent="0.25">
      <c r="A135" s="75"/>
      <c r="B135" s="74" t="s">
        <v>80</v>
      </c>
      <c r="C135" s="81">
        <f t="array" ref="C135">IFERROR(MIN(IF(('M1 data'!$F$105:$F$116= 'M1 data'!$B135)*ISNUMBER('M1 data'!$G$105:$G$116),'M1 data'!$H$105:$H$116)),"-")</f>
        <v>689.12260000000003</v>
      </c>
      <c r="D135" s="81">
        <f t="array" ref="D135">IFERROR(AVERAGE(IF(('M1 data'!$F$105:$F$116= 'M1 data'!$B135)*ISNUMBER('M1 data'!$G$105:$G$116),'M1 data'!$I$105:$I$116)),"-")</f>
        <v>806.10286666666661</v>
      </c>
      <c r="E135" s="81">
        <f t="array" ref="E135">IFERROR(MAX(IF(('M1 data'!$F$105:$F$116= 'M1 data'!$B135)*ISNUMBER('M1 data'!$G$105:$G$116),'M1 data'!$J$105:$J$116)),"-")</f>
        <v>947.73940000000005</v>
      </c>
      <c r="F135" s="82" t="s">
        <v>89</v>
      </c>
      <c r="G135" s="24"/>
      <c r="H135" s="24"/>
      <c r="I135" s="26"/>
      <c r="J135" s="24"/>
      <c r="K135" s="24"/>
      <c r="L135" s="26"/>
      <c r="M135" s="24"/>
      <c r="N135" s="24"/>
      <c r="O135" s="24"/>
      <c r="P135" s="24"/>
      <c r="Q135" s="24"/>
      <c r="R135" s="26"/>
      <c r="S135" s="26"/>
      <c r="T135" s="26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6"/>
      <c r="AJ135" s="26"/>
      <c r="AK135" s="24"/>
      <c r="AL135" s="24"/>
      <c r="AM135" s="24"/>
      <c r="AN135" s="24"/>
      <c r="AO135" s="24"/>
      <c r="AP135" s="24"/>
      <c r="BA135" s="110"/>
    </row>
    <row r="136" spans="1:53" ht="15" hidden="1" x14ac:dyDescent="0.25">
      <c r="A136" s="75"/>
      <c r="B136" s="74" t="s">
        <v>122</v>
      </c>
      <c r="C136" s="81">
        <f t="array" ref="C136">IFERROR(MIN(IF(('M1 data'!$F$105:$F$116= 'M1 data'!$B136)*ISNUMBER('M1 data'!$G$105:$G$116),'M1 data'!$H$105:$H$116)),"-")</f>
        <v>0</v>
      </c>
      <c r="D136" s="81" t="str">
        <f t="array" ref="D136">IFERROR(AVERAGE(IF(('M1 data'!$F$105:$F$116= 'M1 data'!$B136)*ISNUMBER('M1 data'!$G$105:$G$116),'M1 data'!$I$105:$I$116)),"-")</f>
        <v>-</v>
      </c>
      <c r="E136" s="81">
        <f t="array" ref="E136">IFERROR(MAX(IF(('M1 data'!$F$105:$F$116= 'M1 data'!$B136)*ISNUMBER('M1 data'!$G$105:$G$116),'M1 data'!$J$105:$J$116)),"-")</f>
        <v>0</v>
      </c>
      <c r="F136" s="82" t="s">
        <v>89</v>
      </c>
      <c r="G136" s="24"/>
      <c r="H136" s="24"/>
      <c r="I136" s="26"/>
      <c r="J136" s="24"/>
      <c r="K136" s="24"/>
      <c r="L136" s="26"/>
      <c r="M136" s="24"/>
      <c r="N136" s="24"/>
      <c r="O136" s="24"/>
      <c r="P136" s="24"/>
      <c r="Q136" s="24"/>
      <c r="R136" s="26"/>
      <c r="S136" s="26"/>
      <c r="T136" s="26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6"/>
      <c r="AJ136" s="26"/>
      <c r="AK136" s="24"/>
      <c r="AL136" s="24"/>
      <c r="AM136" s="24"/>
      <c r="AN136" s="24"/>
      <c r="AO136" s="24"/>
      <c r="AP136" s="24"/>
      <c r="BA136" s="110"/>
    </row>
    <row r="137" spans="1:53" ht="15" hidden="1" x14ac:dyDescent="0.25">
      <c r="A137" s="75"/>
      <c r="B137" s="74" t="s">
        <v>123</v>
      </c>
      <c r="C137" s="81">
        <f t="array" ref="C137">IFERROR(MIN(IF(('M1 data'!$F$105:$F$116= 'M1 data'!$B137)*ISNUMBER('M1 data'!$G$105:$G$116),'M1 data'!$H$105:$H$116)),"-")</f>
        <v>0</v>
      </c>
      <c r="D137" s="81" t="str">
        <f t="array" ref="D137">IFERROR(AVERAGE(IF(('M1 data'!$F$105:$F$116= 'M1 data'!$B137)*ISNUMBER('M1 data'!$G$105:$G$116),'M1 data'!$I$105:$I$116)),"-")</f>
        <v>-</v>
      </c>
      <c r="E137" s="81">
        <f t="array" ref="E137">IFERROR(MAX(IF(('M1 data'!$F$105:$F$116= 'M1 data'!$B137)*ISNUMBER('M1 data'!$G$105:$G$116),'M1 data'!$J$105:$J$116)),"-")</f>
        <v>0</v>
      </c>
      <c r="F137" s="82" t="s">
        <v>89</v>
      </c>
      <c r="G137" s="24"/>
      <c r="H137" s="24"/>
      <c r="I137" s="26"/>
      <c r="J137" s="24"/>
      <c r="K137" s="24"/>
      <c r="L137" s="26"/>
      <c r="M137" s="24"/>
      <c r="N137" s="24"/>
      <c r="O137" s="24"/>
      <c r="P137" s="24"/>
      <c r="Q137" s="24"/>
      <c r="R137" s="26"/>
      <c r="S137" s="26"/>
      <c r="T137" s="26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6"/>
      <c r="AJ137" s="26"/>
      <c r="AK137" s="24"/>
      <c r="AL137" s="24"/>
      <c r="AM137" s="24"/>
      <c r="AN137" s="24"/>
      <c r="AO137" s="24"/>
      <c r="AP137" s="24"/>
      <c r="BA137" s="110"/>
    </row>
    <row r="138" spans="1:53" ht="15" hidden="1" x14ac:dyDescent="0.25">
      <c r="A138" s="75"/>
      <c r="B138" s="74" t="s">
        <v>110</v>
      </c>
      <c r="C138" s="81">
        <f t="array" ref="C138">IFERROR(MIN(IF(('M1 data'!$F$105:$F$116= 'M1 data'!$B138)*ISNUMBER('M1 data'!$G$105:$G$116),'M1 data'!$H$105:$H$116)),"-")</f>
        <v>0</v>
      </c>
      <c r="D138" s="81" t="str">
        <f t="array" ref="D138">IFERROR(AVERAGE(IF(('M1 data'!$F$105:$F$116= 'M1 data'!$B138)*ISNUMBER('M1 data'!$G$105:$G$116),'M1 data'!$I$105:$I$116)),"-")</f>
        <v>-</v>
      </c>
      <c r="E138" s="81">
        <f t="array" ref="E138">IFERROR(MAX(IF(('M1 data'!$F$105:$F$116= 'M1 data'!$B138)*ISNUMBER('M1 data'!$G$105:$G$116),'M1 data'!$J$105:$J$116)),"-")</f>
        <v>0</v>
      </c>
      <c r="F138" s="82" t="s">
        <v>89</v>
      </c>
      <c r="G138" s="24"/>
      <c r="H138" s="24"/>
      <c r="I138" s="26"/>
      <c r="J138" s="24"/>
      <c r="K138" s="24"/>
      <c r="L138" s="26"/>
      <c r="M138" s="24"/>
      <c r="N138" s="24"/>
      <c r="O138" s="24"/>
      <c r="P138" s="24"/>
      <c r="Q138" s="24"/>
      <c r="R138" s="26"/>
      <c r="S138" s="26"/>
      <c r="T138" s="26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6"/>
      <c r="AJ138" s="26"/>
      <c r="AK138" s="24"/>
      <c r="AL138" s="24"/>
      <c r="AM138" s="24"/>
      <c r="AN138" s="24"/>
      <c r="AO138" s="24"/>
      <c r="AP138" s="24"/>
      <c r="BA138" s="110"/>
    </row>
    <row r="139" spans="1:53" x14ac:dyDescent="0.2">
      <c r="A139" s="75"/>
      <c r="B139" s="24"/>
      <c r="C139" s="77"/>
      <c r="D139" s="77"/>
      <c r="E139" s="77"/>
      <c r="F139" s="24"/>
      <c r="G139" s="24"/>
      <c r="H139" s="24"/>
      <c r="I139" s="26"/>
      <c r="J139" s="24"/>
      <c r="K139" s="24"/>
      <c r="L139" s="26"/>
      <c r="M139" s="24"/>
      <c r="N139" s="24"/>
      <c r="O139" s="24"/>
      <c r="P139" s="24"/>
      <c r="Q139" s="24"/>
      <c r="R139" s="26"/>
      <c r="S139" s="26"/>
      <c r="T139" s="26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6"/>
      <c r="AJ139" s="26"/>
      <c r="AK139" s="24"/>
      <c r="AL139" s="24"/>
      <c r="AM139" s="24"/>
      <c r="AN139" s="24"/>
      <c r="AO139" s="24"/>
      <c r="AP139" s="24"/>
      <c r="BA139" s="110"/>
    </row>
    <row r="140" spans="1:53" ht="23.25" x14ac:dyDescent="0.35">
      <c r="A140" s="72" t="s">
        <v>127</v>
      </c>
      <c r="B140" s="73" t="s">
        <v>38</v>
      </c>
      <c r="C140" s="74" t="s">
        <v>85</v>
      </c>
      <c r="D140" s="74" t="s">
        <v>119</v>
      </c>
      <c r="E140" s="74" t="s">
        <v>87</v>
      </c>
      <c r="F140" s="74" t="s">
        <v>120</v>
      </c>
      <c r="G140" s="24"/>
      <c r="H140" s="24"/>
      <c r="I140" s="26"/>
      <c r="J140" s="24"/>
      <c r="K140" s="24"/>
      <c r="L140" s="26"/>
      <c r="M140" s="24"/>
      <c r="N140" s="24"/>
      <c r="O140" s="24"/>
      <c r="P140" s="24"/>
      <c r="Q140" s="24"/>
      <c r="R140" s="26"/>
      <c r="S140" s="26"/>
      <c r="T140" s="26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6"/>
      <c r="AJ140" s="26"/>
      <c r="AK140" s="24"/>
      <c r="AL140" s="24"/>
      <c r="AM140" s="24"/>
      <c r="AN140" s="24"/>
      <c r="AO140" s="24"/>
      <c r="AP140" s="24"/>
      <c r="BA140" s="110"/>
    </row>
    <row r="141" spans="1:53" ht="15" x14ac:dyDescent="0.25">
      <c r="A141" s="75"/>
      <c r="B141" s="74" t="s">
        <v>76</v>
      </c>
      <c r="C141" s="81">
        <f t="array" ref="C141">IFERROR(MIN(IF(('M1 data'!$F$105:$F$116= 'M1 data'!$B141)*ISNUMBER('M1 data'!$G$105:$G$116),'M1 data'!$K$105:$K$116)),"-")</f>
        <v>511.41219999999998</v>
      </c>
      <c r="D141" s="81">
        <f t="array" ref="D141">IFERROR(AVERAGE(IF(('M1 data'!$F$105:$F$116= 'M1 data'!$B141)*ISNUMBER('M1 data'!$G$105:$G$116),'M1 data'!$L$105:$L$116)),"-")</f>
        <v>614.72603333333336</v>
      </c>
      <c r="E141" s="81">
        <f t="array" ref="E141">IFERROR(MAX(IF(('M1 data'!$F$105:$F$116= 'M1 data'!$B141)*ISNUMBER('M1 data'!$G$105:$G$116),'M1 data'!$M$105:$M$116)),"-")</f>
        <v>734.36369999999999</v>
      </c>
      <c r="F141" s="82" t="s">
        <v>89</v>
      </c>
      <c r="G141" s="24"/>
      <c r="H141" s="24"/>
      <c r="I141" s="26"/>
      <c r="J141" s="24"/>
      <c r="K141" s="24"/>
      <c r="L141" s="26"/>
      <c r="M141" s="24"/>
      <c r="N141" s="24"/>
      <c r="O141" s="24"/>
      <c r="P141" s="24"/>
      <c r="Q141" s="24"/>
      <c r="R141" s="26"/>
      <c r="S141" s="26"/>
      <c r="T141" s="26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6"/>
      <c r="AJ141" s="26"/>
      <c r="AK141" s="24"/>
      <c r="AL141" s="24"/>
      <c r="AM141" s="24"/>
      <c r="AN141" s="24"/>
      <c r="AO141" s="24"/>
      <c r="AP141" s="24"/>
      <c r="BA141" s="110"/>
    </row>
    <row r="142" spans="1:53" ht="15" x14ac:dyDescent="0.25">
      <c r="A142" s="75"/>
      <c r="B142" s="74" t="s">
        <v>77</v>
      </c>
      <c r="C142" s="81">
        <f t="array" ref="C142">IFERROR(MIN(IF(('M1 data'!$F$105:$F$116= 'M1 data'!$B142)*ISNUMBER('M1 data'!$G$105:$G$116),'M1 data'!$K$105:$K$116)),"-")</f>
        <v>525.81899999999996</v>
      </c>
      <c r="D142" s="81">
        <f t="array" ref="D142">IFERROR(AVERAGE(IF(('M1 data'!$F$105:$F$116= 'M1 data'!$B142)*ISNUMBER('M1 data'!$G$105:$G$116),'M1 data'!$L$105:$L$116)),"-")</f>
        <v>615.09116666666671</v>
      </c>
      <c r="E142" s="81">
        <f t="array" ref="E142">IFERROR(MAX(IF(('M1 data'!$F$105:$F$116= 'M1 data'!$B142)*ISNUMBER('M1 data'!$G$105:$G$116),'M1 data'!$M$105:$M$116)),"-")</f>
        <v>721.35940000000005</v>
      </c>
      <c r="F142" s="82" t="s">
        <v>89</v>
      </c>
      <c r="G142" s="24"/>
      <c r="H142" s="24"/>
      <c r="I142" s="26"/>
      <c r="J142" s="24"/>
      <c r="K142" s="24"/>
      <c r="L142" s="26"/>
      <c r="M142" s="24"/>
      <c r="N142" s="24"/>
      <c r="O142" s="24"/>
      <c r="P142" s="24"/>
      <c r="Q142" s="24"/>
      <c r="R142" s="26"/>
      <c r="S142" s="26"/>
      <c r="T142" s="26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6"/>
      <c r="AJ142" s="26"/>
      <c r="AK142" s="24"/>
      <c r="AL142" s="24"/>
      <c r="AM142" s="24"/>
      <c r="AN142" s="24"/>
      <c r="AO142" s="24"/>
      <c r="AP142" s="24"/>
      <c r="BA142" s="110"/>
    </row>
    <row r="143" spans="1:53" ht="15" x14ac:dyDescent="0.25">
      <c r="A143" s="75"/>
      <c r="B143" s="74" t="s">
        <v>78</v>
      </c>
      <c r="C143" s="81">
        <f t="array" ref="C143">IFERROR(MIN(IF(('M1 data'!$F$105:$F$116= 'M1 data'!$B143)*ISNUMBER('M1 data'!$G$105:$G$116),'M1 data'!$K$105:$K$116)),"-")</f>
        <v>552.54960000000005</v>
      </c>
      <c r="D143" s="81">
        <f t="array" ref="D143">IFERROR(AVERAGE(IF(('M1 data'!$F$105:$F$116= 'M1 data'!$B143)*ISNUMBER('M1 data'!$G$105:$G$116),'M1 data'!$L$105:$L$116)),"-")</f>
        <v>671.12233333333336</v>
      </c>
      <c r="E143" s="81">
        <f t="array" ref="E143">IFERROR(MAX(IF(('M1 data'!$F$105:$F$116= 'M1 data'!$B143)*ISNUMBER('M1 data'!$G$105:$G$116),'M1 data'!$M$105:$M$116)),"-")</f>
        <v>808.66780000000006</v>
      </c>
      <c r="F143" s="82" t="s">
        <v>89</v>
      </c>
      <c r="G143" s="24"/>
      <c r="H143" s="24"/>
      <c r="I143" s="26"/>
      <c r="J143" s="24"/>
      <c r="K143" s="24"/>
      <c r="L143" s="26"/>
      <c r="M143" s="24"/>
      <c r="N143" s="24"/>
      <c r="O143" s="24"/>
      <c r="P143" s="24"/>
      <c r="Q143" s="24"/>
      <c r="R143" s="26"/>
      <c r="S143" s="26"/>
      <c r="T143" s="26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6"/>
      <c r="AJ143" s="26"/>
      <c r="AK143" s="24"/>
      <c r="AL143" s="24"/>
      <c r="AM143" s="24"/>
      <c r="AN143" s="24"/>
      <c r="AO143" s="24"/>
      <c r="AP143" s="24"/>
      <c r="BA143" s="110"/>
    </row>
    <row r="144" spans="1:53" ht="15" x14ac:dyDescent="0.25">
      <c r="A144" s="75"/>
      <c r="B144" s="74" t="s">
        <v>80</v>
      </c>
      <c r="C144" s="81">
        <f t="array" ref="C144">IFERROR(MIN(IF(('M1 data'!$F$105:$F$116= 'M1 data'!$B144)*ISNUMBER('M1 data'!$G$105:$G$116),'M1 data'!$K$105:$K$116)),"-")</f>
        <v>689.8356</v>
      </c>
      <c r="D144" s="81">
        <f t="array" ref="D144">IFERROR(AVERAGE(IF(('M1 data'!$F$105:$F$116= 'M1 data'!$B144)*ISNUMBER('M1 data'!$G$105:$G$116),'M1 data'!$L$105:$L$116)),"-")</f>
        <v>805.64636666666672</v>
      </c>
      <c r="E144" s="81">
        <f t="array" ref="E144">IFERROR(MAX(IF(('M1 data'!$F$105:$F$116= 'M1 data'!$B144)*ISNUMBER('M1 data'!$G$105:$G$116),'M1 data'!$M$105:$M$116)),"-")</f>
        <v>948.43259999999998</v>
      </c>
      <c r="F144" s="82" t="s">
        <v>89</v>
      </c>
      <c r="G144" s="24"/>
      <c r="H144" s="24"/>
      <c r="I144" s="26"/>
      <c r="J144" s="24"/>
      <c r="K144" s="24"/>
      <c r="L144" s="26"/>
      <c r="M144" s="24"/>
      <c r="N144" s="24"/>
      <c r="O144" s="24"/>
      <c r="P144" s="24"/>
      <c r="Q144" s="24"/>
      <c r="R144" s="26"/>
      <c r="S144" s="26"/>
      <c r="T144" s="26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6"/>
      <c r="AJ144" s="26"/>
      <c r="AK144" s="24"/>
      <c r="AL144" s="24"/>
      <c r="AM144" s="24"/>
      <c r="AN144" s="24"/>
      <c r="AO144" s="24"/>
      <c r="AP144" s="24"/>
      <c r="BA144" s="110"/>
    </row>
    <row r="145" spans="1:53" ht="15" hidden="1" x14ac:dyDescent="0.25">
      <c r="A145" s="75"/>
      <c r="B145" s="74" t="s">
        <v>122</v>
      </c>
      <c r="C145" s="81">
        <f t="array" ref="C145">IFERROR(MIN(IF(('M1 data'!$F$105:$F$116= 'M1 data'!$B145)*ISNUMBER('M1 data'!$G$105:$G$116),'M1 data'!$K$105:$K$116)),"-")</f>
        <v>0</v>
      </c>
      <c r="D145" s="81" t="str">
        <f t="array" ref="D145">IFERROR(AVERAGE(IF(('M1 data'!$F$105:$F$116= 'M1 data'!$B145)*ISNUMBER('M1 data'!$G$105:$G$116),'M1 data'!$L$105:$L$116)),"-")</f>
        <v>-</v>
      </c>
      <c r="E145" s="81">
        <f t="array" ref="E145">IFERROR(MAX(IF(('M1 data'!$F$105:$F$116= 'M1 data'!$B145)*ISNUMBER('M1 data'!$G$105:$G$116),'M1 data'!$M$105:$M$116)),"-")</f>
        <v>0</v>
      </c>
      <c r="F145" s="82" t="s">
        <v>89</v>
      </c>
      <c r="G145" s="24"/>
      <c r="H145" s="24"/>
      <c r="I145" s="26"/>
      <c r="J145" s="24"/>
      <c r="K145" s="24"/>
      <c r="L145" s="26"/>
      <c r="M145" s="24"/>
      <c r="N145" s="24"/>
      <c r="O145" s="24"/>
      <c r="P145" s="24"/>
      <c r="Q145" s="24"/>
      <c r="R145" s="26"/>
      <c r="S145" s="26"/>
      <c r="T145" s="26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6"/>
      <c r="AJ145" s="26"/>
      <c r="AK145" s="24"/>
      <c r="AL145" s="24"/>
      <c r="AM145" s="24"/>
      <c r="AN145" s="24"/>
      <c r="AO145" s="24"/>
      <c r="AP145" s="24"/>
      <c r="BA145" s="110"/>
    </row>
    <row r="146" spans="1:53" ht="15" hidden="1" x14ac:dyDescent="0.25">
      <c r="A146" s="75"/>
      <c r="B146" s="74" t="s">
        <v>123</v>
      </c>
      <c r="C146" s="81">
        <f t="array" ref="C146">IFERROR(MIN(IF(('M1 data'!$F$105:$F$116= 'M1 data'!$B146)*ISNUMBER('M1 data'!$G$105:$G$116),'M1 data'!$K$105:$K$116)),"-")</f>
        <v>0</v>
      </c>
      <c r="D146" s="81" t="str">
        <f t="array" ref="D146">IFERROR(AVERAGE(IF(('M1 data'!$F$105:$F$116= 'M1 data'!$B146)*ISNUMBER('M1 data'!$G$105:$G$116),'M1 data'!$L$105:$L$116)),"-")</f>
        <v>-</v>
      </c>
      <c r="E146" s="81">
        <f t="array" ref="E146">IFERROR(MAX(IF(('M1 data'!$F$105:$F$116= 'M1 data'!$B146)*ISNUMBER('M1 data'!$G$105:$G$116),'M1 data'!$M$105:$M$116)),"-")</f>
        <v>0</v>
      </c>
      <c r="F146" s="82" t="s">
        <v>89</v>
      </c>
      <c r="G146" s="24"/>
      <c r="H146" s="24"/>
      <c r="I146" s="26"/>
      <c r="J146" s="24"/>
      <c r="K146" s="24"/>
      <c r="L146" s="26"/>
      <c r="M146" s="24"/>
      <c r="N146" s="24"/>
      <c r="O146" s="24"/>
      <c r="P146" s="24"/>
      <c r="Q146" s="24"/>
      <c r="R146" s="26"/>
      <c r="S146" s="26"/>
      <c r="T146" s="26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6"/>
      <c r="AJ146" s="26"/>
      <c r="AK146" s="24"/>
      <c r="AL146" s="24"/>
      <c r="AM146" s="24"/>
      <c r="AN146" s="24"/>
      <c r="AO146" s="24"/>
      <c r="AP146" s="24"/>
      <c r="BA146" s="110"/>
    </row>
    <row r="147" spans="1:53" ht="15" hidden="1" x14ac:dyDescent="0.25">
      <c r="A147" s="75"/>
      <c r="B147" s="74" t="s">
        <v>110</v>
      </c>
      <c r="C147" s="81">
        <f t="array" ref="C147">IFERROR(MIN(IF(('M1 data'!$F$105:$F$116= 'M1 data'!$B147)*ISNUMBER('M1 data'!$G$105:$G$116),'M1 data'!$K$105:$K$116)),"-")</f>
        <v>0</v>
      </c>
      <c r="D147" s="81" t="str">
        <f t="array" ref="D147">IFERROR(AVERAGE(IF(('M1 data'!$F$105:$F$116= 'M1 data'!$B147)*ISNUMBER('M1 data'!$G$105:$G$116),'M1 data'!$L$105:$L$116)),"-")</f>
        <v>-</v>
      </c>
      <c r="E147" s="81">
        <f t="array" ref="E147">IFERROR(MAX(IF(('M1 data'!$F$105:$F$116= 'M1 data'!$B147)*ISNUMBER('M1 data'!$G$105:$G$116),'M1 data'!$M$105:$M$116)),"-")</f>
        <v>0</v>
      </c>
      <c r="F147" s="81" t="s">
        <v>89</v>
      </c>
      <c r="G147" s="24"/>
      <c r="H147" s="24"/>
      <c r="I147" s="26"/>
      <c r="J147" s="24"/>
      <c r="K147" s="24"/>
      <c r="L147" s="26"/>
      <c r="M147" s="24"/>
      <c r="N147" s="24"/>
      <c r="O147" s="24"/>
      <c r="P147" s="24"/>
      <c r="Q147" s="24"/>
      <c r="R147" s="26"/>
      <c r="S147" s="26"/>
      <c r="T147" s="26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6"/>
      <c r="AJ147" s="26"/>
      <c r="AK147" s="24"/>
      <c r="AL147" s="24"/>
      <c r="AM147" s="24"/>
      <c r="AN147" s="24"/>
      <c r="AO147" s="24"/>
      <c r="AP147" s="24"/>
      <c r="BA147" s="110"/>
    </row>
    <row r="148" spans="1:53" x14ac:dyDescent="0.2">
      <c r="A148" s="75"/>
      <c r="B148" s="24"/>
      <c r="C148" s="24"/>
      <c r="D148" s="24"/>
      <c r="E148" s="24"/>
      <c r="F148" s="24"/>
      <c r="G148" s="24"/>
      <c r="H148" s="24"/>
      <c r="I148" s="26"/>
      <c r="J148" s="24"/>
      <c r="K148" s="24"/>
      <c r="L148" s="26"/>
      <c r="M148" s="24"/>
      <c r="N148" s="24"/>
      <c r="O148" s="24"/>
      <c r="P148" s="24"/>
      <c r="Q148" s="24"/>
      <c r="R148" s="26"/>
      <c r="S148" s="26"/>
      <c r="T148" s="26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6"/>
      <c r="AJ148" s="26"/>
      <c r="AK148" s="24"/>
      <c r="AL148" s="24"/>
      <c r="AM148" s="24"/>
      <c r="AN148" s="24"/>
      <c r="AO148" s="24"/>
      <c r="AP148" s="24"/>
      <c r="BA148" s="110"/>
    </row>
    <row r="149" spans="1:53" ht="23.25" x14ac:dyDescent="0.35">
      <c r="A149" s="72" t="s">
        <v>91</v>
      </c>
      <c r="B149" s="73" t="s">
        <v>38</v>
      </c>
      <c r="C149" s="74" t="s">
        <v>85</v>
      </c>
      <c r="D149" s="74" t="s">
        <v>119</v>
      </c>
      <c r="E149" s="74" t="s">
        <v>87</v>
      </c>
      <c r="F149" s="74" t="s">
        <v>120</v>
      </c>
      <c r="G149" s="24"/>
      <c r="H149" s="24"/>
      <c r="I149" s="26"/>
      <c r="J149" s="24"/>
      <c r="K149" s="24"/>
      <c r="L149" s="26"/>
      <c r="M149" s="24"/>
      <c r="N149" s="24"/>
      <c r="O149" s="24"/>
      <c r="P149" s="24"/>
      <c r="Q149" s="24"/>
      <c r="R149" s="26"/>
      <c r="S149" s="26"/>
      <c r="T149" s="26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6"/>
      <c r="AJ149" s="26"/>
      <c r="AK149" s="24"/>
      <c r="AL149" s="24"/>
      <c r="AM149" s="24"/>
      <c r="AN149" s="24"/>
      <c r="AO149" s="24"/>
      <c r="AP149" s="24"/>
      <c r="BA149" s="110"/>
    </row>
    <row r="150" spans="1:53" ht="15" x14ac:dyDescent="0.25">
      <c r="A150" s="75"/>
      <c r="B150" s="74" t="s">
        <v>76</v>
      </c>
      <c r="C150" s="83">
        <f t="array" ref="C150">IFERROR(MIN(IF(('M1 data'!$F$105:$F$116= 'M1 data'!$B150)*ISNUMBER('M1 data'!$G$105:$G$116),'M1 data'!$N$105:$N$116)),"-")</f>
        <v>48.865400000000001</v>
      </c>
      <c r="D150" s="83">
        <f t="array" ref="D150">IFERROR(AVERAGE(IF(('M1 data'!$F$105:$F$116= 'M1 data'!$B150)*ISNUMBER('M1 data'!$G$105:$G$116),'M1 data'!$O$105:$O$116)),"-")</f>
        <v>49.178066666666666</v>
      </c>
      <c r="E150" s="83">
        <f t="array" ref="E150">IFERROR(MAX(IF(('M1 data'!$F$105:$F$116= 'M1 data'!$B150)*ISNUMBER('M1 data'!$G$105:$G$116),'M1 data'!$P$105:$P$116)),"-")</f>
        <v>49.462400000000002</v>
      </c>
      <c r="F150" s="84" t="s">
        <v>92</v>
      </c>
      <c r="G150" s="24"/>
      <c r="H150" s="24"/>
      <c r="I150" s="26"/>
      <c r="J150" s="24"/>
      <c r="K150" s="24"/>
      <c r="L150" s="26"/>
      <c r="M150" s="24"/>
      <c r="N150" s="24"/>
      <c r="O150" s="24"/>
      <c r="P150" s="24"/>
      <c r="Q150" s="24"/>
      <c r="R150" s="26"/>
      <c r="S150" s="26"/>
      <c r="T150" s="26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6"/>
      <c r="AJ150" s="26"/>
      <c r="AK150" s="24"/>
      <c r="AL150" s="24"/>
      <c r="AM150" s="24"/>
      <c r="AN150" s="24"/>
      <c r="AO150" s="24"/>
      <c r="AP150" s="24"/>
      <c r="BA150" s="110"/>
    </row>
    <row r="151" spans="1:53" ht="15" x14ac:dyDescent="0.25">
      <c r="A151" s="75"/>
      <c r="B151" s="74" t="s">
        <v>77</v>
      </c>
      <c r="C151" s="83">
        <f t="array" ref="C151">IFERROR(MIN(IF(('M1 data'!$F$105:$F$116= 'M1 data'!$B151)*ISNUMBER('M1 data'!$G$105:$G$116),'M1 data'!$N$105:$N$116)),"-")</f>
        <v>49.811999999999998</v>
      </c>
      <c r="D151" s="83">
        <f t="array" ref="D151">IFERROR(AVERAGE(IF(('M1 data'!$F$105:$F$116= 'M1 data'!$B151)*ISNUMBER('M1 data'!$G$105:$G$116),'M1 data'!$O$105:$O$116)),"-")</f>
        <v>50.007599999999996</v>
      </c>
      <c r="E151" s="83">
        <f t="array" ref="E151">IFERROR(MAX(IF(('M1 data'!$F$105:$F$116= 'M1 data'!$B151)*ISNUMBER('M1 data'!$G$105:$G$116),'M1 data'!$P$105:$P$116)),"-")</f>
        <v>50.237099999999998</v>
      </c>
      <c r="F151" s="84" t="s">
        <v>92</v>
      </c>
      <c r="G151" s="24"/>
      <c r="H151" s="24"/>
      <c r="I151" s="26"/>
      <c r="J151" s="24"/>
      <c r="K151" s="24"/>
      <c r="L151" s="26"/>
      <c r="M151" s="24"/>
      <c r="N151" s="24"/>
      <c r="O151" s="24"/>
      <c r="P151" s="24"/>
      <c r="Q151" s="24"/>
      <c r="R151" s="26"/>
      <c r="S151" s="26"/>
      <c r="T151" s="26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6"/>
      <c r="AJ151" s="26"/>
      <c r="AK151" s="24"/>
      <c r="AL151" s="24"/>
      <c r="AM151" s="24"/>
      <c r="AN151" s="24"/>
      <c r="AO151" s="24"/>
      <c r="AP151" s="24"/>
      <c r="BA151" s="110"/>
    </row>
    <row r="152" spans="1:53" ht="15" x14ac:dyDescent="0.25">
      <c r="A152" s="75"/>
      <c r="B152" s="74" t="s">
        <v>78</v>
      </c>
      <c r="C152" s="83">
        <f t="array" ref="C152">IFERROR(MIN(IF(('M1 data'!$F$105:$F$116= 'M1 data'!$B152)*ISNUMBER('M1 data'!$G$105:$G$116),'M1 data'!$N$105:$N$116)),"-")</f>
        <v>50.223599999999998</v>
      </c>
      <c r="D152" s="83">
        <f t="array" ref="D152">IFERROR(AVERAGE(IF(('M1 data'!$F$105:$F$116= 'M1 data'!$B152)*ISNUMBER('M1 data'!$G$105:$G$116),'M1 data'!$O$105:$O$116)),"-")</f>
        <v>50.447266666666657</v>
      </c>
      <c r="E152" s="83">
        <f t="array" ref="E152">IFERROR(MAX(IF(('M1 data'!$F$105:$F$116= 'M1 data'!$B152)*ISNUMBER('M1 data'!$G$105:$G$116),'M1 data'!$P$105:$P$116)),"-")</f>
        <v>50.7072</v>
      </c>
      <c r="F152" s="84" t="s">
        <v>92</v>
      </c>
      <c r="G152" s="24"/>
      <c r="H152" s="24"/>
      <c r="I152" s="26"/>
      <c r="J152" s="24"/>
      <c r="K152" s="24"/>
      <c r="L152" s="26"/>
      <c r="M152" s="24"/>
      <c r="N152" s="24"/>
      <c r="O152" s="24"/>
      <c r="P152" s="24"/>
      <c r="Q152" s="24"/>
      <c r="R152" s="26"/>
      <c r="S152" s="26"/>
      <c r="T152" s="26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6"/>
      <c r="AJ152" s="26"/>
      <c r="AK152" s="24"/>
      <c r="AL152" s="24"/>
      <c r="AM152" s="24"/>
      <c r="AN152" s="24"/>
      <c r="AO152" s="24"/>
      <c r="AP152" s="24"/>
      <c r="BA152" s="110"/>
    </row>
    <row r="153" spans="1:53" ht="15" x14ac:dyDescent="0.25">
      <c r="A153" s="75"/>
      <c r="B153" s="74" t="s">
        <v>80</v>
      </c>
      <c r="C153" s="83">
        <f t="array" ref="C153">IFERROR(MIN(IF(('M1 data'!$F$105:$F$116= 'M1 data'!$B153)*ISNUMBER('M1 data'!$G$105:$G$116),'M1 data'!$N$105:$N$116)),"-")</f>
        <v>50.137900000000002</v>
      </c>
      <c r="D153" s="83">
        <f t="array" ref="D153">IFERROR(AVERAGE(IF(('M1 data'!$F$105:$F$116= 'M1 data'!$B153)*ISNUMBER('M1 data'!$G$105:$G$116),'M1 data'!$O$105:$O$116)),"-")</f>
        <v>50.816300000000005</v>
      </c>
      <c r="E153" s="83">
        <f t="array" ref="E153">IFERROR(MAX(IF(('M1 data'!$F$105:$F$116= 'M1 data'!$B153)*ISNUMBER('M1 data'!$G$105:$G$116),'M1 data'!$P$105:$P$116)),"-")</f>
        <v>51.496899999999997</v>
      </c>
      <c r="F153" s="84" t="s">
        <v>92</v>
      </c>
      <c r="G153" s="24"/>
      <c r="H153" s="24"/>
      <c r="I153" s="26"/>
      <c r="J153" s="24"/>
      <c r="K153" s="24"/>
      <c r="L153" s="26"/>
      <c r="M153" s="24"/>
      <c r="N153" s="24"/>
      <c r="O153" s="24"/>
      <c r="P153" s="24"/>
      <c r="Q153" s="24"/>
      <c r="R153" s="26"/>
      <c r="S153" s="26"/>
      <c r="T153" s="26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6"/>
      <c r="AJ153" s="26"/>
      <c r="AK153" s="24"/>
      <c r="AL153" s="24"/>
      <c r="AM153" s="24"/>
      <c r="AN153" s="24"/>
      <c r="AO153" s="24"/>
      <c r="AP153" s="24"/>
      <c r="BA153" s="110"/>
    </row>
    <row r="154" spans="1:53" ht="15" hidden="1" x14ac:dyDescent="0.25">
      <c r="A154" s="75"/>
      <c r="B154" s="74" t="s">
        <v>122</v>
      </c>
      <c r="C154" s="83">
        <f t="array" ref="C154">IFERROR(MIN(IF(('M1 data'!$F$105:$F$116= 'M1 data'!$B154)*ISNUMBER('M1 data'!$G$105:$G$116),'M1 data'!$N$105:$N$116)),"-")</f>
        <v>0</v>
      </c>
      <c r="D154" s="83" t="str">
        <f t="array" ref="D154">IFERROR(AVERAGE(IF(('M1 data'!$F$105:$F$116= 'M1 data'!$B154)*ISNUMBER('M1 data'!$G$105:$G$116),'M1 data'!$O$105:$O$116)),"-")</f>
        <v>-</v>
      </c>
      <c r="E154" s="83">
        <f t="array" ref="E154">IFERROR(MAX(IF(('M1 data'!$F$105:$F$116= 'M1 data'!$B154)*ISNUMBER('M1 data'!$G$105:$G$116),'M1 data'!$P$105:$P$116)),"-")</f>
        <v>0</v>
      </c>
      <c r="F154" s="84" t="s">
        <v>92</v>
      </c>
      <c r="G154" s="25"/>
      <c r="H154" s="25"/>
      <c r="I154" s="85"/>
      <c r="J154" s="25"/>
      <c r="K154" s="25"/>
      <c r="L154" s="85"/>
      <c r="M154" s="25"/>
      <c r="N154" s="25"/>
      <c r="O154" s="25"/>
      <c r="P154" s="25"/>
      <c r="Q154" s="25"/>
      <c r="R154" s="85"/>
      <c r="S154" s="85"/>
      <c r="T154" s="8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85"/>
      <c r="AJ154" s="85"/>
      <c r="AK154" s="25"/>
      <c r="AL154" s="25"/>
      <c r="AM154" s="25"/>
      <c r="AN154" s="24"/>
      <c r="AO154" s="24"/>
      <c r="AP154" s="24"/>
      <c r="BA154" s="110"/>
    </row>
    <row r="155" spans="1:53" ht="15" hidden="1" x14ac:dyDescent="0.25">
      <c r="A155" s="75"/>
      <c r="B155" s="74" t="s">
        <v>123</v>
      </c>
      <c r="C155" s="83">
        <f t="array" ref="C155">IFERROR(MIN(IF(('M1 data'!$F$105:$F$116= 'M1 data'!$B155)*ISNUMBER('M1 data'!$G$105:$G$116),'M1 data'!$N$105:$N$116)),"-")</f>
        <v>0</v>
      </c>
      <c r="D155" s="83" t="str">
        <f t="array" ref="D155">IFERROR(AVERAGE(IF(('M1 data'!$F$105:$F$116= 'M1 data'!$B155)*ISNUMBER('M1 data'!$G$105:$G$116),'M1 data'!$O$105:$O$116)),"-")</f>
        <v>-</v>
      </c>
      <c r="E155" s="83">
        <f t="array" ref="E155">IFERROR(MAX(IF(('M1 data'!$F$105:$F$116= 'M1 data'!$B155)*ISNUMBER('M1 data'!$G$105:$G$116),'M1 data'!$P$105:$P$116)),"-")</f>
        <v>0</v>
      </c>
      <c r="F155" s="84" t="s">
        <v>92</v>
      </c>
      <c r="G155" s="25"/>
      <c r="H155" s="25"/>
      <c r="I155" s="85"/>
      <c r="J155" s="25"/>
      <c r="K155" s="25"/>
      <c r="L155" s="85"/>
      <c r="M155" s="25"/>
      <c r="N155" s="25"/>
      <c r="O155" s="25"/>
      <c r="P155" s="25"/>
      <c r="Q155" s="25"/>
      <c r="R155" s="85"/>
      <c r="S155" s="85"/>
      <c r="T155" s="8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85"/>
      <c r="AJ155" s="85"/>
      <c r="AK155" s="25"/>
      <c r="AL155" s="25"/>
      <c r="AM155" s="25"/>
      <c r="AN155" s="24"/>
      <c r="AO155" s="24"/>
      <c r="AP155" s="24"/>
      <c r="BA155" s="110"/>
    </row>
    <row r="156" spans="1:53" ht="15" hidden="1" x14ac:dyDescent="0.25">
      <c r="A156" s="75"/>
      <c r="B156" s="74" t="s">
        <v>110</v>
      </c>
      <c r="C156" s="83">
        <f t="array" ref="C156">IFERROR(MIN(IF(('M1 data'!$F$105:$F$116= 'M1 data'!$B156)*ISNUMBER('M1 data'!$G$105:$G$116),'M1 data'!$N$105:$N$116)),"-")</f>
        <v>0</v>
      </c>
      <c r="D156" s="83" t="str">
        <f t="array" ref="D156">IFERROR(AVERAGE(IF(('M1 data'!$F$105:$F$116= 'M1 data'!$B156)*ISNUMBER('M1 data'!$G$105:$G$116),'M1 data'!$O$105:$O$116)),"-")</f>
        <v>-</v>
      </c>
      <c r="E156" s="83">
        <f t="array" ref="E156">IFERROR(MAX(IF(('M1 data'!$F$105:$F$116= 'M1 data'!$B156)*ISNUMBER('M1 data'!$G$105:$G$116),'M1 data'!$P$105:$P$116)),"-")</f>
        <v>0</v>
      </c>
      <c r="F156" s="83" t="s">
        <v>92</v>
      </c>
      <c r="G156" s="25"/>
      <c r="H156" s="25"/>
      <c r="I156" s="85"/>
      <c r="J156" s="25"/>
      <c r="K156" s="25"/>
      <c r="L156" s="85"/>
      <c r="M156" s="25"/>
      <c r="N156" s="25"/>
      <c r="O156" s="25"/>
      <c r="P156" s="25"/>
      <c r="Q156" s="25"/>
      <c r="R156" s="85"/>
      <c r="S156" s="85"/>
      <c r="T156" s="8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85"/>
      <c r="AJ156" s="85"/>
      <c r="AK156" s="25"/>
      <c r="AL156" s="25"/>
      <c r="AM156" s="25"/>
      <c r="AN156" s="24"/>
      <c r="AO156" s="24"/>
      <c r="AP156" s="24"/>
      <c r="BA156" s="110"/>
    </row>
    <row r="157" spans="1:53" x14ac:dyDescent="0.2">
      <c r="A157" s="75"/>
      <c r="B157" s="25"/>
      <c r="C157" s="25"/>
      <c r="D157" s="25"/>
      <c r="E157" s="25"/>
      <c r="F157" s="25"/>
      <c r="G157" s="25"/>
      <c r="H157" s="25"/>
      <c r="I157" s="85"/>
      <c r="J157" s="25"/>
      <c r="K157" s="25"/>
      <c r="L157" s="85"/>
      <c r="M157" s="25"/>
      <c r="N157" s="25"/>
      <c r="O157" s="25"/>
      <c r="P157" s="25"/>
      <c r="Q157" s="25"/>
      <c r="R157" s="85"/>
      <c r="S157" s="85"/>
      <c r="T157" s="8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85"/>
      <c r="AJ157" s="85"/>
      <c r="AK157" s="25"/>
      <c r="AL157" s="25"/>
      <c r="AM157" s="25"/>
      <c r="AN157" s="24"/>
      <c r="AO157" s="24"/>
      <c r="AP157" s="24"/>
      <c r="BA157" s="110"/>
    </row>
    <row r="158" spans="1:53" ht="23.25" x14ac:dyDescent="0.35">
      <c r="A158" s="72" t="s">
        <v>128</v>
      </c>
      <c r="B158" s="73" t="s">
        <v>38</v>
      </c>
      <c r="C158" s="74" t="s">
        <v>85</v>
      </c>
      <c r="D158" s="74" t="s">
        <v>119</v>
      </c>
      <c r="E158" s="74" t="s">
        <v>87</v>
      </c>
      <c r="F158" s="74" t="s">
        <v>120</v>
      </c>
      <c r="G158" s="25"/>
      <c r="H158" s="25"/>
      <c r="I158" s="85"/>
      <c r="J158" s="25"/>
      <c r="K158" s="25"/>
      <c r="L158" s="85"/>
      <c r="M158" s="25"/>
      <c r="N158" s="25"/>
      <c r="O158" s="25"/>
      <c r="P158" s="25"/>
      <c r="Q158" s="25"/>
      <c r="R158" s="85"/>
      <c r="S158" s="85"/>
      <c r="T158" s="8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85"/>
      <c r="AJ158" s="85"/>
      <c r="AK158" s="25"/>
      <c r="AL158" s="25"/>
      <c r="AM158" s="25"/>
      <c r="AN158" s="24"/>
      <c r="AO158" s="24"/>
      <c r="AP158" s="24"/>
      <c r="BA158" s="110"/>
    </row>
    <row r="159" spans="1:53" ht="15" x14ac:dyDescent="0.25">
      <c r="A159" s="75"/>
      <c r="B159" s="74" t="s">
        <v>76</v>
      </c>
      <c r="C159" s="86">
        <f t="array" ref="C159">IFERROR(MIN(IF(('M1 data'!$F$105:$F$116= 'M1 data'!$B159)*ISNUMBER('M1 data'!$G$105:$G$116),'M1 data'!$Q$105:$Q$116)),"-")</f>
        <v>2.9999999999999997E-4</v>
      </c>
      <c r="D159" s="81">
        <f t="array" ref="D159">IFERROR(AVERAGE(IF(('M1 data'!$F$105:$F$116= 'M1 data'!$B159)*ISNUMBER('M1 data'!$G$105:$G$116),'M1 data'!$R$105:$R$116)),"-")</f>
        <v>11.221200000000001</v>
      </c>
      <c r="E159" s="81">
        <f t="array" ref="E159">IFERROR(MAX(IF(('M1 data'!$F$105:$F$116= 'M1 data'!$B159)*ISNUMBER('M1 data'!$G$105:$G$116),'M1 data'!$S$105:$S$116)),"-")</f>
        <v>59.560400000000001</v>
      </c>
      <c r="F159" s="82" t="s">
        <v>89</v>
      </c>
      <c r="G159" s="25"/>
      <c r="H159" s="25"/>
      <c r="I159" s="85"/>
      <c r="J159" s="25"/>
      <c r="K159" s="25"/>
      <c r="L159" s="85"/>
      <c r="M159" s="25"/>
      <c r="N159" s="25"/>
      <c r="O159" s="25"/>
      <c r="P159" s="25"/>
      <c r="Q159" s="25"/>
      <c r="R159" s="85"/>
      <c r="S159" s="85"/>
      <c r="T159" s="8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85"/>
      <c r="AJ159" s="85"/>
      <c r="AK159" s="25"/>
      <c r="AL159" s="25"/>
      <c r="AM159" s="25"/>
      <c r="AN159" s="24"/>
      <c r="AO159" s="24"/>
      <c r="AP159" s="24"/>
      <c r="BA159" s="110"/>
    </row>
    <row r="160" spans="1:53" ht="15" x14ac:dyDescent="0.25">
      <c r="A160" s="75"/>
      <c r="B160" s="74" t="s">
        <v>77</v>
      </c>
      <c r="C160" s="86">
        <f t="array" ref="C160">IFERROR(MIN(IF(('M1 data'!$F$105:$F$116= 'M1 data'!$B160)*ISNUMBER('M1 data'!$G$105:$G$116),'M1 data'!$Q$105:$Q$116)),"-")</f>
        <v>1E-4</v>
      </c>
      <c r="D160" s="81">
        <f t="array" ref="D160">IFERROR(AVERAGE(IF(('M1 data'!$F$105:$F$116= 'M1 data'!$B160)*ISNUMBER('M1 data'!$G$105:$G$116),'M1 data'!$R$105:$R$116)),"-")</f>
        <v>11.670933333333332</v>
      </c>
      <c r="E160" s="81">
        <f t="array" ref="E160">IFERROR(MAX(IF(('M1 data'!$F$105:$F$116= 'M1 data'!$B160)*ISNUMBER('M1 data'!$G$105:$G$116),'M1 data'!$S$105:$S$116)),"-")</f>
        <v>64.3369</v>
      </c>
      <c r="F160" s="82" t="s">
        <v>89</v>
      </c>
      <c r="G160" s="25"/>
      <c r="H160" s="25"/>
      <c r="I160" s="85"/>
      <c r="J160" s="25"/>
      <c r="K160" s="25"/>
      <c r="L160" s="85"/>
      <c r="M160" s="25"/>
      <c r="N160" s="25"/>
      <c r="O160" s="25"/>
      <c r="P160" s="25"/>
      <c r="Q160" s="25"/>
      <c r="R160" s="85"/>
      <c r="S160" s="85"/>
      <c r="T160" s="8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85"/>
      <c r="AJ160" s="85"/>
      <c r="AK160" s="25"/>
      <c r="AL160" s="25"/>
      <c r="AM160" s="25"/>
      <c r="AN160" s="24"/>
      <c r="AO160" s="24"/>
      <c r="AP160" s="24"/>
      <c r="BA160" s="110"/>
    </row>
    <row r="161" spans="1:53" ht="15" x14ac:dyDescent="0.25">
      <c r="A161" s="75"/>
      <c r="B161" s="74" t="s">
        <v>78</v>
      </c>
      <c r="C161" s="86">
        <f t="array" ref="C161">IFERROR(MIN(IF(('M1 data'!$F$105:$F$116= 'M1 data'!$B161)*ISNUMBER('M1 data'!$G$105:$G$116),'M1 data'!$Q$105:$Q$116)),"-")</f>
        <v>0</v>
      </c>
      <c r="D161" s="81">
        <f t="array" ref="D161">IFERROR(AVERAGE(IF(('M1 data'!$F$105:$F$116= 'M1 data'!$B161)*ISNUMBER('M1 data'!$G$105:$G$116),'M1 data'!$R$105:$R$116)),"-")</f>
        <v>10.987333333333334</v>
      </c>
      <c r="E161" s="81">
        <f t="array" ref="E161">IFERROR(MAX(IF(('M1 data'!$F$105:$F$116= 'M1 data'!$B161)*ISNUMBER('M1 data'!$G$105:$G$116),'M1 data'!$S$105:$S$116)),"-")</f>
        <v>66.186099999999996</v>
      </c>
      <c r="F161" s="82" t="s">
        <v>89</v>
      </c>
      <c r="G161" s="25"/>
      <c r="H161" s="25"/>
      <c r="I161" s="85"/>
      <c r="J161" s="25"/>
      <c r="K161" s="25"/>
      <c r="L161" s="85"/>
      <c r="M161" s="25"/>
      <c r="N161" s="25"/>
      <c r="O161" s="25"/>
      <c r="P161" s="25"/>
      <c r="Q161" s="25"/>
      <c r="R161" s="85"/>
      <c r="S161" s="85"/>
      <c r="T161" s="8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85"/>
      <c r="AJ161" s="85"/>
      <c r="AK161" s="25"/>
      <c r="AL161" s="25"/>
      <c r="AM161" s="25"/>
      <c r="AN161" s="24"/>
      <c r="AO161" s="24"/>
      <c r="AP161" s="24"/>
      <c r="BA161" s="110"/>
    </row>
    <row r="162" spans="1:53" ht="15" x14ac:dyDescent="0.25">
      <c r="A162" s="75"/>
      <c r="B162" s="74" t="s">
        <v>80</v>
      </c>
      <c r="C162" s="86">
        <f t="array" ref="C162">IFERROR(MIN(IF(('M1 data'!$F$105:$F$116= 'M1 data'!$B162)*ISNUMBER('M1 data'!$G$105:$G$116),'M1 data'!$Q$105:$Q$116)),"-")</f>
        <v>1E-4</v>
      </c>
      <c r="D162" s="81">
        <f t="array" ref="D162">IFERROR(AVERAGE(IF(('M1 data'!$F$105:$F$116= 'M1 data'!$B162)*ISNUMBER('M1 data'!$G$105:$G$116),'M1 data'!$R$105:$R$116)),"-")</f>
        <v>19.133966666666666</v>
      </c>
      <c r="E162" s="81">
        <f t="array" ref="E162">IFERROR(MAX(IF(('M1 data'!$F$105:$F$116= 'M1 data'!$B162)*ISNUMBER('M1 data'!$G$105:$G$116),'M1 data'!$S$105:$S$116)),"-")</f>
        <v>95.807100000000005</v>
      </c>
      <c r="F162" s="82" t="s">
        <v>89</v>
      </c>
      <c r="G162" s="25"/>
      <c r="H162" s="25"/>
      <c r="I162" s="85"/>
      <c r="J162" s="25"/>
      <c r="K162" s="25"/>
      <c r="L162" s="85"/>
      <c r="M162" s="25"/>
      <c r="N162" s="25"/>
      <c r="O162" s="25"/>
      <c r="P162" s="25"/>
      <c r="Q162" s="25"/>
      <c r="R162" s="85"/>
      <c r="S162" s="85"/>
      <c r="T162" s="8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85"/>
      <c r="AJ162" s="85"/>
      <c r="AK162" s="25"/>
      <c r="AL162" s="25"/>
      <c r="AM162" s="25"/>
      <c r="AN162" s="24"/>
      <c r="AO162" s="24"/>
      <c r="AP162" s="24"/>
      <c r="BA162" s="110"/>
    </row>
    <row r="163" spans="1:53" ht="15" hidden="1" x14ac:dyDescent="0.25">
      <c r="A163" s="75"/>
      <c r="B163" s="74" t="s">
        <v>122</v>
      </c>
      <c r="C163" s="86">
        <f t="array" ref="C163">IFERROR(MIN(IF(('M1 data'!$F$105:$F$116= 'M1 data'!$B163)*ISNUMBER('M1 data'!$G$105:$G$116),'M1 data'!$Q$105:$Q$116)),"-")</f>
        <v>0</v>
      </c>
      <c r="D163" s="81" t="str">
        <f t="array" ref="D163">IFERROR(AVERAGE(IF(('M1 data'!$F$105:$F$116= 'M1 data'!$B163)*ISNUMBER('M1 data'!$G$105:$G$116),'M1 data'!$R$105:$R$116)),"-")</f>
        <v>-</v>
      </c>
      <c r="E163" s="81">
        <f t="array" ref="E163">IFERROR(MAX(IF(('M1 data'!$F$105:$F$116= 'M1 data'!$B163)*ISNUMBER('M1 data'!$G$105:$G$116),'M1 data'!$S$105:$S$116)),"-")</f>
        <v>0</v>
      </c>
      <c r="F163" s="82" t="s">
        <v>89</v>
      </c>
      <c r="G163" s="25"/>
      <c r="H163" s="25"/>
      <c r="I163" s="85"/>
      <c r="J163" s="25"/>
      <c r="K163" s="25"/>
      <c r="L163" s="85"/>
      <c r="M163" s="25"/>
      <c r="N163" s="25"/>
      <c r="O163" s="25"/>
      <c r="P163" s="25"/>
      <c r="Q163" s="25"/>
      <c r="R163" s="85"/>
      <c r="S163" s="85"/>
      <c r="T163" s="8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85"/>
      <c r="AJ163" s="85"/>
      <c r="AK163" s="25"/>
      <c r="AL163" s="25"/>
      <c r="AM163" s="25"/>
      <c r="AN163" s="24"/>
      <c r="AO163" s="24"/>
      <c r="AP163" s="24"/>
      <c r="BA163" s="110"/>
    </row>
    <row r="164" spans="1:53" ht="15" hidden="1" x14ac:dyDescent="0.25">
      <c r="A164" s="75"/>
      <c r="B164" s="74" t="s">
        <v>123</v>
      </c>
      <c r="C164" s="86">
        <f t="array" ref="C164">IFERROR(MIN(IF(('M1 data'!$F$105:$F$116= 'M1 data'!$B164)*ISNUMBER('M1 data'!$G$105:$G$116),'M1 data'!$Q$105:$Q$116)),"-")</f>
        <v>0</v>
      </c>
      <c r="D164" s="81" t="str">
        <f t="array" ref="D164">IFERROR(AVERAGE(IF(('M1 data'!$F$105:$F$116= 'M1 data'!$B164)*ISNUMBER('M1 data'!$G$105:$G$116),'M1 data'!$R$105:$R$116)),"-")</f>
        <v>-</v>
      </c>
      <c r="E164" s="81">
        <f t="array" ref="E164">IFERROR(MAX(IF(('M1 data'!$F$105:$F$116= 'M1 data'!$B164)*ISNUMBER('M1 data'!$G$105:$G$116),'M1 data'!$S$105:$S$116)),"-")</f>
        <v>0</v>
      </c>
      <c r="F164" s="82" t="s">
        <v>89</v>
      </c>
      <c r="G164" s="25"/>
      <c r="H164" s="25"/>
      <c r="I164" s="85"/>
      <c r="J164" s="25"/>
      <c r="K164" s="25"/>
      <c r="L164" s="85"/>
      <c r="M164" s="25"/>
      <c r="N164" s="25"/>
      <c r="O164" s="25"/>
      <c r="P164" s="25"/>
      <c r="Q164" s="25"/>
      <c r="R164" s="85"/>
      <c r="S164" s="85"/>
      <c r="T164" s="8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85"/>
      <c r="AJ164" s="85"/>
      <c r="AK164" s="25"/>
      <c r="AL164" s="25"/>
      <c r="AM164" s="25"/>
      <c r="AN164" s="24"/>
      <c r="AO164" s="24"/>
      <c r="AP164" s="24"/>
      <c r="BA164" s="110"/>
    </row>
    <row r="165" spans="1:53" ht="15" hidden="1" x14ac:dyDescent="0.25">
      <c r="A165" s="75"/>
      <c r="B165" s="74" t="s">
        <v>110</v>
      </c>
      <c r="C165" s="86">
        <f t="array" ref="C165">IFERROR(MIN(IF(('M1 data'!$F$105:$F$116= 'M1 data'!$B165)*ISNUMBER('M1 data'!$G$105:$G$116),'M1 data'!$Q$105:$Q$116)),"-")</f>
        <v>0</v>
      </c>
      <c r="D165" s="81" t="str">
        <f t="array" ref="D165">IFERROR(AVERAGE(IF(('M1 data'!$F$105:$F$116= 'M1 data'!$B165)*ISNUMBER('M1 data'!$G$105:$G$116),'M1 data'!$R$105:$R$116)),"-")</f>
        <v>-</v>
      </c>
      <c r="E165" s="81">
        <f t="array" ref="E165">IFERROR(MAX(IF(('M1 data'!$F$105:$F$116= 'M1 data'!$B165)*ISNUMBER('M1 data'!$G$105:$G$116),'M1 data'!$S$105:$S$116)),"-")</f>
        <v>0</v>
      </c>
      <c r="F165" s="81" t="s">
        <v>89</v>
      </c>
      <c r="G165" s="25"/>
      <c r="H165" s="25"/>
      <c r="I165" s="85"/>
      <c r="J165" s="25"/>
      <c r="K165" s="25"/>
      <c r="L165" s="85"/>
      <c r="M165" s="25"/>
      <c r="N165" s="25"/>
      <c r="O165" s="25"/>
      <c r="P165" s="25"/>
      <c r="Q165" s="25"/>
      <c r="R165" s="85"/>
      <c r="S165" s="85"/>
      <c r="T165" s="8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85"/>
      <c r="AJ165" s="85"/>
      <c r="AK165" s="25"/>
      <c r="AL165" s="25"/>
      <c r="AM165" s="25"/>
      <c r="AN165" s="24"/>
      <c r="AO165" s="24"/>
      <c r="AP165" s="24"/>
      <c r="BA165" s="110"/>
    </row>
    <row r="166" spans="1:53" x14ac:dyDescent="0.2">
      <c r="A166" s="75"/>
      <c r="B166" s="25"/>
      <c r="C166" s="25"/>
      <c r="D166" s="25"/>
      <c r="E166" s="25"/>
      <c r="F166" s="25"/>
      <c r="G166" s="25"/>
      <c r="H166" s="25"/>
      <c r="I166" s="85"/>
      <c r="J166" s="25"/>
      <c r="K166" s="25"/>
      <c r="L166" s="85"/>
      <c r="M166" s="25"/>
      <c r="N166" s="25"/>
      <c r="O166" s="25"/>
      <c r="P166" s="25"/>
      <c r="Q166" s="25"/>
      <c r="R166" s="85"/>
      <c r="S166" s="85"/>
      <c r="T166" s="8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85"/>
      <c r="AJ166" s="85"/>
      <c r="AK166" s="25"/>
      <c r="AL166" s="25"/>
      <c r="AM166" s="25"/>
      <c r="AN166" s="24"/>
      <c r="AO166" s="24"/>
      <c r="AP166" s="24"/>
      <c r="BA166" s="110"/>
    </row>
    <row r="167" spans="1:53" ht="23.25" x14ac:dyDescent="0.35">
      <c r="A167" s="72" t="s">
        <v>129</v>
      </c>
      <c r="B167" s="73" t="s">
        <v>38</v>
      </c>
      <c r="C167" s="74" t="s">
        <v>85</v>
      </c>
      <c r="D167" s="74" t="s">
        <v>119</v>
      </c>
      <c r="E167" s="74" t="s">
        <v>87</v>
      </c>
      <c r="F167" s="74" t="s">
        <v>120</v>
      </c>
      <c r="G167" s="25"/>
      <c r="H167" s="25"/>
      <c r="I167" s="85"/>
      <c r="J167" s="25"/>
      <c r="K167" s="25"/>
      <c r="L167" s="85"/>
      <c r="M167" s="25"/>
      <c r="N167" s="25"/>
      <c r="O167" s="25"/>
      <c r="P167" s="25"/>
      <c r="Q167" s="25"/>
      <c r="R167" s="85"/>
      <c r="S167" s="85"/>
      <c r="T167" s="8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85"/>
      <c r="AJ167" s="85"/>
      <c r="AK167" s="25"/>
      <c r="AL167" s="25"/>
      <c r="AM167" s="25"/>
      <c r="AN167" s="24"/>
      <c r="AO167" s="24"/>
      <c r="AP167" s="24"/>
      <c r="BA167" s="110"/>
    </row>
    <row r="168" spans="1:53" ht="15" x14ac:dyDescent="0.25">
      <c r="A168" s="75"/>
      <c r="B168" s="74" t="s">
        <v>76</v>
      </c>
      <c r="C168" s="81">
        <f t="array" ref="C168">IFERROR(MIN(IF(('M1 data'!$F$105:$F$116= 'M1 data'!$B168)*ISNUMBER('M1 data'!$G$105:$G$116),'M1 data'!$T$105:$T$116)),"-")</f>
        <v>63.026600000000002</v>
      </c>
      <c r="D168" s="81">
        <f t="array" ref="D168">IFERROR(AVERAGE(IF(('M1 data'!$F$105:$F$116= 'M1 data'!$B168)*ISNUMBER('M1 data'!$G$105:$G$116),'M1 data'!$T$105:$T$116)),"-")</f>
        <v>69.192533333333344</v>
      </c>
      <c r="E168" s="81">
        <f t="array" ref="E168">IFERROR(MAX(IF(('M1 data'!$F$105:$F$116= 'M1 data'!$B168)*ISNUMBER('M1 data'!$G$105:$G$116),'M1 data'!$T$105:$T$116)),"-")</f>
        <v>72.644800000000004</v>
      </c>
      <c r="F168" s="82" t="s">
        <v>89</v>
      </c>
      <c r="G168" s="25"/>
      <c r="H168" s="25"/>
      <c r="I168" s="85"/>
      <c r="J168" s="25"/>
      <c r="K168" s="25"/>
      <c r="L168" s="85"/>
      <c r="M168" s="25"/>
      <c r="N168" s="25"/>
      <c r="O168" s="25"/>
      <c r="P168" s="25"/>
      <c r="Q168" s="25"/>
      <c r="R168" s="85"/>
      <c r="S168" s="85"/>
      <c r="T168" s="8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85"/>
      <c r="AJ168" s="85"/>
      <c r="AK168" s="25"/>
      <c r="AL168" s="25"/>
      <c r="AM168" s="25"/>
      <c r="AN168" s="24"/>
      <c r="AO168" s="24"/>
      <c r="AP168" s="24"/>
      <c r="BA168" s="110"/>
    </row>
    <row r="169" spans="1:53" ht="15" x14ac:dyDescent="0.25">
      <c r="A169" s="75"/>
      <c r="B169" s="74" t="s">
        <v>77</v>
      </c>
      <c r="C169" s="81">
        <f t="array" ref="C169">IFERROR(MIN(IF(('M1 data'!$F$105:$F$116= 'M1 data'!$B169)*ISNUMBER('M1 data'!$G$105:$G$116),'M1 data'!$T$105:$T$116)),"-")</f>
        <v>65.162899999999993</v>
      </c>
      <c r="D169" s="81">
        <f t="array" ref="D169">IFERROR(AVERAGE(IF(('M1 data'!$F$105:$F$116= 'M1 data'!$B169)*ISNUMBER('M1 data'!$G$105:$G$116),'M1 data'!$T$105:$T$116)),"-")</f>
        <v>70.960066666666663</v>
      </c>
      <c r="E169" s="81">
        <f t="array" ref="E169">IFERROR(MAX(IF(('M1 data'!$F$105:$F$116= 'M1 data'!$B169)*ISNUMBER('M1 data'!$G$105:$G$116),'M1 data'!$T$105:$T$116)),"-")</f>
        <v>74.107799999999997</v>
      </c>
      <c r="F169" s="82" t="s">
        <v>89</v>
      </c>
      <c r="G169" s="25"/>
      <c r="H169" s="25"/>
      <c r="I169" s="85"/>
      <c r="J169" s="25"/>
      <c r="K169" s="25"/>
      <c r="L169" s="85"/>
      <c r="M169" s="25"/>
      <c r="N169" s="25"/>
      <c r="O169" s="25"/>
      <c r="P169" s="25"/>
      <c r="Q169" s="25"/>
      <c r="R169" s="85"/>
      <c r="S169" s="85"/>
      <c r="T169" s="8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85"/>
      <c r="AJ169" s="85"/>
      <c r="AK169" s="25"/>
      <c r="AL169" s="25"/>
      <c r="AM169" s="25"/>
      <c r="AN169" s="24"/>
      <c r="AO169" s="24"/>
      <c r="AP169" s="24"/>
      <c r="BA169" s="110"/>
    </row>
    <row r="170" spans="1:53" ht="15" x14ac:dyDescent="0.25">
      <c r="A170" s="75"/>
      <c r="B170" s="74" t="s">
        <v>78</v>
      </c>
      <c r="C170" s="81">
        <f t="array" ref="C170">IFERROR(MIN(IF(('M1 data'!$F$105:$F$116= 'M1 data'!$B170)*ISNUMBER('M1 data'!$G$105:$G$116),'M1 data'!$T$105:$T$116)),"-")</f>
        <v>60.978999999999999</v>
      </c>
      <c r="D170" s="81">
        <f t="array" ref="D170">IFERROR(AVERAGE(IF(('M1 data'!$F$105:$F$116= 'M1 data'!$B170)*ISNUMBER('M1 data'!$G$105:$G$116),'M1 data'!$T$105:$T$116)),"-")</f>
        <v>67.071733333333341</v>
      </c>
      <c r="E170" s="81">
        <f t="array" ref="E170">IFERROR(MAX(IF(('M1 data'!$F$105:$F$116= 'M1 data'!$B170)*ISNUMBER('M1 data'!$G$105:$G$116),'M1 data'!$T$105:$T$116)),"-")</f>
        <v>73.774799999999999</v>
      </c>
      <c r="F170" s="82" t="s">
        <v>89</v>
      </c>
      <c r="G170" s="25"/>
      <c r="H170" s="25"/>
      <c r="I170" s="85"/>
      <c r="J170" s="25"/>
      <c r="K170" s="25"/>
      <c r="L170" s="85"/>
      <c r="M170" s="25"/>
      <c r="N170" s="25"/>
      <c r="O170" s="25"/>
      <c r="P170" s="25"/>
      <c r="Q170" s="25"/>
      <c r="R170" s="85"/>
      <c r="S170" s="85"/>
      <c r="T170" s="8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85"/>
      <c r="AJ170" s="85"/>
      <c r="AK170" s="25"/>
      <c r="AL170" s="25"/>
      <c r="AM170" s="25"/>
      <c r="AN170" s="24"/>
      <c r="AO170" s="24"/>
      <c r="AP170" s="24"/>
      <c r="BA170" s="110"/>
    </row>
    <row r="171" spans="1:53" ht="15" x14ac:dyDescent="0.25">
      <c r="A171" s="75"/>
      <c r="B171" s="74" t="s">
        <v>80</v>
      </c>
      <c r="C171" s="81">
        <f t="array" ref="C171">IFERROR(MIN(IF(('M1 data'!$F$105:$F$116= 'M1 data'!$B171)*ISNUMBER('M1 data'!$G$105:$G$116),'M1 data'!$T$105:$T$116)),"-")</f>
        <v>93.156199999999998</v>
      </c>
      <c r="D171" s="81">
        <f t="array" ref="D171">IFERROR(AVERAGE(IF(('M1 data'!$F$105:$F$116= 'M1 data'!$B171)*ISNUMBER('M1 data'!$G$105:$G$116),'M1 data'!$T$105:$T$116)),"-")</f>
        <v>97.001133333333328</v>
      </c>
      <c r="E171" s="81">
        <f t="array" ref="E171">IFERROR(MAX(IF(('M1 data'!$F$105:$F$116= 'M1 data'!$B171)*ISNUMBER('M1 data'!$G$105:$G$116),'M1 data'!$T$105:$T$116)),"-")</f>
        <v>101.1678</v>
      </c>
      <c r="F171" s="82" t="s">
        <v>89</v>
      </c>
      <c r="G171" s="25"/>
      <c r="H171" s="25"/>
      <c r="I171" s="85"/>
      <c r="J171" s="25"/>
      <c r="K171" s="25"/>
      <c r="L171" s="85"/>
      <c r="M171" s="25"/>
      <c r="N171" s="25"/>
      <c r="O171" s="25"/>
      <c r="P171" s="25"/>
      <c r="Q171" s="25"/>
      <c r="R171" s="85"/>
      <c r="S171" s="85"/>
      <c r="T171" s="8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85"/>
      <c r="AJ171" s="85"/>
      <c r="AK171" s="25"/>
      <c r="AL171" s="25"/>
      <c r="AM171" s="25"/>
      <c r="AN171" s="24"/>
      <c r="AO171" s="24"/>
      <c r="AP171" s="24"/>
      <c r="BA171" s="110"/>
    </row>
    <row r="172" spans="1:53" ht="15" hidden="1" x14ac:dyDescent="0.25">
      <c r="A172" s="75"/>
      <c r="B172" s="74" t="s">
        <v>122</v>
      </c>
      <c r="C172" s="81">
        <f t="array" ref="C172">IFERROR(MIN(IF(('M1 data'!$F$105:$F$116= 'M1 data'!$B172)*ISNUMBER('M1 data'!$G$105:$G$116),'M1 data'!$T$105:$T$116)),"-")</f>
        <v>0</v>
      </c>
      <c r="D172" s="81" t="str">
        <f t="array" ref="D172">IFERROR(AVERAGE(IF(('M1 data'!$F$105:$F$116= 'M1 data'!$B172)*ISNUMBER('M1 data'!$G$105:$G$116),'M1 data'!$T$105:$T$116)),"-")</f>
        <v>-</v>
      </c>
      <c r="E172" s="81">
        <f t="array" ref="E172">IFERROR(MAX(IF(('M1 data'!$F$105:$F$116= 'M1 data'!$B172)*ISNUMBER('M1 data'!$G$105:$G$116),'M1 data'!$T$105:$T$116)),"-")</f>
        <v>0</v>
      </c>
      <c r="F172" s="82" t="s">
        <v>89</v>
      </c>
      <c r="G172" s="25"/>
      <c r="H172" s="25"/>
      <c r="I172" s="85"/>
      <c r="J172" s="25"/>
      <c r="K172" s="25"/>
      <c r="L172" s="85"/>
      <c r="M172" s="25"/>
      <c r="N172" s="25"/>
      <c r="O172" s="25"/>
      <c r="P172" s="25"/>
      <c r="Q172" s="25"/>
      <c r="R172" s="85"/>
      <c r="S172" s="85"/>
      <c r="T172" s="8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85"/>
      <c r="AJ172" s="85"/>
      <c r="AK172" s="25"/>
      <c r="AL172" s="25"/>
      <c r="AM172" s="25"/>
      <c r="AN172" s="24"/>
      <c r="AO172" s="24"/>
      <c r="AP172" s="24"/>
      <c r="BA172" s="110"/>
    </row>
    <row r="173" spans="1:53" ht="15" hidden="1" x14ac:dyDescent="0.25">
      <c r="A173" s="24"/>
      <c r="B173" s="74" t="s">
        <v>123</v>
      </c>
      <c r="C173" s="81">
        <f t="array" ref="C173">IFERROR(MIN(IF(('M1 data'!$F$105:$F$116= 'M1 data'!$B173)*ISNUMBER('M1 data'!$G$105:$G$116),'M1 data'!$T$105:$T$116)),"-")</f>
        <v>0</v>
      </c>
      <c r="D173" s="81" t="str">
        <f t="array" ref="D173">IFERROR(AVERAGE(IF(('M1 data'!$F$105:$F$116= 'M1 data'!$B173)*ISNUMBER('M1 data'!$G$105:$G$116),'M1 data'!$T$105:$T$116)),"-")</f>
        <v>-</v>
      </c>
      <c r="E173" s="81">
        <f t="array" ref="E173">IFERROR(MAX(IF(('M1 data'!$F$105:$F$116= 'M1 data'!$B173)*ISNUMBER('M1 data'!$G$105:$G$116),'M1 data'!$T$105:$T$116)),"-")</f>
        <v>0</v>
      </c>
      <c r="F173" s="81" t="s">
        <v>89</v>
      </c>
      <c r="G173" s="25"/>
      <c r="H173" s="25"/>
      <c r="I173" s="85"/>
      <c r="J173" s="25"/>
      <c r="K173" s="25"/>
      <c r="L173" s="85"/>
      <c r="M173" s="25"/>
      <c r="N173" s="25"/>
      <c r="O173" s="25"/>
      <c r="P173" s="25"/>
      <c r="Q173" s="25"/>
      <c r="R173" s="85"/>
      <c r="S173" s="85"/>
      <c r="T173" s="8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85"/>
      <c r="AJ173" s="85"/>
      <c r="AK173" s="25"/>
      <c r="AL173" s="25"/>
      <c r="AM173" s="25"/>
      <c r="AN173" s="24"/>
      <c r="AO173" s="24"/>
      <c r="AP173" s="24"/>
      <c r="BA173" s="110"/>
    </row>
    <row r="174" spans="1:53" ht="15" hidden="1" x14ac:dyDescent="0.25">
      <c r="A174" s="24"/>
      <c r="B174" s="74" t="s">
        <v>110</v>
      </c>
      <c r="C174" s="81">
        <f t="array" ref="C174">IFERROR(MIN(IF(('M1 data'!$F$105:$F$116= 'M1 data'!$B174)*ISNUMBER('M1 data'!$G$105:$G$116),'M1 data'!$T$105:$T$116)),"-")</f>
        <v>0</v>
      </c>
      <c r="D174" s="81" t="str">
        <f t="array" ref="D174">IFERROR(AVERAGE(IF(('M1 data'!$F$105:$F$116= 'M1 data'!$B174)*ISNUMBER('M1 data'!$G$105:$G$116),'M1 data'!$T$105:$T$116)),"-")</f>
        <v>-</v>
      </c>
      <c r="E174" s="81">
        <f t="array" ref="E174">IFERROR(MAX(IF(('M1 data'!$F$105:$F$116= 'M1 data'!$B174)*ISNUMBER('M1 data'!$G$105:$G$116),'M1 data'!$T$105:$T$116)),"-")</f>
        <v>0</v>
      </c>
      <c r="F174" s="81" t="s">
        <v>89</v>
      </c>
      <c r="G174" s="25"/>
      <c r="H174" s="25"/>
      <c r="I174" s="85"/>
      <c r="J174" s="25"/>
      <c r="K174" s="25"/>
      <c r="L174" s="85"/>
      <c r="M174" s="25"/>
      <c r="N174" s="25"/>
      <c r="O174" s="25"/>
      <c r="P174" s="25"/>
      <c r="Q174" s="25"/>
      <c r="R174" s="85"/>
      <c r="S174" s="85"/>
      <c r="T174" s="8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85"/>
      <c r="AJ174" s="85"/>
      <c r="AK174" s="25"/>
      <c r="AL174" s="25"/>
      <c r="AM174" s="25"/>
      <c r="AN174" s="24"/>
      <c r="AO174" s="24"/>
      <c r="AP174" s="24"/>
      <c r="BA174" s="110"/>
    </row>
    <row r="175" spans="1:53" x14ac:dyDescent="0.2">
      <c r="A175" s="24"/>
      <c r="B175" s="25"/>
      <c r="C175" s="25"/>
      <c r="D175" s="25"/>
      <c r="E175" s="25"/>
      <c r="F175" s="25"/>
      <c r="G175" s="25"/>
      <c r="H175" s="25"/>
      <c r="I175" s="85"/>
      <c r="J175" s="25"/>
      <c r="K175" s="25"/>
      <c r="L175" s="85"/>
      <c r="M175" s="25"/>
      <c r="N175" s="25"/>
      <c r="O175" s="25"/>
      <c r="P175" s="25"/>
      <c r="Q175" s="25"/>
      <c r="R175" s="85"/>
      <c r="S175" s="85"/>
      <c r="T175" s="8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85"/>
      <c r="AJ175" s="85"/>
      <c r="AK175" s="25"/>
      <c r="AL175" s="25"/>
      <c r="AM175" s="25"/>
      <c r="AN175" s="24"/>
      <c r="AO175" s="24"/>
      <c r="AP175" s="24"/>
      <c r="BA175" s="110"/>
    </row>
    <row r="176" spans="1:53" ht="23.25" x14ac:dyDescent="0.35">
      <c r="A176" s="72" t="s">
        <v>130</v>
      </c>
      <c r="B176" s="73" t="s">
        <v>38</v>
      </c>
      <c r="C176" s="74" t="s">
        <v>85</v>
      </c>
      <c r="D176" s="74" t="s">
        <v>119</v>
      </c>
      <c r="E176" s="74" t="s">
        <v>87</v>
      </c>
      <c r="F176" s="74" t="s">
        <v>120</v>
      </c>
      <c r="G176" s="25"/>
      <c r="H176" s="25"/>
      <c r="I176" s="85"/>
      <c r="J176" s="25"/>
      <c r="K176" s="25"/>
      <c r="L176" s="85"/>
      <c r="M176" s="25"/>
      <c r="N176" s="25"/>
      <c r="O176" s="25"/>
      <c r="P176" s="25"/>
      <c r="Q176" s="25"/>
      <c r="R176" s="85"/>
      <c r="S176" s="85"/>
      <c r="T176" s="8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85"/>
      <c r="AJ176" s="85"/>
      <c r="AK176" s="25"/>
      <c r="AL176" s="25"/>
      <c r="AM176" s="25"/>
      <c r="AN176" s="24"/>
      <c r="AO176" s="24"/>
      <c r="AP176" s="24"/>
      <c r="BA176" s="110"/>
    </row>
    <row r="177" spans="1:53" ht="15" x14ac:dyDescent="0.25">
      <c r="A177" s="75"/>
      <c r="B177" s="74" t="s">
        <v>76</v>
      </c>
      <c r="C177" s="81">
        <f t="array" ref="C177">IFERROR(MIN(IF(('M1 data'!$F$105:$F$116= 'M1 data'!$B177)*ISNUMBER('M1 data'!$G$105:$G$116),'M1 data'!$Y$105:$Y$116)),"-")</f>
        <v>64.580100000000002</v>
      </c>
      <c r="D177" s="81">
        <f t="array" ref="D177">IFERROR(AVERAGE(IF(('M1 data'!$F$105:$F$116= 'M1 data'!$B177)*ISNUMBER('M1 data'!$G$105:$G$116),'M1 data'!$Y$105:$Y$116)),"-")</f>
        <v>70.863466666666667</v>
      </c>
      <c r="E177" s="81">
        <f t="array" ref="E177">IFERROR(MAX(IF(('M1 data'!$F$105:$F$116= 'M1 data'!$B177)*ISNUMBER('M1 data'!$G$105:$G$116),'M1 data'!$Y$105:$Y$116)),"-")</f>
        <v>77.662499999999994</v>
      </c>
      <c r="F177" s="82" t="s">
        <v>89</v>
      </c>
      <c r="G177" s="25"/>
      <c r="H177" s="25"/>
      <c r="I177" s="85"/>
      <c r="J177" s="25"/>
      <c r="K177" s="25"/>
      <c r="L177" s="85"/>
      <c r="M177" s="25"/>
      <c r="N177" s="25"/>
      <c r="O177" s="25"/>
      <c r="P177" s="25"/>
      <c r="Q177" s="25"/>
      <c r="R177" s="85"/>
      <c r="S177" s="85"/>
      <c r="T177" s="8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85"/>
      <c r="AJ177" s="85"/>
      <c r="AK177" s="25"/>
      <c r="AL177" s="25"/>
      <c r="AM177" s="25"/>
      <c r="AN177" s="24"/>
      <c r="AO177" s="24"/>
      <c r="AP177" s="24"/>
      <c r="BA177" s="110"/>
    </row>
    <row r="178" spans="1:53" ht="15" x14ac:dyDescent="0.25">
      <c r="A178" s="75"/>
      <c r="B178" s="74" t="s">
        <v>77</v>
      </c>
      <c r="C178" s="81">
        <f t="array" ref="C178">IFERROR(MIN(IF(('M1 data'!$F$105:$F$116= 'M1 data'!$B178)*ISNUMBER('M1 data'!$G$105:$G$116),'M1 data'!$Y$105:$Y$116)),"-")</f>
        <v>65.253100000000003</v>
      </c>
      <c r="D178" s="81">
        <f t="array" ref="D178">IFERROR(AVERAGE(IF(('M1 data'!$F$105:$F$116= 'M1 data'!$B178)*ISNUMBER('M1 data'!$G$105:$G$116),'M1 data'!$Y$105:$Y$116)),"-")</f>
        <v>70.395033333333345</v>
      </c>
      <c r="E178" s="81">
        <f t="array" ref="E178">IFERROR(MAX(IF(('M1 data'!$F$105:$F$116= 'M1 data'!$B178)*ISNUMBER('M1 data'!$G$105:$G$116),'M1 data'!$Y$105:$Y$116)),"-")</f>
        <v>73.6143</v>
      </c>
      <c r="F178" s="82" t="s">
        <v>89</v>
      </c>
      <c r="G178" s="25"/>
      <c r="H178" s="25"/>
      <c r="I178" s="85"/>
      <c r="J178" s="25"/>
      <c r="K178" s="25"/>
      <c r="L178" s="85"/>
      <c r="M178" s="25"/>
      <c r="N178" s="25"/>
      <c r="O178" s="25"/>
      <c r="P178" s="25"/>
      <c r="Q178" s="25"/>
      <c r="R178" s="85"/>
      <c r="S178" s="85"/>
      <c r="T178" s="8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85"/>
      <c r="AJ178" s="85"/>
      <c r="AK178" s="25"/>
      <c r="AL178" s="25"/>
      <c r="AM178" s="25"/>
      <c r="AN178" s="24"/>
      <c r="AO178" s="24"/>
      <c r="AP178" s="24"/>
      <c r="BA178" s="110"/>
    </row>
    <row r="179" spans="1:53" ht="15" x14ac:dyDescent="0.25">
      <c r="A179" s="75"/>
      <c r="B179" s="74" t="s">
        <v>78</v>
      </c>
      <c r="C179" s="81">
        <f t="array" ref="C179">IFERROR(MIN(IF(('M1 data'!$F$105:$F$116= 'M1 data'!$B179)*ISNUMBER('M1 data'!$G$105:$G$116),'M1 data'!$Y$105:$Y$116)),"-")</f>
        <v>60.3889</v>
      </c>
      <c r="D179" s="81">
        <f t="array" ref="D179">IFERROR(AVERAGE(IF(('M1 data'!$F$105:$F$116= 'M1 data'!$B179)*ISNUMBER('M1 data'!$G$105:$G$116),'M1 data'!$Y$105:$Y$116)),"-")</f>
        <v>64.068433333333331</v>
      </c>
      <c r="E179" s="81">
        <f t="array" ref="E179">IFERROR(MAX(IF(('M1 data'!$F$105:$F$116= 'M1 data'!$B179)*ISNUMBER('M1 data'!$G$105:$G$116),'M1 data'!$Y$105:$Y$116)),"-")</f>
        <v>71.027699999999996</v>
      </c>
      <c r="F179" s="82" t="s">
        <v>89</v>
      </c>
      <c r="G179" s="25"/>
      <c r="H179" s="25"/>
      <c r="I179" s="85"/>
      <c r="J179" s="25"/>
      <c r="K179" s="25"/>
      <c r="L179" s="85"/>
      <c r="M179" s="25"/>
      <c r="N179" s="25"/>
      <c r="O179" s="25"/>
      <c r="P179" s="25"/>
      <c r="Q179" s="25"/>
      <c r="R179" s="85"/>
      <c r="S179" s="85"/>
      <c r="T179" s="8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85"/>
      <c r="AJ179" s="85"/>
      <c r="AK179" s="25"/>
      <c r="AL179" s="25"/>
      <c r="AM179" s="25"/>
      <c r="AN179" s="24"/>
      <c r="AO179" s="24"/>
      <c r="AP179" s="24"/>
      <c r="BA179" s="110"/>
    </row>
    <row r="180" spans="1:53" ht="15" x14ac:dyDescent="0.25">
      <c r="A180" s="75"/>
      <c r="B180" s="74" t="s">
        <v>80</v>
      </c>
      <c r="C180" s="81">
        <f t="array" ref="C180">IFERROR(MIN(IF(('M1 data'!$F$105:$F$116= 'M1 data'!$B180)*ISNUMBER('M1 data'!$G$105:$G$116),'M1 data'!$Y$105:$Y$116)),"-")</f>
        <v>75.871499999999997</v>
      </c>
      <c r="D180" s="81">
        <f t="array" ref="D180">IFERROR(AVERAGE(IF(('M1 data'!$F$105:$F$116= 'M1 data'!$B180)*ISNUMBER('M1 data'!$G$105:$G$116),'M1 data'!$Y$105:$Y$116)),"-")</f>
        <v>81.170733333333331</v>
      </c>
      <c r="E180" s="81">
        <f t="array" ref="E180">IFERROR(MAX(IF(('M1 data'!$F$105:$F$116= 'M1 data'!$B180)*ISNUMBER('M1 data'!$G$105:$G$116),'M1 data'!$Y$105:$Y$116)),"-")</f>
        <v>84.536000000000001</v>
      </c>
      <c r="F180" s="82" t="s">
        <v>89</v>
      </c>
      <c r="G180" s="25"/>
      <c r="H180" s="25"/>
      <c r="I180" s="85"/>
      <c r="J180" s="25"/>
      <c r="K180" s="25"/>
      <c r="L180" s="85"/>
      <c r="M180" s="25"/>
      <c r="N180" s="25"/>
      <c r="O180" s="25"/>
      <c r="P180" s="25"/>
      <c r="Q180" s="25"/>
      <c r="R180" s="85"/>
      <c r="S180" s="85"/>
      <c r="T180" s="8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85"/>
      <c r="AJ180" s="85"/>
      <c r="AK180" s="25"/>
      <c r="AL180" s="25"/>
      <c r="AM180" s="25"/>
      <c r="AN180" s="24"/>
      <c r="AO180" s="24"/>
      <c r="AP180" s="24"/>
      <c r="BA180" s="110"/>
    </row>
    <row r="181" spans="1:53" ht="15" hidden="1" x14ac:dyDescent="0.25">
      <c r="A181" s="75"/>
      <c r="B181" s="74" t="s">
        <v>122</v>
      </c>
      <c r="C181" s="81">
        <f t="array" ref="C181">IFERROR(MIN(IF(('M1 data'!$F$105:$F$116= 'M1 data'!$B181)*ISNUMBER('M1 data'!$G$105:$G$116),'M1 data'!$Y$105:$Y$116)),"-")</f>
        <v>0</v>
      </c>
      <c r="D181" s="81" t="str">
        <f t="array" ref="D181">IFERROR(AVERAGE(IF(('M1 data'!$F$105:$F$116= 'M1 data'!$B181)*ISNUMBER('M1 data'!$G$105:$G$116),'M1 data'!$Y$105:$Y$116)),"-")</f>
        <v>-</v>
      </c>
      <c r="E181" s="81">
        <f t="array" ref="E181">IFERROR(MAX(IF(('M1 data'!$F$105:$F$116= 'M1 data'!$B181)*ISNUMBER('M1 data'!$G$105:$G$116),'M1 data'!$Y$105:$Y$116)),"-")</f>
        <v>0</v>
      </c>
      <c r="F181" s="82" t="s">
        <v>89</v>
      </c>
      <c r="G181" s="25"/>
      <c r="H181" s="25"/>
      <c r="I181" s="85"/>
      <c r="J181" s="25"/>
      <c r="K181" s="25"/>
      <c r="L181" s="85"/>
      <c r="M181" s="25"/>
      <c r="N181" s="25"/>
      <c r="O181" s="25"/>
      <c r="P181" s="25"/>
      <c r="Q181" s="25"/>
      <c r="R181" s="85"/>
      <c r="S181" s="85"/>
      <c r="T181" s="8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85"/>
      <c r="AJ181" s="85"/>
      <c r="AK181" s="25"/>
      <c r="AL181" s="25"/>
      <c r="AM181" s="25"/>
      <c r="AN181" s="24"/>
      <c r="AO181" s="24"/>
      <c r="AP181" s="24"/>
      <c r="BA181" s="110"/>
    </row>
    <row r="182" spans="1:53" ht="15" hidden="1" x14ac:dyDescent="0.25">
      <c r="A182" s="24"/>
      <c r="B182" s="74" t="s">
        <v>123</v>
      </c>
      <c r="C182" s="81">
        <f t="array" ref="C182">IFERROR(MIN(IF(('M1 data'!$F$105:$F$116= 'M1 data'!$B182)*ISNUMBER('M1 data'!$G$105:$G$116),'M1 data'!$Y$105:$Y$116)),"-")</f>
        <v>0</v>
      </c>
      <c r="D182" s="81" t="str">
        <f t="array" ref="D182">IFERROR(AVERAGE(IF(('M1 data'!$F$105:$F$116= 'M1 data'!$B182)*ISNUMBER('M1 data'!$G$105:$G$116),'M1 data'!$Y$105:$Y$116)),"-")</f>
        <v>-</v>
      </c>
      <c r="E182" s="81">
        <f t="array" ref="E182">IFERROR(MAX(IF(('M1 data'!$F$105:$F$116= 'M1 data'!$B182)*ISNUMBER('M1 data'!$G$105:$G$116),'M1 data'!$Y$105:$Y$116)),"-")</f>
        <v>0</v>
      </c>
      <c r="F182" s="82" t="s">
        <v>89</v>
      </c>
      <c r="G182" s="25"/>
      <c r="H182" s="25"/>
      <c r="I182" s="85"/>
      <c r="J182" s="25"/>
      <c r="K182" s="25"/>
      <c r="L182" s="85"/>
      <c r="M182" s="25"/>
      <c r="N182" s="25"/>
      <c r="O182" s="25"/>
      <c r="P182" s="25"/>
      <c r="Q182" s="25"/>
      <c r="R182" s="85"/>
      <c r="S182" s="85"/>
      <c r="T182" s="8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85"/>
      <c r="AJ182" s="85"/>
      <c r="AK182" s="25"/>
      <c r="AL182" s="25"/>
      <c r="AM182" s="25"/>
      <c r="AN182" s="24"/>
      <c r="AO182" s="24"/>
      <c r="AP182" s="24"/>
      <c r="BA182" s="110"/>
    </row>
    <row r="183" spans="1:53" ht="15" hidden="1" x14ac:dyDescent="0.25">
      <c r="A183" s="24"/>
      <c r="B183" s="74" t="s">
        <v>110</v>
      </c>
      <c r="C183" s="81">
        <f t="array" ref="C183">IFERROR(MIN(IF(('M1 data'!$F$105:$F$116= 'M1 data'!$B183)*ISNUMBER('M1 data'!$G$105:$G$116),'M1 data'!$Y$105:$Y$116)),"-")</f>
        <v>0</v>
      </c>
      <c r="D183" s="81" t="str">
        <f t="array" ref="D183">IFERROR(AVERAGE(IF(('M1 data'!$F$105:$F$116= 'M1 data'!$B183)*ISNUMBER('M1 data'!$G$105:$G$116),'M1 data'!$Y$105:$Y$116)),"-")</f>
        <v>-</v>
      </c>
      <c r="E183" s="81">
        <f t="array" ref="E183">IFERROR(MAX(IF(('M1 data'!$F$105:$F$116= 'M1 data'!$B183)*ISNUMBER('M1 data'!$G$105:$G$116),'M1 data'!$Y$105:$Y$116)),"-")</f>
        <v>0</v>
      </c>
      <c r="F183" s="81" t="s">
        <v>89</v>
      </c>
      <c r="G183" s="25"/>
      <c r="H183" s="25"/>
      <c r="I183" s="85"/>
      <c r="J183" s="25"/>
      <c r="K183" s="25"/>
      <c r="L183" s="85"/>
      <c r="M183" s="25"/>
      <c r="N183" s="25"/>
      <c r="O183" s="25"/>
      <c r="P183" s="25"/>
      <c r="Q183" s="25"/>
      <c r="R183" s="85"/>
      <c r="S183" s="85"/>
      <c r="T183" s="8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85"/>
      <c r="AJ183" s="85"/>
      <c r="AK183" s="25"/>
      <c r="AL183" s="25"/>
      <c r="AM183" s="25"/>
      <c r="AN183" s="24"/>
      <c r="AO183" s="24"/>
      <c r="AP183" s="24"/>
      <c r="BA183" s="110"/>
    </row>
    <row r="184" spans="1:53" x14ac:dyDescent="0.2">
      <c r="A184" s="24"/>
      <c r="B184" s="25"/>
      <c r="C184" s="25"/>
      <c r="D184" s="25"/>
      <c r="E184" s="25"/>
      <c r="F184" s="25"/>
      <c r="G184" s="25"/>
      <c r="H184" s="25"/>
      <c r="I184" s="85"/>
      <c r="J184" s="25"/>
      <c r="K184" s="25"/>
      <c r="L184" s="85"/>
      <c r="M184" s="25"/>
      <c r="N184" s="25"/>
      <c r="O184" s="25"/>
      <c r="P184" s="25"/>
      <c r="Q184" s="25"/>
      <c r="R184" s="85"/>
      <c r="S184" s="85"/>
      <c r="T184" s="8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85"/>
      <c r="AJ184" s="85"/>
      <c r="AK184" s="25"/>
      <c r="AL184" s="25"/>
      <c r="AM184" s="25"/>
      <c r="AN184" s="24"/>
      <c r="AO184" s="24"/>
      <c r="AP184" s="24"/>
      <c r="BA184" s="110"/>
    </row>
    <row r="185" spans="1:53" ht="23.25" x14ac:dyDescent="0.35">
      <c r="A185" s="72" t="s">
        <v>131</v>
      </c>
      <c r="B185" s="73" t="s">
        <v>38</v>
      </c>
      <c r="C185" s="74" t="s">
        <v>85</v>
      </c>
      <c r="D185" s="74" t="s">
        <v>119</v>
      </c>
      <c r="E185" s="74" t="s">
        <v>87</v>
      </c>
      <c r="F185" s="74" t="s">
        <v>120</v>
      </c>
      <c r="G185" s="24"/>
      <c r="H185" s="24"/>
      <c r="I185" s="26"/>
      <c r="J185" s="24"/>
      <c r="K185" s="24"/>
      <c r="L185" s="26"/>
      <c r="M185" s="24"/>
      <c r="N185" s="24"/>
      <c r="O185" s="24"/>
      <c r="P185" s="24"/>
      <c r="Q185" s="24"/>
      <c r="R185" s="26"/>
      <c r="S185" s="26"/>
      <c r="T185" s="26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6"/>
      <c r="AJ185" s="26"/>
      <c r="AK185" s="24"/>
      <c r="AL185" s="24"/>
      <c r="AM185" s="24"/>
      <c r="AN185" s="24"/>
      <c r="AO185" s="24"/>
      <c r="AP185" s="24"/>
      <c r="BA185" s="110"/>
    </row>
    <row r="186" spans="1:53" ht="15" x14ac:dyDescent="0.25">
      <c r="A186" s="75"/>
      <c r="B186" s="74" t="s">
        <v>76</v>
      </c>
      <c r="C186" s="81">
        <f t="array" ref="C186">IFERROR(MIN(IF(('M1 data'!$F$105:$F$116= 'M1 data'!$B186)*ISNUMBER('M1 data'!$G$105:$G$116),'M1 data'!$AI$105:$AI$116)),"-")</f>
        <v>-36.3812</v>
      </c>
      <c r="D186" s="81">
        <f t="array" ref="D186">IFERROR(AVERAGE(IF(('M1 data'!$F$105:$F$116= 'M1 data'!$B186)*ISNUMBER('M1 data'!$G$105:$G$116),'M1 data'!$AI$105:$AI$116)),"-")</f>
        <v>-30.350099999999998</v>
      </c>
      <c r="E186" s="81">
        <f t="array" ref="E186">IFERROR(MAX(IF(('M1 data'!$F$105:$F$116= 'M1 data'!$B186)*ISNUMBER('M1 data'!$G$105:$G$116),'M1 data'!$AI$105:$AI$116)),"-")</f>
        <v>-25.1676</v>
      </c>
      <c r="F186" s="82" t="s">
        <v>98</v>
      </c>
      <c r="G186" s="24"/>
      <c r="H186" s="24"/>
      <c r="I186" s="26"/>
      <c r="J186" s="24"/>
      <c r="K186" s="24"/>
      <c r="L186" s="26"/>
      <c r="M186" s="24"/>
      <c r="N186" s="24"/>
      <c r="O186" s="24"/>
      <c r="P186" s="24"/>
      <c r="Q186" s="24"/>
      <c r="R186" s="26"/>
      <c r="S186" s="26"/>
      <c r="T186" s="26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6"/>
      <c r="AJ186" s="26"/>
      <c r="AK186" s="24"/>
      <c r="AL186" s="24"/>
      <c r="AM186" s="24"/>
      <c r="AN186" s="24"/>
      <c r="AO186" s="24"/>
      <c r="AP186" s="24"/>
      <c r="BA186" s="110"/>
    </row>
    <row r="187" spans="1:53" ht="15" x14ac:dyDescent="0.25">
      <c r="A187" s="75"/>
      <c r="B187" s="74" t="s">
        <v>77</v>
      </c>
      <c r="C187" s="81">
        <f t="array" ref="C187">IFERROR(MIN(IF(('M1 data'!$F$105:$F$116= 'M1 data'!$B187)*ISNUMBER('M1 data'!$G$105:$G$116),'M1 data'!$AI$105:$AI$116)),"-")</f>
        <v>-31.162800000000001</v>
      </c>
      <c r="D187" s="81">
        <f t="array" ref="D187">IFERROR(AVERAGE(IF(('M1 data'!$F$105:$F$116= 'M1 data'!$B187)*ISNUMBER('M1 data'!$G$105:$G$116),'M1 data'!$AI$105:$AI$116)),"-")</f>
        <v>-24.450933333333335</v>
      </c>
      <c r="E187" s="81">
        <f t="array" ref="E187">IFERROR(MAX(IF(('M1 data'!$F$105:$F$116= 'M1 data'!$B187)*ISNUMBER('M1 data'!$G$105:$G$116),'M1 data'!$AI$105:$AI$116)),"-")</f>
        <v>-16.687799999999999</v>
      </c>
      <c r="F187" s="82" t="s">
        <v>98</v>
      </c>
      <c r="G187" s="24"/>
      <c r="H187" s="24"/>
      <c r="I187" s="26"/>
      <c r="J187" s="24"/>
      <c r="K187" s="24"/>
      <c r="L187" s="26"/>
      <c r="M187" s="24"/>
      <c r="N187" s="24"/>
      <c r="O187" s="24"/>
      <c r="P187" s="24"/>
      <c r="Q187" s="24"/>
      <c r="R187" s="26"/>
      <c r="S187" s="26"/>
      <c r="T187" s="26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6"/>
      <c r="AJ187" s="26"/>
      <c r="AK187" s="24"/>
      <c r="AL187" s="24"/>
      <c r="AM187" s="24"/>
      <c r="AN187" s="24"/>
      <c r="AO187" s="24"/>
      <c r="AP187" s="24"/>
      <c r="BA187" s="110"/>
    </row>
    <row r="188" spans="1:53" ht="15" x14ac:dyDescent="0.25">
      <c r="A188" s="75"/>
      <c r="B188" s="74" t="s">
        <v>78</v>
      </c>
      <c r="C188" s="81">
        <f t="array" ref="C188">IFERROR(MIN(IF(('M1 data'!$F$105:$F$116= 'M1 data'!$B188)*ISNUMBER('M1 data'!$G$105:$G$116),'M1 data'!$AI$105:$AI$116)),"-")</f>
        <v>-26.6633</v>
      </c>
      <c r="D188" s="81">
        <f t="array" ref="D188">IFERROR(AVERAGE(IF(('M1 data'!$F$105:$F$116= 'M1 data'!$B188)*ISNUMBER('M1 data'!$G$105:$G$116),'M1 data'!$AI$105:$AI$116)),"-")</f>
        <v>-16.2134</v>
      </c>
      <c r="E188" s="81">
        <f t="array" ref="E188">IFERROR(MAX(IF(('M1 data'!$F$105:$F$116= 'M1 data'!$B188)*ISNUMBER('M1 data'!$G$105:$G$116),'M1 data'!$AI$105:$AI$116)),"-")</f>
        <v>-8.6006</v>
      </c>
      <c r="F188" s="82" t="s">
        <v>98</v>
      </c>
      <c r="G188" s="24"/>
      <c r="H188" s="24"/>
      <c r="I188" s="26"/>
      <c r="J188" s="24"/>
      <c r="K188" s="24"/>
      <c r="L188" s="26"/>
      <c r="M188" s="24"/>
      <c r="N188" s="24"/>
      <c r="O188" s="24"/>
      <c r="P188" s="24"/>
      <c r="Q188" s="24"/>
      <c r="R188" s="26"/>
      <c r="S188" s="26"/>
      <c r="T188" s="26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6"/>
      <c r="AJ188" s="26"/>
      <c r="AK188" s="24"/>
      <c r="AL188" s="24"/>
      <c r="AM188" s="24"/>
      <c r="AN188" s="24"/>
      <c r="AO188" s="24"/>
      <c r="AP188" s="24"/>
      <c r="BA188" s="110"/>
    </row>
    <row r="189" spans="1:53" ht="15" x14ac:dyDescent="0.25">
      <c r="A189" s="75"/>
      <c r="B189" s="74" t="s">
        <v>80</v>
      </c>
      <c r="C189" s="81">
        <f t="array" ref="C189">IFERROR(MIN(IF(('M1 data'!$F$105:$F$116= 'M1 data'!$B189)*ISNUMBER('M1 data'!$G$105:$G$116),'M1 data'!$AI$105:$AI$116)),"-")</f>
        <v>-161.28980000000001</v>
      </c>
      <c r="D189" s="81">
        <f t="array" ref="D189">IFERROR(AVERAGE(IF(('M1 data'!$F$105:$F$116= 'M1 data'!$B189)*ISNUMBER('M1 data'!$G$105:$G$116),'M1 data'!$AI$105:$AI$116)),"-")</f>
        <v>-95.193633333333324</v>
      </c>
      <c r="E189" s="81">
        <f t="array" ref="E189">IFERROR(MAX(IF(('M1 data'!$F$105:$F$116= 'M1 data'!$B189)*ISNUMBER('M1 data'!$G$105:$G$116),'M1 data'!$AI$105:$AI$116)),"-")</f>
        <v>-35.762099999999997</v>
      </c>
      <c r="F189" s="82" t="s">
        <v>98</v>
      </c>
      <c r="G189" s="24"/>
      <c r="H189" s="24"/>
      <c r="I189" s="26"/>
      <c r="J189" s="24"/>
      <c r="K189" s="24"/>
      <c r="L189" s="26"/>
      <c r="M189" s="24"/>
      <c r="N189" s="24"/>
      <c r="O189" s="24"/>
      <c r="P189" s="24"/>
      <c r="Q189" s="24"/>
      <c r="R189" s="26"/>
      <c r="S189" s="26"/>
      <c r="T189" s="26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6"/>
      <c r="AJ189" s="26"/>
      <c r="AK189" s="24"/>
      <c r="AL189" s="24"/>
      <c r="AM189" s="24"/>
      <c r="AN189" s="24"/>
      <c r="AO189" s="24"/>
      <c r="AP189" s="24"/>
      <c r="BA189" s="110"/>
    </row>
    <row r="190" spans="1:53" ht="15" hidden="1" x14ac:dyDescent="0.25">
      <c r="A190" s="75"/>
      <c r="B190" s="74" t="s">
        <v>122</v>
      </c>
      <c r="C190" s="81">
        <f t="array" ref="C190">IFERROR(MIN(IF(('M1 data'!$F$105:$F$116= 'M1 data'!$B190)*ISNUMBER('M1 data'!$G$105:$G$116),'M1 data'!$AI$105:$AI$116)),"-")</f>
        <v>0</v>
      </c>
      <c r="D190" s="81" t="str">
        <f t="array" ref="D190">IFERROR(AVERAGE(IF(('M1 data'!$F$105:$F$116= 'M1 data'!$B190)*ISNUMBER('M1 data'!$G$105:$G$116),'M1 data'!$AI$105:$AI$116)),"-")</f>
        <v>-</v>
      </c>
      <c r="E190" s="81">
        <f t="array" ref="E190">IFERROR(MAX(IF(('M1 data'!$F$105:$F$116= 'M1 data'!$B190)*ISNUMBER('M1 data'!$G$105:$G$116),'M1 data'!$AI$105:$AI$116)),"-")</f>
        <v>0</v>
      </c>
      <c r="F190" s="82" t="s">
        <v>98</v>
      </c>
      <c r="G190" s="24"/>
      <c r="H190" s="24"/>
      <c r="I190" s="26"/>
      <c r="J190" s="24"/>
      <c r="K190" s="24"/>
      <c r="L190" s="26"/>
      <c r="M190" s="24"/>
      <c r="N190" s="24"/>
      <c r="O190" s="24"/>
      <c r="P190" s="24"/>
      <c r="Q190" s="24"/>
      <c r="R190" s="26"/>
      <c r="S190" s="26"/>
      <c r="T190" s="26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6"/>
      <c r="AJ190" s="26"/>
      <c r="AK190" s="24"/>
      <c r="AL190" s="24"/>
      <c r="AM190" s="24"/>
      <c r="AN190" s="24"/>
      <c r="AO190" s="24"/>
      <c r="AP190" s="24"/>
      <c r="BA190" s="110"/>
    </row>
    <row r="191" spans="1:53" ht="15" hidden="1" x14ac:dyDescent="0.25">
      <c r="A191" s="24"/>
      <c r="B191" s="74" t="s">
        <v>123</v>
      </c>
      <c r="C191" s="81">
        <f t="array" ref="C191">IFERROR(MIN(IF(('M1 data'!$F$105:$F$116= 'M1 data'!$B191)*ISNUMBER('M1 data'!$G$105:$G$116),'M1 data'!$AI$105:$AI$116)),"-")</f>
        <v>0</v>
      </c>
      <c r="D191" s="81" t="str">
        <f t="array" ref="D191">IFERROR(AVERAGE(IF(('M1 data'!$F$105:$F$116= 'M1 data'!$B191)*ISNUMBER('M1 data'!$G$105:$G$116),'M1 data'!$AI$105:$AI$116)),"-")</f>
        <v>-</v>
      </c>
      <c r="E191" s="81">
        <f t="array" ref="E191">IFERROR(MAX(IF(('M1 data'!$F$105:$F$116= 'M1 data'!$B191)*ISNUMBER('M1 data'!$G$105:$G$116),'M1 data'!$AI$105:$AI$116)),"-")</f>
        <v>0</v>
      </c>
      <c r="F191" s="81" t="s">
        <v>98</v>
      </c>
      <c r="G191" s="24"/>
      <c r="H191" s="24"/>
      <c r="I191" s="26"/>
      <c r="J191" s="24"/>
      <c r="K191" s="24"/>
      <c r="L191" s="26"/>
      <c r="M191" s="24"/>
      <c r="N191" s="24"/>
      <c r="O191" s="24"/>
      <c r="P191" s="24"/>
      <c r="Q191" s="24"/>
      <c r="R191" s="26"/>
      <c r="S191" s="26"/>
      <c r="T191" s="26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6"/>
      <c r="AJ191" s="26"/>
      <c r="AK191" s="24"/>
      <c r="AL191" s="24"/>
      <c r="AM191" s="24"/>
      <c r="AN191" s="24"/>
      <c r="AO191" s="24"/>
      <c r="AP191" s="24"/>
      <c r="BA191" s="110"/>
    </row>
    <row r="192" spans="1:53" ht="15" hidden="1" x14ac:dyDescent="0.25">
      <c r="A192" s="24"/>
      <c r="B192" s="74" t="s">
        <v>110</v>
      </c>
      <c r="C192" s="81">
        <f t="array" ref="C192">IFERROR(MIN(IF(('M1 data'!$F$105:$F$116= 'M1 data'!$B192)*ISNUMBER('M1 data'!$G$105:$G$116),'M1 data'!$AI$105:$AI$116)),"-")</f>
        <v>0</v>
      </c>
      <c r="D192" s="81" t="str">
        <f t="array" ref="D192">IFERROR(AVERAGE(IF(('M1 data'!$F$105:$F$116= 'M1 data'!$B192)*ISNUMBER('M1 data'!$G$105:$G$116),'M1 data'!$AI$105:$AI$116)),"-")</f>
        <v>-</v>
      </c>
      <c r="E192" s="81">
        <f t="array" ref="E192">IFERROR(MAX(IF(('M1 data'!$F$105:$F$116= 'M1 data'!$B192)*ISNUMBER('M1 data'!$G$105:$G$116),'M1 data'!$AI$105:$AI$116)),"-")</f>
        <v>0</v>
      </c>
      <c r="F192" s="81" t="s">
        <v>98</v>
      </c>
      <c r="G192" s="24"/>
      <c r="H192" s="24"/>
      <c r="I192" s="26"/>
      <c r="J192" s="24"/>
      <c r="K192" s="24"/>
      <c r="L192" s="26"/>
      <c r="M192" s="24"/>
      <c r="N192" s="24"/>
      <c r="O192" s="24"/>
      <c r="P192" s="24"/>
      <c r="Q192" s="24"/>
      <c r="R192" s="26"/>
      <c r="S192" s="26"/>
      <c r="T192" s="26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6"/>
      <c r="AJ192" s="26"/>
      <c r="AK192" s="24"/>
      <c r="AL192" s="24"/>
      <c r="AM192" s="24"/>
      <c r="AN192" s="24"/>
      <c r="AO192" s="24"/>
      <c r="AP192" s="24"/>
      <c r="BA192" s="110"/>
    </row>
    <row r="193" spans="1:53" x14ac:dyDescent="0.2">
      <c r="A193" s="24"/>
      <c r="B193" s="24"/>
      <c r="C193" s="24"/>
      <c r="D193" s="24"/>
      <c r="E193" s="24"/>
      <c r="F193" s="24"/>
      <c r="G193" s="24"/>
      <c r="H193" s="24"/>
      <c r="I193" s="26"/>
      <c r="J193" s="24"/>
      <c r="K193" s="24"/>
      <c r="L193" s="26"/>
      <c r="M193" s="24"/>
      <c r="N193" s="24"/>
      <c r="O193" s="24"/>
      <c r="P193" s="24"/>
      <c r="Q193" s="24"/>
      <c r="R193" s="26"/>
      <c r="S193" s="26"/>
      <c r="T193" s="26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6"/>
      <c r="AJ193" s="26"/>
      <c r="AK193" s="24"/>
      <c r="AL193" s="24"/>
      <c r="AM193" s="24"/>
      <c r="AN193" s="24"/>
      <c r="AO193" s="24"/>
      <c r="AP193" s="24"/>
      <c r="BA193" s="110"/>
    </row>
    <row r="194" spans="1:53" ht="23.25" x14ac:dyDescent="0.35">
      <c r="A194" s="72" t="s">
        <v>132</v>
      </c>
      <c r="B194" s="73" t="s">
        <v>38</v>
      </c>
      <c r="C194" s="74" t="s">
        <v>85</v>
      </c>
      <c r="D194" s="74" t="s">
        <v>119</v>
      </c>
      <c r="E194" s="74" t="s">
        <v>87</v>
      </c>
      <c r="F194" s="74" t="s">
        <v>120</v>
      </c>
      <c r="G194" s="24"/>
      <c r="H194" s="24"/>
      <c r="I194" s="26"/>
      <c r="J194" s="24"/>
      <c r="K194" s="24"/>
      <c r="L194" s="26"/>
      <c r="M194" s="24"/>
      <c r="N194" s="24"/>
      <c r="O194" s="24"/>
      <c r="P194" s="24"/>
      <c r="Q194" s="24"/>
      <c r="R194" s="26"/>
      <c r="S194" s="26"/>
      <c r="T194" s="26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6"/>
      <c r="AJ194" s="26"/>
      <c r="AK194" s="24"/>
      <c r="AL194" s="24"/>
      <c r="AM194" s="24"/>
      <c r="AN194" s="24"/>
      <c r="AO194" s="24"/>
      <c r="AP194" s="24"/>
      <c r="BA194" s="110"/>
    </row>
    <row r="195" spans="1:53" ht="15" x14ac:dyDescent="0.25">
      <c r="A195" s="75"/>
      <c r="B195" s="74" t="s">
        <v>76</v>
      </c>
      <c r="C195" s="81">
        <f t="array" ref="C195">IFERROR(MIN(IF(('M1 data'!$F$105:$F$116= 'M1 data'!$B195)*ISNUMBER('M1 data'!$G$105:$G$116),'M1 data'!$AJ$105:$AJ$116)),"-")</f>
        <v>3125.1264999999999</v>
      </c>
      <c r="D195" s="81">
        <f t="array" ref="D195">IFERROR(AVERAGE(IF(('M1 data'!$F$105:$F$116= 'M1 data'!$B195)*ISNUMBER('M1 data'!$G$105:$G$116),'M1 data'!$AJ$105:$AJ$116)),"-")</f>
        <v>3297.6436333333331</v>
      </c>
      <c r="E195" s="81">
        <f t="array" ref="E195">IFERROR(MAX(IF(('M1 data'!$F$105:$F$116= 'M1 data'!$B195)*ISNUMBER('M1 data'!$G$105:$G$116),'M1 data'!$AJ$105:$AJ$116)),"-")</f>
        <v>3467.0513000000001</v>
      </c>
      <c r="F195" s="82" t="s">
        <v>98</v>
      </c>
      <c r="G195" s="24"/>
      <c r="H195" s="24"/>
      <c r="I195" s="26"/>
      <c r="J195" s="24"/>
      <c r="K195" s="24"/>
      <c r="L195" s="26"/>
      <c r="M195" s="24"/>
      <c r="N195" s="24"/>
      <c r="O195" s="24"/>
      <c r="P195" s="24"/>
      <c r="Q195" s="24"/>
      <c r="R195" s="26"/>
      <c r="S195" s="26"/>
      <c r="T195" s="26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6"/>
      <c r="AJ195" s="26"/>
      <c r="AK195" s="24"/>
      <c r="AL195" s="24"/>
      <c r="AM195" s="24"/>
      <c r="AN195" s="24"/>
      <c r="AO195" s="24"/>
      <c r="AP195" s="24"/>
      <c r="BA195" s="110"/>
    </row>
    <row r="196" spans="1:53" ht="15" x14ac:dyDescent="0.25">
      <c r="A196" s="75"/>
      <c r="B196" s="74" t="s">
        <v>77</v>
      </c>
      <c r="C196" s="81">
        <f t="array" ref="C196">IFERROR(MIN(IF(('M1 data'!$F$105:$F$116= 'M1 data'!$B196)*ISNUMBER('M1 data'!$G$105:$G$116),'M1 data'!$AJ$105:$AJ$116)),"-")</f>
        <v>3094.1646999999998</v>
      </c>
      <c r="D196" s="81">
        <f t="array" ref="D196">IFERROR(AVERAGE(IF(('M1 data'!$F$105:$F$116= 'M1 data'!$B196)*ISNUMBER('M1 data'!$G$105:$G$116),'M1 data'!$AJ$105:$AJ$116)),"-")</f>
        <v>3264.9868999999999</v>
      </c>
      <c r="E196" s="81">
        <f t="array" ref="E196">IFERROR(MAX(IF(('M1 data'!$F$105:$F$116= 'M1 data'!$B196)*ISNUMBER('M1 data'!$G$105:$G$116),'M1 data'!$AJ$105:$AJ$116)),"-")</f>
        <v>3435.4249</v>
      </c>
      <c r="F196" s="82" t="s">
        <v>98</v>
      </c>
      <c r="G196" s="24"/>
      <c r="H196" s="24"/>
      <c r="I196" s="26"/>
      <c r="J196" s="24"/>
      <c r="K196" s="24"/>
      <c r="L196" s="26"/>
      <c r="M196" s="24"/>
      <c r="N196" s="24"/>
      <c r="O196" s="24"/>
      <c r="P196" s="24"/>
      <c r="Q196" s="24"/>
      <c r="R196" s="26"/>
      <c r="S196" s="26"/>
      <c r="T196" s="26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6"/>
      <c r="AJ196" s="26"/>
      <c r="AK196" s="24"/>
      <c r="AL196" s="24"/>
      <c r="AM196" s="24"/>
      <c r="AN196" s="24"/>
      <c r="AO196" s="24"/>
      <c r="AP196" s="24"/>
      <c r="BA196" s="110"/>
    </row>
    <row r="197" spans="1:53" ht="15" x14ac:dyDescent="0.25">
      <c r="A197" s="75"/>
      <c r="B197" s="74" t="s">
        <v>78</v>
      </c>
      <c r="C197" s="81">
        <f t="array" ref="C197">IFERROR(MIN(IF(('M1 data'!$F$105:$F$116= 'M1 data'!$B197)*ISNUMBER('M1 data'!$G$105:$G$116),'M1 data'!$AJ$105:$AJ$116)),"-")</f>
        <v>3106.8074000000001</v>
      </c>
      <c r="D197" s="81">
        <f t="array" ref="D197">IFERROR(AVERAGE(IF(('M1 data'!$F$105:$F$116= 'M1 data'!$B197)*ISNUMBER('M1 data'!$G$105:$G$116),'M1 data'!$AJ$105:$AJ$116)),"-")</f>
        <v>3283.2507999999998</v>
      </c>
      <c r="E197" s="81">
        <f t="array" ref="E197">IFERROR(MAX(IF(('M1 data'!$F$105:$F$116= 'M1 data'!$B197)*ISNUMBER('M1 data'!$G$105:$G$116),'M1 data'!$AJ$105:$AJ$116)),"-")</f>
        <v>3463.7521999999999</v>
      </c>
      <c r="F197" s="82" t="s">
        <v>98</v>
      </c>
      <c r="G197" s="24"/>
      <c r="H197" s="24"/>
      <c r="I197" s="26"/>
      <c r="J197" s="24"/>
      <c r="K197" s="24"/>
      <c r="L197" s="26"/>
      <c r="M197" s="24"/>
      <c r="N197" s="24"/>
      <c r="O197" s="24"/>
      <c r="P197" s="24"/>
      <c r="Q197" s="24"/>
      <c r="R197" s="26"/>
      <c r="S197" s="26"/>
      <c r="T197" s="26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6"/>
      <c r="AJ197" s="26"/>
      <c r="AK197" s="24"/>
      <c r="AL197" s="24"/>
      <c r="AM197" s="24"/>
      <c r="AN197" s="24"/>
      <c r="AO197" s="24"/>
      <c r="AP197" s="24"/>
      <c r="BA197" s="110"/>
    </row>
    <row r="198" spans="1:53" ht="15" x14ac:dyDescent="0.25">
      <c r="A198" s="75"/>
      <c r="B198" s="74" t="s">
        <v>80</v>
      </c>
      <c r="C198" s="81">
        <f t="array" ref="C198">IFERROR(MIN(IF(('M1 data'!$F$105:$F$116= 'M1 data'!$B198)*ISNUMBER('M1 data'!$G$105:$G$116),'M1 data'!$AJ$105:$AJ$116)),"-")</f>
        <v>2386.2820000000002</v>
      </c>
      <c r="D198" s="81">
        <f t="array" ref="D198">IFERROR(AVERAGE(IF(('M1 data'!$F$105:$F$116= 'M1 data'!$B198)*ISNUMBER('M1 data'!$G$105:$G$116),'M1 data'!$AJ$105:$AJ$116)),"-")</f>
        <v>2567.8305333333333</v>
      </c>
      <c r="E198" s="81">
        <f t="array" ref="E198">IFERROR(MAX(IF(('M1 data'!$F$105:$F$116= 'M1 data'!$B198)*ISNUMBER('M1 data'!$G$105:$G$116),'M1 data'!$AJ$105:$AJ$116)),"-")</f>
        <v>2754.6046000000001</v>
      </c>
      <c r="F198" s="82" t="s">
        <v>98</v>
      </c>
      <c r="G198" s="24"/>
      <c r="H198" s="24"/>
      <c r="I198" s="26"/>
      <c r="J198" s="24"/>
      <c r="K198" s="24"/>
      <c r="L198" s="26"/>
      <c r="M198" s="24"/>
      <c r="N198" s="24"/>
      <c r="O198" s="24"/>
      <c r="P198" s="24"/>
      <c r="Q198" s="24"/>
      <c r="R198" s="26"/>
      <c r="S198" s="26"/>
      <c r="T198" s="26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6"/>
      <c r="AJ198" s="26"/>
      <c r="AK198" s="24"/>
      <c r="AL198" s="24"/>
      <c r="AM198" s="24"/>
      <c r="AN198" s="24"/>
      <c r="AO198" s="24"/>
      <c r="AP198" s="24"/>
      <c r="BA198" s="110"/>
    </row>
    <row r="199" spans="1:53" ht="15" hidden="1" x14ac:dyDescent="0.25">
      <c r="A199" s="75"/>
      <c r="B199" s="74" t="s">
        <v>122</v>
      </c>
      <c r="C199" s="81">
        <f t="array" ref="C199">IFERROR(MIN(IF(('M1 data'!$F$105:$F$116= 'M1 data'!$B199)*ISNUMBER('M1 data'!$G$105:$G$116),'M1 data'!$AJ$105:$AJ$116)),"-")</f>
        <v>0</v>
      </c>
      <c r="D199" s="81" t="str">
        <f t="array" ref="D199">IFERROR(AVERAGE(IF(('M1 data'!$F$105:$F$116= 'M1 data'!$B199)*ISNUMBER('M1 data'!$G$105:$G$116),'M1 data'!$AJ$105:$AJ$116)),"-")</f>
        <v>-</v>
      </c>
      <c r="E199" s="81">
        <f t="array" ref="E199">IFERROR(MAX(IF(('M1 data'!$F$105:$F$116= 'M1 data'!$B199)*ISNUMBER('M1 data'!$G$105:$G$116),'M1 data'!$AJ$105:$AJ$116)),"-")</f>
        <v>0</v>
      </c>
      <c r="F199" s="82" t="s">
        <v>98</v>
      </c>
      <c r="G199" s="24"/>
      <c r="H199" s="24"/>
      <c r="I199" s="26"/>
      <c r="J199" s="24"/>
      <c r="K199" s="24"/>
      <c r="L199" s="26"/>
      <c r="M199" s="24"/>
      <c r="N199" s="24"/>
      <c r="O199" s="24"/>
      <c r="P199" s="24"/>
      <c r="Q199" s="24"/>
      <c r="R199" s="26"/>
      <c r="S199" s="26"/>
      <c r="T199" s="26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6"/>
      <c r="AJ199" s="26"/>
      <c r="AK199" s="24"/>
      <c r="AL199" s="24"/>
      <c r="AM199" s="24"/>
      <c r="AN199" s="24"/>
      <c r="AO199" s="24"/>
      <c r="AP199" s="24"/>
      <c r="BA199" s="110"/>
    </row>
    <row r="200" spans="1:53" ht="15" hidden="1" x14ac:dyDescent="0.25">
      <c r="A200" s="24"/>
      <c r="B200" s="74" t="s">
        <v>123</v>
      </c>
      <c r="C200" s="81">
        <f t="array" ref="C200">IFERROR(MIN(IF(('M1 data'!$F$105:$F$116= 'M1 data'!$B200)*ISNUMBER('M1 data'!$G$105:$G$116),'M1 data'!$AJ$105:$AJ$116)),"-")</f>
        <v>0</v>
      </c>
      <c r="D200" s="81" t="str">
        <f t="array" ref="D200">IFERROR(AVERAGE(IF(('M1 data'!$F$105:$F$116= 'M1 data'!$B200)*ISNUMBER('M1 data'!$G$105:$G$116),'M1 data'!$AJ$105:$AJ$116)),"-")</f>
        <v>-</v>
      </c>
      <c r="E200" s="81">
        <f t="array" ref="E200">IFERROR(MAX(IF(('M1 data'!$F$105:$F$116= 'M1 data'!$B200)*ISNUMBER('M1 data'!$G$105:$G$116),'M1 data'!$AJ$105:$AJ$116)),"-")</f>
        <v>0</v>
      </c>
      <c r="F200" s="82" t="s">
        <v>98</v>
      </c>
      <c r="G200" s="24"/>
      <c r="H200" s="24"/>
      <c r="I200" s="26"/>
      <c r="J200" s="24"/>
      <c r="K200" s="24"/>
      <c r="L200" s="26"/>
      <c r="M200" s="24"/>
      <c r="N200" s="24"/>
      <c r="O200" s="24"/>
      <c r="P200" s="24"/>
      <c r="Q200" s="24"/>
      <c r="R200" s="26"/>
      <c r="S200" s="26"/>
      <c r="T200" s="26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6"/>
      <c r="AJ200" s="26"/>
      <c r="AK200" s="24"/>
      <c r="AL200" s="24"/>
      <c r="AM200" s="24"/>
      <c r="AN200" s="24"/>
      <c r="AO200" s="24"/>
      <c r="AP200" s="24"/>
      <c r="BA200" s="110"/>
    </row>
    <row r="201" spans="1:53" ht="15" hidden="1" x14ac:dyDescent="0.25">
      <c r="A201" s="24"/>
      <c r="B201" s="74" t="s">
        <v>110</v>
      </c>
      <c r="C201" s="81">
        <f t="array" ref="C201">IFERROR(MIN(IF(('M1 data'!$F$105:$F$116= 'M1 data'!$B201)*ISNUMBER('M1 data'!$G$105:$G$116),'M1 data'!$AJ$105:$AJ$116)),"-")</f>
        <v>0</v>
      </c>
      <c r="D201" s="81" t="str">
        <f t="array" ref="D201">IFERROR(AVERAGE(IF(('M1 data'!$F$105:$F$116= 'M1 data'!$B201)*ISNUMBER('M1 data'!$G$105:$G$116),'M1 data'!$AJ$105:$AJ$116)),"-")</f>
        <v>-</v>
      </c>
      <c r="E201" s="81">
        <f t="array" ref="E201">IFERROR(MAX(IF(('M1 data'!$F$105:$F$116= 'M1 data'!$B201)*ISNUMBER('M1 data'!$G$105:$G$116),'M1 data'!$AJ$105:$AJ$116)),"-")</f>
        <v>0</v>
      </c>
      <c r="F201" s="81" t="s">
        <v>98</v>
      </c>
      <c r="G201" s="24"/>
      <c r="H201" s="24"/>
      <c r="I201" s="26"/>
      <c r="J201" s="24"/>
      <c r="K201" s="24"/>
      <c r="L201" s="26"/>
      <c r="M201" s="24"/>
      <c r="N201" s="24"/>
      <c r="O201" s="24"/>
      <c r="P201" s="24"/>
      <c r="Q201" s="24"/>
      <c r="R201" s="26"/>
      <c r="S201" s="26"/>
      <c r="T201" s="26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6"/>
      <c r="AJ201" s="26"/>
      <c r="AK201" s="24"/>
      <c r="AL201" s="24"/>
      <c r="AM201" s="24"/>
      <c r="AN201" s="24"/>
      <c r="AO201" s="24"/>
      <c r="AP201" s="24"/>
      <c r="BA201" s="110"/>
    </row>
    <row r="202" spans="1:53" hidden="1" x14ac:dyDescent="0.2">
      <c r="A202" s="24"/>
      <c r="B202" s="24"/>
      <c r="C202" s="24"/>
      <c r="D202" s="24"/>
      <c r="E202" s="24"/>
      <c r="F202" s="24"/>
      <c r="G202" s="24"/>
      <c r="H202" s="24"/>
      <c r="I202" s="26"/>
      <c r="J202" s="24"/>
      <c r="K202" s="24"/>
      <c r="L202" s="26"/>
      <c r="M202" s="24"/>
      <c r="N202" s="24"/>
      <c r="O202" s="24"/>
      <c r="P202" s="24"/>
      <c r="Q202" s="24"/>
      <c r="R202" s="26"/>
      <c r="S202" s="26"/>
      <c r="T202" s="26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6"/>
      <c r="AJ202" s="26"/>
      <c r="AK202" s="24"/>
      <c r="AL202" s="24"/>
      <c r="AM202" s="24"/>
      <c r="AN202" s="24"/>
      <c r="AO202" s="24"/>
      <c r="AP202" s="24"/>
      <c r="BA202" s="110"/>
    </row>
    <row r="203" spans="1:53" ht="23.25" hidden="1" x14ac:dyDescent="0.35">
      <c r="A203" s="72" t="s">
        <v>133</v>
      </c>
      <c r="B203" s="73" t="s">
        <v>38</v>
      </c>
      <c r="C203" s="74" t="s">
        <v>85</v>
      </c>
      <c r="D203" s="74" t="s">
        <v>119</v>
      </c>
      <c r="E203" s="74" t="s">
        <v>87</v>
      </c>
      <c r="F203" s="74" t="s">
        <v>120</v>
      </c>
      <c r="G203" s="25"/>
      <c r="H203" s="25"/>
      <c r="I203" s="85"/>
      <c r="J203" s="25"/>
      <c r="K203" s="25"/>
      <c r="L203" s="85"/>
      <c r="M203" s="25"/>
      <c r="N203" s="25"/>
      <c r="O203" s="25"/>
      <c r="P203" s="25"/>
      <c r="Q203" s="25"/>
      <c r="R203" s="85"/>
      <c r="S203" s="85"/>
      <c r="T203" s="8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85"/>
      <c r="AJ203" s="85"/>
      <c r="AK203" s="25"/>
      <c r="AL203" s="25"/>
      <c r="AM203" s="25"/>
      <c r="AN203" s="24"/>
      <c r="AO203" s="24"/>
      <c r="AP203" s="24"/>
      <c r="BA203" s="110"/>
    </row>
    <row r="204" spans="1:53" ht="15" hidden="1" x14ac:dyDescent="0.25">
      <c r="A204" s="75"/>
      <c r="B204" s="74" t="s">
        <v>76</v>
      </c>
      <c r="C204" s="87">
        <f t="array" ref="C204">MIN(IF(('M1 data'!$F$105:$F$116= 'M1 data'!$B204)*ISNUMBER('M1 data'!$G$105:$G$116)*'M1 data'!$AN$105:$AN$116&gt;0.15,'M1 data'!$AN$105:$AN$116))</f>
        <v>0</v>
      </c>
      <c r="D204" s="87" t="str">
        <f t="array" ref="D204">IFERROR(AVERAGE(IF(('M1 data'!$F$105:$F$116= 'M1 data'!$B204)*ISNUMBER('M1 data'!$G$105:$G$116)*'M1 data'!$AN$105:$AN$116&gt;0.15,'M1 data'!$AN$105:$AN$116)),"-")</f>
        <v>-</v>
      </c>
      <c r="E204" s="87">
        <f t="array" ref="E204">IFERROR(MAX(IF(('M1 data'!$F$105:$F$116= 'M1 data'!$B204)*ISNUMBER('M1 data'!$G$105:$G$116)*'M1 data'!$AN$105:$AN$116&gt;0.15,'M1 data'!$AN$105:$AN$116)),"-")</f>
        <v>0</v>
      </c>
      <c r="F204" s="88" t="s">
        <v>92</v>
      </c>
      <c r="G204" s="25"/>
      <c r="H204" s="25"/>
      <c r="I204" s="85"/>
      <c r="J204" s="25"/>
      <c r="K204" s="25"/>
      <c r="L204" s="85"/>
      <c r="M204" s="25"/>
      <c r="N204" s="25"/>
      <c r="O204" s="25"/>
      <c r="P204" s="25"/>
      <c r="Q204" s="25"/>
      <c r="R204" s="85"/>
      <c r="S204" s="85"/>
      <c r="T204" s="8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85"/>
      <c r="AJ204" s="85"/>
      <c r="AK204" s="25"/>
      <c r="AL204" s="25"/>
      <c r="AM204" s="25"/>
      <c r="AN204" s="24"/>
      <c r="AO204" s="24"/>
      <c r="AP204" s="24"/>
      <c r="BA204" s="110"/>
    </row>
    <row r="205" spans="1:53" ht="15" hidden="1" x14ac:dyDescent="0.25">
      <c r="A205" s="75"/>
      <c r="B205" s="74" t="s">
        <v>77</v>
      </c>
      <c r="C205" s="87">
        <f t="array" ref="C205">MIN(IF(('M1 data'!$F$105:$F$116= 'M1 data'!$B205)*ISNUMBER('M1 data'!$G$105:$G$116)*'M1 data'!$AN$105:$AN$116&gt;0.15,'M1 data'!$AN$105:$AN$116))</f>
        <v>0</v>
      </c>
      <c r="D205" s="87" t="str">
        <f t="array" ref="D205">IFERROR(AVERAGE(IF(('M1 data'!$F$105:$F$116= 'M1 data'!$B205)*ISNUMBER('M1 data'!$G$105:$G$116)*'M1 data'!$AN$105:$AN$116&gt;0.15,'M1 data'!$AN$105:$AN$116)),"-")</f>
        <v>-</v>
      </c>
      <c r="E205" s="87">
        <f t="array" ref="E205">IFERROR(MAX(IF(('M1 data'!$F$105:$F$116= 'M1 data'!$B205)*ISNUMBER('M1 data'!$G$105:$G$116)*'M1 data'!$AN$105:$AN$116&gt;0.15,'M1 data'!$AN$105:$AN$116)),"-")</f>
        <v>0</v>
      </c>
      <c r="F205" s="88" t="s">
        <v>92</v>
      </c>
      <c r="G205" s="24"/>
      <c r="H205" s="24"/>
      <c r="I205" s="26"/>
      <c r="J205" s="24"/>
      <c r="K205" s="24"/>
      <c r="L205" s="26"/>
      <c r="M205" s="24"/>
      <c r="N205" s="24"/>
      <c r="O205" s="24"/>
      <c r="P205" s="24"/>
      <c r="Q205" s="24"/>
      <c r="R205" s="26"/>
      <c r="S205" s="26"/>
      <c r="T205" s="26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6"/>
      <c r="AJ205" s="26"/>
      <c r="AK205" s="24"/>
      <c r="AL205" s="24"/>
      <c r="AM205" s="24"/>
      <c r="AN205" s="24"/>
      <c r="AO205" s="24"/>
      <c r="AP205" s="24"/>
      <c r="BA205" s="110"/>
    </row>
    <row r="206" spans="1:53" ht="15" hidden="1" x14ac:dyDescent="0.25">
      <c r="A206" s="75"/>
      <c r="B206" s="74" t="s">
        <v>78</v>
      </c>
      <c r="C206" s="87">
        <f t="array" ref="C206">MIN(IF(('M1 data'!$F$105:$F$116= 'M1 data'!$B206)*ISNUMBER('M1 data'!$G$105:$G$116)*'M1 data'!$AN$105:$AN$116&gt;0.15,'M1 data'!$AN$105:$AN$116))</f>
        <v>0</v>
      </c>
      <c r="D206" s="87" t="str">
        <f t="array" ref="D206">IFERROR(AVERAGE(IF(('M1 data'!$F$105:$F$116= 'M1 data'!$B206)*ISNUMBER('M1 data'!$G$105:$G$116)*'M1 data'!$AN$105:$AN$116&gt;0.15,'M1 data'!$AN$105:$AN$116)),"-")</f>
        <v>-</v>
      </c>
      <c r="E206" s="87">
        <f t="array" ref="E206">IFERROR(MAX(IF(('M1 data'!$F$105:$F$116= 'M1 data'!$B206)*ISNUMBER('M1 data'!$G$105:$G$116)*'M1 data'!$AN$105:$AN$116&gt;0.15,'M1 data'!$AN$105:$AN$116)),"-")</f>
        <v>0</v>
      </c>
      <c r="F206" s="88" t="s">
        <v>92</v>
      </c>
      <c r="G206" s="24"/>
      <c r="H206" s="24"/>
      <c r="I206" s="26"/>
      <c r="J206" s="24"/>
      <c r="K206" s="24"/>
      <c r="L206" s="26"/>
      <c r="M206" s="24"/>
      <c r="N206" s="24"/>
      <c r="O206" s="24"/>
      <c r="P206" s="24"/>
      <c r="Q206" s="24"/>
      <c r="R206" s="26"/>
      <c r="S206" s="26"/>
      <c r="T206" s="26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6"/>
      <c r="AJ206" s="26"/>
      <c r="AK206" s="24"/>
      <c r="AL206" s="24"/>
      <c r="AM206" s="24"/>
      <c r="AN206" s="24"/>
      <c r="AO206" s="24"/>
      <c r="AP206" s="24"/>
      <c r="BA206" s="110"/>
    </row>
    <row r="207" spans="1:53" ht="15" hidden="1" x14ac:dyDescent="0.25">
      <c r="A207" s="75"/>
      <c r="B207" s="74" t="s">
        <v>80</v>
      </c>
      <c r="C207" s="87">
        <f t="array" ref="C207">MIN(IF(('M1 data'!$F$105:$F$116= 'M1 data'!$B207)*ISNUMBER('M1 data'!$G$105:$G$116)*'M1 data'!$AN$105:$AN$116&gt;0.15,'M1 data'!$AN$105:$AN$116))</f>
        <v>0</v>
      </c>
      <c r="D207" s="87" t="str">
        <f t="array" ref="D207">IFERROR(AVERAGE(IF(('M1 data'!$F$105:$F$116= 'M1 data'!$B207)*ISNUMBER('M1 data'!$G$105:$G$116)*'M1 data'!$AN$105:$AN$116&gt;0.15,'M1 data'!$AN$105:$AN$116)),"-")</f>
        <v>-</v>
      </c>
      <c r="E207" s="87">
        <f t="array" ref="E207">IFERROR(MAX(IF(('M1 data'!$F$105:$F$116= 'M1 data'!$B207)*ISNUMBER('M1 data'!$G$105:$G$116)*'M1 data'!$AN$105:$AN$116&gt;0.15,'M1 data'!$AN$105:$AN$116)),"-")</f>
        <v>0</v>
      </c>
      <c r="F207" s="88" t="s">
        <v>92</v>
      </c>
      <c r="G207" s="24"/>
      <c r="H207" s="24"/>
      <c r="I207" s="26"/>
      <c r="J207" s="24"/>
      <c r="K207" s="24"/>
      <c r="L207" s="26"/>
      <c r="M207" s="24"/>
      <c r="N207" s="24"/>
      <c r="O207" s="24"/>
      <c r="P207" s="24"/>
      <c r="Q207" s="24"/>
      <c r="R207" s="26"/>
      <c r="S207" s="26"/>
      <c r="T207" s="26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6"/>
      <c r="AJ207" s="26"/>
      <c r="AK207" s="24"/>
      <c r="AL207" s="24"/>
      <c r="AM207" s="24"/>
      <c r="AN207" s="24"/>
      <c r="AO207" s="24"/>
      <c r="AP207" s="24"/>
      <c r="BA207" s="110"/>
    </row>
    <row r="208" spans="1:53" ht="15" hidden="1" x14ac:dyDescent="0.25">
      <c r="A208" s="75"/>
      <c r="B208" s="74" t="s">
        <v>122</v>
      </c>
      <c r="C208" s="87">
        <f t="array" ref="C208">MIN(IF(('M1 data'!$F$105:$F$116= 'M1 data'!$B208)*ISNUMBER('M1 data'!$G$105:$G$116)*'M1 data'!$AN$105:$AN$116&gt;0.15,'M1 data'!$AN$105:$AN$116))</f>
        <v>0</v>
      </c>
      <c r="D208" s="87" t="str">
        <f t="array" ref="D208">IFERROR(AVERAGE(IF(('M1 data'!$F$105:$F$116= 'M1 data'!$B208)*ISNUMBER('M1 data'!$G$105:$G$116)*'M1 data'!$AN$105:$AN$116&gt;0.15,'M1 data'!$AN$105:$AN$116)),"-")</f>
        <v>-</v>
      </c>
      <c r="E208" s="87">
        <f t="array" ref="E208">IFERROR(MAX(IF(('M1 data'!$F$105:$F$116= 'M1 data'!$B208)*ISNUMBER('M1 data'!$G$105:$G$116)*'M1 data'!$AN$105:$AN$116&gt;0.15,'M1 data'!$AN$105:$AN$116)),"-")</f>
        <v>0</v>
      </c>
      <c r="F208" s="88" t="s">
        <v>92</v>
      </c>
      <c r="G208" s="24"/>
      <c r="H208" s="24"/>
      <c r="I208" s="26"/>
      <c r="J208" s="24"/>
      <c r="K208" s="24"/>
      <c r="L208" s="26"/>
      <c r="M208" s="24"/>
      <c r="N208" s="24"/>
      <c r="O208" s="24"/>
      <c r="P208" s="24"/>
      <c r="Q208" s="24"/>
      <c r="R208" s="26"/>
      <c r="S208" s="26"/>
      <c r="T208" s="26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6"/>
      <c r="AJ208" s="26"/>
      <c r="AK208" s="24"/>
      <c r="AL208" s="24"/>
      <c r="AM208" s="24"/>
      <c r="AN208" s="24"/>
      <c r="AO208" s="24"/>
      <c r="AP208" s="24"/>
      <c r="BA208" s="110"/>
    </row>
    <row r="209" spans="1:53" ht="15" hidden="1" x14ac:dyDescent="0.25">
      <c r="A209" s="75"/>
      <c r="B209" s="74" t="s">
        <v>123</v>
      </c>
      <c r="C209" s="87">
        <f t="array" ref="C209">MIN(IF(('M1 data'!$F$105:$F$116= 'M1 data'!$B209)*ISNUMBER('M1 data'!$G$105:$G$116)*'M1 data'!$AN$105:$AN$116&gt;0.15,'M1 data'!$AN$105:$AN$116))</f>
        <v>0</v>
      </c>
      <c r="D209" s="87" t="str">
        <f t="array" ref="D209">IFERROR(AVERAGE(IF(('M1 data'!$F$105:$F$116= 'M1 data'!$B209)*ISNUMBER('M1 data'!$G$105:$G$116)*'M1 data'!$AN$105:$AN$116&gt;0.15,'M1 data'!$AN$105:$AN$116)),"-")</f>
        <v>-</v>
      </c>
      <c r="E209" s="87">
        <f t="array" ref="E209">IFERROR(MAX(IF(('M1 data'!$F$105:$F$116= 'M1 data'!$B209)*ISNUMBER('M1 data'!$G$105:$G$116)*'M1 data'!$AN$105:$AN$116&gt;0.15,'M1 data'!$AN$105:$AN$116)),"-")</f>
        <v>0</v>
      </c>
      <c r="F209" s="88" t="s">
        <v>92</v>
      </c>
      <c r="G209" s="24"/>
      <c r="H209" s="24"/>
      <c r="I209" s="26"/>
      <c r="J209" s="24"/>
      <c r="K209" s="24"/>
      <c r="L209" s="26"/>
      <c r="M209" s="24"/>
      <c r="N209" s="24"/>
      <c r="O209" s="24"/>
      <c r="P209" s="24"/>
      <c r="Q209" s="24"/>
      <c r="R209" s="26"/>
      <c r="S209" s="26"/>
      <c r="T209" s="26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6"/>
      <c r="AJ209" s="26"/>
      <c r="AK209" s="24"/>
      <c r="AL209" s="24"/>
      <c r="AM209" s="24"/>
      <c r="AN209" s="24"/>
      <c r="AO209" s="24"/>
      <c r="AP209" s="24"/>
      <c r="BA209" s="110"/>
    </row>
    <row r="210" spans="1:53" ht="15" hidden="1" x14ac:dyDescent="0.25">
      <c r="A210" s="75"/>
      <c r="B210" s="74" t="s">
        <v>110</v>
      </c>
      <c r="C210" s="87">
        <f t="array" ref="C210">MIN(IF(('M1 data'!$F$105:$F$116= 'M1 data'!$B210)*ISNUMBER('M1 data'!$G$105:$G$116)*'M1 data'!$AN$105:$AN$116&gt;0.15,'M1 data'!$AN$105:$AN$116))</f>
        <v>0</v>
      </c>
      <c r="D210" s="87" t="str">
        <f t="array" ref="D210">IFERROR(AVERAGE(IF(('M1 data'!$F$105:$F$116= 'M1 data'!$B210)*ISNUMBER('M1 data'!$G$105:$G$116)*'M1 data'!$AN$105:$AN$116&gt;0.15,'M1 data'!$AN$105:$AN$116)),"-")</f>
        <v>-</v>
      </c>
      <c r="E210" s="87">
        <f t="array" ref="E210">IFERROR(MAX(IF(('M1 data'!$F$105:$F$116= 'M1 data'!$B210)*ISNUMBER('M1 data'!$G$105:$G$116)*'M1 data'!$AN$105:$AN$116&gt;0.15,'M1 data'!$AN$105:$AN$116)),"-")</f>
        <v>0</v>
      </c>
      <c r="F210" s="88" t="s">
        <v>92</v>
      </c>
      <c r="G210" s="24"/>
      <c r="H210" s="24"/>
      <c r="I210" s="26"/>
      <c r="J210" s="24"/>
      <c r="K210" s="24"/>
      <c r="L210" s="26"/>
      <c r="M210" s="24"/>
      <c r="N210" s="24"/>
      <c r="O210" s="24"/>
      <c r="P210" s="24"/>
      <c r="Q210" s="24"/>
      <c r="R210" s="26"/>
      <c r="S210" s="26"/>
      <c r="T210" s="26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6"/>
      <c r="AJ210" s="26"/>
      <c r="AK210" s="24"/>
      <c r="AL210" s="24"/>
      <c r="AM210" s="24"/>
      <c r="AN210" s="24"/>
      <c r="AO210" s="24"/>
      <c r="AP210" s="24"/>
      <c r="BA210" s="110"/>
    </row>
    <row r="211" spans="1:53" hidden="1" x14ac:dyDescent="0.2">
      <c r="A211" s="24"/>
      <c r="B211" s="24"/>
      <c r="C211" s="24"/>
      <c r="D211" s="24"/>
      <c r="E211" s="24"/>
      <c r="F211" s="24"/>
      <c r="G211" s="24"/>
      <c r="H211" s="24"/>
      <c r="I211" s="26"/>
      <c r="J211" s="24"/>
      <c r="K211" s="24"/>
      <c r="L211" s="26"/>
      <c r="M211" s="24"/>
      <c r="N211" s="24"/>
      <c r="O211" s="24"/>
      <c r="P211" s="24"/>
      <c r="Q211" s="24"/>
      <c r="R211" s="26"/>
      <c r="S211" s="26"/>
      <c r="T211" s="26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6"/>
      <c r="AJ211" s="26"/>
      <c r="AK211" s="24"/>
      <c r="AL211" s="24"/>
      <c r="AM211" s="24"/>
      <c r="AN211" s="24"/>
      <c r="AO211" s="24"/>
      <c r="AP211" s="24"/>
      <c r="BA211" s="110"/>
    </row>
    <row r="212" spans="1:53" ht="23.25" hidden="1" x14ac:dyDescent="0.35">
      <c r="A212" s="72" t="s">
        <v>134</v>
      </c>
      <c r="B212" s="73" t="s">
        <v>38</v>
      </c>
      <c r="C212" s="74" t="s">
        <v>85</v>
      </c>
      <c r="D212" s="74" t="s">
        <v>119</v>
      </c>
      <c r="E212" s="74" t="s">
        <v>87</v>
      </c>
      <c r="F212" s="74" t="s">
        <v>120</v>
      </c>
      <c r="G212" s="24"/>
      <c r="H212" s="24"/>
      <c r="I212" s="26"/>
      <c r="J212" s="24"/>
      <c r="K212" s="24"/>
      <c r="L212" s="26"/>
      <c r="M212" s="24"/>
      <c r="N212" s="24"/>
      <c r="O212" s="24"/>
      <c r="P212" s="24"/>
      <c r="Q212" s="24"/>
      <c r="R212" s="26"/>
      <c r="S212" s="26"/>
      <c r="T212" s="26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6"/>
      <c r="AJ212" s="26"/>
      <c r="AK212" s="24"/>
      <c r="AL212" s="24"/>
      <c r="AM212" s="24"/>
      <c r="AN212" s="24"/>
      <c r="AO212" s="24"/>
      <c r="AP212" s="24"/>
      <c r="BA212" s="110"/>
    </row>
    <row r="213" spans="1:53" ht="15" hidden="1" x14ac:dyDescent="0.25">
      <c r="A213" s="75"/>
      <c r="B213" s="74" t="s">
        <v>76</v>
      </c>
      <c r="C213" s="88">
        <f t="array" ref="C213">MIN(IF(('M1 data'!$F$105:$F$116= 'M1 data'!$B213)*ISNUMBER('M1 data'!$G$105:$G$116)*'M1 data'!$AN$105:$AN$116&gt;0.15,'M1 data'!$AF$105:$AF$116))</f>
        <v>0</v>
      </c>
      <c r="D213" s="88">
        <f t="array" ref="D213">MIN(IF(('M1 data'!$F$105:$F$116= 'M1 data'!$B213)*ISNUMBER('M1 data'!$G$105:$G$116)*'M1 data'!$AN$105:$AN$116&gt;0.15,'M1 data'!$AG$105:$AG$116))</f>
        <v>0</v>
      </c>
      <c r="E213" s="88">
        <f t="array" ref="E213">MIN(IF(('M1 data'!$F$105:$F$116= 'M1 data'!$B213)*ISNUMBER('M1 data'!$G$105:$G$116)*'M1 data'!$AN$105:$AN$116&gt;0.15,'M1 data'!$AH$105:$AH$116))</f>
        <v>0</v>
      </c>
      <c r="F213" s="88" t="s">
        <v>135</v>
      </c>
      <c r="G213" s="24"/>
      <c r="H213" s="24"/>
      <c r="I213" s="26"/>
      <c r="J213" s="24"/>
      <c r="K213" s="24"/>
      <c r="L213" s="26"/>
      <c r="M213" s="24"/>
      <c r="N213" s="24"/>
      <c r="O213" s="24"/>
      <c r="P213" s="24"/>
      <c r="Q213" s="24"/>
      <c r="R213" s="26"/>
      <c r="S213" s="26"/>
      <c r="T213" s="26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6"/>
      <c r="AJ213" s="26"/>
      <c r="AK213" s="24"/>
      <c r="AL213" s="24"/>
      <c r="AM213" s="24"/>
      <c r="AN213" s="24"/>
      <c r="AO213" s="24"/>
      <c r="AP213" s="24"/>
      <c r="BA213" s="110"/>
    </row>
    <row r="214" spans="1:53" ht="15" hidden="1" x14ac:dyDescent="0.25">
      <c r="A214" s="75"/>
      <c r="B214" s="74" t="s">
        <v>77</v>
      </c>
      <c r="C214" s="88">
        <f t="array" ref="C214">MIN(IF(('M1 data'!$F$105:$F$116= 'M1 data'!$B214)*ISNUMBER('M1 data'!$G$105:$G$116)*'M1 data'!$AN$105:$AN$116&gt;0.15,'M1 data'!$AF$105:$AF$116))</f>
        <v>0</v>
      </c>
      <c r="D214" s="88">
        <f t="array" ref="D214">MIN(IF(('M1 data'!$F$105:$F$116= 'M1 data'!$B214)*ISNUMBER('M1 data'!$G$105:$G$116)*'M1 data'!$AN$105:$AN$116&gt;0.15,'M1 data'!$AG$105:$AG$116))</f>
        <v>0</v>
      </c>
      <c r="E214" s="88">
        <f t="array" ref="E214">MIN(IF(('M1 data'!$F$105:$F$116= 'M1 data'!$B214)*ISNUMBER('M1 data'!$G$105:$G$116)*'M1 data'!$AN$105:$AN$116&gt;0.15,'M1 data'!$AH$105:$AH$116))</f>
        <v>0</v>
      </c>
      <c r="F214" s="88" t="s">
        <v>135</v>
      </c>
      <c r="G214" s="24"/>
      <c r="H214" s="24"/>
      <c r="I214" s="26"/>
      <c r="J214" s="24"/>
      <c r="K214" s="24"/>
      <c r="L214" s="26"/>
      <c r="M214" s="24"/>
      <c r="N214" s="24"/>
      <c r="O214" s="24"/>
      <c r="P214" s="24"/>
      <c r="Q214" s="24"/>
      <c r="R214" s="26"/>
      <c r="S214" s="26"/>
      <c r="T214" s="26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6"/>
      <c r="AJ214" s="26"/>
      <c r="AK214" s="24"/>
      <c r="AL214" s="24"/>
      <c r="AM214" s="24"/>
      <c r="AN214" s="24"/>
      <c r="AO214" s="24"/>
      <c r="AP214" s="24"/>
      <c r="BA214" s="110"/>
    </row>
    <row r="215" spans="1:53" ht="15" hidden="1" x14ac:dyDescent="0.25">
      <c r="A215" s="75"/>
      <c r="B215" s="74" t="s">
        <v>78</v>
      </c>
      <c r="C215" s="88">
        <f t="array" ref="C215">MIN(IF(('M1 data'!$F$105:$F$116= 'M1 data'!$B215)*ISNUMBER('M1 data'!$G$105:$G$116)*'M1 data'!$AN$105:$AN$116&gt;0.15,'M1 data'!$AF$105:$AF$116))</f>
        <v>0</v>
      </c>
      <c r="D215" s="88">
        <f t="array" ref="D215">MIN(IF(('M1 data'!$F$105:$F$116= 'M1 data'!$B215)*ISNUMBER('M1 data'!$G$105:$G$116)*'M1 data'!$AN$105:$AN$116&gt;0.15,'M1 data'!$AG$105:$AG$116))</f>
        <v>0</v>
      </c>
      <c r="E215" s="88">
        <f t="array" ref="E215">MIN(IF(('M1 data'!$F$105:$F$116= 'M1 data'!$B215)*ISNUMBER('M1 data'!$G$105:$G$116)*'M1 data'!$AN$105:$AN$116&gt;0.15,'M1 data'!$AH$105:$AH$116))</f>
        <v>0</v>
      </c>
      <c r="F215" s="88" t="s">
        <v>135</v>
      </c>
      <c r="G215" s="24"/>
      <c r="H215" s="24"/>
      <c r="I215" s="26"/>
      <c r="J215" s="24"/>
      <c r="K215" s="24"/>
      <c r="L215" s="26"/>
      <c r="M215" s="24"/>
      <c r="N215" s="24"/>
      <c r="O215" s="24"/>
      <c r="P215" s="24"/>
      <c r="Q215" s="24"/>
      <c r="R215" s="26"/>
      <c r="S215" s="26"/>
      <c r="T215" s="26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6"/>
      <c r="AJ215" s="26"/>
      <c r="AK215" s="24"/>
      <c r="AL215" s="24"/>
      <c r="AM215" s="24"/>
      <c r="AN215" s="24"/>
      <c r="AO215" s="24"/>
      <c r="AP215" s="24"/>
      <c r="BA215" s="110"/>
    </row>
    <row r="216" spans="1:53" ht="15" hidden="1" x14ac:dyDescent="0.25">
      <c r="A216" s="75"/>
      <c r="B216" s="74" t="s">
        <v>80</v>
      </c>
      <c r="C216" s="88">
        <f t="array" ref="C216">MIN(IF(('M1 data'!$F$105:$F$116= 'M1 data'!$B216)*ISNUMBER('M1 data'!$G$105:$G$116)*'M1 data'!$AN$105:$AN$116&gt;0.15,'M1 data'!$AF$105:$AF$116))</f>
        <v>0</v>
      </c>
      <c r="D216" s="88">
        <f t="array" ref="D216">MIN(IF(('M1 data'!$F$105:$F$116= 'M1 data'!$B216)*ISNUMBER('M1 data'!$G$105:$G$116)*'M1 data'!$AN$105:$AN$116&gt;0.15,'M1 data'!$AG$105:$AG$116))</f>
        <v>0</v>
      </c>
      <c r="E216" s="88">
        <f t="array" ref="E216">MIN(IF(('M1 data'!$F$105:$F$116= 'M1 data'!$B216)*ISNUMBER('M1 data'!$G$105:$G$116)*'M1 data'!$AN$105:$AN$116&gt;0.15,'M1 data'!$AH$105:$AH$116))</f>
        <v>0</v>
      </c>
      <c r="F216" s="88" t="s">
        <v>135</v>
      </c>
      <c r="G216" s="24"/>
      <c r="H216" s="24"/>
      <c r="I216" s="26"/>
      <c r="J216" s="24"/>
      <c r="K216" s="24"/>
      <c r="L216" s="26"/>
      <c r="M216" s="24"/>
      <c r="N216" s="24"/>
      <c r="O216" s="24"/>
      <c r="P216" s="24"/>
      <c r="Q216" s="24"/>
      <c r="R216" s="26"/>
      <c r="S216" s="26"/>
      <c r="T216" s="26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6"/>
      <c r="AJ216" s="26"/>
      <c r="AK216" s="24"/>
      <c r="AL216" s="24"/>
      <c r="AM216" s="24"/>
      <c r="AN216" s="24"/>
      <c r="AO216" s="24"/>
      <c r="AP216" s="24"/>
      <c r="BA216" s="110"/>
    </row>
    <row r="217" spans="1:53" ht="15" hidden="1" x14ac:dyDescent="0.25">
      <c r="A217" s="75"/>
      <c r="B217" s="74" t="s">
        <v>122</v>
      </c>
      <c r="C217" s="88">
        <f t="array" ref="C217">MIN(IF(('M1 data'!$F$105:$F$116= 'M1 data'!$B217)*ISNUMBER('M1 data'!$G$105:$G$116)*'M1 data'!$AN$105:$AN$116&gt;0.15,'M1 data'!$AF$105:$AF$116))</f>
        <v>0</v>
      </c>
      <c r="D217" s="88">
        <f t="array" ref="D217">MIN(IF(('M1 data'!$F$105:$F$116= 'M1 data'!$B217)*ISNUMBER('M1 data'!$G$105:$G$116)*'M1 data'!$AN$105:$AN$116&gt;0.15,'M1 data'!$AG$105:$AG$116))</f>
        <v>0</v>
      </c>
      <c r="E217" s="88">
        <f t="array" ref="E217">MIN(IF(('M1 data'!$F$105:$F$116= 'M1 data'!$B217)*ISNUMBER('M1 data'!$G$105:$G$116)*'M1 data'!$AN$105:$AN$116&gt;0.15,'M1 data'!$AH$105:$AH$116))</f>
        <v>0</v>
      </c>
      <c r="F217" s="88" t="s">
        <v>135</v>
      </c>
      <c r="G217" s="24"/>
      <c r="H217" s="24"/>
      <c r="I217" s="26"/>
      <c r="J217" s="24"/>
      <c r="K217" s="24"/>
      <c r="L217" s="26"/>
      <c r="M217" s="24"/>
      <c r="N217" s="24"/>
      <c r="O217" s="24"/>
      <c r="P217" s="24"/>
      <c r="Q217" s="24"/>
      <c r="R217" s="26"/>
      <c r="S217" s="26"/>
      <c r="T217" s="26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6"/>
      <c r="AJ217" s="26"/>
      <c r="AK217" s="24"/>
      <c r="AL217" s="24"/>
      <c r="AM217" s="24"/>
      <c r="AN217" s="24"/>
      <c r="AO217" s="24"/>
      <c r="AP217" s="24"/>
      <c r="BA217" s="110"/>
    </row>
    <row r="218" spans="1:53" ht="15" hidden="1" x14ac:dyDescent="0.25">
      <c r="A218" s="75"/>
      <c r="B218" s="74" t="s">
        <v>123</v>
      </c>
      <c r="C218" s="88">
        <f t="array" ref="C218">MIN(IF(('M1 data'!$F$105:$F$116= 'M1 data'!$B218)*ISNUMBER('M1 data'!$G$105:$G$116)*'M1 data'!$AN$105:$AN$116&gt;0.15,'M1 data'!$AF$105:$AF$116))</f>
        <v>0</v>
      </c>
      <c r="D218" s="88">
        <f t="array" ref="D218">MIN(IF(('M1 data'!$F$105:$F$116= 'M1 data'!$B218)*ISNUMBER('M1 data'!$G$105:$G$116)*'M1 data'!$AN$105:$AN$116&gt;0.15,'M1 data'!$AG$105:$AG$116))</f>
        <v>0</v>
      </c>
      <c r="E218" s="88">
        <f t="array" ref="E218">MIN(IF(('M1 data'!$F$105:$F$116= 'M1 data'!$B218)*ISNUMBER('M1 data'!$G$105:$G$116)*'M1 data'!$AN$105:$AN$116&gt;0.15,'M1 data'!$AH$105:$AH$116))</f>
        <v>0</v>
      </c>
      <c r="F218" s="88" t="s">
        <v>135</v>
      </c>
      <c r="G218" s="24"/>
      <c r="H218" s="24"/>
      <c r="I218" s="26"/>
      <c r="J218" s="24"/>
      <c r="K218" s="24"/>
      <c r="L218" s="26"/>
      <c r="M218" s="24"/>
      <c r="N218" s="24"/>
      <c r="O218" s="24"/>
      <c r="P218" s="24"/>
      <c r="Q218" s="24"/>
      <c r="R218" s="26"/>
      <c r="S218" s="26"/>
      <c r="T218" s="26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6"/>
      <c r="AJ218" s="26"/>
      <c r="AK218" s="24"/>
      <c r="AL218" s="24"/>
      <c r="AM218" s="24"/>
      <c r="AN218" s="24"/>
      <c r="AO218" s="24"/>
      <c r="AP218" s="24"/>
      <c r="BA218" s="110"/>
    </row>
    <row r="219" spans="1:53" ht="15" hidden="1" x14ac:dyDescent="0.25">
      <c r="A219" s="75"/>
      <c r="B219" s="74" t="s">
        <v>110</v>
      </c>
      <c r="C219" s="88">
        <f t="array" ref="C219">MIN(IF(('M1 data'!$F$105:$F$116= 'M1 data'!$B219)*ISNUMBER('M1 data'!$G$105:$G$116)*'M1 data'!$AN$105:$AN$116&gt;0.15,'M1 data'!$AF$105:$AF$116))</f>
        <v>0</v>
      </c>
      <c r="D219" s="88">
        <f t="array" ref="D219">MIN(IF(('M1 data'!$F$105:$F$116= 'M1 data'!$B219)*ISNUMBER('M1 data'!$G$105:$G$116)*'M1 data'!$AN$105:$AN$116&gt;0.15,'M1 data'!$AG$105:$AG$116))</f>
        <v>0</v>
      </c>
      <c r="E219" s="88">
        <f t="array" ref="E219">MIN(IF(('M1 data'!$F$105:$F$116= 'M1 data'!$B219)*ISNUMBER('M1 data'!$G$105:$G$116)*'M1 data'!$AN$105:$AN$116&gt;0.15,'M1 data'!$AH$105:$AH$116))</f>
        <v>0</v>
      </c>
      <c r="F219" s="88" t="s">
        <v>135</v>
      </c>
      <c r="G219" s="24"/>
      <c r="H219" s="24"/>
      <c r="I219" s="26"/>
      <c r="J219" s="24"/>
      <c r="K219" s="24"/>
      <c r="L219" s="26"/>
      <c r="M219" s="24"/>
      <c r="N219" s="24"/>
      <c r="O219" s="24"/>
      <c r="P219" s="24"/>
      <c r="Q219" s="24"/>
      <c r="R219" s="26"/>
      <c r="S219" s="26"/>
      <c r="T219" s="26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6"/>
      <c r="AJ219" s="26"/>
      <c r="AK219" s="24"/>
      <c r="AL219" s="24"/>
      <c r="AM219" s="24"/>
      <c r="AN219" s="24"/>
      <c r="AO219" s="24"/>
      <c r="AP219" s="24"/>
      <c r="BA219" s="110"/>
    </row>
    <row r="220" spans="1:53" hidden="1" x14ac:dyDescent="0.2">
      <c r="A220" s="24"/>
      <c r="B220" s="24"/>
      <c r="C220" s="24"/>
      <c r="D220" s="24"/>
      <c r="E220" s="24"/>
      <c r="F220" s="24"/>
      <c r="G220" s="24"/>
      <c r="H220" s="24"/>
      <c r="I220" s="26"/>
      <c r="J220" s="24"/>
      <c r="K220" s="24"/>
      <c r="L220" s="26"/>
      <c r="M220" s="24"/>
      <c r="N220" s="24"/>
      <c r="O220" s="24"/>
      <c r="P220" s="24"/>
      <c r="Q220" s="24"/>
      <c r="R220" s="26"/>
      <c r="S220" s="26"/>
      <c r="T220" s="26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6"/>
      <c r="AJ220" s="26"/>
      <c r="AK220" s="24"/>
      <c r="AL220" s="24"/>
      <c r="AM220" s="24"/>
      <c r="AN220" s="24"/>
      <c r="AO220" s="24"/>
      <c r="AP220" s="24"/>
      <c r="BA220" s="110"/>
    </row>
    <row r="221" spans="1:53" x14ac:dyDescent="0.2">
      <c r="A221" s="24"/>
      <c r="B221" s="24"/>
      <c r="C221" s="24"/>
      <c r="D221" s="24"/>
      <c r="E221" s="24"/>
      <c r="F221" s="24"/>
      <c r="G221" s="24"/>
      <c r="H221" s="24"/>
      <c r="I221" s="26"/>
      <c r="J221" s="24"/>
      <c r="K221" s="24"/>
      <c r="L221" s="26"/>
      <c r="M221" s="24"/>
      <c r="N221" s="24"/>
      <c r="O221" s="24"/>
      <c r="P221" s="24"/>
      <c r="Q221" s="24"/>
      <c r="R221" s="26"/>
      <c r="S221" s="26"/>
      <c r="T221" s="26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6"/>
      <c r="AJ221" s="26"/>
      <c r="AK221" s="24"/>
      <c r="AL221" s="24"/>
      <c r="AM221" s="24"/>
      <c r="AN221" s="24"/>
      <c r="AO221" s="24"/>
      <c r="AP221" s="24"/>
      <c r="BA221" s="110"/>
    </row>
    <row r="222" spans="1:53" x14ac:dyDescent="0.2">
      <c r="A222" s="24"/>
      <c r="B222" s="24"/>
      <c r="C222" s="24"/>
      <c r="D222" s="24"/>
      <c r="E222" s="24"/>
      <c r="F222" s="24"/>
      <c r="G222" s="24"/>
      <c r="H222" s="24"/>
      <c r="I222" s="26"/>
      <c r="J222" s="24"/>
      <c r="K222" s="24"/>
      <c r="L222" s="26"/>
      <c r="M222" s="24"/>
      <c r="N222" s="24"/>
      <c r="O222" s="24"/>
      <c r="P222" s="24"/>
      <c r="Q222" s="24"/>
      <c r="R222" s="26"/>
      <c r="S222" s="26"/>
      <c r="T222" s="26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6"/>
      <c r="AJ222" s="26"/>
      <c r="AK222" s="24"/>
      <c r="AL222" s="24"/>
      <c r="AM222" s="24"/>
      <c r="AN222" s="24"/>
      <c r="AO222" s="24"/>
      <c r="AP222" s="24"/>
      <c r="BA222" s="110"/>
    </row>
    <row r="223" spans="1:53" x14ac:dyDescent="0.2">
      <c r="A223" s="24"/>
      <c r="B223" s="24"/>
      <c r="C223" s="24"/>
      <c r="D223" s="24"/>
      <c r="E223" s="24"/>
      <c r="F223" s="24"/>
      <c r="G223" s="24"/>
      <c r="H223" s="24"/>
      <c r="I223" s="26"/>
      <c r="J223" s="24"/>
      <c r="K223" s="24"/>
      <c r="L223" s="26"/>
      <c r="M223" s="24"/>
      <c r="N223" s="24"/>
      <c r="O223" s="24"/>
      <c r="P223" s="24"/>
      <c r="Q223" s="24"/>
      <c r="R223" s="26"/>
      <c r="S223" s="26"/>
      <c r="T223" s="26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6"/>
      <c r="AJ223" s="26"/>
      <c r="AK223" s="24"/>
      <c r="AL223" s="24"/>
      <c r="AM223" s="24"/>
      <c r="AN223" s="24"/>
      <c r="AO223" s="24"/>
      <c r="AP223" s="24"/>
      <c r="BA223" s="110"/>
    </row>
    <row r="224" spans="1:53" x14ac:dyDescent="0.2">
      <c r="A224" s="24"/>
      <c r="B224" s="24"/>
      <c r="C224" s="24"/>
      <c r="D224" s="24"/>
      <c r="E224" s="24"/>
      <c r="F224" s="24"/>
      <c r="G224" s="24"/>
      <c r="H224" s="24"/>
      <c r="I224" s="26"/>
      <c r="J224" s="24"/>
      <c r="K224" s="24"/>
      <c r="L224" s="26"/>
      <c r="M224" s="24"/>
      <c r="N224" s="24"/>
      <c r="O224" s="24"/>
      <c r="P224" s="24"/>
      <c r="Q224" s="24"/>
      <c r="R224" s="26"/>
      <c r="S224" s="26"/>
      <c r="T224" s="26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6"/>
      <c r="AJ224" s="26"/>
      <c r="AK224" s="24"/>
      <c r="AL224" s="24"/>
      <c r="AM224" s="24"/>
      <c r="AN224" s="24"/>
      <c r="AO224" s="24"/>
      <c r="AP224" s="24"/>
      <c r="BA224" s="110"/>
    </row>
    <row r="225" spans="1:53" x14ac:dyDescent="0.2">
      <c r="A225" s="24"/>
      <c r="B225" s="24"/>
      <c r="C225" s="24"/>
      <c r="D225" s="24"/>
      <c r="E225" s="24"/>
      <c r="F225" s="24"/>
      <c r="G225" s="24"/>
      <c r="H225" s="24"/>
      <c r="I225" s="26"/>
      <c r="J225" s="24"/>
      <c r="K225" s="24"/>
      <c r="L225" s="26"/>
      <c r="M225" s="24"/>
      <c r="N225" s="24"/>
      <c r="O225" s="24"/>
      <c r="P225" s="24"/>
      <c r="Q225" s="24"/>
      <c r="R225" s="26"/>
      <c r="S225" s="26"/>
      <c r="T225" s="26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6"/>
      <c r="AJ225" s="26"/>
      <c r="AK225" s="24"/>
      <c r="AL225" s="24"/>
      <c r="AM225" s="24"/>
      <c r="AN225" s="24"/>
      <c r="AO225" s="24"/>
      <c r="AP225" s="24"/>
      <c r="BA225" s="110"/>
    </row>
    <row r="226" spans="1:53" x14ac:dyDescent="0.2">
      <c r="A226" s="24"/>
      <c r="B226" s="24"/>
      <c r="C226" s="24"/>
      <c r="D226" s="24"/>
      <c r="E226" s="24"/>
      <c r="F226" s="24"/>
      <c r="G226" s="24"/>
      <c r="H226" s="24"/>
      <c r="I226" s="26"/>
      <c r="J226" s="24"/>
      <c r="K226" s="24"/>
      <c r="L226" s="26"/>
      <c r="M226" s="24"/>
      <c r="N226" s="24"/>
      <c r="O226" s="24"/>
      <c r="P226" s="24"/>
      <c r="Q226" s="24"/>
      <c r="R226" s="26"/>
      <c r="S226" s="26"/>
      <c r="T226" s="26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6"/>
      <c r="AJ226" s="26"/>
      <c r="AK226" s="24"/>
      <c r="AL226" s="24"/>
      <c r="AM226" s="24"/>
      <c r="AN226" s="24"/>
      <c r="AO226" s="24"/>
      <c r="AP226" s="24"/>
      <c r="BA226" s="110"/>
    </row>
    <row r="227" spans="1:53" x14ac:dyDescent="0.2">
      <c r="A227" s="24"/>
      <c r="B227" s="24"/>
      <c r="C227" s="24"/>
      <c r="D227" s="24"/>
      <c r="E227" s="24"/>
      <c r="F227" s="24"/>
      <c r="G227" s="24"/>
      <c r="H227" s="24"/>
      <c r="I227" s="26"/>
      <c r="J227" s="24"/>
      <c r="K227" s="24"/>
      <c r="L227" s="26"/>
      <c r="M227" s="24"/>
      <c r="N227" s="24"/>
      <c r="O227" s="24"/>
      <c r="P227" s="24"/>
      <c r="Q227" s="24"/>
      <c r="R227" s="26"/>
      <c r="S227" s="26"/>
      <c r="T227" s="26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6"/>
      <c r="AJ227" s="26"/>
      <c r="AK227" s="24"/>
      <c r="AL227" s="24"/>
      <c r="AM227" s="24"/>
      <c r="AN227" s="24"/>
      <c r="AO227" s="24"/>
      <c r="AP227" s="24"/>
      <c r="BA227" s="110"/>
    </row>
    <row r="228" spans="1:53" x14ac:dyDescent="0.2">
      <c r="A228" s="24"/>
      <c r="B228" s="24"/>
      <c r="C228" s="24"/>
      <c r="D228" s="24"/>
      <c r="E228" s="24"/>
      <c r="F228" s="24"/>
      <c r="G228" s="24"/>
      <c r="H228" s="24"/>
      <c r="I228" s="26"/>
      <c r="J228" s="24"/>
      <c r="K228" s="24"/>
      <c r="L228" s="26"/>
      <c r="M228" s="24"/>
      <c r="N228" s="24"/>
      <c r="O228" s="24"/>
      <c r="P228" s="24"/>
      <c r="Q228" s="24"/>
      <c r="R228" s="26"/>
      <c r="S228" s="26"/>
      <c r="T228" s="26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6"/>
      <c r="AJ228" s="26"/>
      <c r="AK228" s="24"/>
      <c r="AL228" s="24"/>
      <c r="AM228" s="24"/>
      <c r="AN228" s="24"/>
      <c r="AO228" s="24"/>
      <c r="AP228" s="24"/>
      <c r="BA228" s="110"/>
    </row>
    <row r="229" spans="1:53" x14ac:dyDescent="0.2">
      <c r="A229" s="24"/>
      <c r="B229" s="24"/>
      <c r="C229" s="24"/>
      <c r="D229" s="24"/>
      <c r="E229" s="24"/>
      <c r="F229" s="24"/>
      <c r="G229" s="24"/>
      <c r="H229" s="24"/>
      <c r="I229" s="26"/>
      <c r="J229" s="24"/>
      <c r="K229" s="24"/>
      <c r="L229" s="26"/>
      <c r="M229" s="24"/>
      <c r="N229" s="24"/>
      <c r="O229" s="24"/>
      <c r="P229" s="24"/>
      <c r="Q229" s="24"/>
      <c r="R229" s="26"/>
      <c r="S229" s="26"/>
      <c r="T229" s="26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6"/>
      <c r="AJ229" s="26"/>
      <c r="AK229" s="24"/>
      <c r="AL229" s="24"/>
      <c r="AM229" s="24"/>
      <c r="AN229" s="24"/>
      <c r="AO229" s="24"/>
      <c r="AP229" s="24"/>
      <c r="BA229" s="110"/>
    </row>
    <row r="230" spans="1:53" x14ac:dyDescent="0.2">
      <c r="A230" s="24"/>
      <c r="B230" s="24"/>
      <c r="C230" s="24"/>
      <c r="D230" s="24"/>
      <c r="E230" s="24"/>
      <c r="F230" s="24"/>
      <c r="G230" s="24"/>
      <c r="H230" s="24"/>
      <c r="I230" s="26"/>
      <c r="J230" s="24"/>
      <c r="K230" s="24"/>
      <c r="L230" s="26"/>
      <c r="M230" s="24"/>
      <c r="N230" s="24"/>
      <c r="O230" s="24"/>
      <c r="P230" s="24"/>
      <c r="Q230" s="24"/>
      <c r="R230" s="26"/>
      <c r="S230" s="26"/>
      <c r="T230" s="26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6"/>
      <c r="AJ230" s="26"/>
      <c r="AK230" s="24"/>
      <c r="AL230" s="24"/>
      <c r="AM230" s="24"/>
      <c r="AN230" s="24"/>
      <c r="AO230" s="24"/>
      <c r="AP230" s="24"/>
      <c r="BA230" s="110"/>
    </row>
    <row r="231" spans="1:53" x14ac:dyDescent="0.2">
      <c r="A231" s="24"/>
      <c r="B231" s="24"/>
      <c r="C231" s="24"/>
      <c r="D231" s="24"/>
      <c r="E231" s="24"/>
      <c r="F231" s="24"/>
      <c r="G231" s="24"/>
      <c r="H231" s="24"/>
      <c r="I231" s="26"/>
      <c r="J231" s="24"/>
      <c r="K231" s="24"/>
      <c r="L231" s="26"/>
      <c r="M231" s="24"/>
      <c r="N231" s="24"/>
      <c r="O231" s="24"/>
      <c r="P231" s="24"/>
      <c r="Q231" s="24"/>
      <c r="R231" s="26"/>
      <c r="S231" s="26"/>
      <c r="T231" s="26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6"/>
      <c r="AJ231" s="26"/>
      <c r="AK231" s="24"/>
      <c r="AL231" s="24"/>
      <c r="AM231" s="24"/>
      <c r="AN231" s="24"/>
      <c r="AO231" s="24"/>
      <c r="AP231" s="24"/>
      <c r="BA231" s="110"/>
    </row>
    <row r="232" spans="1:53" x14ac:dyDescent="0.2">
      <c r="A232" s="24"/>
      <c r="B232" s="24"/>
      <c r="C232" s="24"/>
      <c r="D232" s="24"/>
      <c r="E232" s="24"/>
      <c r="F232" s="24"/>
      <c r="G232" s="24"/>
      <c r="H232" s="24"/>
      <c r="I232" s="26"/>
      <c r="J232" s="24"/>
      <c r="K232" s="24"/>
      <c r="L232" s="26"/>
      <c r="M232" s="24"/>
      <c r="N232" s="24"/>
      <c r="O232" s="24"/>
      <c r="P232" s="24"/>
      <c r="Q232" s="24"/>
      <c r="R232" s="26"/>
      <c r="S232" s="26"/>
      <c r="T232" s="26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6"/>
      <c r="AJ232" s="26"/>
      <c r="AK232" s="24"/>
      <c r="AL232" s="24"/>
      <c r="AM232" s="24"/>
      <c r="AN232" s="24"/>
      <c r="AO232" s="24"/>
      <c r="AP232" s="24"/>
      <c r="BA232" s="110"/>
    </row>
    <row r="233" spans="1:53" x14ac:dyDescent="0.2">
      <c r="A233" s="24"/>
      <c r="B233" s="24"/>
      <c r="C233" s="24"/>
      <c r="D233" s="24"/>
      <c r="E233" s="24"/>
      <c r="F233" s="24"/>
      <c r="G233" s="24"/>
      <c r="H233" s="24"/>
      <c r="I233" s="26"/>
      <c r="J233" s="24"/>
      <c r="K233" s="24"/>
      <c r="L233" s="26"/>
      <c r="M233" s="24"/>
      <c r="N233" s="24"/>
      <c r="O233" s="24"/>
      <c r="P233" s="24"/>
      <c r="Q233" s="24"/>
      <c r="R233" s="26"/>
      <c r="S233" s="26"/>
      <c r="T233" s="26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6"/>
      <c r="AJ233" s="26"/>
      <c r="AK233" s="24"/>
      <c r="AL233" s="24"/>
      <c r="AM233" s="24"/>
      <c r="AN233" s="24"/>
      <c r="AO233" s="24"/>
      <c r="AP233" s="24"/>
      <c r="BA233" s="110"/>
    </row>
    <row r="234" spans="1:53" x14ac:dyDescent="0.2">
      <c r="A234" s="24"/>
      <c r="B234" s="24"/>
      <c r="C234" s="24"/>
      <c r="D234" s="24"/>
      <c r="E234" s="24"/>
      <c r="F234" s="24"/>
      <c r="G234" s="24"/>
      <c r="H234" s="24"/>
      <c r="I234" s="26"/>
      <c r="J234" s="24"/>
      <c r="K234" s="24"/>
      <c r="L234" s="26"/>
      <c r="M234" s="24"/>
      <c r="N234" s="24"/>
      <c r="O234" s="24"/>
      <c r="P234" s="24"/>
      <c r="Q234" s="24"/>
      <c r="R234" s="26"/>
      <c r="S234" s="26"/>
      <c r="T234" s="26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6"/>
      <c r="AJ234" s="26"/>
      <c r="AK234" s="24"/>
      <c r="AL234" s="24"/>
      <c r="AM234" s="24"/>
      <c r="AN234" s="24"/>
      <c r="AO234" s="24"/>
      <c r="AP234" s="24"/>
      <c r="BA234" s="110"/>
    </row>
    <row r="235" spans="1:53" x14ac:dyDescent="0.2">
      <c r="A235" s="24"/>
      <c r="B235" s="24"/>
      <c r="C235" s="24"/>
      <c r="D235" s="24"/>
      <c r="E235" s="24"/>
      <c r="F235" s="24"/>
      <c r="G235" s="24"/>
      <c r="H235" s="24"/>
      <c r="I235" s="26"/>
      <c r="J235" s="24"/>
      <c r="K235" s="24"/>
      <c r="L235" s="26"/>
      <c r="M235" s="24"/>
      <c r="N235" s="24"/>
      <c r="O235" s="24"/>
      <c r="P235" s="24"/>
      <c r="Q235" s="24"/>
      <c r="R235" s="26"/>
      <c r="S235" s="26"/>
      <c r="T235" s="26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6"/>
      <c r="AJ235" s="26"/>
      <c r="AK235" s="24"/>
      <c r="AL235" s="24"/>
      <c r="AM235" s="24"/>
      <c r="AN235" s="24"/>
      <c r="AO235" s="24"/>
      <c r="AP235" s="24"/>
      <c r="BA235" s="110"/>
    </row>
    <row r="236" spans="1:53" x14ac:dyDescent="0.2">
      <c r="A236" s="24"/>
      <c r="B236" s="24"/>
      <c r="C236" s="24"/>
      <c r="D236" s="24"/>
      <c r="E236" s="24"/>
      <c r="F236" s="24"/>
      <c r="G236" s="24"/>
      <c r="H236" s="24"/>
      <c r="I236" s="26"/>
      <c r="J236" s="24"/>
      <c r="K236" s="24"/>
      <c r="L236" s="26"/>
      <c r="M236" s="24"/>
      <c r="N236" s="24"/>
      <c r="O236" s="24"/>
      <c r="P236" s="24"/>
      <c r="Q236" s="24"/>
      <c r="R236" s="26"/>
      <c r="S236" s="26"/>
      <c r="T236" s="26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6"/>
      <c r="AJ236" s="26"/>
      <c r="AK236" s="24"/>
      <c r="AL236" s="24"/>
      <c r="AM236" s="24"/>
      <c r="AN236" s="24"/>
      <c r="AO236" s="24"/>
      <c r="AP236" s="24"/>
      <c r="BA236" s="110"/>
    </row>
    <row r="237" spans="1:53" x14ac:dyDescent="0.2">
      <c r="A237" s="24"/>
      <c r="B237" s="24"/>
      <c r="C237" s="24"/>
      <c r="D237" s="24"/>
      <c r="E237" s="24"/>
      <c r="F237" s="24"/>
      <c r="G237" s="24"/>
      <c r="H237" s="24"/>
      <c r="I237" s="26"/>
      <c r="J237" s="24"/>
      <c r="K237" s="24"/>
      <c r="L237" s="26"/>
      <c r="M237" s="24"/>
      <c r="N237" s="24"/>
      <c r="O237" s="24"/>
      <c r="P237" s="24"/>
      <c r="Q237" s="24"/>
      <c r="R237" s="26"/>
      <c r="S237" s="26"/>
      <c r="T237" s="26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6"/>
      <c r="AJ237" s="26"/>
      <c r="AK237" s="24"/>
      <c r="AL237" s="24"/>
      <c r="AM237" s="24"/>
      <c r="AN237" s="24"/>
      <c r="AO237" s="24"/>
      <c r="AP237" s="24"/>
      <c r="BA237" s="110"/>
    </row>
    <row r="238" spans="1:53" x14ac:dyDescent="0.2">
      <c r="A238" s="24"/>
      <c r="B238" s="24"/>
      <c r="C238" s="24"/>
      <c r="D238" s="24"/>
      <c r="E238" s="24"/>
      <c r="F238" s="24"/>
      <c r="G238" s="24"/>
      <c r="H238" s="24"/>
      <c r="I238" s="26"/>
      <c r="J238" s="24"/>
      <c r="K238" s="24"/>
      <c r="L238" s="26"/>
      <c r="M238" s="24"/>
      <c r="N238" s="24"/>
      <c r="O238" s="24"/>
      <c r="P238" s="24"/>
      <c r="Q238" s="24"/>
      <c r="R238" s="26"/>
      <c r="S238" s="26"/>
      <c r="T238" s="26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6"/>
      <c r="AJ238" s="26"/>
      <c r="AK238" s="24"/>
      <c r="AL238" s="24"/>
      <c r="AM238" s="24"/>
      <c r="AN238" s="24"/>
      <c r="AO238" s="24"/>
      <c r="AP238" s="24"/>
      <c r="BA238" s="110"/>
    </row>
    <row r="239" spans="1:53" x14ac:dyDescent="0.2">
      <c r="A239" s="24"/>
      <c r="B239" s="24"/>
      <c r="C239" s="24"/>
      <c r="D239" s="24"/>
      <c r="E239" s="24"/>
      <c r="F239" s="24"/>
      <c r="G239" s="24"/>
      <c r="H239" s="24"/>
      <c r="I239" s="26"/>
      <c r="J239" s="24"/>
      <c r="K239" s="24"/>
      <c r="L239" s="26"/>
      <c r="M239" s="24"/>
      <c r="N239" s="24"/>
      <c r="O239" s="24"/>
      <c r="P239" s="24"/>
      <c r="Q239" s="24"/>
      <c r="R239" s="26"/>
      <c r="S239" s="26"/>
      <c r="T239" s="26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6"/>
      <c r="AJ239" s="26"/>
      <c r="AK239" s="24"/>
      <c r="AL239" s="24"/>
      <c r="AM239" s="24"/>
      <c r="AN239" s="24"/>
      <c r="AO239" s="24"/>
      <c r="AP239" s="24"/>
      <c r="BA239" s="110"/>
    </row>
    <row r="240" spans="1:53" x14ac:dyDescent="0.2">
      <c r="A240" s="24"/>
      <c r="B240" s="24"/>
      <c r="C240" s="24"/>
      <c r="D240" s="24"/>
      <c r="E240" s="24"/>
      <c r="F240" s="24"/>
      <c r="G240" s="24"/>
      <c r="H240" s="24"/>
      <c r="I240" s="26"/>
      <c r="J240" s="24"/>
      <c r="K240" s="24"/>
      <c r="L240" s="26"/>
      <c r="M240" s="24"/>
      <c r="N240" s="24"/>
      <c r="O240" s="24"/>
      <c r="P240" s="24"/>
      <c r="Q240" s="24"/>
      <c r="R240" s="26"/>
      <c r="S240" s="26"/>
      <c r="T240" s="26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6"/>
      <c r="AJ240" s="26"/>
      <c r="AK240" s="24"/>
      <c r="AL240" s="24"/>
      <c r="AM240" s="24"/>
      <c r="AN240" s="24"/>
      <c r="AO240" s="24"/>
      <c r="AP240" s="24"/>
      <c r="BA240" s="110"/>
    </row>
    <row r="241" spans="1:53" x14ac:dyDescent="0.2">
      <c r="A241" s="24"/>
      <c r="B241" s="24"/>
      <c r="C241" s="24"/>
      <c r="D241" s="24"/>
      <c r="E241" s="24"/>
      <c r="F241" s="24"/>
      <c r="G241" s="24"/>
      <c r="H241" s="24"/>
      <c r="I241" s="26"/>
      <c r="J241" s="24"/>
      <c r="K241" s="24"/>
      <c r="L241" s="26"/>
      <c r="M241" s="24"/>
      <c r="N241" s="24"/>
      <c r="O241" s="24"/>
      <c r="P241" s="24"/>
      <c r="Q241" s="24"/>
      <c r="R241" s="26"/>
      <c r="S241" s="26"/>
      <c r="T241" s="26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6"/>
      <c r="AJ241" s="26"/>
      <c r="AK241" s="24"/>
      <c r="AL241" s="24"/>
      <c r="AM241" s="24"/>
      <c r="AN241" s="24"/>
      <c r="AO241" s="24"/>
      <c r="AP241" s="24"/>
      <c r="BA241" s="110"/>
    </row>
    <row r="242" spans="1:53" x14ac:dyDescent="0.2">
      <c r="A242" s="24"/>
      <c r="B242" s="24"/>
      <c r="C242" s="24"/>
      <c r="D242" s="24"/>
      <c r="E242" s="24"/>
      <c r="F242" s="24"/>
      <c r="G242" s="24"/>
      <c r="H242" s="24"/>
      <c r="I242" s="26"/>
      <c r="J242" s="24"/>
      <c r="K242" s="24"/>
      <c r="L242" s="26"/>
      <c r="M242" s="24"/>
      <c r="N242" s="24"/>
      <c r="O242" s="24"/>
      <c r="P242" s="24"/>
      <c r="Q242" s="24"/>
      <c r="R242" s="26"/>
      <c r="S242" s="26"/>
      <c r="T242" s="26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6"/>
      <c r="AJ242" s="26"/>
      <c r="AK242" s="24"/>
      <c r="AL242" s="24"/>
      <c r="AM242" s="24"/>
      <c r="AN242" s="24"/>
      <c r="AO242" s="24"/>
      <c r="AP242" s="24"/>
      <c r="BA242" s="110"/>
    </row>
    <row r="243" spans="1:53" x14ac:dyDescent="0.2">
      <c r="A243" s="24"/>
      <c r="B243" s="24"/>
      <c r="C243" s="24"/>
      <c r="D243" s="24"/>
      <c r="E243" s="24"/>
      <c r="F243" s="24"/>
      <c r="G243" s="24"/>
      <c r="H243" s="24"/>
      <c r="I243" s="26"/>
      <c r="J243" s="24"/>
      <c r="K243" s="24"/>
      <c r="L243" s="26"/>
      <c r="M243" s="24"/>
      <c r="N243" s="24"/>
      <c r="O243" s="24"/>
      <c r="P243" s="24"/>
      <c r="Q243" s="24"/>
      <c r="R243" s="26"/>
      <c r="S243" s="26"/>
      <c r="T243" s="26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6"/>
      <c r="AJ243" s="26"/>
      <c r="AK243" s="24"/>
      <c r="AL243" s="24"/>
      <c r="AM243" s="24"/>
      <c r="AN243" s="24"/>
      <c r="AO243" s="24"/>
      <c r="AP243" s="24"/>
      <c r="BA243" s="110"/>
    </row>
    <row r="244" spans="1:53" x14ac:dyDescent="0.2">
      <c r="A244" s="24"/>
      <c r="B244" s="24"/>
      <c r="C244" s="24"/>
      <c r="D244" s="24"/>
      <c r="E244" s="24"/>
      <c r="F244" s="24"/>
      <c r="G244" s="24"/>
      <c r="H244" s="24"/>
      <c r="I244" s="26"/>
      <c r="J244" s="24"/>
      <c r="K244" s="24"/>
      <c r="L244" s="26"/>
      <c r="M244" s="24"/>
      <c r="N244" s="24"/>
      <c r="O244" s="24"/>
      <c r="P244" s="24"/>
      <c r="Q244" s="24"/>
      <c r="R244" s="26"/>
      <c r="S244" s="26"/>
      <c r="T244" s="26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6"/>
      <c r="AJ244" s="26"/>
      <c r="AK244" s="24"/>
      <c r="AL244" s="24"/>
      <c r="AM244" s="24"/>
      <c r="AN244" s="24"/>
      <c r="AO244" s="24"/>
      <c r="AP244" s="24"/>
      <c r="BA244" s="110"/>
    </row>
    <row r="245" spans="1:53" x14ac:dyDescent="0.2">
      <c r="A245" s="24"/>
      <c r="B245" s="24"/>
      <c r="C245" s="24"/>
      <c r="D245" s="24"/>
      <c r="E245" s="24"/>
      <c r="F245" s="24"/>
      <c r="G245" s="24"/>
      <c r="H245" s="24"/>
      <c r="I245" s="26"/>
      <c r="J245" s="24"/>
      <c r="K245" s="24"/>
      <c r="L245" s="26"/>
      <c r="M245" s="24"/>
      <c r="N245" s="24"/>
      <c r="O245" s="24"/>
      <c r="P245" s="24"/>
      <c r="Q245" s="24"/>
      <c r="R245" s="26"/>
      <c r="S245" s="26"/>
      <c r="T245" s="26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6"/>
      <c r="AJ245" s="26"/>
      <c r="AK245" s="24"/>
      <c r="AL245" s="24"/>
      <c r="AM245" s="24"/>
      <c r="AN245" s="24"/>
      <c r="AO245" s="24"/>
      <c r="AP245" s="24"/>
      <c r="BA245" s="110"/>
    </row>
    <row r="246" spans="1:53" x14ac:dyDescent="0.2">
      <c r="A246" s="24"/>
      <c r="B246" s="24"/>
      <c r="C246" s="24"/>
      <c r="D246" s="24"/>
      <c r="E246" s="24"/>
      <c r="F246" s="24"/>
      <c r="G246" s="24"/>
      <c r="H246" s="24"/>
      <c r="I246" s="26"/>
      <c r="J246" s="24"/>
      <c r="K246" s="24"/>
      <c r="L246" s="26"/>
      <c r="M246" s="24"/>
      <c r="N246" s="24"/>
      <c r="O246" s="24"/>
      <c r="P246" s="24"/>
      <c r="Q246" s="24"/>
      <c r="R246" s="26"/>
      <c r="S246" s="26"/>
      <c r="T246" s="26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6"/>
      <c r="AJ246" s="26"/>
      <c r="AK246" s="24"/>
      <c r="AL246" s="24"/>
      <c r="AM246" s="24"/>
      <c r="AN246" s="24"/>
      <c r="AO246" s="24"/>
      <c r="AP246" s="24"/>
      <c r="BA246" s="110"/>
    </row>
    <row r="247" spans="1:53" x14ac:dyDescent="0.2">
      <c r="A247" s="24"/>
      <c r="B247" s="24"/>
      <c r="C247" s="24"/>
      <c r="D247" s="24"/>
      <c r="E247" s="24"/>
      <c r="F247" s="24"/>
      <c r="G247" s="24"/>
      <c r="H247" s="24"/>
      <c r="I247" s="26"/>
      <c r="J247" s="24"/>
      <c r="K247" s="24"/>
      <c r="L247" s="26"/>
      <c r="M247" s="24"/>
      <c r="N247" s="24"/>
      <c r="O247" s="24"/>
      <c r="P247" s="24"/>
      <c r="Q247" s="24"/>
      <c r="R247" s="26"/>
      <c r="S247" s="26"/>
      <c r="T247" s="26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6"/>
      <c r="AJ247" s="26"/>
      <c r="AK247" s="24"/>
      <c r="AL247" s="24"/>
      <c r="AM247" s="24"/>
      <c r="AN247" s="24"/>
      <c r="AO247" s="24"/>
      <c r="AP247" s="24"/>
      <c r="BA247" s="110"/>
    </row>
    <row r="248" spans="1:53" x14ac:dyDescent="0.2">
      <c r="A248" s="24"/>
      <c r="B248" s="24"/>
      <c r="C248" s="24"/>
      <c r="D248" s="24"/>
      <c r="E248" s="24"/>
      <c r="F248" s="24"/>
      <c r="G248" s="24"/>
      <c r="H248" s="24"/>
      <c r="I248" s="26"/>
      <c r="J248" s="24"/>
      <c r="K248" s="24"/>
      <c r="L248" s="26"/>
      <c r="M248" s="24"/>
      <c r="N248" s="24"/>
      <c r="O248" s="24"/>
      <c r="P248" s="24"/>
      <c r="Q248" s="24"/>
      <c r="R248" s="26"/>
      <c r="S248" s="26"/>
      <c r="T248" s="26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6"/>
      <c r="AJ248" s="26"/>
      <c r="AK248" s="24"/>
      <c r="AL248" s="24"/>
      <c r="AM248" s="24"/>
      <c r="AN248" s="24"/>
      <c r="AO248" s="24"/>
      <c r="AP248" s="24"/>
      <c r="BA248" s="110"/>
    </row>
    <row r="249" spans="1:53" x14ac:dyDescent="0.2">
      <c r="A249" s="24"/>
      <c r="B249" s="24"/>
      <c r="C249" s="24"/>
      <c r="D249" s="24"/>
      <c r="E249" s="24"/>
      <c r="F249" s="24"/>
      <c r="G249" s="24"/>
      <c r="H249" s="24"/>
      <c r="I249" s="26"/>
      <c r="J249" s="24"/>
      <c r="K249" s="24"/>
      <c r="L249" s="26"/>
      <c r="M249" s="24"/>
      <c r="N249" s="24"/>
      <c r="O249" s="24"/>
      <c r="P249" s="24"/>
      <c r="Q249" s="24"/>
      <c r="R249" s="26"/>
      <c r="S249" s="26"/>
      <c r="T249" s="26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6"/>
      <c r="AJ249" s="26"/>
      <c r="AK249" s="24"/>
      <c r="AL249" s="24"/>
      <c r="AM249" s="24"/>
      <c r="AN249" s="24"/>
      <c r="AO249" s="24"/>
      <c r="AP249" s="24"/>
      <c r="BA249" s="110"/>
    </row>
    <row r="250" spans="1:53" x14ac:dyDescent="0.2">
      <c r="A250" s="24"/>
      <c r="B250" s="24"/>
      <c r="C250" s="24"/>
      <c r="D250" s="24"/>
      <c r="E250" s="24"/>
      <c r="F250" s="24"/>
      <c r="G250" s="24"/>
      <c r="H250" s="24"/>
      <c r="I250" s="26"/>
      <c r="J250" s="24"/>
      <c r="K250" s="24"/>
      <c r="L250" s="26"/>
      <c r="M250" s="24"/>
      <c r="N250" s="24"/>
      <c r="O250" s="24"/>
      <c r="P250" s="24"/>
      <c r="Q250" s="24"/>
      <c r="R250" s="26"/>
      <c r="S250" s="26"/>
      <c r="T250" s="26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6"/>
      <c r="AJ250" s="26"/>
      <c r="AK250" s="24"/>
      <c r="AL250" s="24"/>
      <c r="AM250" s="24"/>
      <c r="AN250" s="24"/>
      <c r="AO250" s="24"/>
      <c r="AP250" s="24"/>
      <c r="BA250" s="110"/>
    </row>
    <row r="251" spans="1:53" x14ac:dyDescent="0.2">
      <c r="A251" s="24"/>
      <c r="B251" s="24"/>
      <c r="C251" s="24"/>
      <c r="D251" s="24"/>
      <c r="E251" s="24"/>
      <c r="F251" s="24"/>
      <c r="G251" s="24"/>
      <c r="H251" s="24"/>
      <c r="I251" s="26"/>
      <c r="J251" s="24"/>
      <c r="K251" s="24"/>
      <c r="L251" s="26"/>
      <c r="M251" s="24"/>
      <c r="N251" s="24"/>
      <c r="O251" s="24"/>
      <c r="P251" s="24"/>
      <c r="Q251" s="24"/>
      <c r="R251" s="26"/>
      <c r="S251" s="26"/>
      <c r="T251" s="26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6"/>
      <c r="AJ251" s="26"/>
      <c r="AK251" s="24"/>
      <c r="AL251" s="24"/>
      <c r="AM251" s="24"/>
      <c r="AN251" s="24"/>
      <c r="AO251" s="24"/>
      <c r="AP251" s="24"/>
      <c r="BA251" s="110"/>
    </row>
    <row r="252" spans="1:53" x14ac:dyDescent="0.2">
      <c r="A252" s="24"/>
      <c r="B252" s="24"/>
      <c r="C252" s="24"/>
      <c r="D252" s="24"/>
      <c r="E252" s="24"/>
      <c r="F252" s="24"/>
      <c r="G252" s="24"/>
      <c r="H252" s="24"/>
      <c r="I252" s="26"/>
      <c r="J252" s="24"/>
      <c r="K252" s="24"/>
      <c r="L252" s="26"/>
      <c r="M252" s="24"/>
      <c r="N252" s="24"/>
      <c r="O252" s="24"/>
      <c r="P252" s="24"/>
      <c r="Q252" s="24"/>
      <c r="R252" s="26"/>
      <c r="S252" s="26"/>
      <c r="T252" s="26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6"/>
      <c r="AJ252" s="26"/>
      <c r="AK252" s="24"/>
      <c r="AL252" s="24"/>
      <c r="AM252" s="24"/>
      <c r="AN252" s="24"/>
      <c r="AO252" s="24"/>
      <c r="AP252" s="24"/>
      <c r="BA252" s="110"/>
    </row>
    <row r="253" spans="1:53" x14ac:dyDescent="0.2">
      <c r="A253" s="24"/>
      <c r="B253" s="24"/>
      <c r="C253" s="24"/>
      <c r="D253" s="24"/>
      <c r="E253" s="24"/>
      <c r="F253" s="24"/>
      <c r="G253" s="24"/>
      <c r="H253" s="24"/>
      <c r="I253" s="26"/>
      <c r="J253" s="24"/>
      <c r="K253" s="24"/>
      <c r="L253" s="26"/>
      <c r="M253" s="24"/>
      <c r="N253" s="24"/>
      <c r="O253" s="24"/>
      <c r="P253" s="24"/>
      <c r="Q253" s="24"/>
      <c r="R253" s="26"/>
      <c r="S253" s="26"/>
      <c r="T253" s="26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6"/>
      <c r="AJ253" s="26"/>
      <c r="AK253" s="24"/>
      <c r="AL253" s="24"/>
      <c r="AM253" s="24"/>
      <c r="AN253" s="24"/>
      <c r="AO253" s="24"/>
      <c r="AP253" s="24"/>
      <c r="BA253" s="110"/>
    </row>
    <row r="254" spans="1:53" x14ac:dyDescent="0.2">
      <c r="A254" s="24"/>
      <c r="B254" s="24"/>
      <c r="C254" s="24"/>
      <c r="D254" s="24"/>
      <c r="E254" s="24"/>
      <c r="F254" s="24"/>
      <c r="G254" s="24"/>
      <c r="H254" s="24"/>
      <c r="I254" s="26"/>
      <c r="J254" s="24"/>
      <c r="K254" s="24"/>
      <c r="L254" s="26"/>
      <c r="M254" s="24"/>
      <c r="N254" s="24"/>
      <c r="O254" s="24"/>
      <c r="P254" s="24"/>
      <c r="Q254" s="24"/>
      <c r="R254" s="26"/>
      <c r="S254" s="26"/>
      <c r="T254" s="26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6"/>
      <c r="AJ254" s="26"/>
      <c r="AK254" s="24"/>
      <c r="AL254" s="24"/>
      <c r="AM254" s="24"/>
      <c r="AN254" s="24"/>
      <c r="AO254" s="24"/>
      <c r="AP254" s="24"/>
      <c r="BA254" s="110"/>
    </row>
    <row r="255" spans="1:53" x14ac:dyDescent="0.2">
      <c r="A255" s="24"/>
      <c r="B255" s="24"/>
      <c r="C255" s="24"/>
      <c r="D255" s="24"/>
      <c r="E255" s="24"/>
      <c r="F255" s="24"/>
      <c r="G255" s="24"/>
      <c r="H255" s="24"/>
      <c r="I255" s="26"/>
      <c r="J255" s="24"/>
      <c r="K255" s="24"/>
      <c r="L255" s="26"/>
      <c r="M255" s="24"/>
      <c r="N255" s="24"/>
      <c r="O255" s="24"/>
      <c r="P255" s="24"/>
      <c r="Q255" s="24"/>
      <c r="R255" s="26"/>
      <c r="S255" s="26"/>
      <c r="T255" s="26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6"/>
      <c r="AJ255" s="26"/>
      <c r="AK255" s="24"/>
      <c r="AL255" s="24"/>
      <c r="AM255" s="24"/>
      <c r="AN255" s="24"/>
      <c r="AO255" s="24"/>
      <c r="AP255" s="24"/>
      <c r="BA255" s="110"/>
    </row>
    <row r="256" spans="1:53" x14ac:dyDescent="0.2">
      <c r="A256" s="24"/>
      <c r="B256" s="24"/>
      <c r="C256" s="24"/>
      <c r="D256" s="24"/>
      <c r="E256" s="24"/>
      <c r="F256" s="24"/>
      <c r="G256" s="24"/>
      <c r="H256" s="24"/>
      <c r="I256" s="26"/>
      <c r="J256" s="24"/>
      <c r="K256" s="24"/>
      <c r="L256" s="26"/>
      <c r="M256" s="24"/>
      <c r="N256" s="24"/>
      <c r="O256" s="24"/>
      <c r="P256" s="24"/>
      <c r="Q256" s="24"/>
      <c r="R256" s="26"/>
      <c r="S256" s="26"/>
      <c r="T256" s="26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6"/>
      <c r="AJ256" s="26"/>
      <c r="AK256" s="24"/>
      <c r="AL256" s="24"/>
      <c r="AM256" s="24"/>
      <c r="AN256" s="24"/>
      <c r="AO256" s="24"/>
      <c r="AP256" s="24"/>
      <c r="BA256" s="110"/>
    </row>
    <row r="257" spans="1:53" x14ac:dyDescent="0.2">
      <c r="A257" s="24"/>
      <c r="B257" s="24"/>
      <c r="C257" s="24"/>
      <c r="D257" s="24"/>
      <c r="E257" s="24"/>
      <c r="F257" s="24"/>
      <c r="G257" s="24"/>
      <c r="H257" s="24"/>
      <c r="I257" s="26"/>
      <c r="J257" s="24"/>
      <c r="K257" s="24"/>
      <c r="L257" s="26"/>
      <c r="M257" s="24"/>
      <c r="N257" s="24"/>
      <c r="O257" s="24"/>
      <c r="P257" s="24"/>
      <c r="Q257" s="24"/>
      <c r="R257" s="26"/>
      <c r="S257" s="26"/>
      <c r="T257" s="26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6"/>
      <c r="AJ257" s="26"/>
      <c r="AK257" s="24"/>
      <c r="AL257" s="24"/>
      <c r="AM257" s="24"/>
      <c r="AN257" s="24"/>
      <c r="AO257" s="24"/>
      <c r="AP257" s="24"/>
      <c r="BA257" s="110"/>
    </row>
    <row r="258" spans="1:53" x14ac:dyDescent="0.2">
      <c r="A258" s="24"/>
      <c r="B258" s="24"/>
      <c r="C258" s="24"/>
      <c r="D258" s="24"/>
      <c r="E258" s="24"/>
      <c r="F258" s="24"/>
      <c r="G258" s="24"/>
      <c r="H258" s="24"/>
      <c r="I258" s="26"/>
      <c r="J258" s="24"/>
      <c r="K258" s="24"/>
      <c r="L258" s="26"/>
      <c r="M258" s="24"/>
      <c r="N258" s="24"/>
      <c r="O258" s="24"/>
      <c r="P258" s="24"/>
      <c r="Q258" s="24"/>
      <c r="R258" s="26"/>
      <c r="S258" s="26"/>
      <c r="T258" s="26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6"/>
      <c r="AJ258" s="26"/>
      <c r="AK258" s="24"/>
      <c r="AL258" s="24"/>
      <c r="AM258" s="24"/>
      <c r="AN258" s="24"/>
      <c r="AO258" s="24"/>
      <c r="AP258" s="24"/>
      <c r="BA258" s="110"/>
    </row>
    <row r="259" spans="1:53" x14ac:dyDescent="0.2">
      <c r="A259" s="24"/>
      <c r="B259" s="24"/>
      <c r="C259" s="24"/>
      <c r="D259" s="24"/>
      <c r="E259" s="24"/>
      <c r="F259" s="24"/>
      <c r="G259" s="24"/>
      <c r="H259" s="24"/>
      <c r="I259" s="26"/>
      <c r="J259" s="24"/>
      <c r="K259" s="24"/>
      <c r="L259" s="26"/>
      <c r="M259" s="24"/>
      <c r="N259" s="24"/>
      <c r="O259" s="24"/>
      <c r="P259" s="24"/>
      <c r="Q259" s="24"/>
      <c r="R259" s="26"/>
      <c r="S259" s="26"/>
      <c r="T259" s="26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6"/>
      <c r="AJ259" s="26"/>
      <c r="AK259" s="24"/>
      <c r="AL259" s="24"/>
      <c r="AM259" s="24"/>
      <c r="AN259" s="24"/>
      <c r="AO259" s="24"/>
      <c r="AP259" s="24"/>
      <c r="BA259" s="110"/>
    </row>
    <row r="260" spans="1:53" x14ac:dyDescent="0.2">
      <c r="A260" s="24"/>
      <c r="B260" s="24"/>
      <c r="C260" s="24"/>
      <c r="D260" s="24"/>
      <c r="E260" s="24"/>
      <c r="F260" s="24"/>
      <c r="G260" s="24"/>
      <c r="H260" s="24"/>
      <c r="I260" s="26"/>
      <c r="J260" s="24"/>
      <c r="K260" s="24"/>
      <c r="L260" s="26"/>
      <c r="M260" s="24"/>
      <c r="N260" s="24"/>
      <c r="O260" s="24"/>
      <c r="P260" s="24"/>
      <c r="Q260" s="24"/>
      <c r="R260" s="26"/>
      <c r="S260" s="26"/>
      <c r="T260" s="26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6"/>
      <c r="AJ260" s="26"/>
      <c r="AK260" s="24"/>
      <c r="AL260" s="24"/>
      <c r="AM260" s="24"/>
      <c r="AN260" s="24"/>
      <c r="AO260" s="24"/>
      <c r="AP260" s="24"/>
      <c r="BA260" s="110"/>
    </row>
    <row r="261" spans="1:53" x14ac:dyDescent="0.2">
      <c r="A261" s="24"/>
      <c r="B261" s="24"/>
      <c r="C261" s="24"/>
      <c r="D261" s="24"/>
      <c r="E261" s="24"/>
      <c r="F261" s="24"/>
      <c r="G261" s="24"/>
      <c r="H261" s="24"/>
      <c r="I261" s="26"/>
      <c r="J261" s="24"/>
      <c r="K261" s="24"/>
      <c r="L261" s="26"/>
      <c r="M261" s="24"/>
      <c r="N261" s="24"/>
      <c r="O261" s="24"/>
      <c r="P261" s="24"/>
      <c r="Q261" s="24"/>
      <c r="R261" s="26"/>
      <c r="S261" s="26"/>
      <c r="T261" s="26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6"/>
      <c r="AJ261" s="26"/>
      <c r="AK261" s="24"/>
      <c r="AL261" s="24"/>
      <c r="AM261" s="24"/>
      <c r="AN261" s="24"/>
      <c r="AO261" s="24"/>
      <c r="AP261" s="24"/>
      <c r="BA261" s="110"/>
    </row>
    <row r="262" spans="1:53" x14ac:dyDescent="0.2">
      <c r="A262" s="24"/>
      <c r="B262" s="24"/>
      <c r="C262" s="24"/>
      <c r="D262" s="24"/>
      <c r="E262" s="24"/>
      <c r="F262" s="24"/>
      <c r="G262" s="24"/>
      <c r="H262" s="24"/>
      <c r="I262" s="26"/>
      <c r="J262" s="24"/>
      <c r="K262" s="24"/>
      <c r="L262" s="26"/>
      <c r="M262" s="24"/>
      <c r="N262" s="24"/>
      <c r="O262" s="24"/>
      <c r="P262" s="24"/>
      <c r="Q262" s="24"/>
      <c r="R262" s="26"/>
      <c r="S262" s="26"/>
      <c r="T262" s="26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6"/>
      <c r="AJ262" s="26"/>
      <c r="AK262" s="24"/>
      <c r="AL262" s="24"/>
      <c r="AM262" s="24"/>
      <c r="AN262" s="24"/>
      <c r="AO262" s="24"/>
      <c r="AP262" s="24"/>
      <c r="BA262" s="110"/>
    </row>
    <row r="263" spans="1:53" x14ac:dyDescent="0.2">
      <c r="A263" s="24"/>
      <c r="B263" s="24"/>
      <c r="C263" s="24"/>
      <c r="D263" s="24"/>
      <c r="E263" s="24"/>
      <c r="F263" s="24"/>
      <c r="G263" s="24"/>
      <c r="H263" s="24"/>
      <c r="I263" s="26"/>
      <c r="J263" s="24"/>
      <c r="K263" s="24"/>
      <c r="L263" s="26"/>
      <c r="M263" s="24"/>
      <c r="N263" s="24"/>
      <c r="O263" s="24"/>
      <c r="P263" s="24"/>
      <c r="Q263" s="24"/>
      <c r="R263" s="26"/>
      <c r="S263" s="26"/>
      <c r="T263" s="26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6"/>
      <c r="AJ263" s="26"/>
      <c r="AK263" s="24"/>
      <c r="AL263" s="24"/>
      <c r="AM263" s="24"/>
      <c r="AN263" s="24"/>
      <c r="AO263" s="24"/>
      <c r="AP263" s="24"/>
      <c r="BA263" s="110"/>
    </row>
    <row r="264" spans="1:53" x14ac:dyDescent="0.2">
      <c r="A264" s="24"/>
      <c r="B264" s="24"/>
      <c r="C264" s="24"/>
      <c r="D264" s="24"/>
      <c r="E264" s="24"/>
      <c r="F264" s="24"/>
      <c r="G264" s="24"/>
      <c r="H264" s="24"/>
      <c r="I264" s="26"/>
      <c r="J264" s="24"/>
      <c r="K264" s="24"/>
      <c r="L264" s="26"/>
      <c r="M264" s="24"/>
      <c r="N264" s="24"/>
      <c r="O264" s="24"/>
      <c r="P264" s="24"/>
      <c r="Q264" s="24"/>
      <c r="R264" s="26"/>
      <c r="S264" s="26"/>
      <c r="T264" s="26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6"/>
      <c r="AJ264" s="26"/>
      <c r="AK264" s="24"/>
      <c r="AL264" s="24"/>
      <c r="AM264" s="24"/>
      <c r="AN264" s="24"/>
      <c r="AO264" s="24"/>
      <c r="AP264" s="24"/>
      <c r="BA264" s="110"/>
    </row>
  </sheetData>
  <conditionalFormatting sqref="AN105:AN116">
    <cfRule type="cellIs" dxfId="21" priority="6" stopIfTrue="1" operator="greaterThan">
      <formula>0.15</formula>
    </cfRule>
  </conditionalFormatting>
  <conditionalFormatting sqref="C177:E183">
    <cfRule type="cellIs" dxfId="20" priority="5" stopIfTrue="1" operator="equal">
      <formula>0</formula>
    </cfRule>
  </conditionalFormatting>
  <conditionalFormatting sqref="C195:E201">
    <cfRule type="cellIs" dxfId="19" priority="3" stopIfTrue="1" operator="equal">
      <formula>0</formula>
    </cfRule>
  </conditionalFormatting>
  <conditionalFormatting sqref="C186:E192">
    <cfRule type="cellIs" dxfId="18" priority="4" stopIfTrue="1" operator="equal">
      <formula>0</formula>
    </cfRule>
  </conditionalFormatting>
  <conditionalFormatting sqref="C129:E129">
    <cfRule type="cellIs" dxfId="17" priority="2" stopIfTrue="1" operator="equal">
      <formula>0</formula>
    </cfRule>
  </conditionalFormatting>
  <conditionalFormatting sqref="C204:E210">
    <cfRule type="cellIs" dxfId="16" priority="1" stopIfTrue="1" operator="equal">
      <formula>0</formula>
    </cfRule>
  </conditionalFormatting>
  <pageMargins left="0.75" right="0.75" top="1" bottom="1" header="0.5" footer="0.5"/>
  <pageSetup orientation="portrait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topLeftCell="AJ13" zoomScale="85" zoomScaleNormal="85" workbookViewId="0">
      <selection activeCell="AP13" sqref="AP13:AU25"/>
    </sheetView>
  </sheetViews>
  <sheetFormatPr defaultRowHeight="15" x14ac:dyDescent="0.25"/>
  <cols>
    <col min="1" max="1" width="12.5703125" customWidth="1"/>
    <col min="3" max="3" width="9.28515625" customWidth="1"/>
    <col min="5" max="5" width="11.42578125" customWidth="1"/>
    <col min="7" max="7" width="15" customWidth="1"/>
    <col min="8" max="8" width="12.42578125" customWidth="1"/>
    <col min="9" max="9" width="14" customWidth="1"/>
    <col min="10" max="10" width="13" customWidth="1"/>
    <col min="11" max="11" width="12.42578125" customWidth="1"/>
    <col min="12" max="12" width="14" customWidth="1"/>
    <col min="13" max="13" width="13" customWidth="1"/>
    <col min="14" max="14" width="12.140625" customWidth="1"/>
    <col min="15" max="15" width="13.5703125" customWidth="1"/>
    <col min="16" max="16" width="12.5703125" customWidth="1"/>
    <col min="17" max="17" width="12.42578125" customWidth="1"/>
    <col min="18" max="18" width="14" customWidth="1"/>
    <col min="19" max="19" width="13" customWidth="1"/>
    <col min="20" max="20" width="14.28515625" customWidth="1"/>
    <col min="21" max="21" width="15.28515625" customWidth="1"/>
    <col min="22" max="22" width="12.42578125" customWidth="1"/>
    <col min="23" max="23" width="14" customWidth="1"/>
    <col min="24" max="24" width="13" customWidth="1"/>
    <col min="25" max="25" width="14.28515625" customWidth="1"/>
    <col min="26" max="26" width="15.28515625" customWidth="1"/>
    <col min="27" max="27" width="14.28515625" customWidth="1"/>
    <col min="28" max="28" width="12.42578125" customWidth="1"/>
    <col min="29" max="29" width="14" customWidth="1"/>
    <col min="30" max="30" width="15.28515625" customWidth="1"/>
    <col min="31" max="31" width="13" customWidth="1"/>
    <col min="32" max="32" width="24" customWidth="1"/>
    <col min="33" max="34" width="24.5703125" customWidth="1"/>
    <col min="35" max="35" width="18.42578125" customWidth="1"/>
    <col min="36" max="36" width="19" customWidth="1"/>
    <col min="37" max="37" width="18.7109375" customWidth="1"/>
    <col min="38" max="38" width="19.140625" customWidth="1"/>
    <col min="39" max="39" width="14.42578125" customWidth="1"/>
    <col min="40" max="40" width="18" customWidth="1"/>
    <col min="41" max="41" width="9.140625" style="19"/>
  </cols>
  <sheetData>
    <row r="1" spans="1:47" x14ac:dyDescent="0.25">
      <c r="A1" t="s">
        <v>0</v>
      </c>
    </row>
    <row r="2" spans="1:47" x14ac:dyDescent="0.25">
      <c r="A2" s="1">
        <v>42215</v>
      </c>
    </row>
    <row r="3" spans="1:47" x14ac:dyDescent="0.25">
      <c r="A3" t="s">
        <v>1</v>
      </c>
    </row>
    <row r="4" spans="1:47" x14ac:dyDescent="0.25">
      <c r="A4" t="s">
        <v>2</v>
      </c>
    </row>
    <row r="5" spans="1:47" x14ac:dyDescent="0.25">
      <c r="A5" t="s">
        <v>3</v>
      </c>
    </row>
    <row r="7" spans="1:47" x14ac:dyDescent="0.25">
      <c r="A7" t="s">
        <v>4</v>
      </c>
    </row>
    <row r="8" spans="1:47" x14ac:dyDescent="0.25">
      <c r="A8" t="s">
        <v>5</v>
      </c>
    </row>
    <row r="9" spans="1:47" x14ac:dyDescent="0.25">
      <c r="A9" t="s">
        <v>6</v>
      </c>
    </row>
    <row r="10" spans="1:47" x14ac:dyDescent="0.25">
      <c r="A10" t="s">
        <v>7</v>
      </c>
    </row>
    <row r="11" spans="1:47" x14ac:dyDescent="0.25">
      <c r="G11" t="s">
        <v>8</v>
      </c>
      <c r="H11" t="s">
        <v>9</v>
      </c>
      <c r="I11" s="5" t="s">
        <v>9</v>
      </c>
      <c r="J11" t="s">
        <v>9</v>
      </c>
      <c r="K11" t="s">
        <v>10</v>
      </c>
      <c r="L11" s="5" t="s">
        <v>10</v>
      </c>
      <c r="M11" t="s">
        <v>10</v>
      </c>
      <c r="N11" t="s">
        <v>11</v>
      </c>
      <c r="O11" s="5" t="s">
        <v>11</v>
      </c>
      <c r="P11" t="s">
        <v>11</v>
      </c>
      <c r="Q11" t="s">
        <v>12</v>
      </c>
      <c r="R11" s="5" t="s">
        <v>12</v>
      </c>
      <c r="S11" t="s">
        <v>12</v>
      </c>
      <c r="T11" s="5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13</v>
      </c>
      <c r="Z11" t="s">
        <v>13</v>
      </c>
      <c r="AA11" t="s">
        <v>14</v>
      </c>
      <c r="AB11" t="s">
        <v>14</v>
      </c>
      <c r="AC11" t="s">
        <v>14</v>
      </c>
      <c r="AD11" t="s">
        <v>14</v>
      </c>
      <c r="AE11" t="s">
        <v>14</v>
      </c>
      <c r="AF11" t="s">
        <v>15</v>
      </c>
      <c r="AG11" t="s">
        <v>15</v>
      </c>
      <c r="AH11" t="s">
        <v>15</v>
      </c>
      <c r="AI11" s="5" t="s">
        <v>16</v>
      </c>
      <c r="AJ11" s="5" t="s">
        <v>16</v>
      </c>
      <c r="AK11" t="s">
        <v>16</v>
      </c>
      <c r="AL11" t="s">
        <v>16</v>
      </c>
      <c r="AM11" t="s">
        <v>8</v>
      </c>
      <c r="AN11" s="5" t="s">
        <v>17</v>
      </c>
    </row>
    <row r="12" spans="1:47" x14ac:dyDescent="0.25">
      <c r="G12" t="s">
        <v>18</v>
      </c>
      <c r="H12" t="s">
        <v>19</v>
      </c>
      <c r="I12" s="5" t="s">
        <v>20</v>
      </c>
      <c r="J12" t="s">
        <v>21</v>
      </c>
      <c r="K12" t="s">
        <v>19</v>
      </c>
      <c r="L12" s="5" t="s">
        <v>20</v>
      </c>
      <c r="M12" t="s">
        <v>21</v>
      </c>
      <c r="N12" t="s">
        <v>19</v>
      </c>
      <c r="O12" s="5" t="s">
        <v>20</v>
      </c>
      <c r="P12" t="s">
        <v>21</v>
      </c>
      <c r="Q12" t="s">
        <v>19</v>
      </c>
      <c r="R12" s="5" t="s">
        <v>20</v>
      </c>
      <c r="S12" t="s">
        <v>21</v>
      </c>
      <c r="T12" s="5" t="s">
        <v>22</v>
      </c>
      <c r="U12" t="s">
        <v>23</v>
      </c>
      <c r="V12" t="s">
        <v>19</v>
      </c>
      <c r="W12" t="s">
        <v>20</v>
      </c>
      <c r="X12" t="s">
        <v>21</v>
      </c>
      <c r="Y12" t="s">
        <v>22</v>
      </c>
      <c r="Z12" t="s">
        <v>23</v>
      </c>
      <c r="AA12" t="s">
        <v>22</v>
      </c>
      <c r="AB12" t="s">
        <v>19</v>
      </c>
      <c r="AC12" t="s">
        <v>20</v>
      </c>
      <c r="AD12" t="s">
        <v>23</v>
      </c>
      <c r="AE12" t="s">
        <v>21</v>
      </c>
      <c r="AF12" t="s">
        <v>24</v>
      </c>
      <c r="AG12" t="s">
        <v>25</v>
      </c>
      <c r="AH12" t="s">
        <v>26</v>
      </c>
      <c r="AI12" s="5" t="s">
        <v>27</v>
      </c>
      <c r="AJ12" s="5" t="s">
        <v>28</v>
      </c>
      <c r="AK12" t="s">
        <v>29</v>
      </c>
      <c r="AL12" t="s">
        <v>30</v>
      </c>
      <c r="AM12" t="s">
        <v>31</v>
      </c>
      <c r="AN12" s="5" t="s">
        <v>32</v>
      </c>
    </row>
    <row r="13" spans="1:47" x14ac:dyDescent="0.25">
      <c r="A13" t="s">
        <v>33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 s="5" t="s">
        <v>41</v>
      </c>
      <c r="J13" t="s">
        <v>42</v>
      </c>
      <c r="K13" t="s">
        <v>43</v>
      </c>
      <c r="L13" s="5" t="s">
        <v>44</v>
      </c>
      <c r="M13" t="s">
        <v>45</v>
      </c>
      <c r="N13" t="s">
        <v>46</v>
      </c>
      <c r="O13" s="5" t="s">
        <v>47</v>
      </c>
      <c r="P13" t="s">
        <v>48</v>
      </c>
      <c r="Q13" t="s">
        <v>49</v>
      </c>
      <c r="R13" s="5" t="s">
        <v>50</v>
      </c>
      <c r="S13" t="s">
        <v>51</v>
      </c>
      <c r="T13" s="5" t="s">
        <v>52</v>
      </c>
      <c r="U13" t="s">
        <v>53</v>
      </c>
      <c r="V13" t="s">
        <v>54</v>
      </c>
      <c r="W13" t="s">
        <v>55</v>
      </c>
      <c r="X13" t="s">
        <v>56</v>
      </c>
      <c r="Y13" t="s">
        <v>57</v>
      </c>
      <c r="Z13" t="s">
        <v>58</v>
      </c>
      <c r="AA13" t="s">
        <v>59</v>
      </c>
      <c r="AB13" t="s">
        <v>60</v>
      </c>
      <c r="AC13" t="s">
        <v>61</v>
      </c>
      <c r="AD13" t="s">
        <v>62</v>
      </c>
      <c r="AE13" t="s">
        <v>63</v>
      </c>
      <c r="AF13" t="s">
        <v>64</v>
      </c>
      <c r="AG13" t="s">
        <v>65</v>
      </c>
      <c r="AH13" t="s">
        <v>66</v>
      </c>
      <c r="AI13" s="5" t="s">
        <v>67</v>
      </c>
      <c r="AJ13" s="5" t="s">
        <v>68</v>
      </c>
      <c r="AK13" t="s">
        <v>69</v>
      </c>
      <c r="AL13" t="s">
        <v>70</v>
      </c>
      <c r="AM13" t="s">
        <v>71</v>
      </c>
      <c r="AN13" s="5" t="s">
        <v>72</v>
      </c>
      <c r="AP13" s="19" t="s">
        <v>101</v>
      </c>
      <c r="AQ13" s="19" t="s">
        <v>102</v>
      </c>
      <c r="AR13" s="19" t="s">
        <v>103</v>
      </c>
      <c r="AS13" s="19" t="s">
        <v>104</v>
      </c>
      <c r="AT13" s="19" t="s">
        <v>105</v>
      </c>
      <c r="AU13" s="19" t="s">
        <v>106</v>
      </c>
    </row>
    <row r="14" spans="1:47" x14ac:dyDescent="0.25">
      <c r="A14" t="s">
        <v>73</v>
      </c>
      <c r="B14">
        <v>82</v>
      </c>
      <c r="C14" t="s">
        <v>74</v>
      </c>
      <c r="D14" t="s">
        <v>75</v>
      </c>
      <c r="E14">
        <v>25</v>
      </c>
      <c r="F14" t="s">
        <v>76</v>
      </c>
      <c r="G14">
        <v>25.0015</v>
      </c>
      <c r="H14" s="21">
        <v>628.61379999999997</v>
      </c>
      <c r="I14" s="22">
        <v>689.18939999999998</v>
      </c>
      <c r="J14" s="21">
        <v>752.27670000000001</v>
      </c>
      <c r="K14" s="21">
        <v>561.46619999999996</v>
      </c>
      <c r="L14" s="22">
        <v>612.00980000000004</v>
      </c>
      <c r="M14" s="21">
        <v>665.00450000000001</v>
      </c>
      <c r="N14">
        <v>49.314399999999999</v>
      </c>
      <c r="O14" s="5">
        <v>49.3949</v>
      </c>
      <c r="P14">
        <v>49.462400000000002</v>
      </c>
      <c r="Q14">
        <v>1.6999999999999999E-3</v>
      </c>
      <c r="R14" s="5">
        <v>11.192500000000001</v>
      </c>
      <c r="S14">
        <v>59.560400000000001</v>
      </c>
      <c r="T14" s="5">
        <v>72.644800000000004</v>
      </c>
      <c r="U14">
        <v>8.2106999999999992</v>
      </c>
      <c r="V14">
        <v>39.9604</v>
      </c>
      <c r="W14">
        <v>39.997700000000002</v>
      </c>
      <c r="X14">
        <v>40.033099999999997</v>
      </c>
      <c r="Y14">
        <v>70.347800000000007</v>
      </c>
      <c r="Z14">
        <v>8.4568999999999992</v>
      </c>
      <c r="AA14">
        <v>4.5011000000000001</v>
      </c>
      <c r="AB14">
        <v>39.995600000000003</v>
      </c>
      <c r="AC14">
        <v>39.997700000000002</v>
      </c>
      <c r="AD14">
        <v>0.52859999999999996</v>
      </c>
      <c r="AE14">
        <v>40.000100000000003</v>
      </c>
      <c r="AF14">
        <v>56.309600000000003</v>
      </c>
      <c r="AG14">
        <v>483.56240000000003</v>
      </c>
      <c r="AH14">
        <v>2500.0610999999999</v>
      </c>
      <c r="AI14" s="5">
        <v>-25.1676</v>
      </c>
      <c r="AJ14" s="5">
        <v>3300.7530999999999</v>
      </c>
      <c r="AK14">
        <v>-249.892</v>
      </c>
      <c r="AL14">
        <v>3585.4038999999998</v>
      </c>
      <c r="AM14">
        <v>25</v>
      </c>
      <c r="AN14" s="5">
        <v>1.1299999999999999E-2</v>
      </c>
      <c r="AP14">
        <f t="shared" ref="AP14:AU14" si="0">($AJ14-$AI14)*0.6/H14</f>
        <v>3.1745284942837717</v>
      </c>
      <c r="AQ14">
        <f t="shared" si="0"/>
        <v>2.8955065472568209</v>
      </c>
      <c r="AR14">
        <f t="shared" si="0"/>
        <v>2.6526840722303375</v>
      </c>
      <c r="AS14">
        <f t="shared" si="0"/>
        <v>3.5541808571914038</v>
      </c>
      <c r="AT14">
        <f t="shared" si="0"/>
        <v>3.2606543555348293</v>
      </c>
      <c r="AU14">
        <f t="shared" si="0"/>
        <v>3.0008104005311242</v>
      </c>
    </row>
    <row r="15" spans="1:47" x14ac:dyDescent="0.25">
      <c r="A15" t="s">
        <v>73</v>
      </c>
      <c r="B15">
        <v>82</v>
      </c>
      <c r="C15" t="s">
        <v>74</v>
      </c>
      <c r="D15" t="s">
        <v>75</v>
      </c>
      <c r="E15">
        <v>50</v>
      </c>
      <c r="F15" t="s">
        <v>77</v>
      </c>
      <c r="G15">
        <v>50.002899999999997</v>
      </c>
      <c r="H15" s="21">
        <v>595.5924</v>
      </c>
      <c r="I15" s="22">
        <v>651.15369999999996</v>
      </c>
      <c r="J15" s="21">
        <v>704.81700000000001</v>
      </c>
      <c r="K15" s="21">
        <v>560.26170000000002</v>
      </c>
      <c r="L15" s="22">
        <v>606.09429999999998</v>
      </c>
      <c r="M15" s="21">
        <v>655.38239999999996</v>
      </c>
      <c r="N15">
        <v>49.811999999999998</v>
      </c>
      <c r="O15" s="5">
        <v>49.987000000000002</v>
      </c>
      <c r="P15">
        <v>50.143700000000003</v>
      </c>
      <c r="Q15">
        <v>2.9999999999999997E-4</v>
      </c>
      <c r="R15" s="5">
        <v>12.141299999999999</v>
      </c>
      <c r="S15">
        <v>64.3369</v>
      </c>
      <c r="T15" s="5">
        <v>73.609499999999997</v>
      </c>
      <c r="U15">
        <v>8.6946999999999992</v>
      </c>
      <c r="V15">
        <v>19.962399999999999</v>
      </c>
      <c r="W15">
        <v>19.998799999999999</v>
      </c>
      <c r="X15">
        <v>20.036000000000001</v>
      </c>
      <c r="Y15">
        <v>72.317700000000002</v>
      </c>
      <c r="Z15">
        <v>8.7614999999999998</v>
      </c>
      <c r="AA15">
        <v>4.3775000000000004</v>
      </c>
      <c r="AB15">
        <v>19.996600000000001</v>
      </c>
      <c r="AC15">
        <v>19.998799999999999</v>
      </c>
      <c r="AD15">
        <v>0.54710000000000003</v>
      </c>
      <c r="AE15">
        <v>20.001000000000001</v>
      </c>
      <c r="AF15">
        <v>29.906099999999999</v>
      </c>
      <c r="AG15">
        <v>811.8537</v>
      </c>
      <c r="AH15">
        <v>5000.8779999999997</v>
      </c>
      <c r="AI15" s="5">
        <v>-16.687799999999999</v>
      </c>
      <c r="AJ15" s="5">
        <v>3265.3710999999998</v>
      </c>
      <c r="AK15">
        <v>-439.13099999999997</v>
      </c>
      <c r="AL15">
        <v>3720.31</v>
      </c>
      <c r="AM15">
        <v>50.002000000000002</v>
      </c>
      <c r="AN15" s="5">
        <v>2.1899999999999999E-2</v>
      </c>
      <c r="AP15">
        <f t="shared" ref="AP15:AP25" si="1">($AJ15-$AI15)*0.6/H15</f>
        <v>3.3063473274675768</v>
      </c>
      <c r="AQ15">
        <f t="shared" ref="AQ15:AQ25" si="2">($AJ15-$AI15)*0.6/I15</f>
        <v>3.0242250639134816</v>
      </c>
      <c r="AR15">
        <f t="shared" ref="AR15:AR25" si="3">($AJ15-$AI15)*0.6/J15</f>
        <v>2.7939668594826741</v>
      </c>
      <c r="AS15">
        <f t="shared" ref="AS15:AS25" si="4">($AJ15-$AI15)*0.6/K15</f>
        <v>3.5148491142621383</v>
      </c>
      <c r="AT15">
        <f t="shared" ref="AT15:AT25" si="5">($AJ15-$AI15)*0.6/L15</f>
        <v>3.2490576796383004</v>
      </c>
      <c r="AU15">
        <f t="shared" ref="AU15:AU25" si="6">($AJ15-$AI15)*0.6/M15</f>
        <v>3.0047119666320001</v>
      </c>
    </row>
    <row r="16" spans="1:47" x14ac:dyDescent="0.25">
      <c r="A16" t="s">
        <v>73</v>
      </c>
      <c r="B16">
        <v>82</v>
      </c>
      <c r="C16" t="s">
        <v>74</v>
      </c>
      <c r="D16" t="s">
        <v>75</v>
      </c>
      <c r="E16">
        <v>50</v>
      </c>
      <c r="F16" t="s">
        <v>78</v>
      </c>
      <c r="G16">
        <v>50.002899999999997</v>
      </c>
      <c r="H16" s="21">
        <v>533.0489</v>
      </c>
      <c r="I16" s="22">
        <v>588.0729</v>
      </c>
      <c r="J16" s="21">
        <v>650.6123</v>
      </c>
      <c r="K16" s="21">
        <v>582.83510000000001</v>
      </c>
      <c r="L16" s="22">
        <v>654.55840000000001</v>
      </c>
      <c r="M16" s="21">
        <v>726.27539999999999</v>
      </c>
      <c r="N16">
        <v>50.275399999999998</v>
      </c>
      <c r="O16" s="5">
        <v>50.422899999999998</v>
      </c>
      <c r="P16">
        <v>50.5807</v>
      </c>
      <c r="Q16">
        <v>0</v>
      </c>
      <c r="R16" s="5">
        <v>12.616300000000001</v>
      </c>
      <c r="S16">
        <v>66.186099999999996</v>
      </c>
      <c r="T16" s="5">
        <v>73.774799999999999</v>
      </c>
      <c r="U16">
        <v>8.7508999999999997</v>
      </c>
      <c r="V16">
        <v>19.962</v>
      </c>
      <c r="W16">
        <v>19.998799999999999</v>
      </c>
      <c r="X16">
        <v>20.035699999999999</v>
      </c>
      <c r="Y16">
        <v>71.027699999999996</v>
      </c>
      <c r="Z16">
        <v>8.1931999999999992</v>
      </c>
      <c r="AA16">
        <v>4.5370999999999997</v>
      </c>
      <c r="AB16">
        <v>19.996600000000001</v>
      </c>
      <c r="AC16">
        <v>19.998799999999999</v>
      </c>
      <c r="AD16">
        <v>0.51039999999999996</v>
      </c>
      <c r="AE16">
        <v>20.001200000000001</v>
      </c>
      <c r="AF16">
        <v>54.588299999999997</v>
      </c>
      <c r="AG16">
        <v>757.18439999999998</v>
      </c>
      <c r="AH16">
        <v>5000.8868000000002</v>
      </c>
      <c r="AI16" s="5">
        <v>-8.6006</v>
      </c>
      <c r="AJ16" s="5">
        <v>3279.1927999999998</v>
      </c>
      <c r="AK16">
        <v>-345.02600000000001</v>
      </c>
      <c r="AL16">
        <v>3569.7420000000002</v>
      </c>
      <c r="AM16">
        <v>50.002000000000002</v>
      </c>
      <c r="AN16" s="5">
        <v>2.2700000000000001E-2</v>
      </c>
      <c r="AP16">
        <f t="shared" si="1"/>
        <v>3.7007412265553872</v>
      </c>
      <c r="AQ16">
        <f t="shared" si="2"/>
        <v>3.3544753380065631</v>
      </c>
      <c r="AR16">
        <f t="shared" si="3"/>
        <v>3.0320300430840299</v>
      </c>
      <c r="AS16">
        <f t="shared" si="4"/>
        <v>3.3846212076108659</v>
      </c>
      <c r="AT16">
        <f t="shared" si="5"/>
        <v>3.0137510113688859</v>
      </c>
      <c r="AU16">
        <f t="shared" si="6"/>
        <v>2.7161542852752549</v>
      </c>
    </row>
    <row r="17" spans="1:47" s="19" customFormat="1" x14ac:dyDescent="0.25">
      <c r="A17" s="20" t="s">
        <v>79</v>
      </c>
      <c r="B17" s="20">
        <v>20</v>
      </c>
      <c r="C17" s="20" t="s">
        <v>74</v>
      </c>
      <c r="D17" s="20" t="s">
        <v>75</v>
      </c>
      <c r="E17" s="20">
        <v>125</v>
      </c>
      <c r="F17" s="20" t="s">
        <v>80</v>
      </c>
      <c r="G17" s="20">
        <v>125.0073</v>
      </c>
      <c r="H17" s="23">
        <v>720.60180000000003</v>
      </c>
      <c r="I17" s="23">
        <v>796.45129999999995</v>
      </c>
      <c r="J17" s="23">
        <v>881.4479</v>
      </c>
      <c r="K17" s="23">
        <v>727.64359999999999</v>
      </c>
      <c r="L17" s="23">
        <v>794.92470000000003</v>
      </c>
      <c r="M17" s="23">
        <v>873.81790000000001</v>
      </c>
      <c r="N17" s="20">
        <v>50.137900000000002</v>
      </c>
      <c r="O17" s="20">
        <v>50.764299999999999</v>
      </c>
      <c r="P17" s="20">
        <v>51.496899999999997</v>
      </c>
      <c r="Q17" s="20">
        <v>1.4E-3</v>
      </c>
      <c r="R17" s="20">
        <v>19.097999999999999</v>
      </c>
      <c r="S17" s="20">
        <v>95.807100000000005</v>
      </c>
      <c r="T17" s="20">
        <v>101.1678</v>
      </c>
      <c r="U17" s="20">
        <v>14.510999999999999</v>
      </c>
      <c r="V17" s="20">
        <v>7.9499000000000004</v>
      </c>
      <c r="W17" s="20">
        <v>7.9995000000000003</v>
      </c>
      <c r="X17" s="20">
        <v>8.0510999999999999</v>
      </c>
      <c r="Y17" s="20">
        <v>83.104699999999994</v>
      </c>
      <c r="Z17" s="20">
        <v>9.2068999999999992</v>
      </c>
      <c r="AA17" s="20">
        <v>6.8478000000000003</v>
      </c>
      <c r="AB17" s="20">
        <v>7.9962999999999997</v>
      </c>
      <c r="AC17" s="20">
        <v>7.9995000000000003</v>
      </c>
      <c r="AD17" s="20">
        <v>0.93910000000000005</v>
      </c>
      <c r="AE17" s="20">
        <v>8.0030999999999999</v>
      </c>
      <c r="AF17" s="20">
        <v>53.376199999999997</v>
      </c>
      <c r="AG17" s="20">
        <v>1514.4887000000001</v>
      </c>
      <c r="AH17" s="20">
        <v>12502.428099999999</v>
      </c>
      <c r="AI17" s="20">
        <v>-88.528999999999996</v>
      </c>
      <c r="AJ17" s="20">
        <v>2562.605</v>
      </c>
      <c r="AK17" s="20">
        <v>-188.78200000000001</v>
      </c>
      <c r="AL17" s="20">
        <v>2662.8580000000002</v>
      </c>
      <c r="AM17" s="20">
        <v>125.006</v>
      </c>
      <c r="AN17" s="20">
        <v>8.5599999999999996E-2</v>
      </c>
      <c r="AP17">
        <f t="shared" si="1"/>
        <v>2.2074332870109399</v>
      </c>
      <c r="AQ17">
        <f t="shared" si="2"/>
        <v>1.997209873346933</v>
      </c>
      <c r="AR17">
        <f t="shared" si="3"/>
        <v>1.8046221449957507</v>
      </c>
      <c r="AS17">
        <f t="shared" si="4"/>
        <v>2.1860707632142988</v>
      </c>
      <c r="AT17">
        <f t="shared" si="5"/>
        <v>2.0010453820342984</v>
      </c>
      <c r="AU17">
        <f t="shared" si="6"/>
        <v>1.8203797381582592</v>
      </c>
    </row>
    <row r="18" spans="1:47" s="19" customFormat="1" x14ac:dyDescent="0.25">
      <c r="A18" s="20" t="s">
        <v>81</v>
      </c>
      <c r="B18" s="20">
        <v>21</v>
      </c>
      <c r="C18" s="20" t="s">
        <v>74</v>
      </c>
      <c r="D18" s="20" t="s">
        <v>75</v>
      </c>
      <c r="E18" s="20">
        <v>125</v>
      </c>
      <c r="F18" s="20" t="s">
        <v>80</v>
      </c>
      <c r="G18" s="20">
        <v>125.0068</v>
      </c>
      <c r="H18" s="23">
        <v>689.12260000000003</v>
      </c>
      <c r="I18" s="23">
        <v>759.58770000000004</v>
      </c>
      <c r="J18" s="23">
        <v>826.74760000000003</v>
      </c>
      <c r="K18" s="23">
        <v>689.8356</v>
      </c>
      <c r="L18" s="23">
        <v>753.90899999999999</v>
      </c>
      <c r="M18" s="23">
        <v>833.77689999999996</v>
      </c>
      <c r="N18" s="20">
        <v>50.1982</v>
      </c>
      <c r="O18" s="20">
        <v>50.748800000000003</v>
      </c>
      <c r="P18" s="20">
        <v>51.3902</v>
      </c>
      <c r="Q18" s="20">
        <v>1E-4</v>
      </c>
      <c r="R18" s="20">
        <v>19.0276</v>
      </c>
      <c r="S18" s="20">
        <v>81.831599999999995</v>
      </c>
      <c r="T18" s="20">
        <v>93.156199999999998</v>
      </c>
      <c r="U18" s="20">
        <v>13.178900000000001</v>
      </c>
      <c r="V18" s="20">
        <v>7.9516999999999998</v>
      </c>
      <c r="W18" s="20">
        <v>7.9996</v>
      </c>
      <c r="X18" s="20">
        <v>8.0449000000000002</v>
      </c>
      <c r="Y18" s="20">
        <v>75.871499999999997</v>
      </c>
      <c r="Z18" s="20">
        <v>8.5002999999999993</v>
      </c>
      <c r="AA18" s="20">
        <v>6.1215999999999999</v>
      </c>
      <c r="AB18" s="20">
        <v>7.9965000000000002</v>
      </c>
      <c r="AC18" s="20">
        <v>7.9996</v>
      </c>
      <c r="AD18" s="20">
        <v>0.84119999999999995</v>
      </c>
      <c r="AE18" s="20">
        <v>8.0027000000000008</v>
      </c>
      <c r="AF18" s="20">
        <v>61.038600000000002</v>
      </c>
      <c r="AG18" s="20">
        <v>1514.4345000000001</v>
      </c>
      <c r="AH18" s="20">
        <v>12503.2996</v>
      </c>
      <c r="AI18" s="20">
        <v>-161.28980000000001</v>
      </c>
      <c r="AJ18" s="20">
        <v>2754.6046000000001</v>
      </c>
      <c r="AK18" s="20">
        <v>-272.02</v>
      </c>
      <c r="AL18" s="20">
        <v>2877.6381000000001</v>
      </c>
      <c r="AM18" s="20">
        <v>125.004</v>
      </c>
      <c r="AN18" s="20">
        <v>7.6499999999999999E-2</v>
      </c>
      <c r="AP18">
        <f t="shared" si="1"/>
        <v>2.5387886567644129</v>
      </c>
      <c r="AQ18">
        <f t="shared" si="2"/>
        <v>2.3032714194819111</v>
      </c>
      <c r="AR18">
        <f t="shared" si="3"/>
        <v>2.1161677880891339</v>
      </c>
      <c r="AS18">
        <f t="shared" si="4"/>
        <v>2.5361646166130019</v>
      </c>
      <c r="AT18">
        <f t="shared" si="5"/>
        <v>2.3206204462342273</v>
      </c>
      <c r="AU18">
        <f t="shared" si="6"/>
        <v>2.0983270704669321</v>
      </c>
    </row>
    <row r="19" spans="1:47" x14ac:dyDescent="0.25">
      <c r="A19" t="s">
        <v>82</v>
      </c>
      <c r="B19">
        <v>86</v>
      </c>
      <c r="C19" t="s">
        <v>74</v>
      </c>
      <c r="D19" t="s">
        <v>75</v>
      </c>
      <c r="E19">
        <v>50</v>
      </c>
      <c r="F19" t="s">
        <v>78</v>
      </c>
      <c r="G19">
        <v>50.002699999999997</v>
      </c>
      <c r="H19" s="21">
        <v>505.1155</v>
      </c>
      <c r="I19" s="22">
        <v>546.70119999999997</v>
      </c>
      <c r="J19" s="21">
        <v>604.70169999999996</v>
      </c>
      <c r="K19" s="21">
        <v>552.54960000000005</v>
      </c>
      <c r="L19" s="22">
        <v>611.19820000000004</v>
      </c>
      <c r="M19" s="21">
        <v>665.04449999999997</v>
      </c>
      <c r="N19">
        <v>50.223599999999998</v>
      </c>
      <c r="O19" s="5">
        <v>50.375700000000002</v>
      </c>
      <c r="P19">
        <v>50.522199999999998</v>
      </c>
      <c r="Q19">
        <v>4.0000000000000002E-4</v>
      </c>
      <c r="R19" s="5">
        <v>10.1234</v>
      </c>
      <c r="S19">
        <v>57.564700000000002</v>
      </c>
      <c r="T19" s="5">
        <v>60.978999999999999</v>
      </c>
      <c r="U19">
        <v>7.2195999999999998</v>
      </c>
      <c r="V19">
        <v>19.967300000000002</v>
      </c>
      <c r="W19">
        <v>19.998899999999999</v>
      </c>
      <c r="X19">
        <v>20.028199999999998</v>
      </c>
      <c r="Y19">
        <v>60.3889</v>
      </c>
      <c r="Z19">
        <v>7.0892999999999997</v>
      </c>
      <c r="AA19">
        <v>3.5388000000000002</v>
      </c>
      <c r="AB19">
        <v>19.9971</v>
      </c>
      <c r="AC19">
        <v>19.998899999999999</v>
      </c>
      <c r="AD19">
        <v>0.43930000000000002</v>
      </c>
      <c r="AE19">
        <v>20.000699999999998</v>
      </c>
      <c r="AF19">
        <v>62.0381</v>
      </c>
      <c r="AG19">
        <v>763.19860000000006</v>
      </c>
      <c r="AH19">
        <v>5000.1453000000001</v>
      </c>
      <c r="AI19" s="5">
        <v>-13.376300000000001</v>
      </c>
      <c r="AJ19" s="5">
        <v>3463.7521999999999</v>
      </c>
      <c r="AK19">
        <v>-408.87900000000002</v>
      </c>
      <c r="AL19">
        <v>3809.8171000000002</v>
      </c>
      <c r="AM19">
        <v>50.002000000000002</v>
      </c>
      <c r="AN19" s="5">
        <v>1.77E-2</v>
      </c>
      <c r="AP19">
        <f t="shared" si="1"/>
        <v>4.1302971300623321</v>
      </c>
      <c r="AQ19">
        <f t="shared" si="2"/>
        <v>3.8161194817205448</v>
      </c>
      <c r="AR19">
        <f t="shared" si="3"/>
        <v>3.450092996265762</v>
      </c>
      <c r="AS19">
        <f t="shared" si="4"/>
        <v>3.7757281880214908</v>
      </c>
      <c r="AT19">
        <f t="shared" si="5"/>
        <v>3.4134215382178801</v>
      </c>
      <c r="AU19">
        <f t="shared" si="6"/>
        <v>3.1370488741730815</v>
      </c>
    </row>
    <row r="20" spans="1:47" x14ac:dyDescent="0.25">
      <c r="A20" t="s">
        <v>82</v>
      </c>
      <c r="B20">
        <v>86</v>
      </c>
      <c r="C20" t="s">
        <v>74</v>
      </c>
      <c r="D20" t="s">
        <v>75</v>
      </c>
      <c r="E20">
        <v>50</v>
      </c>
      <c r="F20" t="s">
        <v>77</v>
      </c>
      <c r="G20">
        <v>50.002699999999997</v>
      </c>
      <c r="H20" s="21">
        <v>568.38459999999998</v>
      </c>
      <c r="I20" s="22">
        <v>616.57579999999996</v>
      </c>
      <c r="J20" s="21">
        <v>665.3433</v>
      </c>
      <c r="K20" s="21">
        <v>525.81899999999996</v>
      </c>
      <c r="L20" s="22">
        <v>570.09749999999997</v>
      </c>
      <c r="M20" s="21">
        <v>617.12779999999998</v>
      </c>
      <c r="N20">
        <v>49.819499999999998</v>
      </c>
      <c r="O20" s="5">
        <v>49.961399999999998</v>
      </c>
      <c r="P20">
        <v>50.097700000000003</v>
      </c>
      <c r="Q20">
        <v>6.9999999999999999E-4</v>
      </c>
      <c r="R20" s="5">
        <v>11.1005</v>
      </c>
      <c r="S20">
        <v>59.665599999999998</v>
      </c>
      <c r="T20" s="5">
        <v>65.162899999999993</v>
      </c>
      <c r="U20">
        <v>7.9634999999999998</v>
      </c>
      <c r="V20">
        <v>19.966799999999999</v>
      </c>
      <c r="W20">
        <v>19.998899999999999</v>
      </c>
      <c r="X20">
        <v>20.032</v>
      </c>
      <c r="Y20">
        <v>65.253100000000003</v>
      </c>
      <c r="Z20">
        <v>7.9316000000000004</v>
      </c>
      <c r="AA20">
        <v>4.3880999999999997</v>
      </c>
      <c r="AB20">
        <v>19.996700000000001</v>
      </c>
      <c r="AC20">
        <v>19.998899999999999</v>
      </c>
      <c r="AD20">
        <v>0.49080000000000001</v>
      </c>
      <c r="AE20">
        <v>20.001100000000001</v>
      </c>
      <c r="AF20">
        <v>57.211300000000001</v>
      </c>
      <c r="AG20">
        <v>807.38940000000002</v>
      </c>
      <c r="AH20">
        <v>5000.6034</v>
      </c>
      <c r="AI20" s="5">
        <v>-31.162800000000001</v>
      </c>
      <c r="AJ20" s="5">
        <v>3435.4249</v>
      </c>
      <c r="AK20">
        <v>-567.23299999999995</v>
      </c>
      <c r="AL20">
        <v>4007.2330999999999</v>
      </c>
      <c r="AM20">
        <v>50.002000000000002</v>
      </c>
      <c r="AN20" s="5">
        <v>2.1899999999999999E-2</v>
      </c>
      <c r="AP20">
        <f t="shared" si="1"/>
        <v>3.6594105822008549</v>
      </c>
      <c r="AQ20">
        <f t="shared" si="2"/>
        <v>3.3733932145893499</v>
      </c>
      <c r="AR20">
        <f t="shared" si="3"/>
        <v>3.1261344632162076</v>
      </c>
      <c r="AS20">
        <f t="shared" si="4"/>
        <v>3.955643710097962</v>
      </c>
      <c r="AT20">
        <f t="shared" si="5"/>
        <v>3.648415613118809</v>
      </c>
      <c r="AU20">
        <f t="shared" si="6"/>
        <v>3.3703758281509923</v>
      </c>
    </row>
    <row r="21" spans="1:47" x14ac:dyDescent="0.25">
      <c r="A21" t="s">
        <v>82</v>
      </c>
      <c r="B21">
        <v>86</v>
      </c>
      <c r="C21" t="s">
        <v>74</v>
      </c>
      <c r="D21" t="s">
        <v>75</v>
      </c>
      <c r="E21">
        <v>25</v>
      </c>
      <c r="F21" t="s">
        <v>76</v>
      </c>
      <c r="G21">
        <v>25.001300000000001</v>
      </c>
      <c r="H21" s="21">
        <v>568.55949999999996</v>
      </c>
      <c r="I21" s="22">
        <v>618.42660000000001</v>
      </c>
      <c r="J21" s="21">
        <v>674.81380000000001</v>
      </c>
      <c r="K21" s="21">
        <v>511.41219999999998</v>
      </c>
      <c r="L21" s="22">
        <v>552.09259999999995</v>
      </c>
      <c r="M21" s="21">
        <v>600.62519999999995</v>
      </c>
      <c r="N21">
        <v>48.865400000000001</v>
      </c>
      <c r="O21" s="5">
        <v>48.934399999999997</v>
      </c>
      <c r="P21">
        <v>48.998800000000003</v>
      </c>
      <c r="Q21">
        <v>2.9999999999999997E-4</v>
      </c>
      <c r="R21" s="5">
        <v>10.879</v>
      </c>
      <c r="S21">
        <v>59.333799999999997</v>
      </c>
      <c r="T21" s="5">
        <v>63.026600000000002</v>
      </c>
      <c r="U21">
        <v>7.9283999999999999</v>
      </c>
      <c r="V21">
        <v>39.967199999999998</v>
      </c>
      <c r="W21">
        <v>39.997900000000001</v>
      </c>
      <c r="X21">
        <v>40.030200000000001</v>
      </c>
      <c r="Y21">
        <v>64.580100000000002</v>
      </c>
      <c r="Z21">
        <v>8.0960000000000001</v>
      </c>
      <c r="AA21">
        <v>4.3132000000000001</v>
      </c>
      <c r="AB21">
        <v>39.995600000000003</v>
      </c>
      <c r="AC21">
        <v>39.997900000000001</v>
      </c>
      <c r="AD21">
        <v>0.51429999999999998</v>
      </c>
      <c r="AE21">
        <v>39.999899999999997</v>
      </c>
      <c r="AF21">
        <v>57.342500000000001</v>
      </c>
      <c r="AG21">
        <v>496.98219999999998</v>
      </c>
      <c r="AH21">
        <v>2500.2199999999998</v>
      </c>
      <c r="AI21" s="5">
        <v>-36.3812</v>
      </c>
      <c r="AJ21" s="5">
        <v>3467.0513000000001</v>
      </c>
      <c r="AK21">
        <v>-385.06400000000002</v>
      </c>
      <c r="AL21">
        <v>3865.5459999999998</v>
      </c>
      <c r="AM21">
        <v>25</v>
      </c>
      <c r="AN21" s="5">
        <v>1.0800000000000001E-2</v>
      </c>
      <c r="AP21">
        <f t="shared" si="1"/>
        <v>3.6971671390593244</v>
      </c>
      <c r="AQ21">
        <f t="shared" si="2"/>
        <v>3.3990444460183307</v>
      </c>
      <c r="AR21">
        <f t="shared" si="3"/>
        <v>3.1150215066733962</v>
      </c>
      <c r="AS21">
        <f t="shared" si="4"/>
        <v>4.1103037823501278</v>
      </c>
      <c r="AT21">
        <f t="shared" si="5"/>
        <v>3.8074400924772402</v>
      </c>
      <c r="AU21">
        <f t="shared" si="6"/>
        <v>3.4997857232763461</v>
      </c>
    </row>
    <row r="22" spans="1:47" x14ac:dyDescent="0.25">
      <c r="A22" t="s">
        <v>83</v>
      </c>
      <c r="B22">
        <v>79</v>
      </c>
      <c r="C22" t="s">
        <v>74</v>
      </c>
      <c r="D22" t="s">
        <v>75</v>
      </c>
      <c r="E22">
        <v>25</v>
      </c>
      <c r="F22" t="s">
        <v>76</v>
      </c>
      <c r="G22">
        <v>25.0014</v>
      </c>
      <c r="H22" s="21">
        <v>684.87049999999999</v>
      </c>
      <c r="I22" s="22">
        <v>744.45910000000003</v>
      </c>
      <c r="J22" s="21">
        <v>813.3578</v>
      </c>
      <c r="K22" s="21">
        <v>628.25509999999997</v>
      </c>
      <c r="L22" s="22">
        <v>680.07569999999998</v>
      </c>
      <c r="M22" s="21">
        <v>734.36369999999999</v>
      </c>
      <c r="N22">
        <v>49.130400000000002</v>
      </c>
      <c r="O22" s="5">
        <v>49.204900000000002</v>
      </c>
      <c r="P22">
        <v>49.280200000000001</v>
      </c>
      <c r="Q22">
        <v>4.0000000000000002E-4</v>
      </c>
      <c r="R22" s="5">
        <v>11.5921</v>
      </c>
      <c r="S22">
        <v>59.421700000000001</v>
      </c>
      <c r="T22" s="5">
        <v>71.906199999999998</v>
      </c>
      <c r="U22">
        <v>8.5061999999999998</v>
      </c>
      <c r="V22">
        <v>39.962899999999998</v>
      </c>
      <c r="W22">
        <v>39.997700000000002</v>
      </c>
      <c r="X22">
        <v>40.0349</v>
      </c>
      <c r="Y22">
        <v>77.662499999999994</v>
      </c>
      <c r="Z22">
        <v>8.8755000000000006</v>
      </c>
      <c r="AA22">
        <v>4.5167000000000002</v>
      </c>
      <c r="AB22">
        <v>39.995600000000003</v>
      </c>
      <c r="AC22">
        <v>39.997700000000002</v>
      </c>
      <c r="AD22">
        <v>0.53820000000000001</v>
      </c>
      <c r="AE22">
        <v>40.000100000000003</v>
      </c>
      <c r="AF22">
        <v>51.232500000000002</v>
      </c>
      <c r="AG22">
        <v>473.70589999999999</v>
      </c>
      <c r="AH22">
        <v>2500.1776</v>
      </c>
      <c r="AI22" s="5">
        <v>-29.5015</v>
      </c>
      <c r="AJ22" s="5">
        <v>3125.1264999999999</v>
      </c>
      <c r="AK22">
        <v>-137.352</v>
      </c>
      <c r="AL22">
        <v>3313.8649</v>
      </c>
      <c r="AM22">
        <v>25</v>
      </c>
      <c r="AN22" s="5">
        <v>1.1299999999999999E-2</v>
      </c>
      <c r="AP22">
        <f t="shared" si="1"/>
        <v>2.7637002907848998</v>
      </c>
      <c r="AQ22">
        <f t="shared" si="2"/>
        <v>2.5424859471796362</v>
      </c>
      <c r="AR22">
        <f t="shared" si="3"/>
        <v>2.3271145859792575</v>
      </c>
      <c r="AS22">
        <f t="shared" si="4"/>
        <v>3.0127519856185803</v>
      </c>
      <c r="AT22">
        <f t="shared" si="5"/>
        <v>2.7831854600892219</v>
      </c>
      <c r="AU22">
        <f t="shared" si="6"/>
        <v>2.5774378553841912</v>
      </c>
    </row>
    <row r="23" spans="1:47" x14ac:dyDescent="0.25">
      <c r="A23" t="s">
        <v>83</v>
      </c>
      <c r="B23">
        <v>79</v>
      </c>
      <c r="C23" t="s">
        <v>74</v>
      </c>
      <c r="D23" t="s">
        <v>75</v>
      </c>
      <c r="E23">
        <v>50</v>
      </c>
      <c r="F23" t="s">
        <v>77</v>
      </c>
      <c r="G23">
        <v>50.002899999999997</v>
      </c>
      <c r="H23" s="21">
        <v>646.41790000000003</v>
      </c>
      <c r="I23" s="22">
        <v>699.81050000000005</v>
      </c>
      <c r="J23" s="21">
        <v>749.94920000000002</v>
      </c>
      <c r="K23" s="21">
        <v>617.09500000000003</v>
      </c>
      <c r="L23" s="22">
        <v>669.08169999999996</v>
      </c>
      <c r="M23" s="21">
        <v>721.35940000000005</v>
      </c>
      <c r="N23">
        <v>49.85</v>
      </c>
      <c r="O23" s="5">
        <v>50.074399999999997</v>
      </c>
      <c r="P23">
        <v>50.237099999999998</v>
      </c>
      <c r="Q23">
        <v>1E-4</v>
      </c>
      <c r="R23" s="5">
        <v>11.771000000000001</v>
      </c>
      <c r="S23">
        <v>64.216300000000004</v>
      </c>
      <c r="T23" s="5">
        <v>74.107799999999997</v>
      </c>
      <c r="U23">
        <v>8.5058000000000007</v>
      </c>
      <c r="V23">
        <v>19.962299999999999</v>
      </c>
      <c r="W23">
        <v>19.998799999999999</v>
      </c>
      <c r="X23">
        <v>20.0364</v>
      </c>
      <c r="Y23">
        <v>73.6143</v>
      </c>
      <c r="Z23">
        <v>8.7157</v>
      </c>
      <c r="AA23">
        <v>4.5510000000000002</v>
      </c>
      <c r="AB23">
        <v>19.996500000000001</v>
      </c>
      <c r="AC23">
        <v>19.998799999999999</v>
      </c>
      <c r="AD23">
        <v>0.5403</v>
      </c>
      <c r="AE23">
        <v>20.001100000000001</v>
      </c>
      <c r="AF23">
        <v>63.616799999999998</v>
      </c>
      <c r="AG23">
        <v>731.3569</v>
      </c>
      <c r="AH23">
        <v>5000.8586999999998</v>
      </c>
      <c r="AI23" s="5">
        <v>-25.502199999999998</v>
      </c>
      <c r="AJ23" s="5">
        <v>3094.1646999999998</v>
      </c>
      <c r="AK23">
        <v>-302.48200000000003</v>
      </c>
      <c r="AL23">
        <v>3429.4560000000001</v>
      </c>
      <c r="AM23">
        <v>50.002000000000002</v>
      </c>
      <c r="AN23" s="5">
        <v>2.2800000000000001E-2</v>
      </c>
      <c r="AP23">
        <f t="shared" si="1"/>
        <v>2.8956502287452124</v>
      </c>
      <c r="AQ23">
        <f t="shared" si="2"/>
        <v>2.674724286074587</v>
      </c>
      <c r="AR23">
        <f t="shared" si="3"/>
        <v>2.4959025758011339</v>
      </c>
      <c r="AS23">
        <f t="shared" si="4"/>
        <v>3.0332447030035889</v>
      </c>
      <c r="AT23">
        <f t="shared" si="5"/>
        <v>2.7975658876935356</v>
      </c>
      <c r="AU23">
        <f t="shared" si="6"/>
        <v>2.5948232462209542</v>
      </c>
    </row>
    <row r="24" spans="1:47" x14ac:dyDescent="0.25">
      <c r="A24" t="s">
        <v>83</v>
      </c>
      <c r="B24">
        <v>79</v>
      </c>
      <c r="C24" t="s">
        <v>74</v>
      </c>
      <c r="D24" t="s">
        <v>75</v>
      </c>
      <c r="E24">
        <v>50</v>
      </c>
      <c r="F24" t="s">
        <v>78</v>
      </c>
      <c r="G24">
        <v>50.002899999999997</v>
      </c>
      <c r="H24" s="21">
        <v>604.29300000000001</v>
      </c>
      <c r="I24" s="22">
        <v>654.88729999999998</v>
      </c>
      <c r="J24" s="21">
        <v>706.30640000000005</v>
      </c>
      <c r="K24" s="21">
        <v>686.17470000000003</v>
      </c>
      <c r="L24" s="22">
        <v>747.61040000000003</v>
      </c>
      <c r="M24" s="21">
        <v>808.66780000000006</v>
      </c>
      <c r="N24">
        <v>50.371899999999997</v>
      </c>
      <c r="O24" s="5">
        <v>50.543199999999999</v>
      </c>
      <c r="P24">
        <v>50.7072</v>
      </c>
      <c r="Q24">
        <v>1E-4</v>
      </c>
      <c r="R24" s="5">
        <v>10.222300000000001</v>
      </c>
      <c r="S24">
        <v>54.8172</v>
      </c>
      <c r="T24" s="5">
        <v>66.461399999999998</v>
      </c>
      <c r="U24">
        <v>7.3776000000000002</v>
      </c>
      <c r="V24">
        <v>19.965499999999999</v>
      </c>
      <c r="W24">
        <v>19.998799999999999</v>
      </c>
      <c r="X24">
        <v>20.032</v>
      </c>
      <c r="Y24">
        <v>60.788699999999999</v>
      </c>
      <c r="Z24">
        <v>7.4953000000000003</v>
      </c>
      <c r="AA24">
        <v>4.1322999999999999</v>
      </c>
      <c r="AB24">
        <v>19.996700000000001</v>
      </c>
      <c r="AC24">
        <v>19.998799999999999</v>
      </c>
      <c r="AD24">
        <v>0.46339999999999998</v>
      </c>
      <c r="AE24">
        <v>20.000800000000002</v>
      </c>
      <c r="AF24">
        <v>63.616799999999998</v>
      </c>
      <c r="AG24">
        <v>710.95429999999999</v>
      </c>
      <c r="AH24">
        <v>5000.1232</v>
      </c>
      <c r="AI24" s="5">
        <v>-26.6633</v>
      </c>
      <c r="AJ24" s="5">
        <v>3106.8074000000001</v>
      </c>
      <c r="AK24">
        <v>-219.917</v>
      </c>
      <c r="AL24">
        <v>3313.8649</v>
      </c>
      <c r="AM24">
        <v>50.002000000000002</v>
      </c>
      <c r="AN24" s="5">
        <v>2.07E-2</v>
      </c>
      <c r="AP24">
        <f t="shared" si="1"/>
        <v>3.1112099925036367</v>
      </c>
      <c r="AQ24">
        <f t="shared" si="2"/>
        <v>2.8708488010074409</v>
      </c>
      <c r="AR24">
        <f t="shared" si="3"/>
        <v>2.6618510323564957</v>
      </c>
      <c r="AS24">
        <f t="shared" si="4"/>
        <v>2.739947159229275</v>
      </c>
      <c r="AT24">
        <f t="shared" si="5"/>
        <v>2.5147890131009416</v>
      </c>
      <c r="AU24">
        <f t="shared" si="6"/>
        <v>2.3249131720095693</v>
      </c>
    </row>
    <row r="25" spans="1:47" s="19" customFormat="1" x14ac:dyDescent="0.25">
      <c r="A25" s="20" t="s">
        <v>84</v>
      </c>
      <c r="B25" s="20">
        <v>20</v>
      </c>
      <c r="C25" s="20" t="s">
        <v>74</v>
      </c>
      <c r="D25" s="20" t="s">
        <v>75</v>
      </c>
      <c r="E25" s="20">
        <v>125</v>
      </c>
      <c r="F25" s="20" t="s">
        <v>80</v>
      </c>
      <c r="G25" s="20">
        <v>125.0072</v>
      </c>
      <c r="H25" s="23">
        <v>791.49689999999998</v>
      </c>
      <c r="I25" s="23">
        <v>862.26959999999997</v>
      </c>
      <c r="J25" s="23">
        <v>947.73940000000005</v>
      </c>
      <c r="K25" s="23">
        <v>796.8365</v>
      </c>
      <c r="L25" s="23">
        <v>868.10540000000003</v>
      </c>
      <c r="M25" s="23">
        <v>948.43259999999998</v>
      </c>
      <c r="N25" s="20">
        <v>50.307099999999998</v>
      </c>
      <c r="O25" s="20">
        <v>50.9358</v>
      </c>
      <c r="P25" s="20">
        <v>51.459000000000003</v>
      </c>
      <c r="Q25" s="20">
        <v>2.9999999999999997E-4</v>
      </c>
      <c r="R25" s="20">
        <v>19.276299999999999</v>
      </c>
      <c r="S25" s="20">
        <v>93.275199999999998</v>
      </c>
      <c r="T25" s="20">
        <v>96.679400000000001</v>
      </c>
      <c r="U25" s="20">
        <v>12.972099999999999</v>
      </c>
      <c r="V25" s="20">
        <v>7.95</v>
      </c>
      <c r="W25" s="20">
        <v>7.9995000000000003</v>
      </c>
      <c r="X25" s="20">
        <v>8.0466999999999995</v>
      </c>
      <c r="Y25" s="20">
        <v>84.536000000000001</v>
      </c>
      <c r="Z25" s="20">
        <v>9.4614999999999991</v>
      </c>
      <c r="AA25" s="20">
        <v>5.9371999999999998</v>
      </c>
      <c r="AB25" s="20">
        <v>7.9965000000000002</v>
      </c>
      <c r="AC25" s="20">
        <v>7.9995000000000003</v>
      </c>
      <c r="AD25" s="20">
        <v>0.82850000000000001</v>
      </c>
      <c r="AE25" s="20">
        <v>8.0023999999999997</v>
      </c>
      <c r="AF25" s="20">
        <v>70.866100000000003</v>
      </c>
      <c r="AG25" s="20">
        <v>1488.9905000000001</v>
      </c>
      <c r="AH25" s="20">
        <v>12502.9067</v>
      </c>
      <c r="AI25" s="20">
        <v>-35.762099999999997</v>
      </c>
      <c r="AJ25" s="20">
        <v>2386.2820000000002</v>
      </c>
      <c r="AK25" s="20">
        <v>-127.352</v>
      </c>
      <c r="AL25" s="20">
        <v>2477.8719000000001</v>
      </c>
      <c r="AM25" s="20">
        <v>125.004</v>
      </c>
      <c r="AN25" s="20">
        <v>7.4200000000000002E-2</v>
      </c>
      <c r="AP25">
        <f t="shared" si="1"/>
        <v>1.8360482018312392</v>
      </c>
      <c r="AQ25">
        <f t="shared" si="2"/>
        <v>1.685350451877232</v>
      </c>
      <c r="AR25">
        <f t="shared" si="3"/>
        <v>1.5333608162750225</v>
      </c>
      <c r="AS25">
        <f t="shared" si="4"/>
        <v>1.8237448460255021</v>
      </c>
      <c r="AT25">
        <f t="shared" si="5"/>
        <v>1.6740207583088413</v>
      </c>
      <c r="AU25">
        <f t="shared" si="6"/>
        <v>1.532240098031215</v>
      </c>
    </row>
    <row r="29" spans="1:47" x14ac:dyDescent="0.25">
      <c r="C29" s="7" t="s">
        <v>99</v>
      </c>
      <c r="I29" s="7" t="s">
        <v>100</v>
      </c>
      <c r="P29" s="7"/>
    </row>
    <row r="30" spans="1:47" x14ac:dyDescent="0.25">
      <c r="A30" s="8"/>
      <c r="B30" s="9" t="s">
        <v>85</v>
      </c>
      <c r="C30" s="9" t="s">
        <v>86</v>
      </c>
      <c r="D30" s="9" t="s">
        <v>87</v>
      </c>
      <c r="E30" s="10"/>
      <c r="G30" s="8"/>
      <c r="H30" s="9" t="s">
        <v>85</v>
      </c>
      <c r="I30" s="9" t="s">
        <v>86</v>
      </c>
      <c r="J30" s="9" t="s">
        <v>87</v>
      </c>
      <c r="K30" s="10"/>
      <c r="N30" s="8"/>
      <c r="O30" s="9"/>
      <c r="P30" s="9"/>
      <c r="Q30" s="9"/>
      <c r="R30" s="10"/>
    </row>
    <row r="31" spans="1:47" x14ac:dyDescent="0.25">
      <c r="A31" s="11" t="s">
        <v>88</v>
      </c>
      <c r="B31" s="2">
        <f>SUBTOTAL(5,H17,H18,H25)</f>
        <v>689.12260000000003</v>
      </c>
      <c r="C31" s="2">
        <f>SUBTOTAL(1,I17:I18,I25)</f>
        <v>806.10286666666661</v>
      </c>
      <c r="D31" s="2">
        <f>SUBTOTAL(4,J17:J18,J25)</f>
        <v>947.73940000000005</v>
      </c>
      <c r="E31" s="12" t="s">
        <v>89</v>
      </c>
      <c r="G31" s="11" t="s">
        <v>88</v>
      </c>
      <c r="H31" s="2">
        <f>SUBTOTAL(5,H14:H16,H19:H24)</f>
        <v>505.1155</v>
      </c>
      <c r="I31" s="2">
        <f>SUBTOTAL(1,I14:I16,I19:I24)</f>
        <v>645.47516666666661</v>
      </c>
      <c r="J31" s="2">
        <f>SUBTOTAL(4,J14:J16,J19:J24)</f>
        <v>813.3578</v>
      </c>
      <c r="K31" s="12" t="s">
        <v>89</v>
      </c>
      <c r="N31" s="11"/>
      <c r="O31" s="2"/>
      <c r="P31" s="2"/>
      <c r="Q31" s="2"/>
      <c r="R31" s="12"/>
    </row>
    <row r="32" spans="1:47" x14ac:dyDescent="0.25">
      <c r="A32" s="13" t="s">
        <v>90</v>
      </c>
      <c r="B32" s="3">
        <f>SUBTOTAL(5,K17,K18,K25)</f>
        <v>689.8356</v>
      </c>
      <c r="C32" s="3">
        <f>SUBTOTAL(1,L17,L18,L25)</f>
        <v>805.64636666666672</v>
      </c>
      <c r="D32" s="3">
        <f>SUBTOTAL(4,M17:M18,M25)</f>
        <v>948.43259999999998</v>
      </c>
      <c r="E32" s="14" t="s">
        <v>89</v>
      </c>
      <c r="G32" s="13" t="s">
        <v>90</v>
      </c>
      <c r="H32" s="3">
        <f>SUBTOTAL(5,K14:K16,K19:K24)</f>
        <v>511.41219999999998</v>
      </c>
      <c r="I32" s="3">
        <f>SUBTOTAL(1,L14:L16,L19:L24)</f>
        <v>633.64651111111118</v>
      </c>
      <c r="J32" s="3">
        <f>SUBTOTAL(4,M14:M16,M19:M24)</f>
        <v>808.66780000000006</v>
      </c>
      <c r="K32" s="14" t="s">
        <v>89</v>
      </c>
      <c r="N32" s="13"/>
      <c r="O32" s="3"/>
      <c r="P32" s="3"/>
      <c r="Q32" s="3"/>
      <c r="R32" s="14"/>
    </row>
    <row r="33" spans="1:18" x14ac:dyDescent="0.25">
      <c r="A33" s="15" t="s">
        <v>91</v>
      </c>
      <c r="B33" s="4">
        <f>SUBTOTAL(5,N17,N18,N25)</f>
        <v>50.137900000000002</v>
      </c>
      <c r="C33" s="4">
        <f>SUBTOTAL(1,O17,O18,O25)</f>
        <v>50.816300000000005</v>
      </c>
      <c r="D33" s="3">
        <f>SUBTOTAL(4,P17,P18,P25)</f>
        <v>51.496899999999997</v>
      </c>
      <c r="E33" s="12" t="s">
        <v>92</v>
      </c>
      <c r="G33" s="15" t="s">
        <v>91</v>
      </c>
      <c r="H33" s="4">
        <f>SUBTOTAL(5,N14:N16,N19:N24)</f>
        <v>48.865400000000001</v>
      </c>
      <c r="I33" s="4">
        <f>SUBTOTAL(1,O14:O16,O19:O24)</f>
        <v>49.877644444444442</v>
      </c>
      <c r="J33" s="3">
        <f>SUBTOTAL(4,P14:P16,P19:P24)</f>
        <v>50.7072</v>
      </c>
      <c r="K33" s="12" t="s">
        <v>92</v>
      </c>
      <c r="N33" s="15"/>
      <c r="O33" s="4"/>
      <c r="P33" s="4"/>
      <c r="Q33" s="3"/>
      <c r="R33" s="12"/>
    </row>
    <row r="34" spans="1:18" x14ac:dyDescent="0.25">
      <c r="A34" s="15" t="s">
        <v>93</v>
      </c>
      <c r="B34" s="4">
        <f>SUBTOTAL(5,AP17:AU18,AP25:AU25)</f>
        <v>1.532240098031215</v>
      </c>
      <c r="C34" s="4">
        <f>SUBTOTAL(1,AQ17:AQ18,AT17:AT18,AQ25,AT25)</f>
        <v>1.9969197218805741</v>
      </c>
      <c r="D34" s="4">
        <f>SUBTOTAL(4,AP17:AU18,AP25:AU25)</f>
        <v>2.5387886567644129</v>
      </c>
      <c r="E34" s="12" t="s">
        <v>107</v>
      </c>
      <c r="G34" s="15" t="s">
        <v>93</v>
      </c>
      <c r="H34" s="4">
        <f>SUBTOTAL(5,AP14:AU16,AP19:AU24)</f>
        <v>2.3249131720095693</v>
      </c>
      <c r="I34" s="4">
        <f>SUBTOTAL(1,AQ14:AQ16,AT14:AT16,AQ19:AQ24,AT19:AT24)</f>
        <v>3.1355057653892446</v>
      </c>
      <c r="J34" s="4">
        <f>SUBTOTAL(4,AP14:AU16,AP19:AU24)</f>
        <v>4.1302971300623321</v>
      </c>
      <c r="K34" s="12" t="s">
        <v>107</v>
      </c>
      <c r="N34" s="15"/>
      <c r="O34" s="4"/>
      <c r="P34" s="4"/>
      <c r="Q34" s="4"/>
      <c r="R34" s="12"/>
    </row>
    <row r="35" spans="1:18" x14ac:dyDescent="0.25">
      <c r="A35" s="13" t="s">
        <v>94</v>
      </c>
      <c r="B35" s="4">
        <f>SUBTOTAL(5,AJ17,AJ18,AJ25)</f>
        <v>2386.2820000000002</v>
      </c>
      <c r="C35" s="4">
        <f>SUBTOTAL(1,AJ17,AJ18,AJ25)</f>
        <v>2567.8305333333333</v>
      </c>
      <c r="D35" s="4">
        <f>SUBTOTAL(4,AJ17,AJ18,AJ25)</f>
        <v>2754.6046000000001</v>
      </c>
      <c r="E35" s="12" t="s">
        <v>98</v>
      </c>
      <c r="G35" s="13" t="s">
        <v>94</v>
      </c>
      <c r="H35" s="4">
        <f>SUBTOTAL(5,AJ14:AJ16,AJ19:AJ24)</f>
        <v>3094.1646999999998</v>
      </c>
      <c r="I35" s="4">
        <f>SUBTOTAL(1,AJ14:AJ16,AJ19:AJ24)</f>
        <v>3281.960444444444</v>
      </c>
      <c r="J35" s="4">
        <f>SUBTOTAL(4,AJ14:AJ16,AJ19:AJ24)</f>
        <v>3467.0513000000001</v>
      </c>
      <c r="K35" s="12" t="s">
        <v>98</v>
      </c>
      <c r="N35" s="13"/>
      <c r="O35" s="4"/>
      <c r="P35" s="4"/>
      <c r="Q35" s="4"/>
      <c r="R35" s="12"/>
    </row>
    <row r="36" spans="1:18" x14ac:dyDescent="0.25">
      <c r="A36" s="13" t="s">
        <v>95</v>
      </c>
      <c r="B36" s="4">
        <f>SUBTOTAL(5,AI17,AI18,AI25)</f>
        <v>-161.28980000000001</v>
      </c>
      <c r="C36" s="4">
        <f>SUBTOTAL(1,AI17,AI18,AI25)</f>
        <v>-95.193633333333324</v>
      </c>
      <c r="D36" s="4">
        <f>SUBTOTAL(4,AI17,AI18,AI25)</f>
        <v>-35.762099999999997</v>
      </c>
      <c r="E36" s="12" t="s">
        <v>98</v>
      </c>
      <c r="G36" s="13" t="s">
        <v>95</v>
      </c>
      <c r="H36" s="4">
        <f>SUBTOTAL(5,AI14:AI16,AI19:AI24)</f>
        <v>-36.3812</v>
      </c>
      <c r="I36" s="4">
        <f>SUBTOTAL(1,AI14:AI16,AI19:AI24)</f>
        <v>-23.671477777777778</v>
      </c>
      <c r="J36" s="4">
        <f>SUBTOTAL(4,AI14:AI16,AI19:AI24)</f>
        <v>-8.6006</v>
      </c>
      <c r="K36" s="12" t="s">
        <v>98</v>
      </c>
      <c r="N36" s="13"/>
      <c r="O36" s="4"/>
      <c r="P36" s="4"/>
      <c r="Q36" s="4"/>
      <c r="R36" s="12"/>
    </row>
    <row r="37" spans="1:18" x14ac:dyDescent="0.25">
      <c r="A37" s="13" t="s">
        <v>96</v>
      </c>
      <c r="B37" s="6">
        <f>SUBTOTAL(5,Q17,Q18,Q25)</f>
        <v>1E-4</v>
      </c>
      <c r="C37" s="4">
        <f>SUBTOTAL(1,R17,R18,R25)</f>
        <v>19.133966666666666</v>
      </c>
      <c r="D37" s="4">
        <f>SUBTOTAL(4,S17,S18,S25)</f>
        <v>95.807100000000005</v>
      </c>
      <c r="E37" s="12" t="s">
        <v>89</v>
      </c>
      <c r="G37" s="13" t="s">
        <v>96</v>
      </c>
      <c r="H37" s="6">
        <f>SUBTOTAL(5,Q14:Q16,Q19:Q24)</f>
        <v>0</v>
      </c>
      <c r="I37" s="4">
        <f>SUBTOTAL(1,R14:R16,R19:R24)</f>
        <v>11.293155555555556</v>
      </c>
      <c r="J37" s="4">
        <f>SUBTOTAL(4,S14:S16,S19:S24)</f>
        <v>66.186099999999996</v>
      </c>
      <c r="K37" s="12" t="s">
        <v>89</v>
      </c>
      <c r="N37" s="13"/>
      <c r="O37" s="6"/>
      <c r="P37" s="4"/>
      <c r="Q37" s="4"/>
      <c r="R37" s="12"/>
    </row>
    <row r="38" spans="1:18" x14ac:dyDescent="0.25">
      <c r="A38" s="16" t="s">
        <v>97</v>
      </c>
      <c r="B38" s="17">
        <f>SUBTOTAL(5,T17,T18,T25)</f>
        <v>93.156199999999998</v>
      </c>
      <c r="C38" s="17">
        <f>SUBTOTAL(1,T17,T18,T25)</f>
        <v>97.001133333333328</v>
      </c>
      <c r="D38" s="17">
        <f>SUBTOTAL(4,T17,T18,T25)</f>
        <v>101.1678</v>
      </c>
      <c r="E38" s="18" t="s">
        <v>89</v>
      </c>
      <c r="G38" s="16" t="s">
        <v>97</v>
      </c>
      <c r="H38" s="17">
        <f>SUBTOTAL(5,T14:T16,T19:T24)</f>
        <v>60.978999999999999</v>
      </c>
      <c r="I38" s="17">
        <f>SUBTOTAL(1,T14:T16,T19:T24)</f>
        <v>69.074777777777783</v>
      </c>
      <c r="J38" s="17">
        <f>SUBTOTAL(4,T14:T16,T19:T24)</f>
        <v>74.107799999999997</v>
      </c>
      <c r="K38" s="18" t="s">
        <v>89</v>
      </c>
      <c r="N38" s="16"/>
      <c r="O38" s="17"/>
      <c r="P38" s="17"/>
      <c r="Q38" s="17"/>
      <c r="R38" s="18"/>
    </row>
    <row r="54" spans="1:53" x14ac:dyDescent="0.25">
      <c r="A54" s="24"/>
      <c r="B54" s="24"/>
      <c r="C54" s="24"/>
      <c r="D54" s="24"/>
      <c r="E54" s="24"/>
      <c r="F54" s="24"/>
      <c r="G54" s="24"/>
      <c r="H54" s="24"/>
      <c r="I54" s="26"/>
      <c r="J54" s="24"/>
      <c r="K54" s="24"/>
      <c r="L54" s="26"/>
      <c r="M54" s="24"/>
      <c r="N54" s="24"/>
      <c r="O54" s="24"/>
      <c r="P54" s="24"/>
      <c r="Q54" s="24"/>
      <c r="R54" s="26"/>
      <c r="S54" s="26"/>
      <c r="T54" s="26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6"/>
      <c r="AJ54" s="26"/>
      <c r="AK54" s="24"/>
      <c r="AL54" s="24"/>
      <c r="AM54" s="24"/>
      <c r="AN54" s="24"/>
      <c r="AO54" s="24"/>
      <c r="AP54" s="24"/>
      <c r="BA54" s="2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 data</vt:lpstr>
      <vt:lpstr>5P49V5927A-505(IDT)_Minichar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Yalun</dc:creator>
  <cp:lastModifiedBy>Tajnai, Joe</cp:lastModifiedBy>
  <dcterms:created xsi:type="dcterms:W3CDTF">2015-07-30T23:41:49Z</dcterms:created>
  <dcterms:modified xsi:type="dcterms:W3CDTF">2015-07-31T22:09:29Z</dcterms:modified>
</cp:coreProperties>
</file>