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z564\Desktop\Github\Github\Inventory Management Decision Model\"/>
    </mc:Choice>
  </mc:AlternateContent>
  <xr:revisionPtr revIDLastSave="0" documentId="13_ncr:1_{4EF1CD42-F2B0-47D6-941A-296AD2866220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definedNames>
    <definedName name="solver_adj" localSheetId="0" hidden="1">Sheet1!$D$9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Sheet1!$D$10</definedName>
    <definedName name="solver_lhs2" localSheetId="0" hidden="1">Sheet1!$D$9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Sheet1!$D$15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3" i="1" s="1"/>
  <c r="D29" i="1"/>
  <c r="N7" i="1" s="1"/>
  <c r="D14" i="1"/>
  <c r="M4" i="1"/>
  <c r="M3" i="1"/>
  <c r="I2" i="1"/>
  <c r="J2" i="1" s="1"/>
  <c r="H3" i="1"/>
  <c r="F53" i="1" l="1"/>
  <c r="F43" i="1"/>
  <c r="F34" i="1"/>
  <c r="F25" i="1"/>
  <c r="N6" i="1"/>
  <c r="D15" i="1"/>
  <c r="H4" i="1"/>
  <c r="I3" i="1"/>
  <c r="J3" i="1" s="1"/>
  <c r="I4" i="1" l="1"/>
  <c r="J4" i="1"/>
  <c r="H5" i="1"/>
  <c r="H6" i="1" l="1"/>
  <c r="I5" i="1"/>
  <c r="J5" i="1" s="1"/>
  <c r="H7" i="1" l="1"/>
  <c r="I6" i="1"/>
  <c r="J6" i="1" s="1"/>
  <c r="H8" i="1" l="1"/>
  <c r="I7" i="1"/>
  <c r="J7" i="1" s="1"/>
  <c r="H9" i="1" l="1"/>
  <c r="I8" i="1"/>
  <c r="J8" i="1" s="1"/>
  <c r="H10" i="1" l="1"/>
  <c r="I9" i="1"/>
  <c r="J9" i="1" s="1"/>
  <c r="H11" i="1" l="1"/>
  <c r="I10" i="1"/>
  <c r="J10" i="1" s="1"/>
  <c r="H12" i="1" l="1"/>
  <c r="I11" i="1"/>
  <c r="J11" i="1"/>
  <c r="H13" i="1" l="1"/>
  <c r="I12" i="1"/>
  <c r="J12" i="1" s="1"/>
  <c r="H14" i="1" l="1"/>
  <c r="I13" i="1"/>
  <c r="J13" i="1"/>
  <c r="H15" i="1" l="1"/>
  <c r="I14" i="1"/>
  <c r="J14" i="1" s="1"/>
  <c r="H16" i="1" l="1"/>
  <c r="I15" i="1"/>
  <c r="J15" i="1"/>
  <c r="H17" i="1" l="1"/>
  <c r="I16" i="1"/>
  <c r="J16" i="1"/>
  <c r="I17" i="1" l="1"/>
  <c r="J17" i="1" s="1"/>
  <c r="H18" i="1"/>
  <c r="H19" i="1" l="1"/>
  <c r="I18" i="1"/>
  <c r="J18" i="1"/>
  <c r="H20" i="1" l="1"/>
  <c r="I19" i="1"/>
  <c r="J19" i="1" s="1"/>
  <c r="I20" i="1" l="1"/>
  <c r="J20" i="1" s="1"/>
</calcChain>
</file>

<file path=xl/sharedStrings.xml><?xml version="1.0" encoding="utf-8"?>
<sst xmlns="http://schemas.openxmlformats.org/spreadsheetml/2006/main" count="43" uniqueCount="35">
  <si>
    <t>Part1</t>
  </si>
  <si>
    <t>Uncontrolable Input</t>
  </si>
  <si>
    <t>Parameter</t>
  </si>
  <si>
    <t>Decision Variable</t>
  </si>
  <si>
    <t>Order Quantity</t>
  </si>
  <si>
    <t>Annual Demand (D)</t>
  </si>
  <si>
    <t>Unit cost (C)</t>
  </si>
  <si>
    <t>Carrying / Holding cost rate (H)</t>
  </si>
  <si>
    <t>Order cost (S)</t>
  </si>
  <si>
    <t>Number of Times to Order</t>
  </si>
  <si>
    <t>Total Cost</t>
  </si>
  <si>
    <t>Total Cost = AOC + AHC</t>
  </si>
  <si>
    <t>Objective: Minimize</t>
  </si>
  <si>
    <t>Analytic Analysis:</t>
  </si>
  <si>
    <t>Find the Minimal</t>
  </si>
  <si>
    <t>Theoretical Total Cost</t>
  </si>
  <si>
    <t>Differenciate = 0</t>
  </si>
  <si>
    <t>Inventory Level  Order  Q</t>
  </si>
  <si>
    <t>Order Quantity (2Q)</t>
  </si>
  <si>
    <t>Annual Holding Cost = Q * C * H</t>
  </si>
  <si>
    <t>AOC = 220 * (15000 / 2Q) = 1650000 / Q</t>
  </si>
  <si>
    <t>AHC = Q  * 80 * 0.18 = 14.4*Q</t>
  </si>
  <si>
    <t>Total Cost = 1650000 / Q + 14.4*Q</t>
  </si>
  <si>
    <r>
      <t>C'(Q) --&gt; 0 = 14.4 - 1650000 / Q</t>
    </r>
    <r>
      <rPr>
        <vertAlign val="superscript"/>
        <sz val="11"/>
        <color theme="1"/>
        <rFont val="Calibri"/>
        <family val="2"/>
        <scheme val="minor"/>
      </rPr>
      <t>2</t>
    </r>
  </si>
  <si>
    <r>
      <t>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1650000 / 14.4</t>
    </r>
  </si>
  <si>
    <t>Q = Sqrt(1650000 / 14.4) = 339</t>
  </si>
  <si>
    <t>Inventory Level</t>
  </si>
  <si>
    <t>Optimal Q:</t>
  </si>
  <si>
    <t>Annual Ordering Cost = S * N</t>
  </si>
  <si>
    <t>Two-way Table</t>
  </si>
  <si>
    <t>Demand</t>
  </si>
  <si>
    <t>Holding Cost Rate</t>
  </si>
  <si>
    <t>Unit Cost</t>
  </si>
  <si>
    <t>Order Cost</t>
  </si>
  <si>
    <t>Inventory Management Decision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</si>
</sst>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9" fontId="5" fillId="0" borderId="1" xfId="0" applyNumberFormat="1" applyFont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8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7" fontId="0" fillId="0" borderId="1" xfId="0" applyNumberFormat="1" applyBorder="1" applyAlignment="1">
      <alignment horizontal="center"/>
    </xf>
    <xf numFmtId="7" fontId="0" fillId="0" borderId="0" xfId="0" applyNumberFormat="1" applyAlignment="1">
      <alignment horizontal="center"/>
    </xf>
    <xf numFmtId="7" fontId="3" fillId="0" borderId="0" xfId="1" applyNumberFormat="1" applyFont="1" applyAlignment="1">
      <alignment horizontal="center"/>
    </xf>
    <xf numFmtId="0" fontId="9" fillId="0" borderId="0" xfId="0" applyFont="1" applyAlignment="1">
      <alignment horizontal="left"/>
    </xf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Cost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Sheet1!$I$2:$I$20</c:f>
              <c:numCache>
                <c:formatCode>General</c:formatCode>
                <c:ptCount val="1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</c:numCache>
            </c:numRef>
          </c:xVal>
          <c:yVal>
            <c:numRef>
              <c:f>Sheet1!$J$2:$J$20</c:f>
              <c:numCache>
                <c:formatCode>"$"#,##0.00_);[Red]\("$"#,##0.00\)</c:formatCode>
                <c:ptCount val="19"/>
                <c:pt idx="0">
                  <c:v>17940</c:v>
                </c:pt>
                <c:pt idx="1">
                  <c:v>13160</c:v>
                </c:pt>
                <c:pt idx="2">
                  <c:v>11130</c:v>
                </c:pt>
                <c:pt idx="3">
                  <c:v>10200</c:v>
                </c:pt>
                <c:pt idx="4">
                  <c:v>9820</c:v>
                </c:pt>
                <c:pt idx="5">
                  <c:v>9754.2857142857138</c:v>
                </c:pt>
                <c:pt idx="6">
                  <c:v>9885</c:v>
                </c:pt>
                <c:pt idx="7">
                  <c:v>10146.666666666668</c:v>
                </c:pt>
                <c:pt idx="8">
                  <c:v>10500</c:v>
                </c:pt>
                <c:pt idx="9">
                  <c:v>10920</c:v>
                </c:pt>
                <c:pt idx="10">
                  <c:v>11390</c:v>
                </c:pt>
                <c:pt idx="11">
                  <c:v>11898.461538461539</c:v>
                </c:pt>
                <c:pt idx="12">
                  <c:v>12437.142857142857</c:v>
                </c:pt>
                <c:pt idx="13">
                  <c:v>13000</c:v>
                </c:pt>
                <c:pt idx="14">
                  <c:v>13582.5</c:v>
                </c:pt>
                <c:pt idx="15">
                  <c:v>14181.176470588236</c:v>
                </c:pt>
                <c:pt idx="16">
                  <c:v>14793.333333333334</c:v>
                </c:pt>
                <c:pt idx="17">
                  <c:v>15416.842105263158</c:v>
                </c:pt>
                <c:pt idx="18">
                  <c:v>16050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4-4D42-BE39-DC0E1752CD37}"/>
            </c:ext>
          </c:extLst>
        </c:ser>
        <c:ser>
          <c:idx val="1"/>
          <c:order val="1"/>
          <c:tx>
            <c:v>Optimal Order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EE4-4D42-BE39-DC0E1752CD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EE4-4D42-BE39-DC0E1752CD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Sheet1!$M$3:$M$4</c:f>
              <c:numCache>
                <c:formatCode>General</c:formatCode>
                <c:ptCount val="2"/>
                <c:pt idx="0">
                  <c:v>678</c:v>
                </c:pt>
                <c:pt idx="1">
                  <c:v>678</c:v>
                </c:pt>
              </c:numCache>
            </c:numRef>
          </c:xVal>
          <c:yVal>
            <c:numRef>
              <c:f>Sheet1!$N$3:$N$27</c:f>
              <c:numCache>
                <c:formatCode>General</c:formatCode>
                <c:ptCount val="25"/>
                <c:pt idx="0">
                  <c:v>8000</c:v>
                </c:pt>
                <c:pt idx="1">
                  <c:v>20000</c:v>
                </c:pt>
                <c:pt idx="3" formatCode="&quot;$&quot;#,##0.00_);\(&quot;$&quot;#,##0.00\)">
                  <c:v>9748.8566371681409</c:v>
                </c:pt>
                <c:pt idx="4" formatCode="&quot;$&quot;#,##0.00_);\(&quot;$&quot;#,##0.00\)">
                  <c:v>9748.8566371681409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E4-4D42-BE39-DC0E1752CD37}"/>
            </c:ext>
          </c:extLst>
        </c:ser>
        <c:ser>
          <c:idx val="2"/>
          <c:order val="2"/>
          <c:tx>
            <c:v>Minumum Cost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E4-4D42-BE39-DC0E1752CD37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EE4-4D42-BE39-DC0E1752CD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Sheet1!$M$6:$M$7</c:f>
              <c:numCache>
                <c:formatCode>General</c:formatCode>
                <c:ptCount val="2"/>
                <c:pt idx="0">
                  <c:v>200</c:v>
                </c:pt>
                <c:pt idx="1">
                  <c:v>2000</c:v>
                </c:pt>
              </c:numCache>
            </c:numRef>
          </c:xVal>
          <c:yVal>
            <c:numRef>
              <c:f>Sheet1!$N$6:$N$7</c:f>
              <c:numCache>
                <c:formatCode>"$"#,##0.00_);\("$"#,##0.00\)</c:formatCode>
                <c:ptCount val="2"/>
                <c:pt idx="0">
                  <c:v>9748.8566371681409</c:v>
                </c:pt>
                <c:pt idx="1">
                  <c:v>9748.8566371681409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E4-4D42-BE39-DC0E1752C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245200"/>
        <c:axId val="1720245680"/>
      </c:scatterChart>
      <c:valAx>
        <c:axId val="1720245200"/>
        <c:scaling>
          <c:orientation val="minMax"/>
          <c:max val="22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5680"/>
        <c:crosses val="autoZero"/>
        <c:crossBetween val="midCat"/>
      </c:valAx>
      <c:valAx>
        <c:axId val="1720245680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1076324</xdr:colOff>
      <xdr:row>0</xdr:row>
      <xdr:rowOff>0</xdr:rowOff>
    </xdr:from>
    <xdr:to>
      <xdr:col>15</xdr:col>
      <xdr:colOff>19050</xdr:colOff>
      <xdr:row>17</xdr:row>
      <xdr:rowOff>119063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F9F868-30F5-6A93-12B3-94D744501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B1" workbookViewId="0">
      <selection activeCell="C3" sqref="C3"/>
    </sheetView>
  </sheetViews>
  <sheetFormatPr defaultRowHeight="14.4" x14ac:dyDescent="0.3"/>
  <cols>
    <col min="1" max="1" width="28.6640625" style="1" customWidth="1"/>
    <col min="2" max="2" width="9.109375" style="1"/>
    <col min="3" max="3" width="41.6640625" style="1" customWidth="1"/>
    <col min="4" max="4" width="20.44140625" style="1" customWidth="1"/>
    <col min="5" max="5" width="27" style="1" customWidth="1"/>
    <col min="6" max="6" width="16.88671875" style="1" customWidth="1"/>
    <col min="7" max="7" width="15.6640625" style="1" customWidth="1"/>
    <col min="8" max="8" width="17.44140625" style="1" customWidth="1"/>
    <col min="9" max="9" width="15.5546875" style="1" customWidth="1"/>
    <col min="10" max="10" width="16.44140625" style="1" customWidth="1"/>
    <col min="11" max="11" width="16.33203125" style="1" customWidth="1"/>
    <col min="12" max="12" width="18" style="1" customWidth="1"/>
    <col min="13" max="13" width="15.88671875" style="1" customWidth="1"/>
    <col min="14" max="14" width="19.109375" style="1" customWidth="1"/>
    <col min="15" max="15" width="9.109375" style="1"/>
    <col min="16" max="16" width="17.33203125" style="1" customWidth="1"/>
  </cols>
  <sheetData>
    <row r="1" spans="1:14" x14ac:dyDescent="0.3">
      <c r="A1" s="2" t="s">
        <v>0</v>
      </c>
      <c r="C1" s="15" t="s">
        <v>34</v>
      </c>
      <c r="G1" s="14"/>
      <c r="H1" s="14" t="s">
        <v>26</v>
      </c>
      <c r="I1" s="14" t="s">
        <v>4</v>
      </c>
      <c r="J1" s="14" t="s">
        <v>10</v>
      </c>
    </row>
    <row r="2" spans="1:14" x14ac:dyDescent="0.3">
      <c r="C2" s="16"/>
      <c r="H2" s="1">
        <v>100</v>
      </c>
      <c r="I2" s="1">
        <f>2*H2</f>
        <v>200</v>
      </c>
      <c r="J2" s="17">
        <f>H2*$D$5*$D$6 + ($D$4/I2)*$D$7</f>
        <v>17940</v>
      </c>
      <c r="M2" s="18"/>
    </row>
    <row r="3" spans="1:14" x14ac:dyDescent="0.3">
      <c r="H3" s="1">
        <f>50 +H2</f>
        <v>150</v>
      </c>
      <c r="I3" s="1">
        <f t="shared" ref="I3:I20" si="0">2*H3</f>
        <v>300</v>
      </c>
      <c r="J3" s="17">
        <f t="shared" ref="J3:J20" si="1">H3*$D$5*$D$6 + ($D$4/I3)*$D$7</f>
        <v>13160</v>
      </c>
      <c r="M3" s="1">
        <f>2*$D$28</f>
        <v>678</v>
      </c>
      <c r="N3" s="1">
        <v>8000</v>
      </c>
    </row>
    <row r="4" spans="1:14" x14ac:dyDescent="0.3">
      <c r="C4" s="3" t="s">
        <v>5</v>
      </c>
      <c r="D4" s="9">
        <v>15000</v>
      </c>
      <c r="E4" s="4" t="s">
        <v>1</v>
      </c>
      <c r="H4" s="1">
        <f t="shared" ref="H4:H20" si="2">50 +H3</f>
        <v>200</v>
      </c>
      <c r="I4" s="1">
        <f t="shared" si="0"/>
        <v>400</v>
      </c>
      <c r="J4" s="17">
        <f t="shared" si="1"/>
        <v>11130</v>
      </c>
      <c r="M4" s="1">
        <f>2*$D$28</f>
        <v>678</v>
      </c>
      <c r="N4" s="1">
        <v>20000</v>
      </c>
    </row>
    <row r="5" spans="1:14" x14ac:dyDescent="0.3">
      <c r="C5" s="5" t="s">
        <v>6</v>
      </c>
      <c r="D5" s="6">
        <v>80</v>
      </c>
      <c r="E5" s="7" t="s">
        <v>2</v>
      </c>
      <c r="H5" s="1">
        <f t="shared" si="2"/>
        <v>250</v>
      </c>
      <c r="I5" s="1">
        <f t="shared" si="0"/>
        <v>500</v>
      </c>
      <c r="J5" s="17">
        <f t="shared" si="1"/>
        <v>10200</v>
      </c>
      <c r="M5" s="18"/>
    </row>
    <row r="6" spans="1:14" x14ac:dyDescent="0.3">
      <c r="C6" s="5" t="s">
        <v>7</v>
      </c>
      <c r="D6" s="8">
        <v>0.18</v>
      </c>
      <c r="E6" s="7" t="s">
        <v>2</v>
      </c>
      <c r="H6" s="1">
        <f t="shared" si="2"/>
        <v>300</v>
      </c>
      <c r="I6" s="1">
        <f t="shared" si="0"/>
        <v>600</v>
      </c>
      <c r="J6" s="17">
        <f t="shared" si="1"/>
        <v>9820</v>
      </c>
      <c r="M6" s="1">
        <v>200</v>
      </c>
      <c r="N6" s="21">
        <f>$D$29</f>
        <v>9748.8566371681409</v>
      </c>
    </row>
    <row r="7" spans="1:14" x14ac:dyDescent="0.3">
      <c r="C7" s="5" t="s">
        <v>8</v>
      </c>
      <c r="D7" s="6">
        <v>220</v>
      </c>
      <c r="E7" s="7" t="s">
        <v>2</v>
      </c>
      <c r="H7" s="1">
        <f t="shared" si="2"/>
        <v>350</v>
      </c>
      <c r="I7" s="1">
        <f t="shared" si="0"/>
        <v>700</v>
      </c>
      <c r="J7" s="17">
        <f t="shared" si="1"/>
        <v>9754.2857142857138</v>
      </c>
      <c r="M7" s="1">
        <v>2000</v>
      </c>
      <c r="N7" s="21">
        <f>$D$29</f>
        <v>9748.8566371681409</v>
      </c>
    </row>
    <row r="8" spans="1:14" x14ac:dyDescent="0.3">
      <c r="H8" s="1">
        <f t="shared" si="2"/>
        <v>400</v>
      </c>
      <c r="I8" s="1">
        <f t="shared" si="0"/>
        <v>800</v>
      </c>
      <c r="J8" s="17">
        <f t="shared" si="1"/>
        <v>9885</v>
      </c>
      <c r="M8" s="18"/>
    </row>
    <row r="9" spans="1:14" x14ac:dyDescent="0.3">
      <c r="C9" s="10" t="s">
        <v>17</v>
      </c>
      <c r="D9" s="19">
        <v>340.90909108377099</v>
      </c>
      <c r="E9" s="10" t="s">
        <v>3</v>
      </c>
      <c r="H9" s="1">
        <f t="shared" si="2"/>
        <v>450</v>
      </c>
      <c r="I9" s="1">
        <f t="shared" si="0"/>
        <v>900</v>
      </c>
      <c r="J9" s="17">
        <f t="shared" si="1"/>
        <v>10146.666666666668</v>
      </c>
      <c r="M9" s="18"/>
    </row>
    <row r="10" spans="1:14" x14ac:dyDescent="0.3">
      <c r="C10" s="10" t="s">
        <v>18</v>
      </c>
      <c r="D10" s="19">
        <f>D9*2</f>
        <v>681.81818216754198</v>
      </c>
      <c r="E10" s="10" t="s">
        <v>3</v>
      </c>
      <c r="H10" s="1">
        <f t="shared" si="2"/>
        <v>500</v>
      </c>
      <c r="I10" s="1">
        <f t="shared" si="0"/>
        <v>1000</v>
      </c>
      <c r="J10" s="17">
        <f t="shared" si="1"/>
        <v>10500</v>
      </c>
      <c r="M10" s="18"/>
    </row>
    <row r="11" spans="1:14" x14ac:dyDescent="0.3">
      <c r="C11" s="10" t="s">
        <v>9</v>
      </c>
      <c r="D11" s="10">
        <f>ROUNDUP(D4/D10,0)</f>
        <v>22</v>
      </c>
      <c r="E11" s="10" t="s">
        <v>3</v>
      </c>
      <c r="H11" s="1">
        <f t="shared" si="2"/>
        <v>550</v>
      </c>
      <c r="I11" s="1">
        <f t="shared" si="0"/>
        <v>1100</v>
      </c>
      <c r="J11" s="17">
        <f t="shared" si="1"/>
        <v>10920</v>
      </c>
      <c r="M11" s="18"/>
    </row>
    <row r="12" spans="1:14" x14ac:dyDescent="0.3">
      <c r="H12" s="1">
        <f t="shared" si="2"/>
        <v>600</v>
      </c>
      <c r="I12" s="1">
        <f t="shared" si="0"/>
        <v>1200</v>
      </c>
      <c r="J12" s="17">
        <f t="shared" si="1"/>
        <v>11390</v>
      </c>
      <c r="M12" s="18"/>
    </row>
    <row r="13" spans="1:14" x14ac:dyDescent="0.3">
      <c r="C13" s="10" t="s">
        <v>28</v>
      </c>
      <c r="D13" s="20">
        <f>D11*D7</f>
        <v>4840</v>
      </c>
      <c r="H13" s="1">
        <f t="shared" si="2"/>
        <v>650</v>
      </c>
      <c r="I13" s="1">
        <f t="shared" si="0"/>
        <v>1300</v>
      </c>
      <c r="J13" s="17">
        <f t="shared" si="1"/>
        <v>11898.461538461539</v>
      </c>
      <c r="M13" s="18"/>
    </row>
    <row r="14" spans="1:14" x14ac:dyDescent="0.3">
      <c r="C14" s="10" t="s">
        <v>19</v>
      </c>
      <c r="D14" s="11">
        <f xml:space="preserve"> D9 *D5 *D6</f>
        <v>4909.0909116063021</v>
      </c>
      <c r="E14" s="14"/>
      <c r="H14" s="1">
        <f t="shared" si="2"/>
        <v>700</v>
      </c>
      <c r="I14" s="1">
        <f t="shared" si="0"/>
        <v>1400</v>
      </c>
      <c r="J14" s="17">
        <f t="shared" si="1"/>
        <v>12437.142857142857</v>
      </c>
      <c r="M14" s="18"/>
    </row>
    <row r="15" spans="1:14" x14ac:dyDescent="0.3">
      <c r="C15" s="10" t="s">
        <v>11</v>
      </c>
      <c r="D15" s="11">
        <f>D14+D13</f>
        <v>9749.0909116063012</v>
      </c>
      <c r="E15" s="2" t="s">
        <v>12</v>
      </c>
      <c r="H15" s="1">
        <f t="shared" si="2"/>
        <v>750</v>
      </c>
      <c r="I15" s="1">
        <f t="shared" si="0"/>
        <v>1500</v>
      </c>
      <c r="J15" s="17">
        <f t="shared" si="1"/>
        <v>13000</v>
      </c>
      <c r="M15" s="18"/>
    </row>
    <row r="16" spans="1:14" x14ac:dyDescent="0.3">
      <c r="H16" s="1">
        <f t="shared" si="2"/>
        <v>800</v>
      </c>
      <c r="I16" s="1">
        <f t="shared" si="0"/>
        <v>1600</v>
      </c>
      <c r="J16" s="17">
        <f t="shared" si="1"/>
        <v>13582.5</v>
      </c>
      <c r="M16" s="18"/>
    </row>
    <row r="17" spans="3:14" x14ac:dyDescent="0.3">
      <c r="C17" s="12"/>
      <c r="D17" s="12"/>
      <c r="H17" s="1">
        <f t="shared" si="2"/>
        <v>850</v>
      </c>
      <c r="I17" s="1">
        <f t="shared" si="0"/>
        <v>1700</v>
      </c>
      <c r="J17" s="17">
        <f t="shared" si="1"/>
        <v>14181.176470588236</v>
      </c>
      <c r="M17" s="18"/>
    </row>
    <row r="18" spans="3:14" x14ac:dyDescent="0.3">
      <c r="C18" s="23"/>
      <c r="D18" s="12"/>
      <c r="H18" s="1">
        <f>50 +H17</f>
        <v>900</v>
      </c>
      <c r="I18" s="1">
        <f t="shared" si="0"/>
        <v>1800</v>
      </c>
      <c r="J18" s="17">
        <f t="shared" si="1"/>
        <v>14793.333333333334</v>
      </c>
      <c r="M18" s="18"/>
    </row>
    <row r="19" spans="3:14" x14ac:dyDescent="0.3">
      <c r="C19" s="12" t="s">
        <v>13</v>
      </c>
      <c r="D19" s="12"/>
      <c r="H19" s="1">
        <f t="shared" si="2"/>
        <v>950</v>
      </c>
      <c r="I19" s="1">
        <f t="shared" si="0"/>
        <v>1900</v>
      </c>
      <c r="J19" s="17">
        <f t="shared" si="1"/>
        <v>15416.842105263158</v>
      </c>
      <c r="M19" s="18"/>
    </row>
    <row r="20" spans="3:14" x14ac:dyDescent="0.3">
      <c r="C20" s="12" t="s">
        <v>11</v>
      </c>
      <c r="D20" s="12"/>
      <c r="H20" s="1">
        <f t="shared" si="2"/>
        <v>1000</v>
      </c>
      <c r="I20" s="1">
        <f t="shared" si="0"/>
        <v>2000</v>
      </c>
      <c r="J20" s="17">
        <f t="shared" si="1"/>
        <v>16050</v>
      </c>
      <c r="M20" s="18"/>
    </row>
    <row r="21" spans="3:14" x14ac:dyDescent="0.3">
      <c r="C21" s="12" t="s">
        <v>20</v>
      </c>
      <c r="D21" s="12"/>
      <c r="M21" s="18"/>
    </row>
    <row r="22" spans="3:14" x14ac:dyDescent="0.3">
      <c r="C22" s="12" t="s">
        <v>21</v>
      </c>
      <c r="D22" s="12"/>
      <c r="G22" s="14"/>
      <c r="M22" s="18"/>
    </row>
    <row r="23" spans="3:14" x14ac:dyDescent="0.3">
      <c r="C23" s="12" t="s">
        <v>22</v>
      </c>
      <c r="D23" s="12"/>
    </row>
    <row r="24" spans="3:14" x14ac:dyDescent="0.3">
      <c r="C24" s="12"/>
      <c r="D24" s="12"/>
      <c r="E24" s="2"/>
      <c r="F24" s="2" t="s">
        <v>29</v>
      </c>
    </row>
    <row r="25" spans="3:14" x14ac:dyDescent="0.3">
      <c r="C25" s="12" t="s">
        <v>14</v>
      </c>
      <c r="D25" s="12"/>
      <c r="F25" s="11">
        <f>D29</f>
        <v>9748.8566371681409</v>
      </c>
      <c r="G25" s="24">
        <v>0.15</v>
      </c>
      <c r="H25" s="24">
        <v>0.16</v>
      </c>
      <c r="I25" s="24">
        <v>0.17</v>
      </c>
      <c r="J25" s="24">
        <v>0.18</v>
      </c>
      <c r="K25" s="24">
        <v>0.19</v>
      </c>
      <c r="L25" s="24">
        <v>0.2</v>
      </c>
      <c r="M25" s="24">
        <v>0.21</v>
      </c>
      <c r="N25" s="1" t="s">
        <v>31</v>
      </c>
    </row>
    <row r="26" spans="3:14" ht="16.2" x14ac:dyDescent="0.3">
      <c r="C26" s="12" t="s">
        <v>23</v>
      </c>
      <c r="D26" s="12" t="s">
        <v>16</v>
      </c>
      <c r="F26" s="10">
        <v>12000</v>
      </c>
      <c r="G26" s="25">
        <f t="dataTable" ref="G26:M32" dt2D="1" dtr="1" r1="D6" r2="D4" ca="1"/>
        <v>7961.8053097345128</v>
      </c>
      <c r="H26" s="25">
        <v>8233.0053097345135</v>
      </c>
      <c r="I26" s="25">
        <v>8504.2053097345142</v>
      </c>
      <c r="J26" s="25">
        <v>8775.4053097345131</v>
      </c>
      <c r="K26" s="25">
        <v>9046.6053097345139</v>
      </c>
      <c r="L26" s="25">
        <v>9317.8053097345128</v>
      </c>
      <c r="M26" s="25">
        <v>9589.0053097345135</v>
      </c>
    </row>
    <row r="27" spans="3:14" ht="16.2" x14ac:dyDescent="0.3">
      <c r="C27" s="12" t="s">
        <v>24</v>
      </c>
      <c r="D27" s="13" t="s">
        <v>27</v>
      </c>
      <c r="F27" s="10">
        <v>13000</v>
      </c>
      <c r="G27" s="25">
        <v>8286.2890855457226</v>
      </c>
      <c r="H27" s="25">
        <v>8557.4890855457234</v>
      </c>
      <c r="I27" s="25">
        <v>8828.6890855457241</v>
      </c>
      <c r="J27" s="25">
        <v>9099.8890855457212</v>
      </c>
      <c r="K27" s="25">
        <v>9371.0890855457219</v>
      </c>
      <c r="L27" s="25">
        <v>9642.2890855457226</v>
      </c>
      <c r="M27" s="25">
        <v>9913.4890855457234</v>
      </c>
    </row>
    <row r="28" spans="3:14" x14ac:dyDescent="0.3">
      <c r="C28" s="12" t="s">
        <v>25</v>
      </c>
      <c r="D28" s="13">
        <v>339</v>
      </c>
      <c r="F28" s="10">
        <v>14000</v>
      </c>
      <c r="G28" s="25">
        <v>8610.7728613569325</v>
      </c>
      <c r="H28" s="25">
        <v>8881.9728613569314</v>
      </c>
      <c r="I28" s="25">
        <v>9153.1728613569321</v>
      </c>
      <c r="J28" s="25">
        <v>9424.3728613569328</v>
      </c>
      <c r="K28" s="25">
        <v>9695.5728613569336</v>
      </c>
      <c r="L28" s="25">
        <v>9966.7728613569325</v>
      </c>
      <c r="M28" s="25">
        <v>10237.972861356931</v>
      </c>
    </row>
    <row r="29" spans="3:14" x14ac:dyDescent="0.3">
      <c r="C29" s="14" t="s">
        <v>15</v>
      </c>
      <c r="D29" s="22">
        <f xml:space="preserve"> D7 * D4/(2*D28) +D5*D6*D28</f>
        <v>9748.8566371681409</v>
      </c>
      <c r="F29" s="10">
        <v>15000</v>
      </c>
      <c r="G29" s="25">
        <v>8935.2566371681423</v>
      </c>
      <c r="H29" s="25">
        <v>9206.4566371681412</v>
      </c>
      <c r="I29" s="25">
        <v>9477.656637168142</v>
      </c>
      <c r="J29" s="25">
        <v>9748.8566371681409</v>
      </c>
      <c r="K29" s="25">
        <v>10020.056637168142</v>
      </c>
      <c r="L29" s="25">
        <v>10291.256637168142</v>
      </c>
      <c r="M29" s="25">
        <v>10562.456637168141</v>
      </c>
      <c r="N29" s="26"/>
    </row>
    <row r="30" spans="3:14" x14ac:dyDescent="0.3">
      <c r="C30" s="12"/>
      <c r="D30" s="12"/>
      <c r="F30" s="10">
        <v>16000</v>
      </c>
      <c r="G30" s="25">
        <v>9259.7404129793504</v>
      </c>
      <c r="H30" s="25">
        <v>9530.9404129793511</v>
      </c>
      <c r="I30" s="25">
        <v>9802.1404129793518</v>
      </c>
      <c r="J30" s="25">
        <v>10073.340412979351</v>
      </c>
      <c r="K30" s="25">
        <v>10344.540412979351</v>
      </c>
      <c r="L30" s="25">
        <v>10615.74041297935</v>
      </c>
      <c r="M30" s="25">
        <v>10886.940412979351</v>
      </c>
      <c r="N30" s="27"/>
    </row>
    <row r="31" spans="3:14" x14ac:dyDescent="0.3">
      <c r="C31" s="12"/>
      <c r="D31" s="12"/>
      <c r="F31" s="10">
        <v>17000</v>
      </c>
      <c r="G31" s="25">
        <v>9584.2241887905602</v>
      </c>
      <c r="H31" s="25">
        <v>9855.4241887905591</v>
      </c>
      <c r="I31" s="25">
        <v>10126.62418879056</v>
      </c>
      <c r="J31" s="25">
        <v>10397.824188790561</v>
      </c>
      <c r="K31" s="25">
        <v>10669.024188790561</v>
      </c>
      <c r="L31" s="25">
        <v>10940.22418879056</v>
      </c>
      <c r="M31" s="25">
        <v>11211.424188790559</v>
      </c>
    </row>
    <row r="32" spans="3:14" x14ac:dyDescent="0.3">
      <c r="C32" s="12"/>
      <c r="D32" s="12"/>
      <c r="F32" s="10">
        <v>18000</v>
      </c>
      <c r="G32" s="25">
        <v>9908.7079646017701</v>
      </c>
      <c r="H32" s="25">
        <v>10179.907964601771</v>
      </c>
      <c r="I32" s="25">
        <v>10451.107964601772</v>
      </c>
      <c r="J32" s="25">
        <v>10722.307964601769</v>
      </c>
      <c r="K32" s="25">
        <v>10993.507964601769</v>
      </c>
      <c r="L32" s="25">
        <v>11264.70796460177</v>
      </c>
      <c r="M32" s="25">
        <v>11535.907964601771</v>
      </c>
    </row>
    <row r="33" spans="3:14" x14ac:dyDescent="0.3">
      <c r="C33" s="12"/>
      <c r="D33" s="12"/>
      <c r="F33" s="1" t="s">
        <v>30</v>
      </c>
    </row>
    <row r="34" spans="3:14" x14ac:dyDescent="0.3">
      <c r="C34" s="12"/>
      <c r="D34" s="12"/>
      <c r="F34" s="11">
        <f>D29</f>
        <v>9748.8566371681409</v>
      </c>
      <c r="G34" s="25">
        <v>50</v>
      </c>
      <c r="H34" s="25">
        <v>60</v>
      </c>
      <c r="I34" s="25">
        <v>70</v>
      </c>
      <c r="J34" s="25">
        <v>80</v>
      </c>
      <c r="K34" s="25">
        <v>90</v>
      </c>
      <c r="L34" s="25">
        <v>100</v>
      </c>
      <c r="M34" s="25">
        <v>110</v>
      </c>
      <c r="N34" s="1" t="s">
        <v>32</v>
      </c>
    </row>
    <row r="35" spans="3:14" x14ac:dyDescent="0.3">
      <c r="C35" s="12"/>
      <c r="D35" s="12"/>
      <c r="F35" s="10">
        <v>12000</v>
      </c>
      <c r="G35" s="25">
        <f t="dataTable" ref="G35:M41" dt2D="1" dtr="1" r1="D5" r2="D4"/>
        <v>6944.8053097345128</v>
      </c>
      <c r="H35" s="25">
        <v>7555.0053097345135</v>
      </c>
      <c r="I35" s="25">
        <v>8165.2053097345124</v>
      </c>
      <c r="J35" s="25">
        <v>8775.4053097345131</v>
      </c>
      <c r="K35" s="25">
        <v>9385.6053097345139</v>
      </c>
      <c r="L35" s="25">
        <v>9995.8053097345128</v>
      </c>
      <c r="M35" s="25">
        <v>10606.005309734514</v>
      </c>
    </row>
    <row r="36" spans="3:14" x14ac:dyDescent="0.3">
      <c r="C36" s="12"/>
      <c r="D36" s="12"/>
      <c r="F36" s="10">
        <v>13000</v>
      </c>
      <c r="G36" s="25">
        <v>7269.2890855457226</v>
      </c>
      <c r="H36" s="25">
        <v>7879.4890855457224</v>
      </c>
      <c r="I36" s="25">
        <v>8489.6890855457223</v>
      </c>
      <c r="J36" s="25">
        <v>9099.8890855457212</v>
      </c>
      <c r="K36" s="25">
        <v>9710.0890855457219</v>
      </c>
      <c r="L36" s="25">
        <v>10320.289085545723</v>
      </c>
      <c r="M36" s="25">
        <v>10930.489085545723</v>
      </c>
    </row>
    <row r="37" spans="3:14" x14ac:dyDescent="0.3">
      <c r="F37" s="10">
        <v>14000</v>
      </c>
      <c r="G37" s="25">
        <v>7593.7728613569325</v>
      </c>
      <c r="H37" s="25">
        <v>8203.9728613569314</v>
      </c>
      <c r="I37" s="25">
        <v>8814.1728613569321</v>
      </c>
      <c r="J37" s="25">
        <v>9424.3728613569328</v>
      </c>
      <c r="K37" s="25">
        <v>10034.572861356934</v>
      </c>
      <c r="L37" s="25">
        <v>10644.772861356932</v>
      </c>
      <c r="M37" s="25">
        <v>11254.972861356931</v>
      </c>
    </row>
    <row r="38" spans="3:14" x14ac:dyDescent="0.3">
      <c r="F38" s="10">
        <v>15000</v>
      </c>
      <c r="G38" s="25">
        <v>7918.2566371681414</v>
      </c>
      <c r="H38" s="25">
        <v>8528.4566371681412</v>
      </c>
      <c r="I38" s="25">
        <v>9138.6566371681402</v>
      </c>
      <c r="J38" s="25">
        <v>9748.8566371681409</v>
      </c>
      <c r="K38" s="25">
        <v>10359.056637168142</v>
      </c>
      <c r="L38" s="25">
        <v>10969.256637168142</v>
      </c>
      <c r="M38" s="25">
        <v>11579.456637168141</v>
      </c>
    </row>
    <row r="39" spans="3:14" x14ac:dyDescent="0.3">
      <c r="F39" s="10">
        <v>16000</v>
      </c>
      <c r="G39" s="25">
        <v>8242.7404129793504</v>
      </c>
      <c r="H39" s="25">
        <v>8852.9404129793511</v>
      </c>
      <c r="I39" s="25">
        <v>9463.1404129793518</v>
      </c>
      <c r="J39" s="25">
        <v>10073.340412979351</v>
      </c>
      <c r="K39" s="25">
        <v>10683.540412979351</v>
      </c>
      <c r="L39" s="25">
        <v>11293.74041297935</v>
      </c>
      <c r="M39" s="25">
        <v>11903.940412979351</v>
      </c>
    </row>
    <row r="40" spans="3:14" x14ac:dyDescent="0.3">
      <c r="F40" s="10">
        <v>17000</v>
      </c>
      <c r="G40" s="25">
        <v>8567.2241887905602</v>
      </c>
      <c r="H40" s="25">
        <v>9177.4241887905591</v>
      </c>
      <c r="I40" s="25">
        <v>9787.6241887905599</v>
      </c>
      <c r="J40" s="25">
        <v>10397.824188790561</v>
      </c>
      <c r="K40" s="25">
        <v>11008.024188790561</v>
      </c>
      <c r="L40" s="25">
        <v>11618.22418879056</v>
      </c>
      <c r="M40" s="25">
        <v>12228.424188790559</v>
      </c>
    </row>
    <row r="41" spans="3:14" x14ac:dyDescent="0.3">
      <c r="F41" s="10">
        <v>18000</v>
      </c>
      <c r="G41" s="25">
        <v>8891.7079646017701</v>
      </c>
      <c r="H41" s="25">
        <v>9501.9079646017708</v>
      </c>
      <c r="I41" s="25">
        <v>10112.10796460177</v>
      </c>
      <c r="J41" s="25">
        <v>10722.307964601769</v>
      </c>
      <c r="K41" s="25">
        <v>11332.507964601769</v>
      </c>
      <c r="L41" s="25">
        <v>11942.70796460177</v>
      </c>
      <c r="M41" s="25">
        <v>12552.907964601771</v>
      </c>
    </row>
    <row r="42" spans="3:14" x14ac:dyDescent="0.3">
      <c r="F42" s="1" t="s">
        <v>30</v>
      </c>
    </row>
    <row r="43" spans="3:14" x14ac:dyDescent="0.3">
      <c r="F43" s="11">
        <f>D29</f>
        <v>9748.8566371681409</v>
      </c>
      <c r="G43" s="25">
        <v>190</v>
      </c>
      <c r="H43" s="25">
        <v>200</v>
      </c>
      <c r="I43" s="25">
        <v>210</v>
      </c>
      <c r="J43" s="25">
        <v>220</v>
      </c>
      <c r="K43" s="25">
        <v>230</v>
      </c>
      <c r="L43" s="25">
        <v>240</v>
      </c>
      <c r="M43" s="25">
        <v>250</v>
      </c>
      <c r="N43" s="1" t="s">
        <v>33</v>
      </c>
    </row>
    <row r="44" spans="3:14" x14ac:dyDescent="0.3">
      <c r="F44" s="10">
        <v>12000</v>
      </c>
      <c r="G44" s="25">
        <f t="dataTable" ref="G44:M50" dt2D="1" dtr="1" r1="D7" r2="D4" ca="1"/>
        <v>8244.4318584070788</v>
      </c>
      <c r="H44" s="25">
        <v>8421.4230088495569</v>
      </c>
      <c r="I44" s="25">
        <v>8598.414159292035</v>
      </c>
      <c r="J44" s="25">
        <v>8775.4053097345131</v>
      </c>
      <c r="K44" s="25">
        <v>8952.3964601769912</v>
      </c>
      <c r="L44" s="25">
        <v>9129.3876106194693</v>
      </c>
      <c r="M44" s="25">
        <v>9306.3787610619474</v>
      </c>
    </row>
    <row r="45" spans="3:14" x14ac:dyDescent="0.3">
      <c r="F45" s="10">
        <v>13000</v>
      </c>
      <c r="G45" s="25">
        <v>8524.6678466076701</v>
      </c>
      <c r="H45" s="25">
        <v>8716.4082595870204</v>
      </c>
      <c r="I45" s="25">
        <v>8908.1486725663708</v>
      </c>
      <c r="J45" s="25">
        <v>9099.8890855457212</v>
      </c>
      <c r="K45" s="25">
        <v>9291.6294985250734</v>
      </c>
      <c r="L45" s="25">
        <v>9483.3699115044255</v>
      </c>
      <c r="M45" s="25">
        <v>9675.1103244837759</v>
      </c>
    </row>
    <row r="46" spans="3:14" x14ac:dyDescent="0.3">
      <c r="F46" s="10">
        <v>14000</v>
      </c>
      <c r="G46" s="25">
        <v>8804.9038348082595</v>
      </c>
      <c r="H46" s="25">
        <v>9011.3935103244839</v>
      </c>
      <c r="I46" s="25">
        <v>9217.8831858407066</v>
      </c>
      <c r="J46" s="25">
        <v>9424.3728613569328</v>
      </c>
      <c r="K46" s="25">
        <v>9630.8625368731555</v>
      </c>
      <c r="L46" s="25">
        <v>9837.3522123893799</v>
      </c>
      <c r="M46" s="25">
        <v>10043.841887905604</v>
      </c>
    </row>
    <row r="47" spans="3:14" x14ac:dyDescent="0.3">
      <c r="F47" s="10">
        <v>15000</v>
      </c>
      <c r="G47" s="25">
        <v>9085.1398230088489</v>
      </c>
      <c r="H47" s="25">
        <v>9306.3787610619474</v>
      </c>
      <c r="I47" s="25">
        <v>9527.6176991150423</v>
      </c>
      <c r="J47" s="25">
        <v>9748.8566371681409</v>
      </c>
      <c r="K47" s="25">
        <v>9970.0955752212394</v>
      </c>
      <c r="L47" s="25">
        <v>10191.334513274336</v>
      </c>
      <c r="M47" s="25">
        <v>10412.573451327433</v>
      </c>
    </row>
    <row r="48" spans="3:14" x14ac:dyDescent="0.3">
      <c r="F48" s="10">
        <v>16000</v>
      </c>
      <c r="G48" s="25">
        <v>9365.3758112094401</v>
      </c>
      <c r="H48" s="25">
        <v>9601.3640117994091</v>
      </c>
      <c r="I48" s="25">
        <v>9837.3522123893799</v>
      </c>
      <c r="J48" s="25">
        <v>10073.340412979351</v>
      </c>
      <c r="K48" s="25">
        <v>10309.32861356932</v>
      </c>
      <c r="L48" s="25">
        <v>10545.316814159291</v>
      </c>
      <c r="M48" s="25">
        <v>10781.305014749261</v>
      </c>
    </row>
    <row r="49" spans="6:14" x14ac:dyDescent="0.3">
      <c r="F49" s="10">
        <v>17000</v>
      </c>
      <c r="G49" s="25">
        <v>9645.6117994100277</v>
      </c>
      <c r="H49" s="25">
        <v>9896.3492625368726</v>
      </c>
      <c r="I49" s="25">
        <v>10147.086725663718</v>
      </c>
      <c r="J49" s="25">
        <v>10397.824188790561</v>
      </c>
      <c r="K49" s="25">
        <v>10648.561651917404</v>
      </c>
      <c r="L49" s="25">
        <v>10899.299115044247</v>
      </c>
      <c r="M49" s="25">
        <v>11150.03657817109</v>
      </c>
    </row>
    <row r="50" spans="6:14" x14ac:dyDescent="0.3">
      <c r="F50" s="10">
        <v>18000</v>
      </c>
      <c r="G50" s="25">
        <v>9925.847787610619</v>
      </c>
      <c r="H50" s="25">
        <v>10191.334513274336</v>
      </c>
      <c r="I50" s="25">
        <v>10456.821238938053</v>
      </c>
      <c r="J50" s="25">
        <v>10722.307964601769</v>
      </c>
      <c r="K50" s="25">
        <v>10987.794690265486</v>
      </c>
      <c r="L50" s="25">
        <v>11253.281415929203</v>
      </c>
      <c r="M50" s="25">
        <v>11518.76814159292</v>
      </c>
    </row>
    <row r="52" spans="6:14" x14ac:dyDescent="0.3">
      <c r="F52" s="1" t="s">
        <v>32</v>
      </c>
    </row>
    <row r="53" spans="6:14" x14ac:dyDescent="0.3">
      <c r="F53" s="25">
        <f>D29</f>
        <v>9748.8566371681409</v>
      </c>
      <c r="G53" s="25">
        <v>190</v>
      </c>
      <c r="H53" s="25">
        <v>200</v>
      </c>
      <c r="I53" s="25">
        <v>210</v>
      </c>
      <c r="J53" s="25">
        <v>220</v>
      </c>
      <c r="K53" s="25">
        <v>230</v>
      </c>
      <c r="L53" s="25">
        <v>240</v>
      </c>
      <c r="M53" s="25">
        <v>250</v>
      </c>
      <c r="N53" s="26" t="s">
        <v>33</v>
      </c>
    </row>
    <row r="54" spans="6:14" x14ac:dyDescent="0.3">
      <c r="F54" s="25">
        <v>50</v>
      </c>
      <c r="G54" s="25">
        <f t="dataTable" ref="G54:M60" dt2D="1" dtr="1" r1="D7" r2="D5" ca="1"/>
        <v>7254.5398230088495</v>
      </c>
      <c r="H54" s="25">
        <v>7475.7787610619471</v>
      </c>
      <c r="I54" s="25">
        <v>7697.0176991150438</v>
      </c>
      <c r="J54" s="25">
        <v>7918.2566371681414</v>
      </c>
      <c r="K54" s="25">
        <v>8139.4955752212391</v>
      </c>
      <c r="L54" s="25">
        <v>8360.7345132743358</v>
      </c>
      <c r="M54" s="25">
        <v>8581.9734513274343</v>
      </c>
      <c r="N54" s="26"/>
    </row>
    <row r="55" spans="6:14" x14ac:dyDescent="0.3">
      <c r="F55" s="25">
        <v>60</v>
      </c>
      <c r="G55" s="25">
        <v>7864.7398230088493</v>
      </c>
      <c r="H55" s="25">
        <v>8085.9787610619469</v>
      </c>
      <c r="I55" s="25">
        <v>8307.2176991150445</v>
      </c>
      <c r="J55" s="25">
        <v>8528.4566371681412</v>
      </c>
      <c r="K55" s="25">
        <v>8749.695575221238</v>
      </c>
      <c r="L55" s="25">
        <v>8970.9345132743365</v>
      </c>
      <c r="M55" s="25">
        <v>9192.1734513274332</v>
      </c>
      <c r="N55" s="26"/>
    </row>
    <row r="56" spans="6:14" x14ac:dyDescent="0.3">
      <c r="F56" s="25">
        <v>70</v>
      </c>
      <c r="G56" s="25">
        <v>8474.9398230088482</v>
      </c>
      <c r="H56" s="25">
        <v>8696.1787610619467</v>
      </c>
      <c r="I56" s="25">
        <v>8917.4176991150434</v>
      </c>
      <c r="J56" s="25">
        <v>9138.6566371681402</v>
      </c>
      <c r="K56" s="25">
        <v>9359.8955752212387</v>
      </c>
      <c r="L56" s="25">
        <v>9581.1345132743372</v>
      </c>
      <c r="M56" s="25">
        <v>9802.3734513274321</v>
      </c>
      <c r="N56" s="26"/>
    </row>
    <row r="57" spans="6:14" x14ac:dyDescent="0.3">
      <c r="F57" s="25">
        <v>80</v>
      </c>
      <c r="G57" s="25">
        <v>9085.1398230088489</v>
      </c>
      <c r="H57" s="25">
        <v>9306.3787610619474</v>
      </c>
      <c r="I57" s="25">
        <v>9527.6176991150423</v>
      </c>
      <c r="J57" s="25">
        <v>9748.8566371681409</v>
      </c>
      <c r="K57" s="25">
        <v>9970.0955752212394</v>
      </c>
      <c r="L57" s="25">
        <v>10191.334513274336</v>
      </c>
      <c r="M57" s="25">
        <v>10412.573451327433</v>
      </c>
      <c r="N57" s="26"/>
    </row>
    <row r="58" spans="6:14" x14ac:dyDescent="0.3">
      <c r="F58" s="25">
        <v>90</v>
      </c>
      <c r="G58" s="25">
        <v>9695.3398230088496</v>
      </c>
      <c r="H58" s="25">
        <v>9916.5787610619482</v>
      </c>
      <c r="I58" s="25">
        <v>10137.817699115043</v>
      </c>
      <c r="J58" s="25">
        <v>10359.056637168142</v>
      </c>
      <c r="K58" s="25">
        <v>10580.29557522124</v>
      </c>
      <c r="L58" s="25">
        <v>10801.534513274337</v>
      </c>
      <c r="M58" s="25">
        <v>11022.773451327434</v>
      </c>
      <c r="N58" s="26"/>
    </row>
    <row r="59" spans="6:14" x14ac:dyDescent="0.3">
      <c r="F59" s="25">
        <v>100</v>
      </c>
      <c r="G59" s="25">
        <v>10305.53982300885</v>
      </c>
      <c r="H59" s="25">
        <v>10526.778761061947</v>
      </c>
      <c r="I59" s="25">
        <v>10748.017699115044</v>
      </c>
      <c r="J59" s="25">
        <v>10969.256637168142</v>
      </c>
      <c r="K59" s="25">
        <v>11190.495575221239</v>
      </c>
      <c r="L59" s="25">
        <v>11411.734513274336</v>
      </c>
      <c r="M59" s="25">
        <v>11632.973451327434</v>
      </c>
      <c r="N59" s="26"/>
    </row>
    <row r="60" spans="6:14" x14ac:dyDescent="0.3">
      <c r="F60" s="25">
        <v>110</v>
      </c>
      <c r="G60" s="25">
        <v>10915.739823008849</v>
      </c>
      <c r="H60" s="25">
        <v>11136.978761061946</v>
      </c>
      <c r="I60" s="25">
        <v>11358.217699115045</v>
      </c>
      <c r="J60" s="25">
        <v>11579.456637168141</v>
      </c>
      <c r="K60" s="25">
        <v>11800.695575221238</v>
      </c>
      <c r="L60" s="25">
        <v>12021.934513274336</v>
      </c>
      <c r="M60" s="25">
        <v>12243.173451327433</v>
      </c>
      <c r="N60" s="26"/>
    </row>
  </sheetData>
  <conditionalFormatting sqref="G26:M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:M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M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:M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">
    <cfRule type="cellIs" priority="5" operator="equal">
      <formula>$N$29</formula>
    </cfRule>
    <cfRule type="cellIs" dxfId="1" priority="6" operator="equal">
      <formula>"min($G$26:$M$32)"</formula>
    </cfRule>
  </conditionalFormatting>
  <conditionalFormatting sqref="N30">
    <cfRule type="cellIs" dxfId="0" priority="7" operator="equal">
      <formula>$N$29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张文卓</dc:creator>
  <cp:lastModifiedBy>Yinan Zhou</cp:lastModifiedBy>
  <dcterms:created xsi:type="dcterms:W3CDTF">2015-06-05T18:17:20Z</dcterms:created>
  <dcterms:modified xsi:type="dcterms:W3CDTF">2024-07-14T20:45:18Z</dcterms:modified>
</cp:coreProperties>
</file>