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1075" windowHeight="8250" activeTab="4"/>
  </bookViews>
  <sheets>
    <sheet name="usual" sheetId="1" r:id="rId1"/>
    <sheet name="ctrl" sheetId="2" r:id="rId2"/>
    <sheet name="exp" sheetId="3" r:id="rId3"/>
    <sheet name="diff" sheetId="5" r:id="rId4"/>
    <sheet name="confint" sheetId="4" r:id="rId5"/>
  </sheets>
  <calcPr calcId="125725"/>
</workbook>
</file>

<file path=xl/calcChain.xml><?xml version="1.0" encoding="utf-8"?>
<calcChain xmlns="http://schemas.openxmlformats.org/spreadsheetml/2006/main">
  <c r="D4" i="1"/>
  <c r="B3" i="5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"/>
  <c r="H3" i="3"/>
  <c r="I3"/>
  <c r="J3"/>
  <c r="H4"/>
  <c r="I4"/>
  <c r="J4"/>
  <c r="H5"/>
  <c r="I5"/>
  <c r="J5"/>
  <c r="H6"/>
  <c r="I6"/>
  <c r="J6"/>
  <c r="H7"/>
  <c r="I7"/>
  <c r="J7"/>
  <c r="H8"/>
  <c r="I8"/>
  <c r="J8"/>
  <c r="H9"/>
  <c r="I9"/>
  <c r="J9"/>
  <c r="H10"/>
  <c r="I10"/>
  <c r="J10"/>
  <c r="H11"/>
  <c r="I11"/>
  <c r="J11"/>
  <c r="H12"/>
  <c r="I12"/>
  <c r="J12"/>
  <c r="H13"/>
  <c r="I13"/>
  <c r="J13"/>
  <c r="H14"/>
  <c r="I14"/>
  <c r="J14"/>
  <c r="H15"/>
  <c r="I15"/>
  <c r="J15"/>
  <c r="H16"/>
  <c r="I16"/>
  <c r="J16"/>
  <c r="H17"/>
  <c r="I17"/>
  <c r="J17"/>
  <c r="H18"/>
  <c r="I18"/>
  <c r="J18"/>
  <c r="H19"/>
  <c r="I19"/>
  <c r="J19"/>
  <c r="H20"/>
  <c r="I20"/>
  <c r="J20"/>
  <c r="H21"/>
  <c r="I21"/>
  <c r="J21"/>
  <c r="H22"/>
  <c r="I22"/>
  <c r="J22"/>
  <c r="H23"/>
  <c r="I23"/>
  <c r="J23"/>
  <c r="H24"/>
  <c r="I24"/>
  <c r="J24"/>
  <c r="J2"/>
  <c r="I2"/>
  <c r="H2"/>
  <c r="A10" i="4"/>
  <c r="A9"/>
  <c r="B10"/>
  <c r="B9"/>
  <c r="C40" i="3"/>
  <c r="D40"/>
  <c r="E40"/>
  <c r="B40"/>
  <c r="B40" i="2"/>
  <c r="C40"/>
  <c r="E40"/>
  <c r="D40"/>
  <c r="C10" i="4"/>
  <c r="F5"/>
  <c r="G3" i="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2"/>
  <c r="B5" i="4"/>
  <c r="A5" s="1"/>
  <c r="C5" s="1"/>
  <c r="F4"/>
  <c r="F3"/>
  <c r="G25" i="2"/>
  <c r="G26"/>
  <c r="G27"/>
  <c r="G28"/>
  <c r="G29"/>
  <c r="G30"/>
  <c r="G31"/>
  <c r="G32"/>
  <c r="G33"/>
  <c r="G34"/>
  <c r="G35"/>
  <c r="G36"/>
  <c r="G37"/>
  <c r="G38"/>
  <c r="G39"/>
  <c r="A3" i="4"/>
  <c r="C3" s="1"/>
  <c r="A4"/>
  <c r="C4" s="1"/>
  <c r="C39" i="3"/>
  <c r="B39"/>
  <c r="C39" i="2"/>
  <c r="B39"/>
  <c r="C8" i="1"/>
  <c r="C7"/>
  <c r="C6"/>
  <c r="I3" i="2"/>
  <c r="J3"/>
  <c r="I4"/>
  <c r="J4"/>
  <c r="I5"/>
  <c r="J5"/>
  <c r="I6"/>
  <c r="J6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I22"/>
  <c r="J22"/>
  <c r="I23"/>
  <c r="J23"/>
  <c r="I24"/>
  <c r="J24"/>
  <c r="J2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"/>
  <c r="D4" i="4" l="1"/>
  <c r="D10"/>
  <c r="C9"/>
  <c r="D9"/>
  <c r="D5"/>
  <c r="D3"/>
</calcChain>
</file>

<file path=xl/sharedStrings.xml><?xml version="1.0" encoding="utf-8"?>
<sst xmlns="http://schemas.openxmlformats.org/spreadsheetml/2006/main" count="123" uniqueCount="71">
  <si>
    <t>Unique cookies to view page per day:</t>
  </si>
  <si>
    <t>Unique cookies to click "Start free trial" per day:</t>
  </si>
  <si>
    <t>Enrollments per day:</t>
  </si>
  <si>
    <t>Click-through-probability on "Start free trial":</t>
  </si>
  <si>
    <t>Probability of enrolling, given click:</t>
  </si>
  <si>
    <t>Probability of payment, given enroll:</t>
  </si>
  <si>
    <t>Probability of payment, given click</t>
  </si>
  <si>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</si>
  <si>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</si>
  <si>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</si>
  <si>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</si>
  <si>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</si>
  <si>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</si>
  <si>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</si>
  <si>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</si>
  <si>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</si>
  <si>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</si>
  <si>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</si>
  <si>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</si>
  <si>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</si>
  <si>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</si>
  <si>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</si>
  <si>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</si>
  <si>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</si>
  <si>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</si>
  <si>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</si>
  <si>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</si>
  <si>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</si>
  <si>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</si>
  <si>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</si>
  <si>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</si>
  <si>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</si>
  <si>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</si>
  <si>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</si>
  <si>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</si>
  <si>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</si>
  <si>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</si>
  <si>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</si>
  <si>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</si>
  <si>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</si>
  <si>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</si>
  <si>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</si>
  <si>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</si>
  <si>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</si>
  <si>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</si>
  <si>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</si>
  <si>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</si>
  <si>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</si>
  <si>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</si>
  <si>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CTP</t>
  </si>
  <si>
    <t>Gross</t>
  </si>
  <si>
    <t>Retention</t>
  </si>
  <si>
    <t>Net conversion</t>
  </si>
  <si>
    <t>std dev</t>
  </si>
  <si>
    <t>sanity</t>
  </si>
  <si>
    <t>pageview</t>
  </si>
  <si>
    <t>clicks</t>
  </si>
  <si>
    <t>effect size</t>
  </si>
  <si>
    <t>gross</t>
  </si>
  <si>
    <t>net</t>
  </si>
  <si>
    <t>z * SE</t>
  </si>
  <si>
    <t>p</t>
  </si>
  <si>
    <t>lower95</t>
  </si>
  <si>
    <t>upper95</t>
  </si>
  <si>
    <t>diff</t>
  </si>
  <si>
    <t>z * Sepool</t>
  </si>
  <si>
    <t>Net</t>
  </si>
  <si>
    <t>&lt;-- N</t>
  </si>
  <si>
    <t>&lt;- % of pageview</t>
  </si>
  <si>
    <t>Total</t>
  </si>
  <si>
    <t>Total to 11/2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</si>
</sst>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2" xfId="0" applyFont="1" applyFill="1" applyBorder="1" applyAlignment="1">
      <alignment wrapText="1"/>
    </xf>
    <xf numFmtId="0" fontId="2" fillId="0" borderId="3" xfId="0" applyFont="1" applyFill="1" applyBorder="1" applyAlignment="1">
      <alignment wrapText="1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E5" sqref="E5"/>
    </sheetView>
  </sheetViews>
  <sheetFormatPr defaultRowHeight="15"/>
  <cols>
    <col min="1" max="1" width="46.28515625" customWidth="1"/>
    <col min="2" max="2" width="9.5703125" bestFit="1" customWidth="1"/>
  </cols>
  <sheetData>
    <row r="1" spans="1:5" ht="15.75" thickBot="1">
      <c r="C1" t="s">
        <v>53</v>
      </c>
      <c r="D1">
        <v>5000</v>
      </c>
      <c r="E1" t="s">
        <v>67</v>
      </c>
    </row>
    <row r="2" spans="1:5" ht="15.75" thickBot="1">
      <c r="A2" s="1" t="s">
        <v>0</v>
      </c>
      <c r="B2" s="2">
        <v>40000</v>
      </c>
    </row>
    <row r="3" spans="1:5" ht="15.75" thickBot="1">
      <c r="A3" s="1" t="s">
        <v>1</v>
      </c>
      <c r="B3" s="2">
        <v>3200</v>
      </c>
    </row>
    <row r="4" spans="1:5" ht="15.75" thickBot="1">
      <c r="A4" s="1" t="s">
        <v>2</v>
      </c>
      <c r="B4" s="2">
        <v>660</v>
      </c>
      <c r="D4">
        <f>B4/B2</f>
        <v>1.6500000000000001E-2</v>
      </c>
      <c r="E4" t="s">
        <v>68</v>
      </c>
    </row>
    <row r="5" spans="1:5" ht="15.75" thickBot="1">
      <c r="A5" s="1" t="s">
        <v>3</v>
      </c>
      <c r="B5" s="2">
        <v>0.08</v>
      </c>
    </row>
    <row r="6" spans="1:5" ht="15.75" thickBot="1">
      <c r="A6" s="1" t="s">
        <v>4</v>
      </c>
      <c r="B6" s="2">
        <v>0.20624999999999999</v>
      </c>
      <c r="C6">
        <f>SQRT((B6 * (1-B6))/(B3*D$1/B$2))</f>
        <v>2.0230604137049392E-2</v>
      </c>
    </row>
    <row r="7" spans="1:5" ht="15.75" thickBot="1">
      <c r="A7" s="1" t="s">
        <v>5</v>
      </c>
      <c r="B7" s="2">
        <v>0.53</v>
      </c>
      <c r="C7">
        <f>SQRT((B7 * (1-B7))/(B4*D$1/B$2))</f>
        <v>5.4949012178509081E-2</v>
      </c>
    </row>
    <row r="8" spans="1:5" ht="15.75" thickBot="1">
      <c r="A8" s="1" t="s">
        <v>6</v>
      </c>
      <c r="B8" s="2">
        <v>0.10931250000000001</v>
      </c>
      <c r="C8">
        <f>SQRT((B8 * (1-B8))/(B3*D$1/B$2))</f>
        <v>1.560154458248846E-2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0"/>
  <sheetViews>
    <sheetView topLeftCell="A4" workbookViewId="0">
      <selection activeCell="A40" sqref="A40"/>
    </sheetView>
  </sheetViews>
  <sheetFormatPr defaultRowHeight="15"/>
  <cols>
    <col min="1" max="1" width="13.140625" bestFit="1" customWidth="1"/>
    <col min="2" max="2" width="11.140625" bestFit="1" customWidth="1"/>
    <col min="3" max="3" width="6.7109375" bestFit="1" customWidth="1"/>
    <col min="4" max="4" width="12.140625" bestFit="1" customWidth="1"/>
    <col min="5" max="5" width="10.42578125" bestFit="1" customWidth="1"/>
    <col min="9" max="9" width="10.5703125" customWidth="1"/>
    <col min="10" max="10" width="16.140625" customWidth="1"/>
  </cols>
  <sheetData>
    <row r="1" spans="1:10" ht="15.75" thickBot="1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G1" s="5" t="s">
        <v>49</v>
      </c>
      <c r="H1" s="5" t="s">
        <v>50</v>
      </c>
      <c r="I1" s="5" t="s">
        <v>51</v>
      </c>
      <c r="J1" s="5" t="s">
        <v>52</v>
      </c>
    </row>
    <row r="2" spans="1:10" ht="15.75" thickBot="1">
      <c r="A2" s="3" t="s">
        <v>12</v>
      </c>
      <c r="B2" s="4">
        <v>7723</v>
      </c>
      <c r="C2" s="4">
        <v>687</v>
      </c>
      <c r="D2" s="4">
        <v>134</v>
      </c>
      <c r="E2" s="4">
        <v>70</v>
      </c>
      <c r="G2">
        <f>C2/B2</f>
        <v>8.8955069273598336E-2</v>
      </c>
      <c r="H2">
        <f>D2/C2</f>
        <v>0.1950509461426492</v>
      </c>
      <c r="I2">
        <f>E2/D2</f>
        <v>0.52238805970149249</v>
      </c>
      <c r="J2">
        <f>E2/C2</f>
        <v>0.10189228529839883</v>
      </c>
    </row>
    <row r="3" spans="1:10" ht="15.75" thickBot="1">
      <c r="A3" s="3" t="s">
        <v>13</v>
      </c>
      <c r="B3" s="4">
        <v>9102</v>
      </c>
      <c r="C3" s="4">
        <v>779</v>
      </c>
      <c r="D3" s="4">
        <v>147</v>
      </c>
      <c r="E3" s="4">
        <v>70</v>
      </c>
      <c r="G3">
        <f t="shared" ref="G3:G39" si="0">C3/B3</f>
        <v>8.5585585585585586E-2</v>
      </c>
      <c r="H3">
        <f t="shared" ref="H3:H24" si="1">D3/C3</f>
        <v>0.18870346598202825</v>
      </c>
      <c r="I3">
        <f t="shared" ref="I3:I24" si="2">E3/D3</f>
        <v>0.47619047619047616</v>
      </c>
      <c r="J3">
        <f t="shared" ref="J3:J24" si="3">E3/C3</f>
        <v>8.9858793324775352E-2</v>
      </c>
    </row>
    <row r="4" spans="1:10" ht="15.75" thickBot="1">
      <c r="A4" s="3" t="s">
        <v>14</v>
      </c>
      <c r="B4" s="4">
        <v>10511</v>
      </c>
      <c r="C4" s="4">
        <v>909</v>
      </c>
      <c r="D4" s="4">
        <v>167</v>
      </c>
      <c r="E4" s="4">
        <v>95</v>
      </c>
      <c r="G4">
        <f t="shared" si="0"/>
        <v>8.6480829607078299E-2</v>
      </c>
      <c r="H4">
        <f t="shared" si="1"/>
        <v>0.18371837183718373</v>
      </c>
      <c r="I4">
        <f t="shared" si="2"/>
        <v>0.56886227544910184</v>
      </c>
      <c r="J4">
        <f t="shared" si="3"/>
        <v>0.10451045104510451</v>
      </c>
    </row>
    <row r="5" spans="1:10" ht="15.75" thickBot="1">
      <c r="A5" s="3" t="s">
        <v>15</v>
      </c>
      <c r="B5" s="4">
        <v>9871</v>
      </c>
      <c r="C5" s="4">
        <v>836</v>
      </c>
      <c r="D5" s="4">
        <v>156</v>
      </c>
      <c r="E5" s="4">
        <v>105</v>
      </c>
      <c r="G5">
        <f t="shared" si="0"/>
        <v>8.4692533684530447E-2</v>
      </c>
      <c r="H5">
        <f t="shared" si="1"/>
        <v>0.18660287081339713</v>
      </c>
      <c r="I5">
        <f t="shared" si="2"/>
        <v>0.67307692307692313</v>
      </c>
      <c r="J5">
        <f t="shared" si="3"/>
        <v>0.1255980861244019</v>
      </c>
    </row>
    <row r="6" spans="1:10" ht="15.75" thickBot="1">
      <c r="A6" s="3" t="s">
        <v>16</v>
      </c>
      <c r="B6" s="4">
        <v>10014</v>
      </c>
      <c r="C6" s="4">
        <v>837</v>
      </c>
      <c r="D6" s="4">
        <v>163</v>
      </c>
      <c r="E6" s="4">
        <v>64</v>
      </c>
      <c r="G6">
        <f t="shared" si="0"/>
        <v>8.3582983822648296E-2</v>
      </c>
      <c r="H6">
        <f t="shared" si="1"/>
        <v>0.19474313022700118</v>
      </c>
      <c r="I6">
        <f t="shared" si="2"/>
        <v>0.39263803680981596</v>
      </c>
      <c r="J6">
        <f t="shared" si="3"/>
        <v>7.6463560334528072E-2</v>
      </c>
    </row>
    <row r="7" spans="1:10" ht="15.75" thickBot="1">
      <c r="A7" s="3" t="s">
        <v>17</v>
      </c>
      <c r="B7" s="4">
        <v>9670</v>
      </c>
      <c r="C7" s="4">
        <v>823</v>
      </c>
      <c r="D7" s="4">
        <v>138</v>
      </c>
      <c r="E7" s="4">
        <v>82</v>
      </c>
      <c r="G7">
        <f t="shared" si="0"/>
        <v>8.5108583247156158E-2</v>
      </c>
      <c r="H7">
        <f t="shared" si="1"/>
        <v>0.16767922235722965</v>
      </c>
      <c r="I7">
        <f t="shared" si="2"/>
        <v>0.59420289855072461</v>
      </c>
      <c r="J7">
        <f t="shared" si="3"/>
        <v>9.9635479951397321E-2</v>
      </c>
    </row>
    <row r="8" spans="1:10" ht="15.75" thickBot="1">
      <c r="A8" s="3" t="s">
        <v>18</v>
      </c>
      <c r="B8" s="4">
        <v>9008</v>
      </c>
      <c r="C8" s="4">
        <v>748</v>
      </c>
      <c r="D8" s="4">
        <v>146</v>
      </c>
      <c r="E8" s="4">
        <v>76</v>
      </c>
      <c r="G8">
        <f t="shared" si="0"/>
        <v>8.3037300177619899E-2</v>
      </c>
      <c r="H8">
        <f t="shared" si="1"/>
        <v>0.19518716577540107</v>
      </c>
      <c r="I8">
        <f t="shared" si="2"/>
        <v>0.52054794520547942</v>
      </c>
      <c r="J8">
        <f t="shared" si="3"/>
        <v>0.10160427807486631</v>
      </c>
    </row>
    <row r="9" spans="1:10" ht="15.75" thickBot="1">
      <c r="A9" s="3" t="s">
        <v>19</v>
      </c>
      <c r="B9" s="4">
        <v>7434</v>
      </c>
      <c r="C9" s="4">
        <v>632</v>
      </c>
      <c r="D9" s="4">
        <v>110</v>
      </c>
      <c r="E9" s="4">
        <v>70</v>
      </c>
      <c r="G9">
        <f t="shared" si="0"/>
        <v>8.5014796879203658E-2</v>
      </c>
      <c r="H9">
        <f t="shared" si="1"/>
        <v>0.17405063291139242</v>
      </c>
      <c r="I9">
        <f t="shared" si="2"/>
        <v>0.63636363636363635</v>
      </c>
      <c r="J9">
        <f t="shared" si="3"/>
        <v>0.11075949367088607</v>
      </c>
    </row>
    <row r="10" spans="1:10" ht="15.75" thickBot="1">
      <c r="A10" s="3" t="s">
        <v>20</v>
      </c>
      <c r="B10" s="4">
        <v>8459</v>
      </c>
      <c r="C10" s="4">
        <v>691</v>
      </c>
      <c r="D10" s="4">
        <v>131</v>
      </c>
      <c r="E10" s="4">
        <v>60</v>
      </c>
      <c r="G10">
        <f t="shared" si="0"/>
        <v>8.1688142806478306E-2</v>
      </c>
      <c r="H10">
        <f t="shared" si="1"/>
        <v>0.18958031837916064</v>
      </c>
      <c r="I10">
        <f t="shared" si="2"/>
        <v>0.4580152671755725</v>
      </c>
      <c r="J10">
        <f t="shared" si="3"/>
        <v>8.6830680173661356E-2</v>
      </c>
    </row>
    <row r="11" spans="1:10" ht="15.75" thickBot="1">
      <c r="A11" s="3" t="s">
        <v>21</v>
      </c>
      <c r="B11" s="4">
        <v>10667</v>
      </c>
      <c r="C11" s="4">
        <v>861</v>
      </c>
      <c r="D11" s="4">
        <v>165</v>
      </c>
      <c r="E11" s="4">
        <v>97</v>
      </c>
      <c r="G11">
        <f t="shared" si="0"/>
        <v>8.0716227617886938E-2</v>
      </c>
      <c r="H11">
        <f t="shared" si="1"/>
        <v>0.19163763066202091</v>
      </c>
      <c r="I11">
        <f t="shared" si="2"/>
        <v>0.58787878787878789</v>
      </c>
      <c r="J11">
        <f t="shared" si="3"/>
        <v>0.11265969802555169</v>
      </c>
    </row>
    <row r="12" spans="1:10" ht="15.75" thickBot="1">
      <c r="A12" s="3" t="s">
        <v>22</v>
      </c>
      <c r="B12" s="4">
        <v>10660</v>
      </c>
      <c r="C12" s="4">
        <v>867</v>
      </c>
      <c r="D12" s="4">
        <v>196</v>
      </c>
      <c r="E12" s="4">
        <v>105</v>
      </c>
      <c r="G12">
        <f t="shared" si="0"/>
        <v>8.1332082551594742E-2</v>
      </c>
      <c r="H12">
        <f t="shared" si="1"/>
        <v>0.22606689734717417</v>
      </c>
      <c r="I12">
        <f t="shared" si="2"/>
        <v>0.5357142857142857</v>
      </c>
      <c r="J12">
        <f t="shared" si="3"/>
        <v>0.12110726643598616</v>
      </c>
    </row>
    <row r="13" spans="1:10" ht="15.75" thickBot="1">
      <c r="A13" s="3" t="s">
        <v>23</v>
      </c>
      <c r="B13" s="4">
        <v>9947</v>
      </c>
      <c r="C13" s="4">
        <v>838</v>
      </c>
      <c r="D13" s="4">
        <v>162</v>
      </c>
      <c r="E13" s="4">
        <v>92</v>
      </c>
      <c r="G13">
        <f t="shared" si="0"/>
        <v>8.4246506484367142E-2</v>
      </c>
      <c r="H13">
        <f t="shared" si="1"/>
        <v>0.19331742243436753</v>
      </c>
      <c r="I13">
        <f t="shared" si="2"/>
        <v>0.5679012345679012</v>
      </c>
      <c r="J13">
        <f t="shared" si="3"/>
        <v>0.10978520286396182</v>
      </c>
    </row>
    <row r="14" spans="1:10" ht="15.75" thickBot="1">
      <c r="A14" s="3" t="s">
        <v>24</v>
      </c>
      <c r="B14" s="4">
        <v>8324</v>
      </c>
      <c r="C14" s="4">
        <v>665</v>
      </c>
      <c r="D14" s="4">
        <v>127</v>
      </c>
      <c r="E14" s="4">
        <v>56</v>
      </c>
      <c r="G14">
        <f t="shared" si="0"/>
        <v>7.9889476213358956E-2</v>
      </c>
      <c r="H14">
        <f t="shared" si="1"/>
        <v>0.19097744360902255</v>
      </c>
      <c r="I14">
        <f t="shared" si="2"/>
        <v>0.44094488188976377</v>
      </c>
      <c r="J14">
        <f t="shared" si="3"/>
        <v>8.4210526315789472E-2</v>
      </c>
    </row>
    <row r="15" spans="1:10" ht="15.75" thickBot="1">
      <c r="A15" s="3" t="s">
        <v>25</v>
      </c>
      <c r="B15" s="4">
        <v>9434</v>
      </c>
      <c r="C15" s="4">
        <v>673</v>
      </c>
      <c r="D15" s="4">
        <v>220</v>
      </c>
      <c r="E15" s="4">
        <v>122</v>
      </c>
      <c r="G15">
        <f t="shared" si="0"/>
        <v>7.1337714649141404E-2</v>
      </c>
      <c r="H15">
        <f t="shared" si="1"/>
        <v>0.32689450222882616</v>
      </c>
      <c r="I15">
        <f t="shared" si="2"/>
        <v>0.55454545454545456</v>
      </c>
      <c r="J15">
        <f t="shared" si="3"/>
        <v>0.1812778603268945</v>
      </c>
    </row>
    <row r="16" spans="1:10" ht="15.75" thickBot="1">
      <c r="A16" s="3" t="s">
        <v>26</v>
      </c>
      <c r="B16" s="4">
        <v>8687</v>
      </c>
      <c r="C16" s="4">
        <v>691</v>
      </c>
      <c r="D16" s="4">
        <v>176</v>
      </c>
      <c r="E16" s="4">
        <v>128</v>
      </c>
      <c r="G16">
        <f t="shared" si="0"/>
        <v>7.954414642569356E-2</v>
      </c>
      <c r="H16">
        <f t="shared" si="1"/>
        <v>0.25470332850940663</v>
      </c>
      <c r="I16">
        <f t="shared" si="2"/>
        <v>0.72727272727272729</v>
      </c>
      <c r="J16">
        <f t="shared" si="3"/>
        <v>0.18523878437047755</v>
      </c>
    </row>
    <row r="17" spans="1:10" ht="15.75" thickBot="1">
      <c r="A17" s="3" t="s">
        <v>27</v>
      </c>
      <c r="B17" s="4">
        <v>8896</v>
      </c>
      <c r="C17" s="4">
        <v>708</v>
      </c>
      <c r="D17" s="4">
        <v>161</v>
      </c>
      <c r="E17" s="4">
        <v>104</v>
      </c>
      <c r="G17">
        <f t="shared" si="0"/>
        <v>7.9586330935251803E-2</v>
      </c>
      <c r="H17">
        <f t="shared" si="1"/>
        <v>0.22740112994350281</v>
      </c>
      <c r="I17">
        <f t="shared" si="2"/>
        <v>0.64596273291925466</v>
      </c>
      <c r="J17">
        <f t="shared" si="3"/>
        <v>0.14689265536723164</v>
      </c>
    </row>
    <row r="18" spans="1:10" ht="15.75" thickBot="1">
      <c r="A18" s="3" t="s">
        <v>28</v>
      </c>
      <c r="B18" s="4">
        <v>9535</v>
      </c>
      <c r="C18" s="4">
        <v>759</v>
      </c>
      <c r="D18" s="4">
        <v>233</v>
      </c>
      <c r="E18" s="4">
        <v>124</v>
      </c>
      <c r="G18">
        <f t="shared" si="0"/>
        <v>7.960146827477714E-2</v>
      </c>
      <c r="H18">
        <f t="shared" si="1"/>
        <v>0.30698287220026349</v>
      </c>
      <c r="I18">
        <f t="shared" si="2"/>
        <v>0.53218884120171672</v>
      </c>
      <c r="J18">
        <f t="shared" si="3"/>
        <v>0.16337285902503293</v>
      </c>
    </row>
    <row r="19" spans="1:10" ht="15.75" thickBot="1">
      <c r="A19" s="3" t="s">
        <v>29</v>
      </c>
      <c r="B19" s="4">
        <v>9363</v>
      </c>
      <c r="C19" s="4">
        <v>736</v>
      </c>
      <c r="D19" s="4">
        <v>154</v>
      </c>
      <c r="E19" s="4">
        <v>91</v>
      </c>
      <c r="G19">
        <f t="shared" si="0"/>
        <v>7.8607283990174096E-2</v>
      </c>
      <c r="H19">
        <f t="shared" si="1"/>
        <v>0.20923913043478262</v>
      </c>
      <c r="I19">
        <f t="shared" si="2"/>
        <v>0.59090909090909094</v>
      </c>
      <c r="J19">
        <f t="shared" si="3"/>
        <v>0.12364130434782608</v>
      </c>
    </row>
    <row r="20" spans="1:10" ht="15.75" thickBot="1">
      <c r="A20" s="3" t="s">
        <v>30</v>
      </c>
      <c r="B20" s="4">
        <v>9327</v>
      </c>
      <c r="C20" s="4">
        <v>739</v>
      </c>
      <c r="D20" s="4">
        <v>196</v>
      </c>
      <c r="E20" s="4">
        <v>86</v>
      </c>
      <c r="G20">
        <f t="shared" si="0"/>
        <v>7.9232336228154815E-2</v>
      </c>
      <c r="H20">
        <f t="shared" si="1"/>
        <v>0.26522327469553453</v>
      </c>
      <c r="I20">
        <f t="shared" si="2"/>
        <v>0.43877551020408162</v>
      </c>
      <c r="J20">
        <f t="shared" si="3"/>
        <v>0.11637347767253045</v>
      </c>
    </row>
    <row r="21" spans="1:10" ht="15.75" thickBot="1">
      <c r="A21" s="3" t="s">
        <v>31</v>
      </c>
      <c r="B21" s="4">
        <v>9345</v>
      </c>
      <c r="C21" s="4">
        <v>734</v>
      </c>
      <c r="D21" s="4">
        <v>167</v>
      </c>
      <c r="E21" s="4">
        <v>75</v>
      </c>
      <c r="G21">
        <f t="shared" si="0"/>
        <v>7.854467629748528E-2</v>
      </c>
      <c r="H21">
        <f t="shared" si="1"/>
        <v>0.22752043596730245</v>
      </c>
      <c r="I21">
        <f t="shared" si="2"/>
        <v>0.44910179640718562</v>
      </c>
      <c r="J21">
        <f t="shared" si="3"/>
        <v>0.10217983651226158</v>
      </c>
    </row>
    <row r="22" spans="1:10" ht="15.75" thickBot="1">
      <c r="A22" s="3" t="s">
        <v>32</v>
      </c>
      <c r="B22" s="4">
        <v>8890</v>
      </c>
      <c r="C22" s="4">
        <v>706</v>
      </c>
      <c r="D22" s="4">
        <v>174</v>
      </c>
      <c r="E22" s="4">
        <v>101</v>
      </c>
      <c r="G22">
        <f t="shared" si="0"/>
        <v>7.9415073115860518E-2</v>
      </c>
      <c r="H22">
        <f t="shared" si="1"/>
        <v>0.24645892351274787</v>
      </c>
      <c r="I22">
        <f t="shared" si="2"/>
        <v>0.58045977011494254</v>
      </c>
      <c r="J22">
        <f t="shared" si="3"/>
        <v>0.14305949008498584</v>
      </c>
    </row>
    <row r="23" spans="1:10" ht="15.75" thickBot="1">
      <c r="A23" s="3" t="s">
        <v>33</v>
      </c>
      <c r="B23" s="4">
        <v>8460</v>
      </c>
      <c r="C23" s="4">
        <v>681</v>
      </c>
      <c r="D23" s="4">
        <v>156</v>
      </c>
      <c r="E23" s="4">
        <v>93</v>
      </c>
      <c r="G23">
        <f t="shared" si="0"/>
        <v>8.0496453900709225E-2</v>
      </c>
      <c r="H23">
        <f t="shared" si="1"/>
        <v>0.22907488986784141</v>
      </c>
      <c r="I23">
        <f t="shared" si="2"/>
        <v>0.59615384615384615</v>
      </c>
      <c r="J23">
        <f t="shared" si="3"/>
        <v>0.13656387665198239</v>
      </c>
    </row>
    <row r="24" spans="1:10" ht="15.75" thickBot="1">
      <c r="A24" s="3" t="s">
        <v>34</v>
      </c>
      <c r="B24" s="4">
        <v>8836</v>
      </c>
      <c r="C24" s="4">
        <v>693</v>
      </c>
      <c r="D24" s="4">
        <v>206</v>
      </c>
      <c r="E24" s="4">
        <v>67</v>
      </c>
      <c r="G24">
        <f t="shared" si="0"/>
        <v>7.8429153463105472E-2</v>
      </c>
      <c r="H24">
        <f t="shared" si="1"/>
        <v>0.29725829725829728</v>
      </c>
      <c r="I24">
        <f t="shared" si="2"/>
        <v>0.32524271844660196</v>
      </c>
      <c r="J24">
        <f t="shared" si="3"/>
        <v>9.6681096681096687E-2</v>
      </c>
    </row>
    <row r="25" spans="1:10" ht="15.75" thickBot="1">
      <c r="A25" s="3" t="s">
        <v>35</v>
      </c>
      <c r="B25" s="4">
        <v>9437</v>
      </c>
      <c r="C25" s="4">
        <v>788</v>
      </c>
      <c r="D25" s="1"/>
      <c r="E25" s="1"/>
      <c r="G25">
        <f t="shared" si="0"/>
        <v>8.3501112641729366E-2</v>
      </c>
    </row>
    <row r="26" spans="1:10" ht="15.75" thickBot="1">
      <c r="A26" s="3" t="s">
        <v>36</v>
      </c>
      <c r="B26" s="4">
        <v>9420</v>
      </c>
      <c r="C26" s="4">
        <v>781</v>
      </c>
      <c r="D26" s="1"/>
      <c r="E26" s="1"/>
      <c r="G26">
        <f t="shared" si="0"/>
        <v>8.2908704883227172E-2</v>
      </c>
    </row>
    <row r="27" spans="1:10" ht="15.75" thickBot="1">
      <c r="A27" s="3" t="s">
        <v>37</v>
      </c>
      <c r="B27" s="4">
        <v>9570</v>
      </c>
      <c r="C27" s="4">
        <v>805</v>
      </c>
      <c r="D27" s="1"/>
      <c r="E27" s="1"/>
      <c r="G27">
        <f t="shared" si="0"/>
        <v>8.4117032392894461E-2</v>
      </c>
    </row>
    <row r="28" spans="1:10" ht="15.75" thickBot="1">
      <c r="A28" s="3" t="s">
        <v>38</v>
      </c>
      <c r="B28" s="4">
        <v>9921</v>
      </c>
      <c r="C28" s="4">
        <v>830</v>
      </c>
      <c r="D28" s="1"/>
      <c r="E28" s="1"/>
      <c r="G28">
        <f t="shared" si="0"/>
        <v>8.3660921278096961E-2</v>
      </c>
    </row>
    <row r="29" spans="1:10" ht="15.75" thickBot="1">
      <c r="A29" s="3" t="s">
        <v>39</v>
      </c>
      <c r="B29" s="4">
        <v>9424</v>
      </c>
      <c r="C29" s="4">
        <v>781</v>
      </c>
      <c r="D29" s="1"/>
      <c r="E29" s="1"/>
      <c r="G29">
        <f t="shared" si="0"/>
        <v>8.2873514431239387E-2</v>
      </c>
    </row>
    <row r="30" spans="1:10" ht="15.75" thickBot="1">
      <c r="A30" s="3" t="s">
        <v>40</v>
      </c>
      <c r="B30" s="4">
        <v>9010</v>
      </c>
      <c r="C30" s="4">
        <v>756</v>
      </c>
      <c r="D30" s="1"/>
      <c r="E30" s="1"/>
      <c r="G30">
        <f t="shared" si="0"/>
        <v>8.390677025527192E-2</v>
      </c>
    </row>
    <row r="31" spans="1:10" ht="15.75" thickBot="1">
      <c r="A31" s="3" t="s">
        <v>41</v>
      </c>
      <c r="B31" s="4">
        <v>9656</v>
      </c>
      <c r="C31" s="4">
        <v>825</v>
      </c>
      <c r="D31" s="1"/>
      <c r="E31" s="1"/>
      <c r="G31">
        <f t="shared" si="0"/>
        <v>8.5439105219552614E-2</v>
      </c>
    </row>
    <row r="32" spans="1:10" ht="15.75" thickBot="1">
      <c r="A32" s="3" t="s">
        <v>42</v>
      </c>
      <c r="B32" s="4">
        <v>10419</v>
      </c>
      <c r="C32" s="4">
        <v>874</v>
      </c>
      <c r="D32" s="1"/>
      <c r="E32" s="1"/>
      <c r="G32">
        <f t="shared" si="0"/>
        <v>8.3885209713024281E-2</v>
      </c>
    </row>
    <row r="33" spans="1:7" ht="15.75" thickBot="1">
      <c r="A33" s="3" t="s">
        <v>43</v>
      </c>
      <c r="B33" s="4">
        <v>9880</v>
      </c>
      <c r="C33" s="4">
        <v>830</v>
      </c>
      <c r="D33" s="1"/>
      <c r="E33" s="1"/>
      <c r="G33">
        <f t="shared" si="0"/>
        <v>8.4008097165991905E-2</v>
      </c>
    </row>
    <row r="34" spans="1:7" ht="15.75" thickBot="1">
      <c r="A34" s="3" t="s">
        <v>44</v>
      </c>
      <c r="B34" s="4">
        <v>10134</v>
      </c>
      <c r="C34" s="4">
        <v>801</v>
      </c>
      <c r="D34" s="1"/>
      <c r="E34" s="1"/>
      <c r="G34">
        <f t="shared" si="0"/>
        <v>7.9040852575488457E-2</v>
      </c>
    </row>
    <row r="35" spans="1:7" ht="15.75" thickBot="1">
      <c r="A35" s="3" t="s">
        <v>45</v>
      </c>
      <c r="B35" s="4">
        <v>9717</v>
      </c>
      <c r="C35" s="4">
        <v>814</v>
      </c>
      <c r="D35" s="1"/>
      <c r="E35" s="1"/>
      <c r="G35">
        <f t="shared" si="0"/>
        <v>8.3770711124832767E-2</v>
      </c>
    </row>
    <row r="36" spans="1:7" ht="15.75" thickBot="1">
      <c r="A36" s="3" t="s">
        <v>46</v>
      </c>
      <c r="B36" s="4">
        <v>9192</v>
      </c>
      <c r="C36" s="4">
        <v>735</v>
      </c>
      <c r="D36" s="1"/>
      <c r="E36" s="1"/>
      <c r="G36">
        <f t="shared" si="0"/>
        <v>7.9960835509138378E-2</v>
      </c>
    </row>
    <row r="37" spans="1:7" ht="15.75" thickBot="1">
      <c r="A37" s="3" t="s">
        <v>47</v>
      </c>
      <c r="B37" s="4">
        <v>8630</v>
      </c>
      <c r="C37" s="4">
        <v>743</v>
      </c>
      <c r="D37" s="1"/>
      <c r="E37" s="1"/>
      <c r="G37">
        <f t="shared" si="0"/>
        <v>8.6095017381228267E-2</v>
      </c>
    </row>
    <row r="38" spans="1:7" ht="15.75" thickBot="1">
      <c r="A38" s="3" t="s">
        <v>48</v>
      </c>
      <c r="B38" s="4">
        <v>8970</v>
      </c>
      <c r="C38" s="4">
        <v>722</v>
      </c>
      <c r="D38" s="1"/>
      <c r="E38" s="1"/>
      <c r="G38">
        <f t="shared" si="0"/>
        <v>8.0490523968784838E-2</v>
      </c>
    </row>
    <row r="39" spans="1:7">
      <c r="A39" s="6" t="s">
        <v>69</v>
      </c>
      <c r="B39">
        <f>SUM(B2:B38)</f>
        <v>345543</v>
      </c>
      <c r="C39">
        <f>SUM(C2:C38)</f>
        <v>28378</v>
      </c>
      <c r="G39">
        <f t="shared" si="0"/>
        <v>8.2125813574576823E-2</v>
      </c>
    </row>
    <row r="40" spans="1:7">
      <c r="A40" s="6" t="s">
        <v>70</v>
      </c>
      <c r="B40">
        <f t="shared" ref="B40:C40" si="4">SUM(B2:B24)</f>
        <v>212163</v>
      </c>
      <c r="C40">
        <f t="shared" si="4"/>
        <v>17293</v>
      </c>
      <c r="D40">
        <f>SUM(D2:D24)</f>
        <v>3785</v>
      </c>
      <c r="E40">
        <f>SUM(E2:E24)</f>
        <v>2033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0"/>
  <sheetViews>
    <sheetView topLeftCell="A13" workbookViewId="0">
      <selection activeCell="A40" sqref="A40"/>
    </sheetView>
  </sheetViews>
  <sheetFormatPr defaultRowHeight="15"/>
  <cols>
    <col min="1" max="1" width="19" customWidth="1"/>
    <col min="2" max="2" width="11.140625" bestFit="1" customWidth="1"/>
    <col min="4" max="4" width="12.140625" bestFit="1" customWidth="1"/>
    <col min="5" max="5" width="12.85546875" customWidth="1"/>
    <col min="9" max="9" width="11.85546875" customWidth="1"/>
    <col min="10" max="10" width="15" customWidth="1"/>
  </cols>
  <sheetData>
    <row r="1" spans="1:10" ht="15.75" thickBot="1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G1" s="5" t="s">
        <v>49</v>
      </c>
      <c r="H1" s="5" t="s">
        <v>50</v>
      </c>
      <c r="I1" s="5" t="s">
        <v>51</v>
      </c>
      <c r="J1" s="5" t="s">
        <v>52</v>
      </c>
    </row>
    <row r="2" spans="1:10" ht="15.75" thickBot="1">
      <c r="A2" s="3" t="s">
        <v>12</v>
      </c>
      <c r="B2" s="4">
        <v>7716</v>
      </c>
      <c r="C2" s="4">
        <v>686</v>
      </c>
      <c r="D2" s="4">
        <v>105</v>
      </c>
      <c r="E2" s="4">
        <v>34</v>
      </c>
      <c r="G2">
        <f>C2/B2</f>
        <v>8.8906168999481602E-2</v>
      </c>
      <c r="H2">
        <f>D2/C2</f>
        <v>0.15306122448979592</v>
      </c>
      <c r="I2">
        <f>E2/D2</f>
        <v>0.32380952380952382</v>
      </c>
      <c r="J2">
        <f>E2/C2</f>
        <v>4.9562682215743441E-2</v>
      </c>
    </row>
    <row r="3" spans="1:10" ht="15.75" thickBot="1">
      <c r="A3" s="3" t="s">
        <v>13</v>
      </c>
      <c r="B3" s="4">
        <v>9288</v>
      </c>
      <c r="C3" s="4">
        <v>785</v>
      </c>
      <c r="D3" s="4">
        <v>116</v>
      </c>
      <c r="E3" s="4">
        <v>91</v>
      </c>
      <c r="G3">
        <f t="shared" ref="G3:G39" si="0">C3/B3</f>
        <v>8.4517657192075796E-2</v>
      </c>
      <c r="H3">
        <f t="shared" ref="H3:H24" si="1">D3/C3</f>
        <v>0.14777070063694267</v>
      </c>
      <c r="I3">
        <f t="shared" ref="I3:I24" si="2">E3/D3</f>
        <v>0.78448275862068961</v>
      </c>
      <c r="J3">
        <f t="shared" ref="J3:J24" si="3">E3/C3</f>
        <v>0.11592356687898089</v>
      </c>
    </row>
    <row r="4" spans="1:10" ht="15.75" thickBot="1">
      <c r="A4" s="3" t="s">
        <v>14</v>
      </c>
      <c r="B4" s="4">
        <v>10480</v>
      </c>
      <c r="C4" s="4">
        <v>884</v>
      </c>
      <c r="D4" s="4">
        <v>145</v>
      </c>
      <c r="E4" s="4">
        <v>79</v>
      </c>
      <c r="G4">
        <f t="shared" si="0"/>
        <v>8.4351145038167943E-2</v>
      </c>
      <c r="H4">
        <f t="shared" si="1"/>
        <v>0.16402714932126697</v>
      </c>
      <c r="I4">
        <f t="shared" si="2"/>
        <v>0.54482758620689653</v>
      </c>
      <c r="J4">
        <f t="shared" si="3"/>
        <v>8.9366515837104074E-2</v>
      </c>
    </row>
    <row r="5" spans="1:10" ht="15.75" thickBot="1">
      <c r="A5" s="3" t="s">
        <v>15</v>
      </c>
      <c r="B5" s="4">
        <v>9867</v>
      </c>
      <c r="C5" s="4">
        <v>827</v>
      </c>
      <c r="D5" s="4">
        <v>138</v>
      </c>
      <c r="E5" s="4">
        <v>92</v>
      </c>
      <c r="G5">
        <f t="shared" si="0"/>
        <v>8.3814735988649039E-2</v>
      </c>
      <c r="H5">
        <f t="shared" si="1"/>
        <v>0.16686819830713423</v>
      </c>
      <c r="I5">
        <f t="shared" si="2"/>
        <v>0.66666666666666663</v>
      </c>
      <c r="J5">
        <f t="shared" si="3"/>
        <v>0.11124546553808948</v>
      </c>
    </row>
    <row r="6" spans="1:10" ht="15.75" thickBot="1">
      <c r="A6" s="3" t="s">
        <v>16</v>
      </c>
      <c r="B6" s="4">
        <v>9793</v>
      </c>
      <c r="C6" s="4">
        <v>832</v>
      </c>
      <c r="D6" s="4">
        <v>140</v>
      </c>
      <c r="E6" s="4">
        <v>94</v>
      </c>
      <c r="G6">
        <f t="shared" si="0"/>
        <v>8.4958643929337288E-2</v>
      </c>
      <c r="H6">
        <f t="shared" si="1"/>
        <v>0.16826923076923078</v>
      </c>
      <c r="I6">
        <f t="shared" si="2"/>
        <v>0.67142857142857137</v>
      </c>
      <c r="J6">
        <f t="shared" si="3"/>
        <v>0.11298076923076923</v>
      </c>
    </row>
    <row r="7" spans="1:10" ht="15.75" thickBot="1">
      <c r="A7" s="3" t="s">
        <v>17</v>
      </c>
      <c r="B7" s="4">
        <v>9500</v>
      </c>
      <c r="C7" s="4">
        <v>788</v>
      </c>
      <c r="D7" s="4">
        <v>129</v>
      </c>
      <c r="E7" s="4">
        <v>61</v>
      </c>
      <c r="G7">
        <f t="shared" si="0"/>
        <v>8.2947368421052631E-2</v>
      </c>
      <c r="H7">
        <f t="shared" si="1"/>
        <v>0.16370558375634517</v>
      </c>
      <c r="I7">
        <f t="shared" si="2"/>
        <v>0.47286821705426357</v>
      </c>
      <c r="J7">
        <f t="shared" si="3"/>
        <v>7.7411167512690351E-2</v>
      </c>
    </row>
    <row r="8" spans="1:10" ht="15.75" thickBot="1">
      <c r="A8" s="3" t="s">
        <v>18</v>
      </c>
      <c r="B8" s="4">
        <v>9088</v>
      </c>
      <c r="C8" s="4">
        <v>780</v>
      </c>
      <c r="D8" s="4">
        <v>127</v>
      </c>
      <c r="E8" s="4">
        <v>44</v>
      </c>
      <c r="G8">
        <f t="shared" si="0"/>
        <v>8.5827464788732391E-2</v>
      </c>
      <c r="H8">
        <f t="shared" si="1"/>
        <v>0.16282051282051282</v>
      </c>
      <c r="I8">
        <f t="shared" si="2"/>
        <v>0.34645669291338582</v>
      </c>
      <c r="J8">
        <f t="shared" si="3"/>
        <v>5.6410256410256411E-2</v>
      </c>
    </row>
    <row r="9" spans="1:10" ht="15.75" thickBot="1">
      <c r="A9" s="3" t="s">
        <v>19</v>
      </c>
      <c r="B9" s="4">
        <v>7664</v>
      </c>
      <c r="C9" s="4">
        <v>652</v>
      </c>
      <c r="D9" s="4">
        <v>94</v>
      </c>
      <c r="E9" s="4">
        <v>62</v>
      </c>
      <c r="G9">
        <f t="shared" si="0"/>
        <v>8.5073068893528184E-2</v>
      </c>
      <c r="H9">
        <f t="shared" si="1"/>
        <v>0.14417177914110429</v>
      </c>
      <c r="I9">
        <f t="shared" si="2"/>
        <v>0.65957446808510634</v>
      </c>
      <c r="J9">
        <f t="shared" si="3"/>
        <v>9.5092024539877307E-2</v>
      </c>
    </row>
    <row r="10" spans="1:10" ht="15.75" thickBot="1">
      <c r="A10" s="3" t="s">
        <v>20</v>
      </c>
      <c r="B10" s="4">
        <v>8434</v>
      </c>
      <c r="C10" s="4">
        <v>697</v>
      </c>
      <c r="D10" s="4">
        <v>120</v>
      </c>
      <c r="E10" s="4">
        <v>77</v>
      </c>
      <c r="G10">
        <f t="shared" si="0"/>
        <v>8.2641688404078734E-2</v>
      </c>
      <c r="H10">
        <f t="shared" si="1"/>
        <v>0.17216642754662842</v>
      </c>
      <c r="I10">
        <f t="shared" si="2"/>
        <v>0.64166666666666672</v>
      </c>
      <c r="J10">
        <f t="shared" si="3"/>
        <v>0.11047345767575323</v>
      </c>
    </row>
    <row r="11" spans="1:10" ht="15.75" thickBot="1">
      <c r="A11" s="3" t="s">
        <v>21</v>
      </c>
      <c r="B11" s="4">
        <v>10496</v>
      </c>
      <c r="C11" s="4">
        <v>860</v>
      </c>
      <c r="D11" s="4">
        <v>153</v>
      </c>
      <c r="E11" s="4">
        <v>98</v>
      </c>
      <c r="G11">
        <f t="shared" si="0"/>
        <v>8.1935975609756101E-2</v>
      </c>
      <c r="H11">
        <f t="shared" si="1"/>
        <v>0.17790697674418604</v>
      </c>
      <c r="I11">
        <f t="shared" si="2"/>
        <v>0.64052287581699341</v>
      </c>
      <c r="J11">
        <f t="shared" si="3"/>
        <v>0.11395348837209303</v>
      </c>
    </row>
    <row r="12" spans="1:10" ht="15.75" thickBot="1">
      <c r="A12" s="3" t="s">
        <v>22</v>
      </c>
      <c r="B12" s="4">
        <v>10551</v>
      </c>
      <c r="C12" s="4">
        <v>864</v>
      </c>
      <c r="D12" s="4">
        <v>143</v>
      </c>
      <c r="E12" s="4">
        <v>71</v>
      </c>
      <c r="G12">
        <f t="shared" si="0"/>
        <v>8.1887972704009104E-2</v>
      </c>
      <c r="H12">
        <f t="shared" si="1"/>
        <v>0.16550925925925927</v>
      </c>
      <c r="I12">
        <f t="shared" si="2"/>
        <v>0.49650349650349651</v>
      </c>
      <c r="J12">
        <f t="shared" si="3"/>
        <v>8.217592592592593E-2</v>
      </c>
    </row>
    <row r="13" spans="1:10" ht="15.75" thickBot="1">
      <c r="A13" s="3" t="s">
        <v>23</v>
      </c>
      <c r="B13" s="4">
        <v>9737</v>
      </c>
      <c r="C13" s="4">
        <v>801</v>
      </c>
      <c r="D13" s="4">
        <v>128</v>
      </c>
      <c r="E13" s="4">
        <v>70</v>
      </c>
      <c r="G13">
        <f t="shared" si="0"/>
        <v>8.2263530861661702E-2</v>
      </c>
      <c r="H13">
        <f t="shared" si="1"/>
        <v>0.15980024968789014</v>
      </c>
      <c r="I13">
        <f t="shared" si="2"/>
        <v>0.546875</v>
      </c>
      <c r="J13">
        <f t="shared" si="3"/>
        <v>8.7390761548064924E-2</v>
      </c>
    </row>
    <row r="14" spans="1:10" ht="15.75" thickBot="1">
      <c r="A14" s="3" t="s">
        <v>24</v>
      </c>
      <c r="B14" s="4">
        <v>8176</v>
      </c>
      <c r="C14" s="4">
        <v>642</v>
      </c>
      <c r="D14" s="4">
        <v>122</v>
      </c>
      <c r="E14" s="4">
        <v>68</v>
      </c>
      <c r="G14">
        <f t="shared" si="0"/>
        <v>7.8522504892367909E-2</v>
      </c>
      <c r="H14">
        <f t="shared" si="1"/>
        <v>0.19003115264797507</v>
      </c>
      <c r="I14">
        <f t="shared" si="2"/>
        <v>0.55737704918032782</v>
      </c>
      <c r="J14">
        <f t="shared" si="3"/>
        <v>0.1059190031152648</v>
      </c>
    </row>
    <row r="15" spans="1:10" ht="15.75" thickBot="1">
      <c r="A15" s="3" t="s">
        <v>25</v>
      </c>
      <c r="B15" s="4">
        <v>9402</v>
      </c>
      <c r="C15" s="4">
        <v>697</v>
      </c>
      <c r="D15" s="4">
        <v>194</v>
      </c>
      <c r="E15" s="4">
        <v>94</v>
      </c>
      <c r="G15">
        <f t="shared" si="0"/>
        <v>7.413316315677515E-2</v>
      </c>
      <c r="H15">
        <f t="shared" si="1"/>
        <v>0.27833572453371591</v>
      </c>
      <c r="I15">
        <f t="shared" si="2"/>
        <v>0.4845360824742268</v>
      </c>
      <c r="J15">
        <f t="shared" si="3"/>
        <v>0.13486370157819225</v>
      </c>
    </row>
    <row r="16" spans="1:10" ht="15.75" thickBot="1">
      <c r="A16" s="3" t="s">
        <v>26</v>
      </c>
      <c r="B16" s="4">
        <v>8669</v>
      </c>
      <c r="C16" s="4">
        <v>669</v>
      </c>
      <c r="D16" s="4">
        <v>127</v>
      </c>
      <c r="E16" s="4">
        <v>81</v>
      </c>
      <c r="G16">
        <f t="shared" si="0"/>
        <v>7.7171530741723379E-2</v>
      </c>
      <c r="H16">
        <f t="shared" si="1"/>
        <v>0.18983557548579971</v>
      </c>
      <c r="I16">
        <f t="shared" si="2"/>
        <v>0.63779527559055116</v>
      </c>
      <c r="J16">
        <f t="shared" si="3"/>
        <v>0.1210762331838565</v>
      </c>
    </row>
    <row r="17" spans="1:10" ht="15.75" thickBot="1">
      <c r="A17" s="3" t="s">
        <v>27</v>
      </c>
      <c r="B17" s="4">
        <v>8881</v>
      </c>
      <c r="C17" s="4">
        <v>693</v>
      </c>
      <c r="D17" s="4">
        <v>153</v>
      </c>
      <c r="E17" s="4">
        <v>101</v>
      </c>
      <c r="G17">
        <f t="shared" si="0"/>
        <v>7.8031753180948085E-2</v>
      </c>
      <c r="H17">
        <f t="shared" si="1"/>
        <v>0.22077922077922077</v>
      </c>
      <c r="I17">
        <f t="shared" si="2"/>
        <v>0.66013071895424835</v>
      </c>
      <c r="J17">
        <f t="shared" si="3"/>
        <v>0.14574314574314573</v>
      </c>
    </row>
    <row r="18" spans="1:10" ht="15.75" thickBot="1">
      <c r="A18" s="3" t="s">
        <v>28</v>
      </c>
      <c r="B18" s="4">
        <v>9655</v>
      </c>
      <c r="C18" s="4">
        <v>771</v>
      </c>
      <c r="D18" s="4">
        <v>213</v>
      </c>
      <c r="E18" s="4">
        <v>119</v>
      </c>
      <c r="G18">
        <f t="shared" si="0"/>
        <v>7.9854997410668052E-2</v>
      </c>
      <c r="H18">
        <f t="shared" si="1"/>
        <v>0.27626459143968873</v>
      </c>
      <c r="I18">
        <f t="shared" si="2"/>
        <v>0.55868544600938963</v>
      </c>
      <c r="J18">
        <f t="shared" si="3"/>
        <v>0.15434500648508431</v>
      </c>
    </row>
    <row r="19" spans="1:10" ht="15.75" thickBot="1">
      <c r="A19" s="3" t="s">
        <v>29</v>
      </c>
      <c r="B19" s="4">
        <v>9396</v>
      </c>
      <c r="C19" s="4">
        <v>736</v>
      </c>
      <c r="D19" s="4">
        <v>162</v>
      </c>
      <c r="E19" s="4">
        <v>120</v>
      </c>
      <c r="G19">
        <f t="shared" si="0"/>
        <v>7.833120476798637E-2</v>
      </c>
      <c r="H19">
        <f t="shared" si="1"/>
        <v>0.22010869565217392</v>
      </c>
      <c r="I19">
        <f t="shared" si="2"/>
        <v>0.7407407407407407</v>
      </c>
      <c r="J19">
        <f t="shared" si="3"/>
        <v>0.16304347826086957</v>
      </c>
    </row>
    <row r="20" spans="1:10" ht="15.75" thickBot="1">
      <c r="A20" s="3" t="s">
        <v>30</v>
      </c>
      <c r="B20" s="4">
        <v>9262</v>
      </c>
      <c r="C20" s="4">
        <v>727</v>
      </c>
      <c r="D20" s="4">
        <v>201</v>
      </c>
      <c r="E20" s="4">
        <v>96</v>
      </c>
      <c r="G20">
        <f t="shared" si="0"/>
        <v>7.8492766141222192E-2</v>
      </c>
      <c r="H20">
        <f t="shared" si="1"/>
        <v>0.27647867950481431</v>
      </c>
      <c r="I20">
        <f t="shared" si="2"/>
        <v>0.47761194029850745</v>
      </c>
      <c r="J20">
        <f t="shared" si="3"/>
        <v>0.13204951856946354</v>
      </c>
    </row>
    <row r="21" spans="1:10" ht="15.75" thickBot="1">
      <c r="A21" s="3" t="s">
        <v>31</v>
      </c>
      <c r="B21" s="4">
        <v>9308</v>
      </c>
      <c r="C21" s="4">
        <v>728</v>
      </c>
      <c r="D21" s="4">
        <v>207</v>
      </c>
      <c r="E21" s="4">
        <v>67</v>
      </c>
      <c r="G21">
        <f t="shared" si="0"/>
        <v>7.8212290502793297E-2</v>
      </c>
      <c r="H21">
        <f t="shared" si="1"/>
        <v>0.28434065934065933</v>
      </c>
      <c r="I21">
        <f t="shared" si="2"/>
        <v>0.32367149758454106</v>
      </c>
      <c r="J21">
        <f t="shared" si="3"/>
        <v>9.2032967032967039E-2</v>
      </c>
    </row>
    <row r="22" spans="1:10" ht="15.75" thickBot="1">
      <c r="A22" s="3" t="s">
        <v>32</v>
      </c>
      <c r="B22" s="4">
        <v>8715</v>
      </c>
      <c r="C22" s="4">
        <v>722</v>
      </c>
      <c r="D22" s="4">
        <v>182</v>
      </c>
      <c r="E22" s="4">
        <v>123</v>
      </c>
      <c r="G22">
        <f t="shared" si="0"/>
        <v>8.2845668387837065E-2</v>
      </c>
      <c r="H22">
        <f t="shared" si="1"/>
        <v>0.25207756232686979</v>
      </c>
      <c r="I22">
        <f t="shared" si="2"/>
        <v>0.67582417582417587</v>
      </c>
      <c r="J22">
        <f t="shared" si="3"/>
        <v>0.17036011080332411</v>
      </c>
    </row>
    <row r="23" spans="1:10" ht="15.75" thickBot="1">
      <c r="A23" s="3" t="s">
        <v>33</v>
      </c>
      <c r="B23" s="4">
        <v>8448</v>
      </c>
      <c r="C23" s="4">
        <v>695</v>
      </c>
      <c r="D23" s="4">
        <v>142</v>
      </c>
      <c r="E23" s="4">
        <v>100</v>
      </c>
      <c r="G23">
        <f t="shared" si="0"/>
        <v>8.2267992424242431E-2</v>
      </c>
      <c r="H23">
        <f t="shared" si="1"/>
        <v>0.20431654676258992</v>
      </c>
      <c r="I23">
        <f t="shared" si="2"/>
        <v>0.70422535211267601</v>
      </c>
      <c r="J23">
        <f t="shared" si="3"/>
        <v>0.14388489208633093</v>
      </c>
    </row>
    <row r="24" spans="1:10" ht="15.75" thickBot="1">
      <c r="A24" s="3" t="s">
        <v>34</v>
      </c>
      <c r="B24" s="4">
        <v>8836</v>
      </c>
      <c r="C24" s="4">
        <v>724</v>
      </c>
      <c r="D24" s="4">
        <v>182</v>
      </c>
      <c r="E24" s="4">
        <v>103</v>
      </c>
      <c r="G24">
        <f t="shared" si="0"/>
        <v>8.1937528293345399E-2</v>
      </c>
      <c r="H24">
        <f t="shared" si="1"/>
        <v>0.25138121546961328</v>
      </c>
      <c r="I24">
        <f t="shared" si="2"/>
        <v>0.56593406593406592</v>
      </c>
      <c r="J24">
        <f t="shared" si="3"/>
        <v>0.14226519337016574</v>
      </c>
    </row>
    <row r="25" spans="1:10" ht="15.75" thickBot="1">
      <c r="A25" s="3" t="s">
        <v>35</v>
      </c>
      <c r="B25" s="4">
        <v>9359</v>
      </c>
      <c r="C25" s="4">
        <v>789</v>
      </c>
      <c r="D25" s="1"/>
      <c r="E25" s="1"/>
      <c r="G25">
        <f t="shared" si="0"/>
        <v>8.4303878619510636E-2</v>
      </c>
    </row>
    <row r="26" spans="1:10" ht="15.75" thickBot="1">
      <c r="A26" s="3" t="s">
        <v>36</v>
      </c>
      <c r="B26" s="4">
        <v>9427</v>
      </c>
      <c r="C26" s="4">
        <v>743</v>
      </c>
      <c r="D26" s="1"/>
      <c r="E26" s="1"/>
      <c r="G26">
        <f t="shared" si="0"/>
        <v>7.8816166330752099E-2</v>
      </c>
    </row>
    <row r="27" spans="1:10" ht="15.75" thickBot="1">
      <c r="A27" s="3" t="s">
        <v>37</v>
      </c>
      <c r="B27" s="4">
        <v>9633</v>
      </c>
      <c r="C27" s="4">
        <v>808</v>
      </c>
      <c r="D27" s="1"/>
      <c r="E27" s="1"/>
      <c r="G27">
        <f t="shared" si="0"/>
        <v>8.3878334890480646E-2</v>
      </c>
    </row>
    <row r="28" spans="1:10" ht="15.75" thickBot="1">
      <c r="A28" s="3" t="s">
        <v>38</v>
      </c>
      <c r="B28" s="4">
        <v>9842</v>
      </c>
      <c r="C28" s="4">
        <v>831</v>
      </c>
      <c r="D28" s="1"/>
      <c r="E28" s="1"/>
      <c r="G28">
        <f t="shared" si="0"/>
        <v>8.4434058118268651E-2</v>
      </c>
    </row>
    <row r="29" spans="1:10" ht="15.75" thickBot="1">
      <c r="A29" s="3" t="s">
        <v>39</v>
      </c>
      <c r="B29" s="4">
        <v>9272</v>
      </c>
      <c r="C29" s="4">
        <v>767</v>
      </c>
      <c r="D29" s="1"/>
      <c r="E29" s="1"/>
      <c r="G29">
        <f t="shared" si="0"/>
        <v>8.2722174288179462E-2</v>
      </c>
    </row>
    <row r="30" spans="1:10" ht="15.75" thickBot="1">
      <c r="A30" s="3" t="s">
        <v>40</v>
      </c>
      <c r="B30" s="4">
        <v>8969</v>
      </c>
      <c r="C30" s="4">
        <v>760</v>
      </c>
      <c r="D30" s="1"/>
      <c r="E30" s="1"/>
      <c r="G30">
        <f t="shared" si="0"/>
        <v>8.4736313970342286E-2</v>
      </c>
    </row>
    <row r="31" spans="1:10" ht="15.75" thickBot="1">
      <c r="A31" s="3" t="s">
        <v>41</v>
      </c>
      <c r="B31" s="4">
        <v>9697</v>
      </c>
      <c r="C31" s="4">
        <v>850</v>
      </c>
      <c r="D31" s="1"/>
      <c r="E31" s="1"/>
      <c r="G31">
        <f t="shared" si="0"/>
        <v>8.7655976075074762E-2</v>
      </c>
    </row>
    <row r="32" spans="1:10" ht="15.75" thickBot="1">
      <c r="A32" s="3" t="s">
        <v>42</v>
      </c>
      <c r="B32" s="4">
        <v>10445</v>
      </c>
      <c r="C32" s="4">
        <v>851</v>
      </c>
      <c r="D32" s="1"/>
      <c r="E32" s="1"/>
      <c r="G32">
        <f t="shared" si="0"/>
        <v>8.1474389660124463E-2</v>
      </c>
    </row>
    <row r="33" spans="1:7" ht="15.75" thickBot="1">
      <c r="A33" s="3" t="s">
        <v>43</v>
      </c>
      <c r="B33" s="4">
        <v>9931</v>
      </c>
      <c r="C33" s="4">
        <v>831</v>
      </c>
      <c r="D33" s="1"/>
      <c r="E33" s="1"/>
      <c r="G33">
        <f t="shared" si="0"/>
        <v>8.3677373879770423E-2</v>
      </c>
    </row>
    <row r="34" spans="1:7" ht="15.75" thickBot="1">
      <c r="A34" s="3" t="s">
        <v>44</v>
      </c>
      <c r="B34" s="4">
        <v>10042</v>
      </c>
      <c r="C34" s="4">
        <v>802</v>
      </c>
      <c r="D34" s="1"/>
      <c r="E34" s="1"/>
      <c r="G34">
        <f t="shared" si="0"/>
        <v>7.9864568810993825E-2</v>
      </c>
    </row>
    <row r="35" spans="1:7" ht="15.75" thickBot="1">
      <c r="A35" s="3" t="s">
        <v>45</v>
      </c>
      <c r="B35" s="4">
        <v>9721</v>
      </c>
      <c r="C35" s="4">
        <v>829</v>
      </c>
      <c r="D35" s="1"/>
      <c r="E35" s="1"/>
      <c r="G35">
        <f t="shared" si="0"/>
        <v>8.5279292253883351E-2</v>
      </c>
    </row>
    <row r="36" spans="1:7" ht="15.75" thickBot="1">
      <c r="A36" s="3" t="s">
        <v>46</v>
      </c>
      <c r="B36" s="4">
        <v>9304</v>
      </c>
      <c r="C36" s="4">
        <v>770</v>
      </c>
      <c r="D36" s="1"/>
      <c r="E36" s="1"/>
      <c r="G36">
        <f t="shared" si="0"/>
        <v>8.2760103181427347E-2</v>
      </c>
    </row>
    <row r="37" spans="1:7" ht="15.75" thickBot="1">
      <c r="A37" s="3" t="s">
        <v>47</v>
      </c>
      <c r="B37" s="4">
        <v>8668</v>
      </c>
      <c r="C37" s="4">
        <v>724</v>
      </c>
      <c r="D37" s="1"/>
      <c r="E37" s="1"/>
      <c r="G37">
        <f t="shared" si="0"/>
        <v>8.3525611444393175E-2</v>
      </c>
    </row>
    <row r="38" spans="1:7" ht="15.75" thickBot="1">
      <c r="A38" s="3" t="s">
        <v>48</v>
      </c>
      <c r="B38" s="4">
        <v>8988</v>
      </c>
      <c r="C38" s="4">
        <v>710</v>
      </c>
      <c r="D38" s="1"/>
      <c r="E38" s="1"/>
      <c r="G38">
        <f t="shared" si="0"/>
        <v>7.8994214508233199E-2</v>
      </c>
    </row>
    <row r="39" spans="1:7">
      <c r="A39" s="6" t="s">
        <v>69</v>
      </c>
      <c r="B39">
        <f>SUM(B2:B38)</f>
        <v>344660</v>
      </c>
      <c r="C39">
        <f>SUM(C2:C38)</f>
        <v>28325</v>
      </c>
      <c r="G39">
        <f t="shared" si="0"/>
        <v>8.2182440666163759E-2</v>
      </c>
    </row>
    <row r="40" spans="1:7">
      <c r="A40" s="6" t="s">
        <v>70</v>
      </c>
      <c r="B40">
        <f>SUM(B2:B24)</f>
        <v>211362</v>
      </c>
      <c r="C40">
        <f t="shared" ref="C40:E40" si="4">SUM(C2:C24)</f>
        <v>17260</v>
      </c>
      <c r="D40">
        <f t="shared" si="4"/>
        <v>3423</v>
      </c>
      <c r="E40">
        <f t="shared" si="4"/>
        <v>1945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4"/>
  <sheetViews>
    <sheetView workbookViewId="0">
      <selection activeCell="G16" sqref="G16"/>
    </sheetView>
  </sheetViews>
  <sheetFormatPr defaultRowHeight="15"/>
  <sheetData>
    <row r="1" spans="1:2">
      <c r="A1" t="s">
        <v>50</v>
      </c>
      <c r="B1" t="s">
        <v>66</v>
      </c>
    </row>
    <row r="2" spans="1:2">
      <c r="A2">
        <f>exp!H2-ctrl!H2</f>
        <v>-4.1989721652853279E-2</v>
      </c>
      <c r="B2">
        <f>exp!J2-ctrl!J2</f>
        <v>-5.2329603082655392E-2</v>
      </c>
    </row>
    <row r="3" spans="1:2">
      <c r="A3">
        <f>exp!H3-ctrl!H3</f>
        <v>-4.0932765345085581E-2</v>
      </c>
      <c r="B3">
        <f>exp!J3-ctrl!J3</f>
        <v>2.6064773554205542E-2</v>
      </c>
    </row>
    <row r="4" spans="1:2">
      <c r="A4">
        <f>exp!H4-ctrl!H4</f>
        <v>-1.9691222515916762E-2</v>
      </c>
      <c r="B4">
        <f>exp!J4-ctrl!J4</f>
        <v>-1.5143935208000434E-2</v>
      </c>
    </row>
    <row r="5" spans="1:2">
      <c r="A5">
        <f>exp!H5-ctrl!H5</f>
        <v>-1.9734672506262901E-2</v>
      </c>
      <c r="B5">
        <f>exp!J5-ctrl!J5</f>
        <v>-1.4352620586312426E-2</v>
      </c>
    </row>
    <row r="6" spans="1:2">
      <c r="A6">
        <f>exp!H6-ctrl!H6</f>
        <v>-2.64738994577704E-2</v>
      </c>
      <c r="B6">
        <f>exp!J6-ctrl!J6</f>
        <v>3.651720889624116E-2</v>
      </c>
    </row>
    <row r="7" spans="1:2">
      <c r="A7">
        <f>exp!H7-ctrl!H7</f>
        <v>-3.9736386008844826E-3</v>
      </c>
      <c r="B7">
        <f>exp!J7-ctrl!J7</f>
        <v>-2.222431243870697E-2</v>
      </c>
    </row>
    <row r="8" spans="1:2">
      <c r="A8">
        <f>exp!H8-ctrl!H8</f>
        <v>-3.2366652954888248E-2</v>
      </c>
      <c r="B8">
        <f>exp!J8-ctrl!J8</f>
        <v>-4.5194021664609903E-2</v>
      </c>
    </row>
    <row r="9" spans="1:2">
      <c r="A9">
        <f>exp!H9-ctrl!H9</f>
        <v>-2.9878853770288122E-2</v>
      </c>
      <c r="B9">
        <f>exp!J9-ctrl!J9</f>
        <v>-1.5667469131008763E-2</v>
      </c>
    </row>
    <row r="10" spans="1:2">
      <c r="A10">
        <f>exp!H10-ctrl!H10</f>
        <v>-1.7413890832532225E-2</v>
      </c>
      <c r="B10">
        <f>exp!J10-ctrl!J10</f>
        <v>2.3642777502091872E-2</v>
      </c>
    </row>
    <row r="11" spans="1:2">
      <c r="A11">
        <f>exp!H11-ctrl!H11</f>
        <v>-1.3730653917834873E-2</v>
      </c>
      <c r="B11">
        <f>exp!J11-ctrl!J11</f>
        <v>1.2937903465413403E-3</v>
      </c>
    </row>
    <row r="12" spans="1:2">
      <c r="A12">
        <f>exp!H12-ctrl!H12</f>
        <v>-6.0557638087914895E-2</v>
      </c>
      <c r="B12">
        <f>exp!J12-ctrl!J12</f>
        <v>-3.8931340510060225E-2</v>
      </c>
    </row>
    <row r="13" spans="1:2">
      <c r="A13">
        <f>exp!H13-ctrl!H13</f>
        <v>-3.3517172746477392E-2</v>
      </c>
      <c r="B13">
        <f>exp!J13-ctrl!J13</f>
        <v>-2.2394441315896893E-2</v>
      </c>
    </row>
    <row r="14" spans="1:2">
      <c r="A14">
        <f>exp!H14-ctrl!H14</f>
        <v>-9.4629096104748012E-4</v>
      </c>
      <c r="B14">
        <f>exp!J14-ctrl!J14</f>
        <v>2.1708476799475324E-2</v>
      </c>
    </row>
    <row r="15" spans="1:2">
      <c r="A15">
        <f>exp!H15-ctrl!H15</f>
        <v>-4.8558777695110245E-2</v>
      </c>
      <c r="B15">
        <f>exp!J15-ctrl!J15</f>
        <v>-4.641415874870225E-2</v>
      </c>
    </row>
    <row r="16" spans="1:2">
      <c r="A16">
        <f>exp!H16-ctrl!H16</f>
        <v>-6.4867753023606922E-2</v>
      </c>
      <c r="B16">
        <f>exp!J16-ctrl!J16</f>
        <v>-6.416255118662105E-2</v>
      </c>
    </row>
    <row r="17" spans="1:2">
      <c r="A17">
        <f>exp!H17-ctrl!H17</f>
        <v>-6.6219091642820416E-3</v>
      </c>
      <c r="B17">
        <f>exp!J17-ctrl!J17</f>
        <v>-1.1495096240859148E-3</v>
      </c>
    </row>
    <row r="18" spans="1:2">
      <c r="A18">
        <f>exp!H18-ctrl!H18</f>
        <v>-3.0718280760574757E-2</v>
      </c>
      <c r="B18">
        <f>exp!J18-ctrl!J18</f>
        <v>-9.0278525399486165E-3</v>
      </c>
    </row>
    <row r="19" spans="1:2">
      <c r="A19">
        <f>exp!H19-ctrl!H19</f>
        <v>1.0869565217391297E-2</v>
      </c>
      <c r="B19">
        <f>exp!J19-ctrl!J19</f>
        <v>3.9402173913043487E-2</v>
      </c>
    </row>
    <row r="20" spans="1:2">
      <c r="A20">
        <f>exp!H20-ctrl!H20</f>
        <v>1.1255404809279779E-2</v>
      </c>
      <c r="B20">
        <f>exp!J20-ctrl!J20</f>
        <v>1.5676040896933086E-2</v>
      </c>
    </row>
    <row r="21" spans="1:2">
      <c r="A21">
        <f>exp!H21-ctrl!H21</f>
        <v>5.6820223373356876E-2</v>
      </c>
      <c r="B21">
        <f>exp!J21-ctrl!J21</f>
        <v>-1.0146869479294537E-2</v>
      </c>
    </row>
    <row r="22" spans="1:2">
      <c r="A22">
        <f>exp!H22-ctrl!H22</f>
        <v>5.6186388141219179E-3</v>
      </c>
      <c r="B22">
        <f>exp!J22-ctrl!J22</f>
        <v>2.7300620718338275E-2</v>
      </c>
    </row>
    <row r="23" spans="1:2">
      <c r="A23">
        <f>exp!H23-ctrl!H23</f>
        <v>-2.475834310525149E-2</v>
      </c>
      <c r="B23">
        <f>exp!J23-ctrl!J23</f>
        <v>7.3210154343485434E-3</v>
      </c>
    </row>
    <row r="24" spans="1:2">
      <c r="A24">
        <f>exp!H24-ctrl!H24</f>
        <v>-4.5877081788683993E-2</v>
      </c>
      <c r="B24">
        <f>exp!J24-ctrl!J24</f>
        <v>4.5584096689069056E-2</v>
      </c>
    </row>
  </sheetData>
  <conditionalFormatting sqref="A2:B24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>
      <selection activeCell="A9" sqref="A9"/>
    </sheetView>
  </sheetViews>
  <sheetFormatPr defaultRowHeight="15"/>
  <cols>
    <col min="1" max="1" width="10.28515625" customWidth="1"/>
    <col min="4" max="4" width="12.7109375" bestFit="1" customWidth="1"/>
  </cols>
  <sheetData>
    <row r="1" spans="1:6">
      <c r="A1" t="s">
        <v>54</v>
      </c>
    </row>
    <row r="2" spans="1:6">
      <c r="A2" t="s">
        <v>60</v>
      </c>
      <c r="B2" t="s">
        <v>61</v>
      </c>
      <c r="C2" t="s">
        <v>62</v>
      </c>
      <c r="D2" t="s">
        <v>63</v>
      </c>
    </row>
    <row r="3" spans="1:6">
      <c r="A3">
        <f>1.96*SQRT(0.5*0.5/(ctrl!B39+exp!B39))</f>
        <v>1.1796078509768765E-3</v>
      </c>
      <c r="B3">
        <v>0.5</v>
      </c>
      <c r="C3">
        <f>B3-A3</f>
        <v>0.49882039214902313</v>
      </c>
      <c r="D3">
        <f>B3+A3</f>
        <v>0.50117960785097693</v>
      </c>
      <c r="E3" t="s">
        <v>55</v>
      </c>
      <c r="F3">
        <f>ctrl!B39/(ctrl!B39+exp!B39)</f>
        <v>0.50063966688061334</v>
      </c>
    </row>
    <row r="4" spans="1:6">
      <c r="A4">
        <f>1.96*SQRT(0.5*0.5/(ctrl!C39+exp!C39))</f>
        <v>4.1155042762105335E-3</v>
      </c>
      <c r="B4">
        <v>0.5</v>
      </c>
      <c r="C4">
        <f>B4-A4</f>
        <v>0.49588449572378945</v>
      </c>
      <c r="D4">
        <f>B4+A4</f>
        <v>0.50411550427621055</v>
      </c>
      <c r="E4" t="s">
        <v>56</v>
      </c>
      <c r="F4">
        <f>ctrl!C39/(ctrl!C39+exp!C39)</f>
        <v>0.50046734740666277</v>
      </c>
    </row>
    <row r="5" spans="1:6">
      <c r="A5">
        <f>1.96*SQRT((B5*(1-B5))/(ctrl!B39))</f>
        <v>9.154538220471028E-4</v>
      </c>
      <c r="B5">
        <f>ctrl!G39</f>
        <v>8.2125813574576823E-2</v>
      </c>
      <c r="C5">
        <f>B5-A5</f>
        <v>8.1210359752529715E-2</v>
      </c>
      <c r="D5">
        <f>B5+A5</f>
        <v>8.304126739662393E-2</v>
      </c>
      <c r="E5" t="s">
        <v>49</v>
      </c>
      <c r="F5">
        <f>exp!G39</f>
        <v>8.2182440666163759E-2</v>
      </c>
    </row>
    <row r="7" spans="1:6">
      <c r="A7" t="s">
        <v>57</v>
      </c>
    </row>
    <row r="8" spans="1:6">
      <c r="A8" t="s">
        <v>65</v>
      </c>
      <c r="B8" t="s">
        <v>64</v>
      </c>
      <c r="C8" t="s">
        <v>62</v>
      </c>
      <c r="D8" t="s">
        <v>63</v>
      </c>
    </row>
    <row r="9" spans="1:6">
      <c r="A9">
        <f>1.96*SQRT((ctrl!D40/ctrl!C40*(1-ctrl!D40/ctrl!C40))/(ctrl!C40) + (exp!D40/exp!C40*(1-exp!D40/exp!C40))/(exp!C40))</f>
        <v>8.5654452276869818E-3</v>
      </c>
      <c r="B9">
        <f>exp!D40/exp!C40-ctrl!D40/ctrl!C40</f>
        <v>-2.0554874580361565E-2</v>
      </c>
      <c r="C9">
        <f t="shared" ref="C9:C10" si="0">B9-A9</f>
        <v>-2.9120319808048547E-2</v>
      </c>
      <c r="D9">
        <f t="shared" ref="D9:D10" si="1">B9+A9</f>
        <v>-1.1989429352674583E-2</v>
      </c>
      <c r="E9" t="s">
        <v>58</v>
      </c>
    </row>
    <row r="10" spans="1:6">
      <c r="A10">
        <f>1.96*SQRT((ctrl!E40/ctrl!C40*(1-ctrl!E40/ctrl!C40))/(ctrl!C40) + (exp!E40/exp!C40*(1-exp!E40/exp!C40))/(exp!C40))</f>
        <v>6.7305871378429112E-3</v>
      </c>
      <c r="B10">
        <f>exp!E40/exp!C40 - ctrl!E40/ctrl!C40</f>
        <v>-4.8737226745441675E-3</v>
      </c>
      <c r="C10">
        <f t="shared" si="0"/>
        <v>-1.1604309812387078E-2</v>
      </c>
      <c r="D10">
        <f t="shared" si="1"/>
        <v>1.8568644632987437E-3</v>
      </c>
      <c r="E10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usual</vt:lpstr>
      <vt:lpstr>ctrl</vt:lpstr>
      <vt:lpstr>exp</vt:lpstr>
      <vt:lpstr>diff</vt:lpstr>
      <vt:lpstr>confint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 w</dc:creator>
  <cp:lastModifiedBy>ying w</cp:lastModifiedBy>
  <dcterms:created xsi:type="dcterms:W3CDTF">2016-08-15T04:10:03Z</dcterms:created>
  <dcterms:modified xsi:type="dcterms:W3CDTF">2016-08-16T03:09:48Z</dcterms:modified>
</cp:coreProperties>
</file>