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ingwu/Library/CloudStorage/OneDrive-TheOhioStateUniversity/carbon/github/AgCarbon/"/>
    </mc:Choice>
  </mc:AlternateContent>
  <xr:revisionPtr revIDLastSave="0" documentId="13_ncr:1_{B1A948A9-1DB3-6840-9887-99D0BEC8850B}" xr6:coauthVersionLast="47" xr6:coauthVersionMax="47" xr10:uidLastSave="{00000000-0000-0000-0000-000000000000}"/>
  <bookViews>
    <workbookView xWindow="39380" yWindow="500" windowWidth="32000" windowHeight="16200" activeTab="6" xr2:uid="{477F44E2-C865-C749-8148-63A2BD4F6E4E}"/>
  </bookViews>
  <sheets>
    <sheet name="lastyear" sheetId="10" r:id="rId1"/>
    <sheet name="descriptive" sheetId="6" r:id="rId2"/>
    <sheet name="ttest" sheetId="7" r:id="rId3"/>
    <sheet name="14years" sheetId="1" r:id="rId4"/>
    <sheet name="3years" sheetId="2" r:id="rId5"/>
    <sheet name="reg" sheetId="11" r:id="rId6"/>
    <sheet name="policy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4" l="1"/>
  <c r="I10" i="11"/>
  <c r="J10" i="11"/>
  <c r="J11" i="11"/>
  <c r="I11" i="11"/>
  <c r="I9" i="11"/>
  <c r="G11" i="4"/>
  <c r="AH6" i="2"/>
  <c r="AA43" i="2"/>
  <c r="AB43" i="2"/>
  <c r="AC43" i="2"/>
  <c r="Z43" i="2"/>
  <c r="W43" i="2"/>
  <c r="X43" i="2"/>
  <c r="Y43" i="2"/>
  <c r="V43" i="2"/>
  <c r="AE38" i="2"/>
  <c r="AA38" i="2"/>
  <c r="AF38" i="2"/>
  <c r="AG38" i="2"/>
  <c r="AD38" i="2"/>
  <c r="AB38" i="2"/>
  <c r="AC38" i="2"/>
  <c r="Z38" i="2"/>
  <c r="W38" i="2"/>
  <c r="X38" i="2"/>
  <c r="Y38" i="2"/>
  <c r="V38" i="2"/>
  <c r="AD36" i="2"/>
  <c r="V33" i="2"/>
  <c r="G13" i="4"/>
  <c r="I13" i="4" s="1"/>
  <c r="G14" i="4"/>
  <c r="G15" i="4"/>
  <c r="G12" i="4"/>
  <c r="Z41" i="2"/>
  <c r="Z36" i="2"/>
  <c r="Y33" i="2"/>
  <c r="AC33" i="2"/>
  <c r="AA33" i="2"/>
  <c r="AB33" i="2"/>
  <c r="Z33" i="2"/>
  <c r="W33" i="2"/>
  <c r="X33" i="2"/>
  <c r="V41" i="2"/>
  <c r="V36" i="2"/>
  <c r="AB7" i="2"/>
  <c r="AC7" i="2"/>
  <c r="AD7" i="2"/>
  <c r="AA7" i="2"/>
  <c r="W2" i="2"/>
  <c r="AB2" i="2" s="1"/>
  <c r="X2" i="2"/>
  <c r="AC2" i="2" s="1"/>
  <c r="Y2" i="2"/>
  <c r="AD2" i="2" s="1"/>
  <c r="V2" i="2"/>
  <c r="AA2" i="2" s="1"/>
  <c r="V4" i="2"/>
  <c r="AA4" i="2" s="1"/>
  <c r="V3" i="2"/>
  <c r="AA3" i="2" s="1"/>
  <c r="W3" i="2"/>
  <c r="AB3" i="2" s="1"/>
  <c r="X3" i="2"/>
  <c r="AC3" i="2" s="1"/>
  <c r="Y3" i="2"/>
  <c r="AD3" i="2" s="1"/>
  <c r="W4" i="2"/>
  <c r="AB4" i="2" s="1"/>
  <c r="X4" i="2"/>
  <c r="AC4" i="2" s="1"/>
  <c r="Y4" i="2"/>
  <c r="AD4" i="2" s="1"/>
  <c r="V5" i="2"/>
  <c r="AA5" i="2" s="1"/>
  <c r="W5" i="2"/>
  <c r="AB5" i="2" s="1"/>
  <c r="X5" i="2"/>
  <c r="AC5" i="2" s="1"/>
  <c r="Y5" i="2"/>
  <c r="AD5" i="2" s="1"/>
  <c r="S27" i="2"/>
  <c r="S25" i="2"/>
  <c r="S23" i="2"/>
  <c r="S21" i="2"/>
  <c r="S19" i="2"/>
  <c r="S17" i="2"/>
  <c r="S15" i="2"/>
  <c r="S13" i="2"/>
  <c r="S11" i="2"/>
  <c r="S9" i="2"/>
  <c r="S7" i="2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AD24" i="2"/>
  <c r="Z24" i="2"/>
  <c r="V24" i="2"/>
  <c r="AD18" i="2"/>
  <c r="Z18" i="2"/>
  <c r="V18" i="2"/>
  <c r="AD12" i="2"/>
  <c r="Z12" i="2"/>
  <c r="V12" i="2"/>
  <c r="R4" i="2"/>
  <c r="Q4" i="2"/>
  <c r="P4" i="2"/>
  <c r="Q27" i="2"/>
  <c r="R27" i="2"/>
  <c r="P27" i="2"/>
  <c r="Q25" i="2"/>
  <c r="R25" i="2"/>
  <c r="P25" i="2"/>
  <c r="Q23" i="2"/>
  <c r="R23" i="2"/>
  <c r="P23" i="2"/>
  <c r="Q21" i="2"/>
  <c r="R21" i="2"/>
  <c r="P21" i="2"/>
  <c r="Q19" i="2"/>
  <c r="R19" i="2"/>
  <c r="P19" i="2"/>
  <c r="Q17" i="2"/>
  <c r="R17" i="2"/>
  <c r="P17" i="2"/>
  <c r="R15" i="2"/>
  <c r="Q15" i="2"/>
  <c r="P15" i="2"/>
  <c r="R13" i="2"/>
  <c r="Q13" i="2"/>
  <c r="P13" i="2"/>
  <c r="R11" i="2"/>
  <c r="Q11" i="2"/>
  <c r="P11" i="2"/>
  <c r="R9" i="2"/>
  <c r="Q9" i="2"/>
  <c r="P9" i="2"/>
  <c r="R7" i="2"/>
  <c r="Q7" i="2"/>
  <c r="P7" i="2"/>
  <c r="D16" i="1"/>
  <c r="E16" i="1"/>
  <c r="D34" i="1"/>
  <c r="E34" i="1"/>
  <c r="D32" i="1"/>
  <c r="E32" i="1"/>
  <c r="D30" i="1"/>
  <c r="E30" i="1"/>
  <c r="D28" i="1"/>
  <c r="E28" i="1"/>
  <c r="D26" i="1"/>
  <c r="E26" i="1"/>
  <c r="D24" i="1"/>
  <c r="E24" i="1"/>
  <c r="D20" i="1"/>
  <c r="E20" i="1"/>
  <c r="D18" i="1"/>
  <c r="E18" i="1"/>
  <c r="D14" i="1"/>
  <c r="E14" i="1"/>
  <c r="D12" i="1"/>
  <c r="E12" i="1"/>
  <c r="D10" i="1"/>
  <c r="E10" i="1"/>
  <c r="C34" i="1"/>
  <c r="C32" i="1"/>
  <c r="C30" i="1"/>
  <c r="C28" i="1"/>
  <c r="C26" i="1"/>
  <c r="C24" i="1"/>
  <c r="C20" i="1"/>
  <c r="C18" i="1"/>
  <c r="C16" i="1"/>
  <c r="C14" i="1"/>
  <c r="C12" i="1"/>
  <c r="C10" i="1"/>
  <c r="D36" i="1"/>
  <c r="E36" i="1"/>
  <c r="C36" i="1"/>
  <c r="AG20" i="2" l="1"/>
  <c r="AG21" i="2" s="1"/>
  <c r="AG14" i="2"/>
  <c r="AG15" i="2" s="1"/>
  <c r="V6" i="2"/>
  <c r="AC14" i="2"/>
  <c r="AC15" i="2" s="1"/>
  <c r="AC20" i="2"/>
  <c r="Y6" i="2"/>
  <c r="W6" i="2"/>
  <c r="X6" i="2"/>
  <c r="V14" i="2"/>
  <c r="V15" i="2" s="1"/>
  <c r="Y20" i="2"/>
  <c r="Y21" i="2" s="1"/>
  <c r="Y14" i="2"/>
  <c r="Y15" i="2" s="1"/>
  <c r="AA20" i="2"/>
  <c r="AA21" i="2" s="1"/>
  <c r="X14" i="2"/>
  <c r="X15" i="2" s="1"/>
  <c r="AB20" i="2"/>
  <c r="AB21" i="2" s="1"/>
  <c r="W20" i="2"/>
  <c r="W21" i="2" s="1"/>
  <c r="AD20" i="2"/>
  <c r="AD21" i="2" s="1"/>
  <c r="V20" i="2"/>
  <c r="Z20" i="2"/>
  <c r="Z21" i="2" s="1"/>
  <c r="AD26" i="2"/>
  <c r="AD27" i="2" s="1"/>
  <c r="AF20" i="2"/>
  <c r="Z14" i="2"/>
  <c r="Z15" i="2" s="1"/>
  <c r="AE20" i="2"/>
  <c r="X20" i="2"/>
  <c r="X21" i="2" s="1"/>
  <c r="AB14" i="2"/>
  <c r="AB15" i="2" s="1"/>
  <c r="AD14" i="2"/>
  <c r="AD15" i="2" s="1"/>
  <c r="AE14" i="2"/>
  <c r="AE15" i="2" s="1"/>
  <c r="AF14" i="2"/>
  <c r="AF15" i="2" s="1"/>
  <c r="AA14" i="2"/>
  <c r="AA15" i="2" s="1"/>
  <c r="W14" i="2"/>
  <c r="W15" i="2" s="1"/>
  <c r="D22" i="1"/>
  <c r="E22" i="1"/>
  <c r="C22" i="1"/>
  <c r="D8" i="1"/>
  <c r="E8" i="1"/>
  <c r="C8" i="1"/>
  <c r="D6" i="1"/>
  <c r="E6" i="1"/>
  <c r="C6" i="1"/>
  <c r="Y26" i="2" l="1"/>
  <c r="Y27" i="2" s="1"/>
  <c r="AG26" i="2"/>
  <c r="AG27" i="2" s="1"/>
  <c r="AA6" i="2"/>
  <c r="AB6" i="2"/>
  <c r="AL15" i="2"/>
  <c r="AD6" i="2"/>
  <c r="AC6" i="2"/>
  <c r="AC26" i="2"/>
  <c r="AC27" i="2" s="1"/>
  <c r="AC21" i="2"/>
  <c r="AL21" i="2"/>
  <c r="AL27" i="2"/>
  <c r="V26" i="2"/>
  <c r="V27" i="2" s="1"/>
  <c r="V21" i="2"/>
  <c r="AI21" i="2" s="1"/>
  <c r="AE26" i="2"/>
  <c r="AE27" i="2" s="1"/>
  <c r="AE21" i="2"/>
  <c r="AJ21" i="2" s="1"/>
  <c r="AF21" i="2"/>
  <c r="AK21" i="2" s="1"/>
  <c r="AF26" i="2"/>
  <c r="AF27" i="2" s="1"/>
  <c r="AK15" i="2"/>
  <c r="AJ15" i="2"/>
  <c r="AA26" i="2"/>
  <c r="AA27" i="2" s="1"/>
  <c r="Z26" i="2"/>
  <c r="Z27" i="2" s="1"/>
  <c r="W26" i="2"/>
  <c r="W27" i="2" s="1"/>
  <c r="AB26" i="2"/>
  <c r="AB27" i="2" s="1"/>
  <c r="AI15" i="2"/>
  <c r="X26" i="2"/>
  <c r="X27" i="2" s="1"/>
  <c r="AI27" i="2" l="1"/>
  <c r="AJ27" i="2"/>
  <c r="AK27" i="2"/>
</calcChain>
</file>

<file path=xl/sharedStrings.xml><?xml version="1.0" encoding="utf-8"?>
<sst xmlns="http://schemas.openxmlformats.org/spreadsheetml/2006/main" count="463" uniqueCount="210">
  <si>
    <t>OH</t>
  </si>
  <si>
    <t>IA</t>
  </si>
  <si>
    <t>IL</t>
  </si>
  <si>
    <t>total points</t>
  </si>
  <si>
    <t>Corn, Soybean, Fallow</t>
  </si>
  <si>
    <t>% out of total points</t>
  </si>
  <si>
    <t>% out of CSF</t>
  </si>
  <si>
    <t>7corn+7soybean</t>
  </si>
  <si>
    <t>1corn+13soybean</t>
  </si>
  <si>
    <t>2corn+12soybean</t>
  </si>
  <si>
    <t>3corn+11soybean</t>
  </si>
  <si>
    <t>4corn+10soybean</t>
  </si>
  <si>
    <t>5corn+9soybean</t>
  </si>
  <si>
    <t>6corn+8soybean</t>
  </si>
  <si>
    <t>8corn+6soybean</t>
  </si>
  <si>
    <t>9corn+5soybean</t>
  </si>
  <si>
    <t>10corn+4soybean</t>
  </si>
  <si>
    <t>11corn+3soybean</t>
  </si>
  <si>
    <t>12corn+2soybean</t>
  </si>
  <si>
    <t>13corn+1soybean</t>
  </si>
  <si>
    <t>14corn+0soybean</t>
  </si>
  <si>
    <t>0corn+14soybean</t>
  </si>
  <si>
    <t>0corn+3soybean</t>
  </si>
  <si>
    <t>1corn+2soybean</t>
  </si>
  <si>
    <t>2corn+1soybean</t>
  </si>
  <si>
    <t>3corn+0soybean</t>
  </si>
  <si>
    <t>1fallow+2corn</t>
  </si>
  <si>
    <t>1fallow+1corn+1soybean</t>
  </si>
  <si>
    <t>1fallow+2soybean</t>
  </si>
  <si>
    <t>2fallow+1corn</t>
  </si>
  <si>
    <t>2fallow+1soybean</t>
  </si>
  <si>
    <t>3fallow</t>
  </si>
  <si>
    <t>ccc compared to fff</t>
  </si>
  <si>
    <t>ccc compared to sss</t>
  </si>
  <si>
    <t>ccc compared to css</t>
  </si>
  <si>
    <t>cropland (ha)</t>
  </si>
  <si>
    <t>coef (mg/ha)</t>
  </si>
  <si>
    <t>total area (ha)</t>
  </si>
  <si>
    <t>csc compared to fff</t>
  </si>
  <si>
    <t>csc compared to sss</t>
  </si>
  <si>
    <t>csc compared to css</t>
  </si>
  <si>
    <t>scc compared to fff</t>
  </si>
  <si>
    <t>scc compared to sss</t>
  </si>
  <si>
    <t>scc compared to css</t>
  </si>
  <si>
    <t>total</t>
  </si>
  <si>
    <t>state</t>
  </si>
  <si>
    <t>area (ha)</t>
  </si>
  <si>
    <t>Corn Belt</t>
  </si>
  <si>
    <t>policy</t>
  </si>
  <si>
    <t>coef (Mg/ha)</t>
  </si>
  <si>
    <t>increase of SOC (Mg)</t>
  </si>
  <si>
    <t>IN</t>
  </si>
  <si>
    <t>elasticity</t>
  </si>
  <si>
    <t>Soil texture</t>
  </si>
  <si>
    <t>Latitude (degree)</t>
  </si>
  <si>
    <t>Year</t>
  </si>
  <si>
    <t>Crop sequences</t>
  </si>
  <si>
    <t>ccc</t>
  </si>
  <si>
    <t>ccs</t>
  </si>
  <si>
    <t>csc</t>
  </si>
  <si>
    <t>css</t>
  </si>
  <si>
    <t>scc</t>
  </si>
  <si>
    <t>scs</t>
  </si>
  <si>
    <t>ssc</t>
  </si>
  <si>
    <t>sss</t>
  </si>
  <si>
    <t>0-5 cm</t>
  </si>
  <si>
    <t>5-30 cm</t>
  </si>
  <si>
    <t>30-100 cm</t>
  </si>
  <si>
    <t>Variable</t>
  </si>
  <si>
    <t>Mean</t>
  </si>
  <si>
    <t>Sd</t>
  </si>
  <si>
    <t>Min</t>
  </si>
  <si>
    <t>Max</t>
  </si>
  <si>
    <t>N</t>
  </si>
  <si>
    <t>Inf</t>
  </si>
  <si>
    <t>p-value</t>
  </si>
  <si>
    <t>estimate</t>
  </si>
  <si>
    <t>t-value</t>
  </si>
  <si>
    <t>ccc-fff</t>
  </si>
  <si>
    <t>ccc-sss</t>
  </si>
  <si>
    <t>ccc-css</t>
  </si>
  <si>
    <t>csc-fff</t>
  </si>
  <si>
    <t>csc-sss</t>
  </si>
  <si>
    <t>csc-css</t>
  </si>
  <si>
    <t>scc-fff</t>
  </si>
  <si>
    <t>scc-sss</t>
  </si>
  <si>
    <t>scc-css</t>
  </si>
  <si>
    <t>&gt;0</t>
  </si>
  <si>
    <t>95% conf.low</t>
  </si>
  <si>
    <t>95% conf.high</t>
  </si>
  <si>
    <t>mean SOCstock100</t>
  </si>
  <si>
    <t>STUSPS</t>
  </si>
  <si>
    <t>MeanSOCstock5</t>
  </si>
  <si>
    <t>MeanSOCstock30</t>
  </si>
  <si>
    <t>MeanSOCstock100</t>
  </si>
  <si>
    <t>others</t>
  </si>
  <si>
    <t>statistic</t>
  </si>
  <si>
    <t>p.value</t>
  </si>
  <si>
    <t>conf.low</t>
  </si>
  <si>
    <t>conf.high</t>
  </si>
  <si>
    <t>crop last year</t>
  </si>
  <si>
    <t>alfalfa</t>
  </si>
  <si>
    <t>corn</t>
  </si>
  <si>
    <t>cotton</t>
  </si>
  <si>
    <t>soybean</t>
  </si>
  <si>
    <t>wheat</t>
  </si>
  <si>
    <t>alfalfa last year</t>
  </si>
  <si>
    <t>rice</t>
  </si>
  <si>
    <t>spring_wheat</t>
  </si>
  <si>
    <t>winter_wheat</t>
  </si>
  <si>
    <t>other_hay</t>
  </si>
  <si>
    <t>fallow</t>
  </si>
  <si>
    <t>corn last year</t>
  </si>
  <si>
    <t xml:space="preserve">corn </t>
  </si>
  <si>
    <t>cotton last year</t>
  </si>
  <si>
    <t>soybean last year</t>
  </si>
  <si>
    <t>wheat last year</t>
  </si>
  <si>
    <t>Null Hypothesis (H0)</t>
  </si>
  <si>
    <t>log(SOC(1c2s))-log(SOC(0c3s)) &lt;0</t>
  </si>
  <si>
    <t>log(SOC(1c2s))-log(SOC(fallow)) &lt;0</t>
  </si>
  <si>
    <t>log(SOC(2c1s))-log(SOC(1c2s)) &lt;0</t>
  </si>
  <si>
    <t>log(SOC(2c1s))-log(SOC(0c3s)) &lt;0</t>
  </si>
  <si>
    <t>log(SOC(2c1s))-log(SOC(fallow)) &lt;0</t>
  </si>
  <si>
    <t>log(SOC(3c0s))-log(SOC(2c1s)) &lt;0</t>
  </si>
  <si>
    <t>log(SOC(3c0s))-log(SOC(1c2s)) &lt;0</t>
  </si>
  <si>
    <t>log(SOC(3c0s))-log(SOC(0c3s)) &lt;0</t>
  </si>
  <si>
    <t>log(SOC(3c0s))-log(SOC(fallow)) &lt;0</t>
  </si>
  <si>
    <t>log(SOC(1c))-log(SOC(0c)) &lt;0</t>
  </si>
  <si>
    <t>log(SOC(2c))-log(SOC(1c)) &lt;0</t>
  </si>
  <si>
    <t>log(SOC(2c))-log(SOC(0c)) &lt;0</t>
  </si>
  <si>
    <t>log(SOC(3c))-log(SOC(2c)) &lt;0</t>
  </si>
  <si>
    <t>log(SOC(3c))-log(SOC(1c)) &lt;0</t>
  </si>
  <si>
    <t>log(SOC(3c))-log(SOC(0c)) &lt;0</t>
  </si>
  <si>
    <t>3c</t>
  </si>
  <si>
    <t>2c</t>
  </si>
  <si>
    <t>1c</t>
  </si>
  <si>
    <t>0c</t>
  </si>
  <si>
    <t>Mean precipitation</t>
  </si>
  <si>
    <t>past 0-3 months</t>
  </si>
  <si>
    <t xml:space="preserve">Soil Organic Carbon </t>
  </si>
  <si>
    <t>(Mg/ha)</t>
  </si>
  <si>
    <t xml:space="preserve">Mean temeprature </t>
  </si>
  <si>
    <t>(degree celsius)</t>
  </si>
  <si>
    <t xml:space="preserve"> (inch)</t>
  </si>
  <si>
    <t>0c to 2c</t>
  </si>
  <si>
    <t>0c to 3c</t>
  </si>
  <si>
    <t xml:space="preserve">1c to 2c </t>
  </si>
  <si>
    <t>1c to 3c</t>
  </si>
  <si>
    <t xml:space="preserve">1c </t>
  </si>
  <si>
    <t>1c to 2c</t>
  </si>
  <si>
    <t>past 4-12 months</t>
  </si>
  <si>
    <t>spring</t>
  </si>
  <si>
    <t>summer</t>
  </si>
  <si>
    <t>fall</t>
  </si>
  <si>
    <t>winter</t>
  </si>
  <si>
    <t>Area</t>
  </si>
  <si>
    <t>Mar-May</t>
  </si>
  <si>
    <t>Jun-Aug</t>
  </si>
  <si>
    <t>Sep-Nov</t>
  </si>
  <si>
    <t>Dec-Feb</t>
  </si>
  <si>
    <t>clay</t>
  </si>
  <si>
    <t>clay loam</t>
  </si>
  <si>
    <t>fs</t>
  </si>
  <si>
    <t>fsl</t>
  </si>
  <si>
    <t>loam</t>
  </si>
  <si>
    <t>lfs</t>
  </si>
  <si>
    <t>ls</t>
  </si>
  <si>
    <t>lvfs</t>
  </si>
  <si>
    <t>silt</t>
  </si>
  <si>
    <t>silty clay loam</t>
  </si>
  <si>
    <t>si</t>
  </si>
  <si>
    <t>sic</t>
  </si>
  <si>
    <t>sicl</t>
  </si>
  <si>
    <t>sil</t>
  </si>
  <si>
    <t>silt loam</t>
  </si>
  <si>
    <t>vfsl</t>
  </si>
  <si>
    <t>c</t>
  </si>
  <si>
    <t>cl</t>
  </si>
  <si>
    <t>l</t>
  </si>
  <si>
    <t>s</t>
  </si>
  <si>
    <t>scl</t>
  </si>
  <si>
    <t>sl</t>
  </si>
  <si>
    <t>sand</t>
  </si>
  <si>
    <t>sandy loam</t>
  </si>
  <si>
    <t>vary coarse sandy loam</t>
  </si>
  <si>
    <t>sandy clay loam</t>
  </si>
  <si>
    <t>silty clay</t>
  </si>
  <si>
    <t>silty</t>
  </si>
  <si>
    <t>f</t>
  </si>
  <si>
    <t>fine</t>
  </si>
  <si>
    <t>v</t>
  </si>
  <si>
    <t>very</t>
  </si>
  <si>
    <t>fine sand</t>
  </si>
  <si>
    <t>fine sandy loam</t>
  </si>
  <si>
    <t>loamy fine sand</t>
  </si>
  <si>
    <t>loamy sand</t>
  </si>
  <si>
    <t>loamy very fine sand</t>
  </si>
  <si>
    <t>Season</t>
  </si>
  <si>
    <t>yes</t>
  </si>
  <si>
    <t>no</t>
  </si>
  <si>
    <t>east</t>
  </si>
  <si>
    <t>north</t>
  </si>
  <si>
    <t>south</t>
  </si>
  <si>
    <t>(number of years of corn planted)</t>
  </si>
  <si>
    <t>American Indian/Alaska Native</t>
  </si>
  <si>
    <t>/Native Hawaiian Areas</t>
  </si>
  <si>
    <t>0c to 1c</t>
  </si>
  <si>
    <t>racawide_cornsoybean</t>
  </si>
  <si>
    <t>4 states</t>
  </si>
  <si>
    <t xml:space="preserve">0c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</si>
</sst>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10" fontId="0" fillId="0" borderId="3" xfId="0" applyNumberFormat="1" applyBorder="1"/>
    <xf numFmtId="0" fontId="1" fillId="0" borderId="1" xfId="0" applyFont="1" applyBorder="1"/>
    <xf numFmtId="0" fontId="1" fillId="0" borderId="3" xfId="0" applyFont="1" applyBorder="1"/>
    <xf numFmtId="10" fontId="1" fillId="0" borderId="3" xfId="0" applyNumberFormat="1" applyFont="1" applyBorder="1"/>
    <xf numFmtId="4" fontId="0" fillId="0" borderId="0" xfId="0" applyNumberFormat="1"/>
    <xf numFmtId="4" fontId="0" fillId="0" borderId="3" xfId="0" applyNumberFormat="1" applyBorder="1"/>
    <xf numFmtId="0" fontId="0" fillId="0" borderId="9" xfId="0" applyBorder="1"/>
    <xf numFmtId="164" fontId="0" fillId="0" borderId="0" xfId="0" applyNumberFormat="1"/>
    <xf numFmtId="0" fontId="0" fillId="0" borderId="4" xfId="0" applyBorder="1"/>
    <xf numFmtId="4" fontId="0" fillId="0" borderId="6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10" xfId="0" applyNumberFormat="1" applyBorder="1"/>
    <xf numFmtId="10" fontId="0" fillId="0" borderId="0" xfId="0" applyNumberFormat="1"/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4" fontId="0" fillId="0" borderId="14" xfId="0" applyNumberFormat="1" applyBorder="1"/>
    <xf numFmtId="0" fontId="0" fillId="0" borderId="5" xfId="0" applyBorder="1"/>
    <xf numFmtId="4" fontId="0" fillId="0" borderId="1" xfId="0" applyNumberFormat="1" applyBorder="1"/>
    <xf numFmtId="0" fontId="0" fillId="0" borderId="10" xfId="0" applyBorder="1"/>
    <xf numFmtId="0" fontId="4" fillId="0" borderId="1" xfId="0" applyFont="1" applyBorder="1"/>
    <xf numFmtId="0" fontId="4" fillId="0" borderId="0" xfId="0" applyFont="1"/>
    <xf numFmtId="0" fontId="2" fillId="0" borderId="1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3" xfId="0" applyFont="1" applyBorder="1"/>
    <xf numFmtId="4" fontId="7" fillId="0" borderId="6" xfId="0" applyNumberFormat="1" applyFont="1" applyBorder="1"/>
    <xf numFmtId="0" fontId="7" fillId="0" borderId="0" xfId="0" applyFont="1"/>
    <xf numFmtId="4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[1]lastyear!$E$9</c:f>
              <c:strCache>
                <c:ptCount val="1"/>
                <c:pt idx="0">
                  <c:v>alfalfa last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[1]lastyear!$F$8:$J$8</c:f>
              <c:strCache>
                <c:ptCount val="5"/>
                <c:pt idx="0">
                  <c:v>alfalfa</c:v>
                </c:pt>
                <c:pt idx="1">
                  <c:v>corn</c:v>
                </c:pt>
                <c:pt idx="2">
                  <c:v>cotton</c:v>
                </c:pt>
                <c:pt idx="3">
                  <c:v>soybean</c:v>
                </c:pt>
                <c:pt idx="4">
                  <c:v>wheat</c:v>
                </c:pt>
              </c:strCache>
            </c:strRef>
          </c:cat>
          <c:val>
            <c:numRef>
              <c:f>[1]lastyear!$F$9:$J$9</c:f>
              <c:numCache>
                <c:formatCode>General</c:formatCode>
                <c:ptCount val="5"/>
                <c:pt idx="0">
                  <c:v>87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4-EC43-84B1-64E4AF8D6411}"/>
            </c:ext>
          </c:extLst>
        </c:ser>
        <c:ser>
          <c:idx val="1"/>
          <c:order val="1"/>
          <c:tx>
            <c:strRef>
              <c:f>[1]lastyear!$E$10</c:f>
              <c:strCache>
                <c:ptCount val="1"/>
                <c:pt idx="0">
                  <c:v>corn last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[1]lastyear!$F$8:$J$8</c:f>
              <c:strCache>
                <c:ptCount val="5"/>
                <c:pt idx="0">
                  <c:v>alfalfa</c:v>
                </c:pt>
                <c:pt idx="1">
                  <c:v>corn</c:v>
                </c:pt>
                <c:pt idx="2">
                  <c:v>cotton</c:v>
                </c:pt>
                <c:pt idx="3">
                  <c:v>soybean</c:v>
                </c:pt>
                <c:pt idx="4">
                  <c:v>wheat</c:v>
                </c:pt>
              </c:strCache>
            </c:strRef>
          </c:cat>
          <c:val>
            <c:numRef>
              <c:f>[1]lastyear!$F$10:$J$10</c:f>
              <c:numCache>
                <c:formatCode>General</c:formatCode>
                <c:ptCount val="5"/>
                <c:pt idx="0">
                  <c:v>10</c:v>
                </c:pt>
                <c:pt idx="1">
                  <c:v>109</c:v>
                </c:pt>
                <c:pt idx="2">
                  <c:v>5</c:v>
                </c:pt>
                <c:pt idx="3">
                  <c:v>123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4-EC43-84B1-64E4AF8D6411}"/>
            </c:ext>
          </c:extLst>
        </c:ser>
        <c:ser>
          <c:idx val="2"/>
          <c:order val="2"/>
          <c:tx>
            <c:strRef>
              <c:f>[1]lastyear!$E$11</c:f>
              <c:strCache>
                <c:ptCount val="1"/>
                <c:pt idx="0">
                  <c:v>cotton last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[1]lastyear!$F$8:$J$8</c:f>
              <c:strCache>
                <c:ptCount val="5"/>
                <c:pt idx="0">
                  <c:v>alfalfa</c:v>
                </c:pt>
                <c:pt idx="1">
                  <c:v>corn</c:v>
                </c:pt>
                <c:pt idx="2">
                  <c:v>cotton</c:v>
                </c:pt>
                <c:pt idx="3">
                  <c:v>soybean</c:v>
                </c:pt>
                <c:pt idx="4">
                  <c:v>wheat</c:v>
                </c:pt>
              </c:strCache>
            </c:strRef>
          </c:cat>
          <c:val>
            <c:numRef>
              <c:f>[1]lastyear!$F$11:$J$11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4-EC43-84B1-64E4AF8D6411}"/>
            </c:ext>
          </c:extLst>
        </c:ser>
        <c:ser>
          <c:idx val="3"/>
          <c:order val="3"/>
          <c:tx>
            <c:strRef>
              <c:f>[1]lastyear!$E$12</c:f>
              <c:strCache>
                <c:ptCount val="1"/>
                <c:pt idx="0">
                  <c:v>soybean last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[1]lastyear!$F$8:$J$8</c:f>
              <c:strCache>
                <c:ptCount val="5"/>
                <c:pt idx="0">
                  <c:v>alfalfa</c:v>
                </c:pt>
                <c:pt idx="1">
                  <c:v>corn</c:v>
                </c:pt>
                <c:pt idx="2">
                  <c:v>cotton</c:v>
                </c:pt>
                <c:pt idx="3">
                  <c:v>soybean</c:v>
                </c:pt>
                <c:pt idx="4">
                  <c:v>wheat</c:v>
                </c:pt>
              </c:strCache>
            </c:strRef>
          </c:cat>
          <c:val>
            <c:numRef>
              <c:f>[1]lastyear!$F$12:$J$12</c:f>
              <c:numCache>
                <c:formatCode>General</c:formatCode>
                <c:ptCount val="5"/>
                <c:pt idx="0">
                  <c:v>1</c:v>
                </c:pt>
                <c:pt idx="1">
                  <c:v>132</c:v>
                </c:pt>
                <c:pt idx="2">
                  <c:v>2</c:v>
                </c:pt>
                <c:pt idx="3">
                  <c:v>52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4-EC43-84B1-64E4AF8D6411}"/>
            </c:ext>
          </c:extLst>
        </c:ser>
        <c:ser>
          <c:idx val="4"/>
          <c:order val="4"/>
          <c:tx>
            <c:strRef>
              <c:f>[1]lastyear!$E$13</c:f>
              <c:strCache>
                <c:ptCount val="1"/>
                <c:pt idx="0">
                  <c:v>wheat last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[1]lastyear!$F$8:$J$8</c:f>
              <c:strCache>
                <c:ptCount val="5"/>
                <c:pt idx="0">
                  <c:v>alfalfa</c:v>
                </c:pt>
                <c:pt idx="1">
                  <c:v>corn</c:v>
                </c:pt>
                <c:pt idx="2">
                  <c:v>cotton</c:v>
                </c:pt>
                <c:pt idx="3">
                  <c:v>soybean</c:v>
                </c:pt>
                <c:pt idx="4">
                  <c:v>wheat</c:v>
                </c:pt>
              </c:strCache>
            </c:strRef>
          </c:cat>
          <c:val>
            <c:numRef>
              <c:f>[1]lastyear!$F$13:$J$13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4-EC43-84B1-64E4AF8D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18399"/>
        <c:axId val="1643865919"/>
      </c:barChart>
      <c:catAx>
        <c:axId val="1482518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crop type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65919"/>
        <c:crosses val="autoZero"/>
        <c:auto val="1"/>
        <c:lblAlgn val="ctr"/>
        <c:lblOffset val="100"/>
        <c:noMultiLvlLbl val="0"/>
      </c:catAx>
      <c:valAx>
        <c:axId val="16438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[1]lastyear!$AA$10</c:f>
              <c:strCache>
                <c:ptCount val="1"/>
                <c:pt idx="0">
                  <c:v>corn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[1]lastyear!$AB$10:$AJ$10</c:f>
              <c:numCache>
                <c:formatCode>General</c:formatCode>
                <c:ptCount val="9"/>
                <c:pt idx="0">
                  <c:v>319</c:v>
                </c:pt>
                <c:pt idx="1">
                  <c:v>387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9-9548-91B8-0E02554C1EB4}"/>
            </c:ext>
          </c:extLst>
        </c:ser>
        <c:ser>
          <c:idx val="1"/>
          <c:order val="1"/>
          <c:tx>
            <c:strRef>
              <c:f>[1]lastyear!$AA$11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[1]lastyear!$AB$11:$AJ$11</c:f>
              <c:numCache>
                <c:formatCode>General</c:formatCode>
                <c:ptCount val="9"/>
                <c:pt idx="0">
                  <c:v>360</c:v>
                </c:pt>
                <c:pt idx="1">
                  <c:v>154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18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9-9548-91B8-0E02554C1EB4}"/>
            </c:ext>
          </c:extLst>
        </c:ser>
        <c:ser>
          <c:idx val="2"/>
          <c:order val="2"/>
          <c:tx>
            <c:strRef>
              <c:f>[1]lastyear!$AA$12</c:f>
              <c:strCache>
                <c:ptCount val="1"/>
                <c:pt idx="0">
                  <c:v>cotton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[1]lastyear!$AB$12:$AJ$12</c:f>
              <c:numCache>
                <c:formatCode>General</c:formatCode>
                <c:ptCount val="9"/>
                <c:pt idx="0">
                  <c:v>15</c:v>
                </c:pt>
                <c:pt idx="1">
                  <c:v>6</c:v>
                </c:pt>
                <c:pt idx="2">
                  <c:v>109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9-9548-91B8-0E02554C1EB4}"/>
            </c:ext>
          </c:extLst>
        </c:ser>
        <c:ser>
          <c:idx val="3"/>
          <c:order val="3"/>
          <c:tx>
            <c:strRef>
              <c:f>[1]lastyear!$AA$13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[1]lastyear!$AB$13:$AJ$13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9-9548-91B8-0E02554C1EB4}"/>
            </c:ext>
          </c:extLst>
        </c:ser>
        <c:ser>
          <c:idx val="4"/>
          <c:order val="4"/>
          <c:tx>
            <c:strRef>
              <c:f>[1]lastyear!$AA$14</c:f>
              <c:strCache>
                <c:ptCount val="1"/>
                <c:pt idx="0">
                  <c:v>spring_wheat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[1]lastyear!$AB$14:$AJ$14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9-9548-91B8-0E02554C1EB4}"/>
            </c:ext>
          </c:extLst>
        </c:ser>
        <c:ser>
          <c:idx val="5"/>
          <c:order val="5"/>
          <c:tx>
            <c:strRef>
              <c:f>[1]lastyear!$AA$15</c:f>
              <c:strCache>
                <c:ptCount val="1"/>
                <c:pt idx="0">
                  <c:v>winter_wheat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[1]lastyear!$AB$15:$AJ$15</c:f>
              <c:numCache>
                <c:formatCode>General</c:formatCode>
                <c:ptCount val="9"/>
                <c:pt idx="0">
                  <c:v>37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74</c:v>
                </c:pt>
                <c:pt idx="6">
                  <c:v>6</c:v>
                </c:pt>
                <c:pt idx="7">
                  <c:v>2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9-9548-91B8-0E02554C1EB4}"/>
            </c:ext>
          </c:extLst>
        </c:ser>
        <c:ser>
          <c:idx val="6"/>
          <c:order val="6"/>
          <c:tx>
            <c:strRef>
              <c:f>[1]lastyear!$AA$16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[1]lastyear!$AB$16:$AJ$16</c:f>
              <c:numCache>
                <c:formatCode>General</c:formatCode>
                <c:ptCount val="9"/>
                <c:pt idx="0">
                  <c:v>29</c:v>
                </c:pt>
                <c:pt idx="1">
                  <c:v>3</c:v>
                </c:pt>
                <c:pt idx="2">
                  <c:v>18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248</c:v>
                </c:pt>
                <c:pt idx="7">
                  <c:v>37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9-9548-91B8-0E02554C1EB4}"/>
            </c:ext>
          </c:extLst>
        </c:ser>
        <c:ser>
          <c:idx val="7"/>
          <c:order val="7"/>
          <c:tx>
            <c:strRef>
              <c:f>[1]lastyear!$AA$17</c:f>
              <c:strCache>
                <c:ptCount val="1"/>
                <c:pt idx="0">
                  <c:v>other_hay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[1]lastyear!$AB$17:$AJ$17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228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9-9548-91B8-0E02554C1EB4}"/>
            </c:ext>
          </c:extLst>
        </c:ser>
        <c:ser>
          <c:idx val="8"/>
          <c:order val="8"/>
          <c:tx>
            <c:strRef>
              <c:f>[1]lastyear!$AA$18</c:f>
              <c:strCache>
                <c:ptCount val="1"/>
                <c:pt idx="0">
                  <c:v>fallow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[1]lastyear!$AB$9:$AJ$9</c:f>
              <c:strCache>
                <c:ptCount val="9"/>
                <c:pt idx="0">
                  <c:v>corn</c:v>
                </c:pt>
                <c:pt idx="1">
                  <c:v>soybean</c:v>
                </c:pt>
                <c:pt idx="2">
                  <c:v>cotton</c:v>
                </c:pt>
                <c:pt idx="3">
                  <c:v>rice</c:v>
                </c:pt>
                <c:pt idx="4">
                  <c:v>spring_wheat</c:v>
                </c:pt>
                <c:pt idx="5">
                  <c:v>winter_wheat</c:v>
                </c:pt>
                <c:pt idx="6">
                  <c:v>alfalfa</c:v>
                </c:pt>
                <c:pt idx="7">
                  <c:v>other_hay</c:v>
                </c:pt>
                <c:pt idx="8">
                  <c:v>fallow</c:v>
                </c:pt>
              </c:strCache>
            </c:strRef>
          </c:cat>
          <c:val>
            <c:numRef>
              <c:f>[1]lastyear!$AB$18:$AJ$18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15</c:v>
                </c:pt>
                <c:pt idx="4">
                  <c:v>10</c:v>
                </c:pt>
                <c:pt idx="5">
                  <c:v>43</c:v>
                </c:pt>
                <c:pt idx="6">
                  <c:v>6</c:v>
                </c:pt>
                <c:pt idx="7">
                  <c:v>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F9-9548-91B8-0E02554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909856"/>
        <c:axId val="1527667984"/>
      </c:barChart>
      <c:catAx>
        <c:axId val="152690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Crop type this year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67984"/>
        <c:crosses val="autoZero"/>
        <c:auto val="1"/>
        <c:lblAlgn val="ctr"/>
        <c:lblOffset val="100"/>
        <c:noMultiLvlLbl val="0"/>
      </c:catAx>
      <c:valAx>
        <c:axId val="152766798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observations with crop types last year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Crop Planting Years of</a:t>
            </a:r>
            <a:r>
              <a:rPr lang="en-US" sz="2400" baseline="0"/>
              <a:t> </a:t>
            </a:r>
            <a:r>
              <a:rPr lang="en-US" sz="2400"/>
              <a:t>Corn-Soybean</a:t>
            </a:r>
            <a:r>
              <a:rPr lang="en-US" sz="2400" baseline="0"/>
              <a:t> Cropping System from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85201305767133E-2"/>
          <c:y val="7.9119512894896243E-2"/>
          <c:w val="0.94255712731229602"/>
          <c:h val="0.65584717396155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'14years'!$C$2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('14years'!$C$8,'14years'!$C$10,'14years'!$C$12,'14years'!$C$14,'14years'!$C$16,'14years'!$C$18,'14years'!$C$20,'14years'!$C$22,'14years'!$C$24,'14years'!$C$26,'14years'!$C$28,'14years'!$C$30,'14years'!$C$32,'14years'!$C$34,'14years'!$C$36)</c:f>
              <c:numCache>
                <c:formatCode>0.00%</c:formatCode>
                <c:ptCount val="15"/>
                <c:pt idx="0">
                  <c:v>8.2644628099173556E-3</c:v>
                </c:pt>
                <c:pt idx="1">
                  <c:v>1.3401831583649765E-2</c:v>
                </c:pt>
                <c:pt idx="2">
                  <c:v>1.7645744918472192E-2</c:v>
                </c:pt>
                <c:pt idx="3">
                  <c:v>2.9930757203484475E-2</c:v>
                </c:pt>
                <c:pt idx="4">
                  <c:v>5.5617601072146527E-2</c:v>
                </c:pt>
                <c:pt idx="5">
                  <c:v>8.6441813714540988E-2</c:v>
                </c:pt>
                <c:pt idx="6">
                  <c:v>0.16729953093589459</c:v>
                </c:pt>
                <c:pt idx="7">
                  <c:v>0.35291489836944384</c:v>
                </c:pt>
                <c:pt idx="8">
                  <c:v>6.3211972302881392E-2</c:v>
                </c:pt>
                <c:pt idx="9">
                  <c:v>2.7250390886754523E-2</c:v>
                </c:pt>
                <c:pt idx="10">
                  <c:v>1.3848559303104758E-2</c:v>
                </c:pt>
                <c:pt idx="11">
                  <c:v>8.7111905293723469E-3</c:v>
                </c:pt>
                <c:pt idx="12">
                  <c:v>4.4672771945499217E-3</c:v>
                </c:pt>
                <c:pt idx="13">
                  <c:v>2.4570024570024569E-3</c:v>
                </c:pt>
                <c:pt idx="14">
                  <c:v>3.3504578959124413E-3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8F42-88DF-B46CC0B34A32}"/>
            </c:ext>
          </c:extLst>
        </c:ser>
        <c:ser>
          <c:idx val="3"/>
          <c:order val="1"/>
          <c:tx>
            <c:strRef>
              <c:f>'14years'!$F$2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('14years'!$F$8,'14years'!$F$10,'14years'!$F$12,'14years'!$F$14,'14years'!$F$16,'14years'!$F$18,'14years'!$F$20,'14years'!$F$22,'14years'!$F$24,'14years'!$F$26,'14years'!$F$28,'14years'!$F$30,'14years'!$F$32,'14years'!$F$34,'14years'!$F$36)</c:f>
              <c:numCache>
                <c:formatCode>0.00%</c:formatCode>
                <c:ptCount val="15"/>
                <c:pt idx="0">
                  <c:v>1.4231896190874842E-3</c:v>
                </c:pt>
                <c:pt idx="1">
                  <c:v>3.9347007115948093E-3</c:v>
                </c:pt>
                <c:pt idx="2">
                  <c:v>6.3624947676852242E-3</c:v>
                </c:pt>
                <c:pt idx="3">
                  <c:v>1.1552951025533695E-2</c:v>
                </c:pt>
                <c:pt idx="4">
                  <c:v>2.3440770196735034E-2</c:v>
                </c:pt>
                <c:pt idx="5">
                  <c:v>5.156969443281708E-2</c:v>
                </c:pt>
                <c:pt idx="6">
                  <c:v>0.13068229384679783</c:v>
                </c:pt>
                <c:pt idx="7">
                  <c:v>0.42436165759732103</c:v>
                </c:pt>
                <c:pt idx="8">
                  <c:v>0.11829217245709502</c:v>
                </c:pt>
                <c:pt idx="9">
                  <c:v>5.8183340309753036E-2</c:v>
                </c:pt>
                <c:pt idx="10">
                  <c:v>3.2649644202595231E-2</c:v>
                </c:pt>
                <c:pt idx="11">
                  <c:v>2.2603599832565928E-2</c:v>
                </c:pt>
                <c:pt idx="12">
                  <c:v>1.6324822101297615E-2</c:v>
                </c:pt>
                <c:pt idx="13">
                  <c:v>1.0799497697781499E-2</c:v>
                </c:pt>
                <c:pt idx="14">
                  <c:v>7.283382168271243E-3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3-E147-B882-E2F89AF42E76}"/>
            </c:ext>
          </c:extLst>
        </c:ser>
        <c:ser>
          <c:idx val="1"/>
          <c:order val="2"/>
          <c:tx>
            <c:strRef>
              <c:f>'14years'!$D$2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('14years'!$D$8,'14years'!$D$10,'14years'!$D$12,'14years'!$D$14,'14years'!$D$16,'14years'!$D$18,'14years'!$D$20,'14years'!$D$22,'14years'!$D$24,'14years'!$D$26,'14years'!$D$28,'14years'!$D$30,'14years'!$D$32,'14years'!$D$34,'14years'!$D$36)</c:f>
              <c:numCache>
                <c:formatCode>0.00%</c:formatCode>
                <c:ptCount val="15"/>
                <c:pt idx="0">
                  <c:v>5.3553258715792856E-5</c:v>
                </c:pt>
                <c:pt idx="1">
                  <c:v>1.6065977614737858E-4</c:v>
                </c:pt>
                <c:pt idx="2">
                  <c:v>5.8908584587372137E-4</c:v>
                </c:pt>
                <c:pt idx="3">
                  <c:v>9.1040539816847853E-4</c:v>
                </c:pt>
                <c:pt idx="4">
                  <c:v>2.7312161945054355E-3</c:v>
                </c:pt>
                <c:pt idx="5">
                  <c:v>8.4078616183794787E-3</c:v>
                </c:pt>
                <c:pt idx="6">
                  <c:v>4.6912654635034544E-2</c:v>
                </c:pt>
                <c:pt idx="7">
                  <c:v>0.49231510737428374</c:v>
                </c:pt>
                <c:pt idx="8">
                  <c:v>0.15300166015102018</c:v>
                </c:pt>
                <c:pt idx="9">
                  <c:v>9.0612113747121512E-2</c:v>
                </c:pt>
                <c:pt idx="10">
                  <c:v>6.4049697424088253E-2</c:v>
                </c:pt>
                <c:pt idx="11">
                  <c:v>4.5359610132276552E-2</c:v>
                </c:pt>
                <c:pt idx="12">
                  <c:v>3.0793123761580891E-2</c:v>
                </c:pt>
                <c:pt idx="13">
                  <c:v>2.211749584962245E-2</c:v>
                </c:pt>
                <c:pt idx="14">
                  <c:v>1.6708616719327371E-2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2-8F42-88DF-B46CC0B34A32}"/>
            </c:ext>
          </c:extLst>
        </c:ser>
        <c:ser>
          <c:idx val="2"/>
          <c:order val="3"/>
          <c:tx>
            <c:strRef>
              <c:f>'14years'!$E$2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('14years'!$E$8,'14years'!$E$10,'14years'!$E$12,'14years'!$E$14,'14years'!$E$16,'14years'!$E$18,'14years'!$E$20,'14years'!$E$22,'14years'!$E$24,'14years'!$E$26,'14years'!$E$28,'14years'!$E$30,'14years'!$E$32,'14years'!$E$34,'14years'!$E$36)</c:f>
              <c:numCache>
                <c:formatCode>0.00%</c:formatCode>
                <c:ptCount val="15"/>
                <c:pt idx="0">
                  <c:v>1.4671361502347417E-3</c:v>
                </c:pt>
                <c:pt idx="1">
                  <c:v>8.8028169014084509E-4</c:v>
                </c:pt>
                <c:pt idx="2">
                  <c:v>2.7875586854460093E-3</c:v>
                </c:pt>
                <c:pt idx="3">
                  <c:v>5.0616197183098594E-3</c:v>
                </c:pt>
                <c:pt idx="4">
                  <c:v>9.0962441314553985E-3</c:v>
                </c:pt>
                <c:pt idx="5">
                  <c:v>1.9659624413145539E-2</c:v>
                </c:pt>
                <c:pt idx="6">
                  <c:v>6.3820422535211266E-2</c:v>
                </c:pt>
                <c:pt idx="7">
                  <c:v>0.41299882629107981</c:v>
                </c:pt>
                <c:pt idx="8">
                  <c:v>0.14473298122065728</c:v>
                </c:pt>
                <c:pt idx="9">
                  <c:v>9.4043427230046953E-2</c:v>
                </c:pt>
                <c:pt idx="10">
                  <c:v>6.1986502347417843E-2</c:v>
                </c:pt>
                <c:pt idx="11">
                  <c:v>4.2987089201877937E-2</c:v>
                </c:pt>
                <c:pt idx="12">
                  <c:v>3.073650234741784E-2</c:v>
                </c:pt>
                <c:pt idx="13">
                  <c:v>2.1493544600938969E-2</c:v>
                </c:pt>
                <c:pt idx="14">
                  <c:v>1.6211854460093898E-2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2-8F42-88DF-B46CC0B3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82304"/>
        <c:axId val="268505695"/>
      </c:barChart>
      <c:catAx>
        <c:axId val="278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5695"/>
        <c:crosses val="autoZero"/>
        <c:auto val="1"/>
        <c:lblAlgn val="ctr"/>
        <c:lblOffset val="100"/>
        <c:noMultiLvlLbl val="0"/>
      </c:catAx>
      <c:valAx>
        <c:axId val="2685056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2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Crop Planting Years of Corn-Soybean Cropping System from 2019-2021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'3years'!$P$2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('3years'!$P$9,'3years'!$P$11,'3years'!$P$13,'3years'!$P$15,'3years'!$P$17,'3years'!$P$19,'3years'!$P$21,'3years'!$P$23,'3years'!$P$25,'3years'!$P$27)</c:f>
              <c:numCache>
                <c:formatCode>0.00%</c:formatCode>
                <c:ptCount val="10"/>
                <c:pt idx="0">
                  <c:v>0.10185995623632385</c:v>
                </c:pt>
                <c:pt idx="1">
                  <c:v>0.43183807439824945</c:v>
                </c:pt>
                <c:pt idx="2">
                  <c:v>0.26170678336980308</c:v>
                </c:pt>
                <c:pt idx="3">
                  <c:v>2.7024070021881837E-2</c:v>
                </c:pt>
                <c:pt idx="4">
                  <c:v>7.9868708971553605E-3</c:v>
                </c:pt>
                <c:pt idx="5">
                  <c:v>0.10361050328227571</c:v>
                </c:pt>
                <c:pt idx="6">
                  <c:v>6.0065645514223193E-2</c:v>
                </c:pt>
                <c:pt idx="7">
                  <c:v>8.7527352297593001E-4</c:v>
                </c:pt>
                <c:pt idx="8">
                  <c:v>4.595185995623632E-3</c:v>
                </c:pt>
                <c:pt idx="9">
                  <c:v>4.3763676148796501E-4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145-AC20-5F6305B630D4}"/>
            </c:ext>
          </c:extLst>
        </c:ser>
        <c:ser>
          <c:idx val="3"/>
          <c:order val="1"/>
          <c:tx>
            <c:strRef>
              <c:f>'3years'!$B$29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('3years'!$S$9,'3years'!$S$11,'3years'!$S$13,'3years'!$S$15,'3years'!$S$17,'3years'!$S$19,'3years'!$S$21,'3years'!$S$23,'3years'!$S$25,'3years'!$S$27)</c:f>
              <c:numCache>
                <c:formatCode>0.00%</c:formatCode>
                <c:ptCount val="10"/>
                <c:pt idx="0">
                  <c:v>4.5344939128389106E-2</c:v>
                </c:pt>
                <c:pt idx="1">
                  <c:v>0.43662883020643417</c:v>
                </c:pt>
                <c:pt idx="2">
                  <c:v>0.38863729930012353</c:v>
                </c:pt>
                <c:pt idx="3">
                  <c:v>4.4286302417220494E-2</c:v>
                </c:pt>
                <c:pt idx="4">
                  <c:v>5.9989413632888311E-3</c:v>
                </c:pt>
                <c:pt idx="5">
                  <c:v>5.2990648709051347E-2</c:v>
                </c:pt>
                <c:pt idx="6">
                  <c:v>2.3584073398811974E-2</c:v>
                </c:pt>
                <c:pt idx="7">
                  <c:v>8.8219725930718113E-4</c:v>
                </c:pt>
                <c:pt idx="8">
                  <c:v>1.6467682173734047E-3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2-8548-A541-715B9DD5E1F8}"/>
            </c:ext>
          </c:extLst>
        </c:ser>
        <c:ser>
          <c:idx val="1"/>
          <c:order val="2"/>
          <c:tx>
            <c:strRef>
              <c:f>'3years'!$Q$2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('3years'!$Q$9,'3years'!$Q$11,'3years'!$Q$13,'3years'!$Q$15,'3years'!$Q$17,'3years'!$Q$19,'3years'!$Q$21,'3years'!$Q$23,'3years'!$Q$25,'3years'!$Q$27)</c:f>
              <c:numCache>
                <c:formatCode>0.00%</c:formatCode>
                <c:ptCount val="10"/>
                <c:pt idx="0">
                  <c:v>4.9473550678675628E-3</c:v>
                </c:pt>
                <c:pt idx="1">
                  <c:v>0.36297517865448858</c:v>
                </c:pt>
                <c:pt idx="2">
                  <c:v>0.50983128250665988</c:v>
                </c:pt>
                <c:pt idx="3">
                  <c:v>0.10190705738086177</c:v>
                </c:pt>
                <c:pt idx="4">
                  <c:v>3.5942323142627596E-3</c:v>
                </c:pt>
                <c:pt idx="5">
                  <c:v>1.4503784515201488E-2</c:v>
                </c:pt>
                <c:pt idx="6">
                  <c:v>1.4376929257051039E-3</c:v>
                </c:pt>
                <c:pt idx="7">
                  <c:v>2.1142543025075056E-4</c:v>
                </c:pt>
                <c:pt idx="8">
                  <c:v>5.9199120470210156E-4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145-AC20-5F6305B630D4}"/>
            </c:ext>
          </c:extLst>
        </c:ser>
        <c:ser>
          <c:idx val="2"/>
          <c:order val="3"/>
          <c:tx>
            <c:strRef>
              <c:f>'3years'!$R$2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('3years'!$R$9,'3years'!$R$11,'3years'!$R$13,'3years'!$R$15,'3years'!$R$17,'3years'!$R$19,'3years'!$R$21,'3years'!$R$23,'3years'!$R$25,'3years'!$R$27)</c:f>
              <c:numCache>
                <c:formatCode>0.00%</c:formatCode>
                <c:ptCount val="10"/>
                <c:pt idx="0">
                  <c:v>2.6002523451642987E-2</c:v>
                </c:pt>
                <c:pt idx="1">
                  <c:v>0.39102528937407427</c:v>
                </c:pt>
                <c:pt idx="2">
                  <c:v>0.44379834329913875</c:v>
                </c:pt>
                <c:pt idx="3">
                  <c:v>6.7968621427395903E-2</c:v>
                </c:pt>
                <c:pt idx="4">
                  <c:v>9.2709419057545664E-3</c:v>
                </c:pt>
                <c:pt idx="5">
                  <c:v>4.5257556640517858E-2</c:v>
                </c:pt>
                <c:pt idx="6">
                  <c:v>1.563442865763344E-2</c:v>
                </c:pt>
                <c:pt idx="7">
                  <c:v>1.0422952438422293E-3</c:v>
                </c:pt>
                <c:pt idx="8">
                  <c:v>2.0845904876844587E-3</c:v>
                </c:pt>
                <c:pt idx="9">
                  <c:v>1.0971528882549784E-4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145-AC20-5F6305B6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599952"/>
        <c:axId val="1929025840"/>
      </c:barChart>
      <c:catAx>
        <c:axId val="1928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5840"/>
        <c:crosses val="autoZero"/>
        <c:auto val="1"/>
        <c:lblAlgn val="ctr"/>
        <c:lblOffset val="100"/>
        <c:noMultiLvlLbl val="0"/>
      </c:catAx>
      <c:valAx>
        <c:axId val="1929025840"/>
        <c:scaling>
          <c:orientation val="minMax"/>
          <c:max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9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44598045123986E-2"/>
          <c:y val="4.5352935216242479E-2"/>
          <c:w val="0.83632519506670022"/>
          <c:h val="0.805357920877763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'3years'!$U$2</c:f>
              <c:strCache>
                <c:ptCount val="1"/>
                <c:pt idx="0">
                  <c:v>3c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BC-2A43-BFC7-CC22E74DBC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BC-2A43-BFC7-CC22E74DBC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BC-2A43-BFC7-CC22E74DBC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BC-2A43-BFC7-CC22E74DB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'3years'!$AA$1:$AD$1</c:f>
              <c:strCache>
                <c:ptCount val="4"/>
                <c:pt idx="0">
                  <c:v>OH</c:v>
                </c:pt>
                <c:pt idx="1">
                  <c:v>IA</c:v>
                </c:pt>
                <c:pt idx="2">
                  <c:v>IL</c:v>
                </c:pt>
                <c:pt idx="3">
                  <c:v>IN</c:v>
                </c:pt>
              </c:strCache>
            </c:strRef>
          </c:cat>
          <c:val>
            <c:numRef>
              <c:f>'3years'!$AA$2:$AD$2</c:f>
              <c:numCache>
                <c:formatCode>0.00%</c:formatCode>
                <c:ptCount val="4"/>
                <c:pt idx="0">
                  <c:v>2.7024070021881837E-2</c:v>
                </c:pt>
                <c:pt idx="1">
                  <c:v>0.10190705738086177</c:v>
                </c:pt>
                <c:pt idx="2">
                  <c:v>6.7968621427395903E-2</c:v>
                </c:pt>
                <c:pt idx="3">
                  <c:v>4.4286302417220494E-2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644F-B8F8-01851F030917}"/>
            </c:ext>
          </c:extLst>
        </c:ser>
        <c:ser>
          <c:idx val="1"/>
          <c:order val="1"/>
          <c:tx>
            <c:strRef>
              <c:f>'3years'!$U$3</c:f>
              <c:strCache>
                <c:ptCount val="1"/>
                <c:pt idx="0">
                  <c:v>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ABC-2A43-BFC7-CC22E74DBC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ABC-2A43-BFC7-CC22E74DBC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ABC-2A43-BFC7-CC22E74DBC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ABC-2A43-BFC7-CC22E74DB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'3years'!$AA$1:$AD$1</c:f>
              <c:strCache>
                <c:ptCount val="4"/>
                <c:pt idx="0">
                  <c:v>OH</c:v>
                </c:pt>
                <c:pt idx="1">
                  <c:v>IA</c:v>
                </c:pt>
                <c:pt idx="2">
                  <c:v>IL</c:v>
                </c:pt>
                <c:pt idx="3">
                  <c:v>IN</c:v>
                </c:pt>
              </c:strCache>
            </c:strRef>
          </c:cat>
          <c:val>
            <c:numRef>
              <c:f>'3years'!$AA$3:$AD$3</c:f>
              <c:numCache>
                <c:formatCode>0.00%</c:formatCode>
                <c:ptCount val="4"/>
                <c:pt idx="0">
                  <c:v>0.26170678336980308</c:v>
                </c:pt>
                <c:pt idx="1">
                  <c:v>0.50983128250665988</c:v>
                </c:pt>
                <c:pt idx="2">
                  <c:v>0.44379834329913875</c:v>
                </c:pt>
                <c:pt idx="3">
                  <c:v>0.38863729930012353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1-644F-B8F8-01851F030917}"/>
            </c:ext>
          </c:extLst>
        </c:ser>
        <c:ser>
          <c:idx val="2"/>
          <c:order val="2"/>
          <c:tx>
            <c:strRef>
              <c:f>'3years'!$U$4</c:f>
              <c:strCache>
                <c:ptCount val="1"/>
                <c:pt idx="0">
                  <c:v>1c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ABC-2A43-BFC7-CC22E74DBC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ABC-2A43-BFC7-CC22E74DBC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ABC-2A43-BFC7-CC22E74DBC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ABC-2A43-BFC7-CC22E74DB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'3years'!$AA$1:$AD$1</c:f>
              <c:strCache>
                <c:ptCount val="4"/>
                <c:pt idx="0">
                  <c:v>OH</c:v>
                </c:pt>
                <c:pt idx="1">
                  <c:v>IA</c:v>
                </c:pt>
                <c:pt idx="2">
                  <c:v>IL</c:v>
                </c:pt>
                <c:pt idx="3">
                  <c:v>IN</c:v>
                </c:pt>
              </c:strCache>
            </c:strRef>
          </c:cat>
          <c:val>
            <c:numRef>
              <c:f>'3years'!$AA$4:$AD$4</c:f>
              <c:numCache>
                <c:formatCode>0.00%</c:formatCode>
                <c:ptCount val="4"/>
                <c:pt idx="0">
                  <c:v>0.43183807439824945</c:v>
                </c:pt>
                <c:pt idx="1">
                  <c:v>0.36297517865448858</c:v>
                </c:pt>
                <c:pt idx="2">
                  <c:v>0.39102528937407427</c:v>
                </c:pt>
                <c:pt idx="3">
                  <c:v>0.43662883020643417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1-644F-B8F8-01851F030917}"/>
            </c:ext>
          </c:extLst>
        </c:ser>
        <c:ser>
          <c:idx val="3"/>
          <c:order val="3"/>
          <c:tx>
            <c:strRef>
              <c:f>'3years'!$U$5</c:f>
              <c:strCache>
                <c:ptCount val="1"/>
                <c:pt idx="0">
                  <c:v>0c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ABC-2A43-BFC7-CC22E74DBC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ABC-2A43-BFC7-CC22E74DBC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ABC-2A43-BFC7-CC22E74DBC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ABC-2A43-BFC7-CC22E74DB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'3years'!$AA$1:$AD$1</c:f>
              <c:strCache>
                <c:ptCount val="4"/>
                <c:pt idx="0">
                  <c:v>OH</c:v>
                </c:pt>
                <c:pt idx="1">
                  <c:v>IA</c:v>
                </c:pt>
                <c:pt idx="2">
                  <c:v>IL</c:v>
                </c:pt>
                <c:pt idx="3">
                  <c:v>IN</c:v>
                </c:pt>
              </c:strCache>
            </c:strRef>
          </c:cat>
          <c:val>
            <c:numRef>
              <c:f>'3years'!$AA$5:$AD$5</c:f>
              <c:numCache>
                <c:formatCode>0.00%</c:formatCode>
                <c:ptCount val="4"/>
                <c:pt idx="0">
                  <c:v>0.10185995623632385</c:v>
                </c:pt>
                <c:pt idx="1">
                  <c:v>4.9473550678675628E-3</c:v>
                </c:pt>
                <c:pt idx="2">
                  <c:v>2.6002523451642987E-2</c:v>
                </c:pt>
                <c:pt idx="3">
                  <c:v>4.5344939128389106E-2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1-644F-B8F8-01851F030917}"/>
            </c:ext>
          </c:extLst>
        </c:ser>
        <c:ser>
          <c:idx val="4"/>
          <c:order val="4"/>
          <c:tx>
            <c:strRef>
              <c:f>'3years'!$U$6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DD2-8E49-B61A-286742A23B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DD2-8E49-B61A-286742A23B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DD2-8E49-B61A-286742A23B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DD2-8E49-B61A-286742A23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'3years'!$AA$1:$AD$1</c:f>
              <c:strCache>
                <c:ptCount val="4"/>
                <c:pt idx="0">
                  <c:v>OH</c:v>
                </c:pt>
                <c:pt idx="1">
                  <c:v>IA</c:v>
                </c:pt>
                <c:pt idx="2">
                  <c:v>IL</c:v>
                </c:pt>
                <c:pt idx="3">
                  <c:v>IN</c:v>
                </c:pt>
              </c:strCache>
            </c:strRef>
          </c:cat>
          <c:val>
            <c:numRef>
              <c:f>'3years'!$AA$6:$AD$6</c:f>
              <c:numCache>
                <c:formatCode>0.00%</c:formatCode>
                <c:ptCount val="4"/>
                <c:pt idx="0">
                  <c:v>0.17757111597374178</c:v>
                </c:pt>
                <c:pt idx="1">
                  <c:v>2.0339126390122204E-2</c:v>
                </c:pt>
                <c:pt idx="2">
                  <c:v>7.1205222447748087E-2</c:v>
                </c:pt>
                <c:pt idx="3">
                  <c:v>8.5102628947832729E-2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BC-2A43-BFC7-CC22E74D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5478384"/>
        <c:axId val="795415904"/>
      </c:barChart>
      <c:valAx>
        <c:axId val="795415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8384"/>
        <c:crosses val="autoZero"/>
        <c:crossBetween val="between"/>
      </c:valAx>
      <c:catAx>
        <c:axId val="79547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260351</xdr:colOff>
      <xdr:row>17</xdr:row>
      <xdr:rowOff>44450</xdr:rowOff>
    </xdr:from>
    <xdr:to>
      <xdr:col>15</xdr:col>
      <xdr:colOff>79376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BAE14-D4B2-6D44-942D-0A5685044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395111</xdr:colOff>
      <xdr:row>24</xdr:row>
      <xdr:rowOff>152399</xdr:rowOff>
    </xdr:from>
    <xdr:to>
      <xdr:col>32</xdr:col>
      <xdr:colOff>430388</xdr:colOff>
      <xdr:row>55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AED5A-8937-384A-A451-5B5220743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662940</xdr:colOff>
      <xdr:row>2</xdr:row>
      <xdr:rowOff>119380</xdr:rowOff>
    </xdr:from>
    <xdr:to>
      <xdr:col>23</xdr:col>
      <xdr:colOff>777240</xdr:colOff>
      <xdr:row>35</xdr:row>
      <xdr:rowOff>93980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16514-7009-F8B2-51C7-CAC9C1A0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13</xdr:col>
      <xdr:colOff>50800</xdr:colOff>
      <xdr:row>60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335FC4-5AB9-C927-56E2-C35B54927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0363200"/>
          <a:ext cx="10668000" cy="195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12</xdr:col>
      <xdr:colOff>673100</xdr:colOff>
      <xdr:row>72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1E3180-1724-A553-3F52-A0459958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2801600"/>
          <a:ext cx="10464800" cy="1930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13</xdr:col>
      <xdr:colOff>228600</xdr:colOff>
      <xdr:row>81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B651CB-3CA6-5713-60F3-73DE38B0F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15240000"/>
          <a:ext cx="10845800" cy="134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16</xdr:col>
      <xdr:colOff>537102</xdr:colOff>
      <xdr:row>91</xdr:row>
      <xdr:rowOff>20320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4FFD9-7B9D-BC8A-CD54-D78C5C2C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2960" y="17272000"/>
          <a:ext cx="13592702" cy="1239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414391</xdr:colOff>
      <xdr:row>53</xdr:row>
      <xdr:rowOff>193639</xdr:rowOff>
    </xdr:from>
    <xdr:to>
      <xdr:col>16</xdr:col>
      <xdr:colOff>388991</xdr:colOff>
      <xdr:row>85</xdr:row>
      <xdr:rowOff>104739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B354A-FC48-E98F-14F6-2BCFC305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143564</xdr:colOff>
      <xdr:row>7</xdr:row>
      <xdr:rowOff>172527</xdr:rowOff>
    </xdr:from>
    <xdr:to>
      <xdr:col>50</xdr:col>
      <xdr:colOff>814455</xdr:colOff>
      <xdr:row>30</xdr:row>
      <xdr:rowOff>110435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843F8-5C63-4EDA-FF44-1E5E078B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ckeyemailosu-my.sharepoint.com/personal/wu_4912_buckeyemail_osu_edu/Documents/carbon/SoilCarbon/result/lat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A"/>
      <sheetName val="descrip"/>
      <sheetName val="CDL"/>
      <sheetName val="lastyear"/>
      <sheetName val="general reg"/>
      <sheetName val="general"/>
      <sheetName val="change"/>
      <sheetName val="cornsoybean"/>
    </sheetNames>
    <sheetDataSet>
      <sheetData sheetId="0" refreshError="1"/>
      <sheetData sheetId="1" refreshError="1"/>
      <sheetData sheetId="2" refreshError="1"/>
      <sheetData sheetId="3">
        <row r="8">
          <cell r="F8" t="str">
            <v>alfalfa</v>
          </cell>
          <cell r="G8" t="str">
            <v>corn</v>
          </cell>
          <cell r="H8" t="str">
            <v>cotton</v>
          </cell>
          <cell r="I8" t="str">
            <v>soybean</v>
          </cell>
          <cell r="J8" t="str">
            <v>wheat</v>
          </cell>
        </row>
        <row r="9">
          <cell r="E9" t="str">
            <v>alfalfa last year</v>
          </cell>
          <cell r="F9">
            <v>87</v>
          </cell>
          <cell r="G9">
            <v>2</v>
          </cell>
          <cell r="H9">
            <v>1</v>
          </cell>
          <cell r="I9">
            <v>1</v>
          </cell>
          <cell r="J9">
            <v>3</v>
          </cell>
          <cell r="AB9" t="str">
            <v>corn</v>
          </cell>
          <cell r="AC9" t="str">
            <v>soybean</v>
          </cell>
          <cell r="AD9" t="str">
            <v>cotton</v>
          </cell>
          <cell r="AE9" t="str">
            <v>rice</v>
          </cell>
          <cell r="AF9" t="str">
            <v>spring_wheat</v>
          </cell>
          <cell r="AG9" t="str">
            <v>winter_wheat</v>
          </cell>
          <cell r="AH9" t="str">
            <v>alfalfa</v>
          </cell>
          <cell r="AI9" t="str">
            <v>other_hay</v>
          </cell>
          <cell r="AJ9" t="str">
            <v>fallow</v>
          </cell>
        </row>
        <row r="10">
          <cell r="E10" t="str">
            <v>corn last year</v>
          </cell>
          <cell r="F10">
            <v>10</v>
          </cell>
          <cell r="G10">
            <v>109</v>
          </cell>
          <cell r="H10">
            <v>5</v>
          </cell>
          <cell r="I10">
            <v>123</v>
          </cell>
          <cell r="J10">
            <v>17</v>
          </cell>
          <cell r="AA10" t="str">
            <v xml:space="preserve">corn </v>
          </cell>
          <cell r="AB10">
            <v>319</v>
          </cell>
          <cell r="AC10">
            <v>387</v>
          </cell>
          <cell r="AD10">
            <v>15</v>
          </cell>
          <cell r="AE10">
            <v>0</v>
          </cell>
          <cell r="AF10">
            <v>0</v>
          </cell>
          <cell r="AG10">
            <v>15</v>
          </cell>
          <cell r="AH10">
            <v>6</v>
          </cell>
          <cell r="AI10">
            <v>6</v>
          </cell>
          <cell r="AJ10">
            <v>2</v>
          </cell>
        </row>
        <row r="11">
          <cell r="E11" t="str">
            <v>cotton last year</v>
          </cell>
          <cell r="F11">
            <v>6</v>
          </cell>
          <cell r="G11">
            <v>5</v>
          </cell>
          <cell r="H11">
            <v>37</v>
          </cell>
          <cell r="I11">
            <v>3</v>
          </cell>
          <cell r="J11">
            <v>4</v>
          </cell>
          <cell r="AA11" t="str">
            <v>soybean</v>
          </cell>
          <cell r="AB11">
            <v>360</v>
          </cell>
          <cell r="AC11">
            <v>154</v>
          </cell>
          <cell r="AD11">
            <v>9</v>
          </cell>
          <cell r="AE11">
            <v>18</v>
          </cell>
          <cell r="AF11">
            <v>30</v>
          </cell>
          <cell r="AG11">
            <v>18</v>
          </cell>
          <cell r="AH11">
            <v>3</v>
          </cell>
          <cell r="AI11">
            <v>9</v>
          </cell>
          <cell r="AJ11">
            <v>7</v>
          </cell>
        </row>
        <row r="12">
          <cell r="E12" t="str">
            <v>soybean last year</v>
          </cell>
          <cell r="F12">
            <v>1</v>
          </cell>
          <cell r="G12">
            <v>132</v>
          </cell>
          <cell r="H12">
            <v>2</v>
          </cell>
          <cell r="I12">
            <v>52</v>
          </cell>
          <cell r="J12">
            <v>7</v>
          </cell>
          <cell r="AA12" t="str">
            <v>cotton</v>
          </cell>
          <cell r="AB12">
            <v>15</v>
          </cell>
          <cell r="AC12">
            <v>6</v>
          </cell>
          <cell r="AD12">
            <v>109</v>
          </cell>
          <cell r="AE12">
            <v>0</v>
          </cell>
          <cell r="AF12">
            <v>0</v>
          </cell>
          <cell r="AG12">
            <v>3</v>
          </cell>
          <cell r="AH12">
            <v>3</v>
          </cell>
          <cell r="AI12">
            <v>0</v>
          </cell>
          <cell r="AJ12">
            <v>3</v>
          </cell>
        </row>
        <row r="13">
          <cell r="E13" t="str">
            <v>wheat last year</v>
          </cell>
          <cell r="F13">
            <v>2</v>
          </cell>
          <cell r="G13">
            <v>5</v>
          </cell>
          <cell r="H13">
            <v>1</v>
          </cell>
          <cell r="I13">
            <v>16</v>
          </cell>
          <cell r="J13">
            <v>36</v>
          </cell>
          <cell r="AA13" t="str">
            <v>rice</v>
          </cell>
          <cell r="AB13">
            <v>0</v>
          </cell>
          <cell r="AC13">
            <v>12</v>
          </cell>
          <cell r="AD13">
            <v>0</v>
          </cell>
          <cell r="AE13">
            <v>32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</v>
          </cell>
        </row>
        <row r="14">
          <cell r="AA14" t="str">
            <v>spring_wheat</v>
          </cell>
          <cell r="AB14">
            <v>12</v>
          </cell>
          <cell r="AC14">
            <v>6</v>
          </cell>
          <cell r="AD14">
            <v>0</v>
          </cell>
          <cell r="AE14">
            <v>0</v>
          </cell>
          <cell r="AF14">
            <v>24</v>
          </cell>
          <cell r="AG14">
            <v>6</v>
          </cell>
          <cell r="AH14">
            <v>3</v>
          </cell>
          <cell r="AI14">
            <v>0</v>
          </cell>
          <cell r="AJ14">
            <v>15</v>
          </cell>
        </row>
        <row r="15">
          <cell r="AA15" t="str">
            <v>winter_wheat</v>
          </cell>
          <cell r="AB15">
            <v>37</v>
          </cell>
          <cell r="AC15">
            <v>15</v>
          </cell>
          <cell r="AD15">
            <v>12</v>
          </cell>
          <cell r="AE15">
            <v>6</v>
          </cell>
          <cell r="AF15">
            <v>0</v>
          </cell>
          <cell r="AG15">
            <v>74</v>
          </cell>
          <cell r="AH15">
            <v>6</v>
          </cell>
          <cell r="AI15">
            <v>2</v>
          </cell>
          <cell r="AJ15">
            <v>49</v>
          </cell>
        </row>
        <row r="16">
          <cell r="AA16" t="str">
            <v>alfalfa</v>
          </cell>
          <cell r="AB16">
            <v>29</v>
          </cell>
          <cell r="AC16">
            <v>3</v>
          </cell>
          <cell r="AD16">
            <v>18</v>
          </cell>
          <cell r="AE16">
            <v>3</v>
          </cell>
          <cell r="AF16">
            <v>3</v>
          </cell>
          <cell r="AG16">
            <v>2</v>
          </cell>
          <cell r="AH16">
            <v>248</v>
          </cell>
          <cell r="AI16">
            <v>37</v>
          </cell>
          <cell r="AJ16">
            <v>9</v>
          </cell>
        </row>
        <row r="17">
          <cell r="AA17" t="str">
            <v>other_hay</v>
          </cell>
          <cell r="AB17">
            <v>9</v>
          </cell>
          <cell r="AC17">
            <v>9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55</v>
          </cell>
          <cell r="AI17">
            <v>228</v>
          </cell>
          <cell r="AJ17">
            <v>6</v>
          </cell>
        </row>
        <row r="18">
          <cell r="AA18" t="str">
            <v>fallow</v>
          </cell>
          <cell r="AB18">
            <v>11</v>
          </cell>
          <cell r="AC18">
            <v>9</v>
          </cell>
          <cell r="AD18">
            <v>3</v>
          </cell>
          <cell r="AE18">
            <v>15</v>
          </cell>
          <cell r="AF18">
            <v>10</v>
          </cell>
          <cell r="AG18">
            <v>43</v>
          </cell>
          <cell r="AH18">
            <v>6</v>
          </cell>
          <cell r="AI18">
            <v>6</v>
          </cell>
          <cell r="AJ18">
            <v>78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8CF7-7B3D-B14E-A593-2F5887944F88}">
  <dimension ref="E8:AJ18"/>
  <sheetViews>
    <sheetView topLeftCell="S1" workbookViewId="0">
      <selection activeCell="L46" sqref="L46"/>
    </sheetView>
  </sheetViews>
  <sheetFormatPr baseColWidth="10" defaultRowHeight="16" x14ac:dyDescent="0.2"/>
  <cols>
    <col min="16" max="16" width="13" customWidth="1"/>
    <col min="17" max="19" width="6.5" customWidth="1"/>
    <col min="20" max="20" width="6" customWidth="1"/>
    <col min="21" max="21" width="8" customWidth="1"/>
    <col min="22" max="22" width="7.1640625" customWidth="1"/>
    <col min="23" max="23" width="5.33203125" customWidth="1"/>
    <col min="24" max="24" width="6.6640625" customWidth="1"/>
  </cols>
  <sheetData>
    <row r="8" spans="5:36" x14ac:dyDescent="0.2">
      <c r="E8" t="s">
        <v>100</v>
      </c>
      <c r="F8" t="s">
        <v>101</v>
      </c>
      <c r="G8" t="s">
        <v>102</v>
      </c>
      <c r="H8" t="s">
        <v>103</v>
      </c>
      <c r="I8" t="s">
        <v>104</v>
      </c>
      <c r="J8" t="s">
        <v>105</v>
      </c>
    </row>
    <row r="9" spans="5:36" x14ac:dyDescent="0.2">
      <c r="E9" t="s">
        <v>106</v>
      </c>
      <c r="F9">
        <v>87</v>
      </c>
      <c r="G9">
        <v>2</v>
      </c>
      <c r="H9">
        <v>1</v>
      </c>
      <c r="I9">
        <v>1</v>
      </c>
      <c r="J9">
        <v>3</v>
      </c>
      <c r="P9" t="s">
        <v>100</v>
      </c>
      <c r="Q9" t="s">
        <v>102</v>
      </c>
      <c r="R9" t="s">
        <v>104</v>
      </c>
      <c r="S9" t="s">
        <v>103</v>
      </c>
      <c r="T9" t="s">
        <v>107</v>
      </c>
      <c r="U9" t="s">
        <v>108</v>
      </c>
      <c r="V9" t="s">
        <v>109</v>
      </c>
      <c r="W9" t="s">
        <v>101</v>
      </c>
      <c r="X9" t="s">
        <v>110</v>
      </c>
      <c r="Y9" t="s">
        <v>111</v>
      </c>
      <c r="AA9" t="s">
        <v>100</v>
      </c>
      <c r="AB9" t="s">
        <v>102</v>
      </c>
      <c r="AC9" t="s">
        <v>104</v>
      </c>
      <c r="AD9" t="s">
        <v>103</v>
      </c>
      <c r="AE9" t="s">
        <v>107</v>
      </c>
      <c r="AF9" t="s">
        <v>108</v>
      </c>
      <c r="AG9" t="s">
        <v>109</v>
      </c>
      <c r="AH9" t="s">
        <v>101</v>
      </c>
      <c r="AI9" t="s">
        <v>110</v>
      </c>
      <c r="AJ9" t="s">
        <v>111</v>
      </c>
    </row>
    <row r="10" spans="5:36" x14ac:dyDescent="0.2">
      <c r="E10" t="s">
        <v>112</v>
      </c>
      <c r="F10">
        <v>10</v>
      </c>
      <c r="G10">
        <v>109</v>
      </c>
      <c r="H10">
        <v>5</v>
      </c>
      <c r="I10">
        <v>123</v>
      </c>
      <c r="J10">
        <v>17</v>
      </c>
      <c r="P10" t="s">
        <v>113</v>
      </c>
      <c r="Q10">
        <v>319</v>
      </c>
      <c r="R10">
        <v>387</v>
      </c>
      <c r="S10">
        <v>15</v>
      </c>
      <c r="T10">
        <v>0</v>
      </c>
      <c r="U10">
        <v>0</v>
      </c>
      <c r="V10">
        <v>15</v>
      </c>
      <c r="W10">
        <v>6</v>
      </c>
      <c r="X10">
        <v>6</v>
      </c>
      <c r="Y10">
        <v>2</v>
      </c>
      <c r="AA10" t="s">
        <v>113</v>
      </c>
      <c r="AB10">
        <v>319</v>
      </c>
      <c r="AC10">
        <v>387</v>
      </c>
      <c r="AD10">
        <v>15</v>
      </c>
      <c r="AE10">
        <v>0</v>
      </c>
      <c r="AF10">
        <v>0</v>
      </c>
      <c r="AG10">
        <v>15</v>
      </c>
      <c r="AH10">
        <v>6</v>
      </c>
      <c r="AI10">
        <v>6</v>
      </c>
      <c r="AJ10">
        <v>2</v>
      </c>
    </row>
    <row r="11" spans="5:36" x14ac:dyDescent="0.2">
      <c r="E11" t="s">
        <v>114</v>
      </c>
      <c r="F11">
        <v>6</v>
      </c>
      <c r="G11">
        <v>5</v>
      </c>
      <c r="H11">
        <v>37</v>
      </c>
      <c r="I11">
        <v>3</v>
      </c>
      <c r="J11">
        <v>4</v>
      </c>
      <c r="P11" t="s">
        <v>103</v>
      </c>
      <c r="Q11">
        <v>15</v>
      </c>
      <c r="R11">
        <v>6</v>
      </c>
      <c r="S11">
        <v>109</v>
      </c>
      <c r="T11">
        <v>0</v>
      </c>
      <c r="U11">
        <v>0</v>
      </c>
      <c r="V11">
        <v>3</v>
      </c>
      <c r="W11">
        <v>3</v>
      </c>
      <c r="X11">
        <v>0</v>
      </c>
      <c r="Y11">
        <v>3</v>
      </c>
      <c r="AA11" t="s">
        <v>104</v>
      </c>
      <c r="AB11">
        <v>360</v>
      </c>
      <c r="AC11">
        <v>154</v>
      </c>
      <c r="AD11">
        <v>9</v>
      </c>
      <c r="AE11">
        <v>18</v>
      </c>
      <c r="AF11">
        <v>30</v>
      </c>
      <c r="AG11">
        <v>18</v>
      </c>
      <c r="AH11">
        <v>3</v>
      </c>
      <c r="AI11">
        <v>9</v>
      </c>
      <c r="AJ11">
        <v>7</v>
      </c>
    </row>
    <row r="12" spans="5:36" x14ac:dyDescent="0.2">
      <c r="E12" t="s">
        <v>115</v>
      </c>
      <c r="F12">
        <v>1</v>
      </c>
      <c r="G12">
        <v>132</v>
      </c>
      <c r="H12">
        <v>2</v>
      </c>
      <c r="I12">
        <v>52</v>
      </c>
      <c r="J12">
        <v>7</v>
      </c>
      <c r="P12" t="s">
        <v>107</v>
      </c>
      <c r="Q12">
        <v>0</v>
      </c>
      <c r="R12">
        <v>12</v>
      </c>
      <c r="S12">
        <v>0</v>
      </c>
      <c r="T12">
        <v>32</v>
      </c>
      <c r="U12">
        <v>0</v>
      </c>
      <c r="V12">
        <v>0</v>
      </c>
      <c r="W12">
        <v>0</v>
      </c>
      <c r="X12">
        <v>0</v>
      </c>
      <c r="Y12">
        <v>6</v>
      </c>
      <c r="AA12" t="s">
        <v>103</v>
      </c>
      <c r="AB12">
        <v>15</v>
      </c>
      <c r="AC12">
        <v>6</v>
      </c>
      <c r="AD12">
        <v>109</v>
      </c>
      <c r="AE12">
        <v>0</v>
      </c>
      <c r="AF12">
        <v>0</v>
      </c>
      <c r="AG12">
        <v>3</v>
      </c>
      <c r="AH12">
        <v>3</v>
      </c>
      <c r="AI12">
        <v>0</v>
      </c>
      <c r="AJ12">
        <v>3</v>
      </c>
    </row>
    <row r="13" spans="5:36" x14ac:dyDescent="0.2">
      <c r="E13" t="s">
        <v>116</v>
      </c>
      <c r="F13">
        <v>2</v>
      </c>
      <c r="G13">
        <v>5</v>
      </c>
      <c r="H13">
        <v>1</v>
      </c>
      <c r="I13">
        <v>16</v>
      </c>
      <c r="J13">
        <v>36</v>
      </c>
      <c r="P13" t="s">
        <v>104</v>
      </c>
      <c r="Q13">
        <v>360</v>
      </c>
      <c r="R13">
        <v>154</v>
      </c>
      <c r="S13">
        <v>9</v>
      </c>
      <c r="T13">
        <v>18</v>
      </c>
      <c r="U13">
        <v>30</v>
      </c>
      <c r="V13">
        <v>18</v>
      </c>
      <c r="W13">
        <v>3</v>
      </c>
      <c r="X13">
        <v>9</v>
      </c>
      <c r="Y13">
        <v>7</v>
      </c>
      <c r="AA13" t="s">
        <v>107</v>
      </c>
      <c r="AB13">
        <v>0</v>
      </c>
      <c r="AC13">
        <v>12</v>
      </c>
      <c r="AD13">
        <v>0</v>
      </c>
      <c r="AE13">
        <v>32</v>
      </c>
      <c r="AF13">
        <v>0</v>
      </c>
      <c r="AG13">
        <v>0</v>
      </c>
      <c r="AH13">
        <v>0</v>
      </c>
      <c r="AI13">
        <v>0</v>
      </c>
      <c r="AJ13">
        <v>6</v>
      </c>
    </row>
    <row r="14" spans="5:36" x14ac:dyDescent="0.2">
      <c r="P14" t="s">
        <v>108</v>
      </c>
      <c r="Q14">
        <v>12</v>
      </c>
      <c r="R14">
        <v>6</v>
      </c>
      <c r="S14">
        <v>0</v>
      </c>
      <c r="T14">
        <v>0</v>
      </c>
      <c r="U14">
        <v>24</v>
      </c>
      <c r="V14">
        <v>6</v>
      </c>
      <c r="W14">
        <v>3</v>
      </c>
      <c r="X14">
        <v>0</v>
      </c>
      <c r="Y14">
        <v>15</v>
      </c>
      <c r="AA14" t="s">
        <v>108</v>
      </c>
      <c r="AB14">
        <v>12</v>
      </c>
      <c r="AC14">
        <v>6</v>
      </c>
      <c r="AD14">
        <v>0</v>
      </c>
      <c r="AE14">
        <v>0</v>
      </c>
      <c r="AF14">
        <v>24</v>
      </c>
      <c r="AG14">
        <v>6</v>
      </c>
      <c r="AH14">
        <v>3</v>
      </c>
      <c r="AI14">
        <v>0</v>
      </c>
      <c r="AJ14">
        <v>15</v>
      </c>
    </row>
    <row r="15" spans="5:36" x14ac:dyDescent="0.2">
      <c r="P15" t="s">
        <v>109</v>
      </c>
      <c r="Q15">
        <v>37</v>
      </c>
      <c r="R15">
        <v>15</v>
      </c>
      <c r="S15">
        <v>12</v>
      </c>
      <c r="T15">
        <v>6</v>
      </c>
      <c r="U15">
        <v>0</v>
      </c>
      <c r="V15">
        <v>74</v>
      </c>
      <c r="W15">
        <v>6</v>
      </c>
      <c r="X15">
        <v>2</v>
      </c>
      <c r="Y15">
        <v>49</v>
      </c>
      <c r="AA15" t="s">
        <v>109</v>
      </c>
      <c r="AB15">
        <v>37</v>
      </c>
      <c r="AC15">
        <v>15</v>
      </c>
      <c r="AD15">
        <v>12</v>
      </c>
      <c r="AE15">
        <v>6</v>
      </c>
      <c r="AF15">
        <v>0</v>
      </c>
      <c r="AG15">
        <v>74</v>
      </c>
      <c r="AH15">
        <v>6</v>
      </c>
      <c r="AI15">
        <v>2</v>
      </c>
      <c r="AJ15">
        <v>49</v>
      </c>
    </row>
    <row r="16" spans="5:36" x14ac:dyDescent="0.2">
      <c r="P16" t="s">
        <v>101</v>
      </c>
      <c r="Q16">
        <v>29</v>
      </c>
      <c r="R16">
        <v>3</v>
      </c>
      <c r="S16">
        <v>18</v>
      </c>
      <c r="T16">
        <v>3</v>
      </c>
      <c r="U16">
        <v>3</v>
      </c>
      <c r="V16">
        <v>2</v>
      </c>
      <c r="W16">
        <v>248</v>
      </c>
      <c r="X16">
        <v>37</v>
      </c>
      <c r="Y16">
        <v>9</v>
      </c>
      <c r="AA16" t="s">
        <v>101</v>
      </c>
      <c r="AB16">
        <v>29</v>
      </c>
      <c r="AC16">
        <v>3</v>
      </c>
      <c r="AD16">
        <v>18</v>
      </c>
      <c r="AE16">
        <v>3</v>
      </c>
      <c r="AF16">
        <v>3</v>
      </c>
      <c r="AG16">
        <v>2</v>
      </c>
      <c r="AH16">
        <v>248</v>
      </c>
      <c r="AI16">
        <v>37</v>
      </c>
      <c r="AJ16">
        <v>9</v>
      </c>
    </row>
    <row r="17" spans="16:36" x14ac:dyDescent="0.2">
      <c r="P17" t="s">
        <v>110</v>
      </c>
      <c r="Q17">
        <v>9</v>
      </c>
      <c r="R17">
        <v>9</v>
      </c>
      <c r="S17">
        <v>0</v>
      </c>
      <c r="T17">
        <v>0</v>
      </c>
      <c r="U17">
        <v>0</v>
      </c>
      <c r="V17">
        <v>0</v>
      </c>
      <c r="W17">
        <v>55</v>
      </c>
      <c r="X17">
        <v>228</v>
      </c>
      <c r="Y17">
        <v>6</v>
      </c>
      <c r="AA17" t="s">
        <v>110</v>
      </c>
      <c r="AB17">
        <v>9</v>
      </c>
      <c r="AC17">
        <v>9</v>
      </c>
      <c r="AD17">
        <v>0</v>
      </c>
      <c r="AE17">
        <v>0</v>
      </c>
      <c r="AF17">
        <v>0</v>
      </c>
      <c r="AG17">
        <v>0</v>
      </c>
      <c r="AH17">
        <v>55</v>
      </c>
      <c r="AI17">
        <v>228</v>
      </c>
      <c r="AJ17">
        <v>6</v>
      </c>
    </row>
    <row r="18" spans="16:36" x14ac:dyDescent="0.2">
      <c r="P18" t="s">
        <v>111</v>
      </c>
      <c r="Q18">
        <v>11</v>
      </c>
      <c r="R18">
        <v>9</v>
      </c>
      <c r="S18">
        <v>3</v>
      </c>
      <c r="T18">
        <v>15</v>
      </c>
      <c r="U18">
        <v>10</v>
      </c>
      <c r="V18">
        <v>43</v>
      </c>
      <c r="W18">
        <v>6</v>
      </c>
      <c r="X18">
        <v>6</v>
      </c>
      <c r="Y18">
        <v>78</v>
      </c>
      <c r="AA18" t="s">
        <v>111</v>
      </c>
      <c r="AB18">
        <v>11</v>
      </c>
      <c r="AC18">
        <v>9</v>
      </c>
      <c r="AD18">
        <v>3</v>
      </c>
      <c r="AE18">
        <v>15</v>
      </c>
      <c r="AF18">
        <v>10</v>
      </c>
      <c r="AG18">
        <v>43</v>
      </c>
      <c r="AH18">
        <v>6</v>
      </c>
      <c r="AI18">
        <v>6</v>
      </c>
      <c r="AJ18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2E63-B150-5548-ACE0-95B986962798}">
  <dimension ref="C6:X64"/>
  <sheetViews>
    <sheetView topLeftCell="A43" workbookViewId="0">
      <selection activeCell="C17" sqref="C17:J60"/>
    </sheetView>
  </sheetViews>
  <sheetFormatPr baseColWidth="10" defaultRowHeight="16" x14ac:dyDescent="0.2"/>
  <cols>
    <col min="3" max="3" width="23.6640625" customWidth="1"/>
    <col min="16" max="16" width="15.6640625" customWidth="1"/>
    <col min="17" max="17" width="17.1640625" customWidth="1"/>
    <col min="18" max="18" width="19.6640625" customWidth="1"/>
  </cols>
  <sheetData>
    <row r="6" spans="14:14" x14ac:dyDescent="0.2">
      <c r="N6" s="2"/>
    </row>
    <row r="7" spans="14:14" x14ac:dyDescent="0.2">
      <c r="N7" s="5"/>
    </row>
    <row r="8" spans="14:14" x14ac:dyDescent="0.2">
      <c r="N8" s="2"/>
    </row>
    <row r="9" spans="14:14" x14ac:dyDescent="0.2">
      <c r="N9" s="5"/>
    </row>
    <row r="10" spans="14:14" x14ac:dyDescent="0.2">
      <c r="N10" s="2"/>
    </row>
    <row r="11" spans="14:14" x14ac:dyDescent="0.2">
      <c r="N11" s="5"/>
    </row>
    <row r="12" spans="14:14" x14ac:dyDescent="0.2">
      <c r="N12" s="2"/>
    </row>
    <row r="13" spans="14:14" x14ac:dyDescent="0.2">
      <c r="N13" s="5"/>
    </row>
    <row r="14" spans="14:14" x14ac:dyDescent="0.2">
      <c r="N14" s="2"/>
    </row>
    <row r="15" spans="14:14" x14ac:dyDescent="0.2">
      <c r="N15" s="5"/>
    </row>
    <row r="16" spans="14:14" x14ac:dyDescent="0.2">
      <c r="N16" s="8"/>
    </row>
    <row r="17" spans="3:18" ht="17" x14ac:dyDescent="0.2">
      <c r="C17" s="21" t="s">
        <v>68</v>
      </c>
      <c r="D17" s="28"/>
      <c r="E17" s="28"/>
      <c r="F17" s="70" t="s">
        <v>69</v>
      </c>
      <c r="G17" s="70" t="s">
        <v>70</v>
      </c>
      <c r="H17" s="70" t="s">
        <v>71</v>
      </c>
      <c r="I17" s="70" t="s">
        <v>72</v>
      </c>
      <c r="J17" s="70" t="s">
        <v>73</v>
      </c>
    </row>
    <row r="18" spans="3:18" ht="17" customHeight="1" x14ac:dyDescent="0.2">
      <c r="C18" s="37" t="s">
        <v>139</v>
      </c>
      <c r="D18" s="75" t="s">
        <v>65</v>
      </c>
      <c r="E18" s="75"/>
      <c r="F18" s="24">
        <v>17.149999999999999</v>
      </c>
      <c r="G18" s="24">
        <v>22.42</v>
      </c>
      <c r="H18" s="24">
        <v>0.46</v>
      </c>
      <c r="I18" s="24">
        <v>262.72000000000003</v>
      </c>
      <c r="J18" s="24">
        <v>351</v>
      </c>
    </row>
    <row r="19" spans="3:18" ht="17" customHeight="1" x14ac:dyDescent="0.2">
      <c r="C19" s="38" t="s">
        <v>140</v>
      </c>
      <c r="D19" s="45" t="s">
        <v>66</v>
      </c>
      <c r="E19" s="45"/>
      <c r="F19" s="24">
        <v>68.84</v>
      </c>
      <c r="G19" s="24">
        <v>110.94</v>
      </c>
      <c r="H19" s="24">
        <v>2.78</v>
      </c>
      <c r="I19" s="24">
        <v>1005.52</v>
      </c>
      <c r="J19" s="24">
        <v>348</v>
      </c>
    </row>
    <row r="20" spans="3:18" ht="17" customHeight="1" x14ac:dyDescent="0.2">
      <c r="C20" s="39"/>
      <c r="D20" s="76" t="s">
        <v>67</v>
      </c>
      <c r="E20" s="76"/>
      <c r="F20" s="24">
        <v>97.25</v>
      </c>
      <c r="G20" s="24">
        <v>225.86</v>
      </c>
      <c r="H20" s="24">
        <v>4.17</v>
      </c>
      <c r="I20" s="24">
        <v>2076.73</v>
      </c>
      <c r="J20" s="24">
        <v>320</v>
      </c>
      <c r="N20" t="s">
        <v>91</v>
      </c>
      <c r="P20" t="s">
        <v>92</v>
      </c>
      <c r="Q20" t="s">
        <v>93</v>
      </c>
      <c r="R20" t="s">
        <v>94</v>
      </c>
    </row>
    <row r="21" spans="3:18" ht="17" x14ac:dyDescent="0.2">
      <c r="C21" s="82" t="s">
        <v>56</v>
      </c>
      <c r="D21" s="22" t="s">
        <v>133</v>
      </c>
      <c r="E21" s="22" t="s">
        <v>57</v>
      </c>
      <c r="F21" s="23"/>
      <c r="G21" s="23"/>
      <c r="H21" s="23"/>
      <c r="I21" s="23"/>
      <c r="J21" s="23">
        <v>181</v>
      </c>
    </row>
    <row r="22" spans="3:18" ht="17" x14ac:dyDescent="0.2">
      <c r="C22" s="77" t="s">
        <v>203</v>
      </c>
      <c r="D22" s="45" t="s">
        <v>134</v>
      </c>
      <c r="E22" s="22" t="s">
        <v>58</v>
      </c>
      <c r="F22" s="62"/>
      <c r="G22" s="62"/>
      <c r="H22" s="62"/>
      <c r="I22" s="62"/>
      <c r="J22" s="62">
        <v>41</v>
      </c>
      <c r="N22">
        <v>1</v>
      </c>
      <c r="O22" t="s">
        <v>1</v>
      </c>
      <c r="P22">
        <v>18.7</v>
      </c>
      <c r="Q22">
        <v>94</v>
      </c>
      <c r="R22">
        <v>206</v>
      </c>
    </row>
    <row r="23" spans="3:18" ht="17" x14ac:dyDescent="0.2">
      <c r="C23" s="77"/>
      <c r="D23" s="45"/>
      <c r="E23" s="22" t="s">
        <v>59</v>
      </c>
      <c r="F23" s="62"/>
      <c r="G23" s="62"/>
      <c r="H23" s="62"/>
      <c r="I23" s="62"/>
      <c r="J23" s="62">
        <v>287</v>
      </c>
      <c r="N23">
        <v>2</v>
      </c>
      <c r="O23" t="s">
        <v>2</v>
      </c>
      <c r="P23">
        <v>14.8</v>
      </c>
      <c r="Q23">
        <v>63.5</v>
      </c>
      <c r="R23">
        <v>109</v>
      </c>
    </row>
    <row r="24" spans="3:18" ht="17" x14ac:dyDescent="0.2">
      <c r="C24" s="77"/>
      <c r="D24" s="45"/>
      <c r="E24" s="22" t="s">
        <v>61</v>
      </c>
      <c r="F24" s="62"/>
      <c r="G24" s="62"/>
      <c r="H24" s="62"/>
      <c r="I24" s="62"/>
      <c r="J24" s="62">
        <v>69</v>
      </c>
      <c r="N24">
        <v>3</v>
      </c>
      <c r="O24" t="s">
        <v>51</v>
      </c>
      <c r="P24">
        <v>16.7</v>
      </c>
      <c r="Q24">
        <v>82.9</v>
      </c>
      <c r="R24">
        <v>163</v>
      </c>
    </row>
    <row r="25" spans="3:18" ht="17" x14ac:dyDescent="0.2">
      <c r="C25" s="77"/>
      <c r="D25" s="45" t="s">
        <v>135</v>
      </c>
      <c r="E25" s="22" t="s">
        <v>60</v>
      </c>
      <c r="F25" s="62"/>
      <c r="G25" s="62"/>
      <c r="H25" s="62"/>
      <c r="I25" s="62"/>
      <c r="J25" s="62">
        <v>35</v>
      </c>
      <c r="N25">
        <v>4</v>
      </c>
      <c r="O25" t="s">
        <v>0</v>
      </c>
      <c r="P25">
        <v>11.3</v>
      </c>
      <c r="Q25">
        <v>53.8</v>
      </c>
      <c r="R25">
        <v>108</v>
      </c>
    </row>
    <row r="26" spans="3:18" ht="17" x14ac:dyDescent="0.2">
      <c r="C26" s="77"/>
      <c r="D26" s="45"/>
      <c r="E26" s="22" t="s">
        <v>62</v>
      </c>
      <c r="F26" s="62"/>
      <c r="G26" s="62"/>
      <c r="H26" s="62"/>
      <c r="I26" s="62"/>
      <c r="J26" s="62">
        <v>304</v>
      </c>
    </row>
    <row r="27" spans="3:18" ht="17" x14ac:dyDescent="0.2">
      <c r="C27" s="77"/>
      <c r="D27" s="45"/>
      <c r="E27" s="22" t="s">
        <v>63</v>
      </c>
      <c r="F27" s="62"/>
      <c r="G27" s="62"/>
      <c r="H27" s="62"/>
      <c r="I27" s="62"/>
      <c r="J27" s="62">
        <v>26</v>
      </c>
    </row>
    <row r="28" spans="3:18" ht="17" x14ac:dyDescent="0.2">
      <c r="C28" s="78"/>
      <c r="D28" s="22" t="s">
        <v>136</v>
      </c>
      <c r="E28" s="22" t="s">
        <v>64</v>
      </c>
      <c r="F28" s="26"/>
      <c r="G28" s="26"/>
      <c r="H28" s="26"/>
      <c r="I28" s="26"/>
      <c r="J28" s="26">
        <v>76</v>
      </c>
    </row>
    <row r="29" spans="3:18" ht="18" customHeight="1" x14ac:dyDescent="0.2">
      <c r="C29" s="79" t="s">
        <v>53</v>
      </c>
      <c r="D29" s="71" t="s">
        <v>160</v>
      </c>
      <c r="E29" s="71"/>
      <c r="F29" s="24"/>
      <c r="G29" s="62"/>
      <c r="H29" s="62"/>
      <c r="I29" s="62"/>
      <c r="J29" s="62">
        <v>20</v>
      </c>
      <c r="L29" s="23" t="s">
        <v>176</v>
      </c>
    </row>
    <row r="30" spans="3:18" ht="18" customHeight="1" x14ac:dyDescent="0.2">
      <c r="C30" s="80"/>
      <c r="D30" s="68" t="s">
        <v>161</v>
      </c>
      <c r="E30" s="68"/>
      <c r="F30" s="24"/>
      <c r="G30" s="62"/>
      <c r="H30" s="62"/>
      <c r="I30" s="62"/>
      <c r="J30" s="62">
        <v>42</v>
      </c>
      <c r="L30" s="62" t="s">
        <v>177</v>
      </c>
    </row>
    <row r="31" spans="3:18" ht="18" customHeight="1" x14ac:dyDescent="0.2">
      <c r="C31" s="80"/>
      <c r="D31" s="68" t="s">
        <v>192</v>
      </c>
      <c r="E31" s="68"/>
      <c r="F31" s="24"/>
      <c r="G31" s="62"/>
      <c r="H31" s="62"/>
      <c r="I31" s="62"/>
      <c r="J31" s="62">
        <v>6</v>
      </c>
      <c r="L31" s="62" t="s">
        <v>162</v>
      </c>
    </row>
    <row r="32" spans="3:18" ht="18" customHeight="1" x14ac:dyDescent="0.2">
      <c r="C32" s="80"/>
      <c r="D32" s="68" t="s">
        <v>193</v>
      </c>
      <c r="E32" s="68"/>
      <c r="F32" s="24"/>
      <c r="G32" s="62"/>
      <c r="H32" s="62"/>
      <c r="I32" s="62"/>
      <c r="J32" s="62">
        <v>46</v>
      </c>
      <c r="L32" s="62" t="s">
        <v>163</v>
      </c>
    </row>
    <row r="33" spans="3:15" ht="18" customHeight="1" x14ac:dyDescent="0.2">
      <c r="C33" s="80"/>
      <c r="D33" s="68" t="s">
        <v>164</v>
      </c>
      <c r="E33" s="68"/>
      <c r="F33" s="24"/>
      <c r="G33" s="24"/>
      <c r="H33" s="24"/>
      <c r="I33" s="24"/>
      <c r="J33" s="24">
        <v>102</v>
      </c>
      <c r="L33" s="24" t="s">
        <v>178</v>
      </c>
      <c r="N33" s="22" t="s">
        <v>176</v>
      </c>
      <c r="O33" s="24" t="s">
        <v>160</v>
      </c>
    </row>
    <row r="34" spans="3:15" ht="18" customHeight="1" x14ac:dyDescent="0.2">
      <c r="C34" s="80"/>
      <c r="D34" s="68" t="s">
        <v>194</v>
      </c>
      <c r="E34" s="68"/>
      <c r="F34" s="24"/>
      <c r="G34" s="24"/>
      <c r="H34" s="24"/>
      <c r="I34" s="24"/>
      <c r="J34" s="24">
        <v>15</v>
      </c>
      <c r="L34" s="24" t="s">
        <v>165</v>
      </c>
      <c r="N34" s="22" t="s">
        <v>178</v>
      </c>
      <c r="O34" s="24" t="s">
        <v>164</v>
      </c>
    </row>
    <row r="35" spans="3:15" ht="18" customHeight="1" x14ac:dyDescent="0.2">
      <c r="C35" s="80"/>
      <c r="D35" s="68" t="s">
        <v>195</v>
      </c>
      <c r="E35" s="68"/>
      <c r="F35" s="24"/>
      <c r="G35" s="24"/>
      <c r="H35" s="24"/>
      <c r="I35" s="24"/>
      <c r="J35" s="24">
        <v>17</v>
      </c>
      <c r="L35" s="24" t="s">
        <v>166</v>
      </c>
      <c r="N35" s="22" t="s">
        <v>170</v>
      </c>
      <c r="O35" s="24" t="s">
        <v>187</v>
      </c>
    </row>
    <row r="36" spans="3:15" ht="18" customHeight="1" x14ac:dyDescent="0.2">
      <c r="C36" s="80"/>
      <c r="D36" s="68" t="s">
        <v>196</v>
      </c>
      <c r="E36" s="68"/>
      <c r="F36" s="24"/>
      <c r="G36" s="24"/>
      <c r="H36" s="24"/>
      <c r="I36" s="24"/>
      <c r="J36" s="24">
        <v>3</v>
      </c>
      <c r="L36" s="24" t="s">
        <v>167</v>
      </c>
      <c r="N36" s="22" t="s">
        <v>179</v>
      </c>
      <c r="O36" s="24" t="s">
        <v>182</v>
      </c>
    </row>
    <row r="37" spans="3:15" ht="18" customHeight="1" x14ac:dyDescent="0.2">
      <c r="C37" s="80"/>
      <c r="D37" s="68" t="s">
        <v>182</v>
      </c>
      <c r="E37" s="68"/>
      <c r="F37" s="24"/>
      <c r="G37" s="24"/>
      <c r="H37" s="24"/>
      <c r="I37" s="24"/>
      <c r="J37" s="24">
        <v>6</v>
      </c>
      <c r="L37" s="24" t="s">
        <v>179</v>
      </c>
      <c r="N37" s="22" t="s">
        <v>188</v>
      </c>
      <c r="O37" s="24" t="s">
        <v>189</v>
      </c>
    </row>
    <row r="38" spans="3:15" ht="18" customHeight="1" x14ac:dyDescent="0.2">
      <c r="C38" s="80"/>
      <c r="D38" s="68" t="s">
        <v>185</v>
      </c>
      <c r="E38" s="68"/>
      <c r="F38" s="24"/>
      <c r="G38" s="62"/>
      <c r="H38" s="62"/>
      <c r="I38" s="62"/>
      <c r="J38" s="62">
        <v>3</v>
      </c>
      <c r="L38" s="62" t="s">
        <v>180</v>
      </c>
      <c r="N38" s="22" t="s">
        <v>190</v>
      </c>
      <c r="O38" s="24" t="s">
        <v>191</v>
      </c>
    </row>
    <row r="39" spans="3:15" ht="18" customHeight="1" x14ac:dyDescent="0.2">
      <c r="C39" s="80"/>
      <c r="D39" s="68" t="s">
        <v>168</v>
      </c>
      <c r="E39" s="68"/>
      <c r="F39" s="24"/>
      <c r="G39" s="62"/>
      <c r="H39" s="62"/>
      <c r="I39" s="62"/>
      <c r="J39" s="62">
        <v>9</v>
      </c>
      <c r="L39" s="62" t="s">
        <v>170</v>
      </c>
    </row>
    <row r="40" spans="3:15" ht="18" customHeight="1" x14ac:dyDescent="0.2">
      <c r="C40" s="80"/>
      <c r="D40" s="68" t="s">
        <v>186</v>
      </c>
      <c r="E40" s="68"/>
      <c r="F40" s="24"/>
      <c r="G40" s="62"/>
      <c r="H40" s="62"/>
      <c r="I40" s="62"/>
      <c r="J40" s="62">
        <v>24</v>
      </c>
      <c r="L40" s="62" t="s">
        <v>171</v>
      </c>
    </row>
    <row r="41" spans="3:15" ht="18" customHeight="1" x14ac:dyDescent="0.2">
      <c r="C41" s="81"/>
      <c r="D41" s="68" t="s">
        <v>169</v>
      </c>
      <c r="E41" s="68"/>
      <c r="F41" s="24"/>
      <c r="G41" s="24"/>
      <c r="H41" s="24"/>
      <c r="I41" s="24"/>
      <c r="J41" s="24">
        <v>162</v>
      </c>
      <c r="L41" s="24" t="s">
        <v>172</v>
      </c>
      <c r="N41" s="22"/>
      <c r="O41" s="24"/>
    </row>
    <row r="42" spans="3:15" ht="18" customHeight="1" x14ac:dyDescent="0.2">
      <c r="C42" s="81"/>
      <c r="D42" s="68" t="s">
        <v>174</v>
      </c>
      <c r="E42" s="68"/>
      <c r="F42" s="24"/>
      <c r="G42" s="24"/>
      <c r="H42" s="24"/>
      <c r="I42" s="24"/>
      <c r="J42" s="24">
        <v>458</v>
      </c>
      <c r="L42" s="24" t="s">
        <v>173</v>
      </c>
      <c r="N42" s="22"/>
      <c r="O42" s="24"/>
    </row>
    <row r="43" spans="3:15" ht="18" customHeight="1" x14ac:dyDescent="0.2">
      <c r="C43" s="81"/>
      <c r="D43" s="68" t="s">
        <v>183</v>
      </c>
      <c r="E43" s="68"/>
      <c r="F43" s="24"/>
      <c r="G43" s="24"/>
      <c r="H43" s="24"/>
      <c r="I43" s="24"/>
      <c r="J43" s="24">
        <v>28</v>
      </c>
      <c r="L43" s="24" t="s">
        <v>181</v>
      </c>
      <c r="N43" s="22"/>
      <c r="O43" s="24"/>
    </row>
    <row r="44" spans="3:15" ht="18" customHeight="1" x14ac:dyDescent="0.2">
      <c r="C44" s="81"/>
      <c r="D44" s="68" t="s">
        <v>184</v>
      </c>
      <c r="E44" s="68"/>
      <c r="F44" s="24"/>
      <c r="G44" s="24"/>
      <c r="H44" s="24"/>
      <c r="I44" s="24"/>
      <c r="J44" s="24">
        <v>24</v>
      </c>
      <c r="L44" s="24" t="s">
        <v>175</v>
      </c>
      <c r="N44" s="22"/>
      <c r="O44" s="24"/>
    </row>
    <row r="45" spans="3:15" ht="18" customHeight="1" x14ac:dyDescent="0.2">
      <c r="C45" s="67" t="s">
        <v>155</v>
      </c>
      <c r="D45" s="71" t="s">
        <v>200</v>
      </c>
      <c r="E45" s="71"/>
      <c r="F45" s="23"/>
      <c r="G45" s="23"/>
      <c r="H45" s="23"/>
      <c r="I45" s="23"/>
      <c r="J45" s="23">
        <v>778</v>
      </c>
      <c r="N45" s="22"/>
      <c r="O45" s="24"/>
    </row>
    <row r="46" spans="3:15" ht="18" customHeight="1" x14ac:dyDescent="0.2">
      <c r="C46" s="65"/>
      <c r="D46" s="68" t="s">
        <v>201</v>
      </c>
      <c r="E46" s="68"/>
      <c r="F46" s="62"/>
      <c r="G46" s="62"/>
      <c r="H46" s="62"/>
      <c r="I46" s="62"/>
      <c r="J46" s="62">
        <v>138</v>
      </c>
      <c r="N46" s="22"/>
      <c r="O46" s="24"/>
    </row>
    <row r="47" spans="3:15" ht="18" customHeight="1" x14ac:dyDescent="0.2">
      <c r="C47" s="66"/>
      <c r="D47" s="72" t="s">
        <v>202</v>
      </c>
      <c r="E47" s="72"/>
      <c r="F47" s="26"/>
      <c r="G47" s="26"/>
      <c r="H47" s="26"/>
      <c r="I47" s="26"/>
      <c r="J47" s="26">
        <v>103</v>
      </c>
      <c r="N47" s="22"/>
      <c r="O47" s="24"/>
    </row>
    <row r="48" spans="3:15" ht="18" customHeight="1" x14ac:dyDescent="0.2">
      <c r="C48" s="83" t="s">
        <v>204</v>
      </c>
      <c r="D48" s="73" t="s">
        <v>198</v>
      </c>
      <c r="E48" s="73"/>
      <c r="F48" s="62"/>
      <c r="G48" s="62"/>
      <c r="H48" s="62"/>
      <c r="I48" s="62"/>
      <c r="J48" s="62">
        <v>9</v>
      </c>
      <c r="N48" s="22"/>
      <c r="O48" s="24"/>
    </row>
    <row r="49" spans="3:24" ht="18" customHeight="1" x14ac:dyDescent="0.2">
      <c r="C49" s="84" t="s">
        <v>205</v>
      </c>
      <c r="D49" s="72" t="s">
        <v>199</v>
      </c>
      <c r="E49" s="72"/>
      <c r="F49" s="62"/>
      <c r="G49" s="62"/>
      <c r="H49" s="62"/>
      <c r="I49" s="62"/>
      <c r="J49" s="62">
        <v>1010</v>
      </c>
      <c r="N49" s="22"/>
      <c r="O49" s="24"/>
    </row>
    <row r="50" spans="3:24" x14ac:dyDescent="0.2">
      <c r="C50" s="43" t="s">
        <v>55</v>
      </c>
      <c r="D50" s="43">
        <v>2010</v>
      </c>
      <c r="E50" s="43"/>
      <c r="F50" s="23"/>
      <c r="G50" s="23"/>
      <c r="H50" s="23"/>
      <c r="I50" s="23"/>
      <c r="J50" s="23">
        <v>490</v>
      </c>
      <c r="N50" s="22"/>
      <c r="O50" s="24"/>
    </row>
    <row r="51" spans="3:24" ht="16" customHeight="1" x14ac:dyDescent="0.2">
      <c r="C51" s="63"/>
      <c r="D51" s="74">
        <v>2011</v>
      </c>
      <c r="E51" s="74"/>
      <c r="F51" s="24"/>
      <c r="G51" s="24"/>
      <c r="H51" s="24"/>
      <c r="I51" s="24"/>
      <c r="J51" s="24">
        <v>529</v>
      </c>
      <c r="N51" s="22"/>
      <c r="O51" s="24"/>
    </row>
    <row r="52" spans="3:24" ht="17" x14ac:dyDescent="0.2">
      <c r="C52" s="27" t="s">
        <v>197</v>
      </c>
      <c r="D52" s="27" t="s">
        <v>151</v>
      </c>
      <c r="E52" s="27" t="s">
        <v>156</v>
      </c>
      <c r="F52" s="23"/>
      <c r="G52" s="23"/>
      <c r="H52" s="23"/>
      <c r="I52" s="23"/>
      <c r="J52" s="23">
        <v>415</v>
      </c>
      <c r="N52" s="22"/>
      <c r="O52" s="24"/>
    </row>
    <row r="53" spans="3:24" ht="16" customHeight="1" x14ac:dyDescent="0.2">
      <c r="C53" s="61"/>
      <c r="D53" s="60" t="s">
        <v>152</v>
      </c>
      <c r="E53" s="60" t="s">
        <v>157</v>
      </c>
      <c r="F53" s="62"/>
      <c r="G53" s="62"/>
      <c r="H53" s="62"/>
      <c r="I53" s="62"/>
      <c r="J53" s="69">
        <v>66</v>
      </c>
      <c r="N53" s="22"/>
      <c r="O53" s="24"/>
    </row>
    <row r="54" spans="3:24" ht="16" customHeight="1" x14ac:dyDescent="0.2">
      <c r="C54" s="60"/>
      <c r="D54" s="60" t="s">
        <v>153</v>
      </c>
      <c r="E54" s="60" t="s">
        <v>158</v>
      </c>
      <c r="F54" s="62"/>
      <c r="G54" s="62"/>
      <c r="H54" s="62"/>
      <c r="I54" s="62"/>
      <c r="J54" s="69">
        <v>464</v>
      </c>
      <c r="O54" s="24"/>
    </row>
    <row r="55" spans="3:24" ht="16" customHeight="1" x14ac:dyDescent="0.2">
      <c r="C55" s="25"/>
      <c r="D55" s="25" t="s">
        <v>154</v>
      </c>
      <c r="E55" s="25" t="s">
        <v>159</v>
      </c>
      <c r="F55" s="26"/>
      <c r="G55" s="26"/>
      <c r="H55" s="26"/>
      <c r="I55" s="26"/>
      <c r="J55" s="26">
        <v>74</v>
      </c>
      <c r="N55" s="22"/>
      <c r="O55" s="24"/>
    </row>
    <row r="56" spans="3:24" ht="16" customHeight="1" x14ac:dyDescent="0.2">
      <c r="C56" s="64" t="s">
        <v>54</v>
      </c>
      <c r="D56" s="24"/>
      <c r="E56" s="60"/>
      <c r="F56" s="24">
        <v>40.340000000000003</v>
      </c>
      <c r="G56" s="24">
        <v>2.85</v>
      </c>
      <c r="H56" s="24">
        <v>32.81</v>
      </c>
      <c r="I56" s="24">
        <v>47.34</v>
      </c>
      <c r="J56" s="24">
        <v>1019</v>
      </c>
      <c r="N56" s="22"/>
      <c r="O56" s="24"/>
    </row>
    <row r="57" spans="3:24" ht="16" customHeight="1" x14ac:dyDescent="0.2">
      <c r="C57" s="40" t="s">
        <v>141</v>
      </c>
      <c r="D57" s="43" t="s">
        <v>138</v>
      </c>
      <c r="E57" s="43"/>
      <c r="F57" s="23">
        <v>10.19</v>
      </c>
      <c r="G57" s="23">
        <v>6.73</v>
      </c>
      <c r="H57" s="23">
        <v>-6.1</v>
      </c>
      <c r="I57" s="23">
        <v>28.11</v>
      </c>
      <c r="J57" s="23">
        <v>1019</v>
      </c>
      <c r="W57">
        <v>34.21</v>
      </c>
      <c r="X57">
        <v>0.21</v>
      </c>
    </row>
    <row r="58" spans="3:24" ht="17" x14ac:dyDescent="0.2">
      <c r="C58" s="40" t="s">
        <v>142</v>
      </c>
      <c r="D58" s="44" t="s">
        <v>150</v>
      </c>
      <c r="E58" s="44"/>
      <c r="F58" s="26">
        <v>11.36</v>
      </c>
      <c r="G58" s="26">
        <v>4.32</v>
      </c>
      <c r="H58" s="26">
        <v>-7.0000000000000007E-2</v>
      </c>
      <c r="I58" s="26">
        <v>21.36</v>
      </c>
      <c r="J58" s="26">
        <v>1019</v>
      </c>
      <c r="W58">
        <v>21.42</v>
      </c>
      <c r="X58">
        <v>0.14000000000000001</v>
      </c>
    </row>
    <row r="59" spans="3:24" x14ac:dyDescent="0.2">
      <c r="C59" s="2" t="s">
        <v>137</v>
      </c>
      <c r="D59" s="74" t="s">
        <v>138</v>
      </c>
      <c r="E59" s="74"/>
      <c r="F59" s="24">
        <v>91.15</v>
      </c>
      <c r="G59" s="24">
        <v>49.25</v>
      </c>
      <c r="H59" s="24">
        <v>6.56</v>
      </c>
      <c r="I59" s="24">
        <v>268.24</v>
      </c>
      <c r="J59" s="24">
        <v>992</v>
      </c>
      <c r="W59">
        <v>261.68</v>
      </c>
      <c r="X59">
        <v>1.56</v>
      </c>
    </row>
    <row r="60" spans="3:24" x14ac:dyDescent="0.2">
      <c r="C60" s="5" t="s">
        <v>143</v>
      </c>
      <c r="D60" s="44" t="s">
        <v>150</v>
      </c>
      <c r="E60" s="44"/>
      <c r="F60" s="26">
        <v>89.14</v>
      </c>
      <c r="G60" s="26">
        <v>19.600000000000001</v>
      </c>
      <c r="H60" s="26">
        <v>25.03</v>
      </c>
      <c r="I60" s="26">
        <v>146.86000000000001</v>
      </c>
      <c r="J60" s="26">
        <v>1019</v>
      </c>
      <c r="W60">
        <v>121.82</v>
      </c>
      <c r="X60">
        <v>0.61</v>
      </c>
    </row>
    <row r="61" spans="3:24" x14ac:dyDescent="0.2">
      <c r="D61" s="42"/>
      <c r="E61" s="42"/>
    </row>
    <row r="62" spans="3:24" x14ac:dyDescent="0.2">
      <c r="D62" s="42"/>
      <c r="E62" s="42"/>
    </row>
    <row r="63" spans="3:24" x14ac:dyDescent="0.2">
      <c r="D63" s="42"/>
      <c r="E63" s="42"/>
    </row>
    <row r="64" spans="3:24" x14ac:dyDescent="0.2">
      <c r="D64" s="42"/>
      <c r="E64" s="42"/>
    </row>
  </sheetData>
  <mergeCells count="39">
    <mergeCell ref="D64:E64"/>
    <mergeCell ref="D63:E63"/>
    <mergeCell ref="D58:E58"/>
    <mergeCell ref="D59:E59"/>
    <mergeCell ref="D60:E60"/>
    <mergeCell ref="D61:E61"/>
    <mergeCell ref="D62:E62"/>
    <mergeCell ref="D43:E43"/>
    <mergeCell ref="D44:E44"/>
    <mergeCell ref="D45:E45"/>
    <mergeCell ref="D46:E46"/>
    <mergeCell ref="D57:E57"/>
    <mergeCell ref="D30:E30"/>
    <mergeCell ref="D31:E31"/>
    <mergeCell ref="D32:E32"/>
    <mergeCell ref="D34:E34"/>
    <mergeCell ref="D35:E35"/>
    <mergeCell ref="D36:E36"/>
    <mergeCell ref="D37:E37"/>
    <mergeCell ref="D42:E42"/>
    <mergeCell ref="D47:E47"/>
    <mergeCell ref="D41:E41"/>
    <mergeCell ref="D22:D24"/>
    <mergeCell ref="D25:D27"/>
    <mergeCell ref="D18:E18"/>
    <mergeCell ref="D19:E19"/>
    <mergeCell ref="D20:E20"/>
    <mergeCell ref="C22:C28"/>
    <mergeCell ref="D38:E38"/>
    <mergeCell ref="D39:E39"/>
    <mergeCell ref="D40:E40"/>
    <mergeCell ref="C29:C44"/>
    <mergeCell ref="C50:C51"/>
    <mergeCell ref="D29:E29"/>
    <mergeCell ref="D50:E50"/>
    <mergeCell ref="D51:E51"/>
    <mergeCell ref="D33:E33"/>
    <mergeCell ref="D48:E48"/>
    <mergeCell ref="D49:E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8211-4979-1743-9A1B-1E5DC1789A79}">
  <dimension ref="C4:Y41"/>
  <sheetViews>
    <sheetView topLeftCell="F17" zoomScale="120" zoomScaleNormal="120" workbookViewId="0">
      <selection activeCell="M35" sqref="M35:R41"/>
    </sheetView>
  </sheetViews>
  <sheetFormatPr baseColWidth="10" defaultRowHeight="16" x14ac:dyDescent="0.2"/>
  <cols>
    <col min="4" max="4" width="19.1640625" customWidth="1"/>
    <col min="5" max="5" width="17.83203125" customWidth="1"/>
    <col min="6" max="6" width="19.83203125" customWidth="1"/>
    <col min="13" max="13" width="31.6640625" customWidth="1"/>
    <col min="19" max="19" width="6.1640625" customWidth="1"/>
  </cols>
  <sheetData>
    <row r="4" spans="3:25" x14ac:dyDescent="0.2">
      <c r="C4" t="s">
        <v>87</v>
      </c>
      <c r="D4" t="s">
        <v>76</v>
      </c>
      <c r="E4" t="s">
        <v>77</v>
      </c>
      <c r="F4" t="s">
        <v>75</v>
      </c>
      <c r="G4" t="s">
        <v>88</v>
      </c>
      <c r="H4" t="s">
        <v>89</v>
      </c>
      <c r="N4" t="s">
        <v>76</v>
      </c>
      <c r="O4" t="s">
        <v>96</v>
      </c>
      <c r="P4" t="s">
        <v>97</v>
      </c>
      <c r="Q4" t="s">
        <v>98</v>
      </c>
      <c r="R4" t="s">
        <v>99</v>
      </c>
    </row>
    <row r="5" spans="3:25" x14ac:dyDescent="0.2">
      <c r="C5" t="s">
        <v>78</v>
      </c>
      <c r="D5">
        <v>249</v>
      </c>
      <c r="E5">
        <v>3.84</v>
      </c>
      <c r="F5">
        <v>1.5699999999999999E-4</v>
      </c>
      <c r="G5">
        <v>141</v>
      </c>
      <c r="H5" t="s">
        <v>74</v>
      </c>
      <c r="N5">
        <v>-35.5</v>
      </c>
      <c r="O5">
        <v>-1.04</v>
      </c>
      <c r="P5">
        <v>0.84799999999999998</v>
      </c>
      <c r="Q5">
        <v>-92.8</v>
      </c>
      <c r="R5" t="s">
        <v>74</v>
      </c>
      <c r="T5">
        <v>1</v>
      </c>
      <c r="U5">
        <v>-35.5</v>
      </c>
      <c r="V5">
        <v>-1.04</v>
      </c>
      <c r="W5">
        <v>0.152</v>
      </c>
      <c r="X5">
        <v>21.7</v>
      </c>
      <c r="Y5" t="s">
        <v>74</v>
      </c>
    </row>
    <row r="6" spans="3:25" x14ac:dyDescent="0.2">
      <c r="C6" t="s">
        <v>79</v>
      </c>
      <c r="D6">
        <v>209</v>
      </c>
      <c r="E6">
        <v>2.99</v>
      </c>
      <c r="F6">
        <v>1.9300000000000001E-3</v>
      </c>
      <c r="G6">
        <v>92.2</v>
      </c>
      <c r="H6" t="s">
        <v>74</v>
      </c>
      <c r="N6">
        <v>76.099999999999994</v>
      </c>
      <c r="O6">
        <v>3.35</v>
      </c>
      <c r="P6">
        <v>5.4500000000000002E-4</v>
      </c>
      <c r="Q6">
        <v>38.4</v>
      </c>
      <c r="R6" t="s">
        <v>74</v>
      </c>
      <c r="T6">
        <v>2</v>
      </c>
      <c r="U6">
        <v>76.099999999999994</v>
      </c>
      <c r="V6">
        <v>3.35</v>
      </c>
      <c r="W6">
        <v>5.4500000000000002E-4</v>
      </c>
      <c r="X6">
        <v>38.4</v>
      </c>
      <c r="Y6" t="s">
        <v>74</v>
      </c>
    </row>
    <row r="7" spans="3:25" x14ac:dyDescent="0.2">
      <c r="C7" t="s">
        <v>80</v>
      </c>
      <c r="D7">
        <v>223</v>
      </c>
      <c r="E7">
        <v>3.35</v>
      </c>
      <c r="F7">
        <v>6.9099999999999999E-4</v>
      </c>
      <c r="G7">
        <v>112</v>
      </c>
      <c r="H7" t="s">
        <v>74</v>
      </c>
      <c r="N7">
        <v>-33.299999999999997</v>
      </c>
      <c r="O7">
        <v>-0.99299999999999999</v>
      </c>
      <c r="P7">
        <v>0.83899999999999997</v>
      </c>
      <c r="Q7">
        <v>-88.6</v>
      </c>
      <c r="R7" t="s">
        <v>74</v>
      </c>
      <c r="T7">
        <v>3</v>
      </c>
      <c r="U7">
        <v>-33.299999999999997</v>
      </c>
      <c r="V7">
        <v>-0.99299999999999999</v>
      </c>
      <c r="W7">
        <v>0.161</v>
      </c>
      <c r="X7">
        <v>22.1</v>
      </c>
      <c r="Y7" t="s">
        <v>74</v>
      </c>
    </row>
    <row r="8" spans="3:25" x14ac:dyDescent="0.2">
      <c r="C8" t="s">
        <v>81</v>
      </c>
      <c r="D8">
        <v>104</v>
      </c>
      <c r="E8">
        <v>3.72</v>
      </c>
      <c r="F8">
        <v>1.6100000000000001E-4</v>
      </c>
      <c r="G8">
        <v>57.5</v>
      </c>
      <c r="H8" t="s">
        <v>74</v>
      </c>
      <c r="N8">
        <v>-68.8</v>
      </c>
      <c r="O8">
        <v>-1.83</v>
      </c>
      <c r="P8">
        <v>0.96399999999999997</v>
      </c>
      <c r="Q8">
        <v>-131</v>
      </c>
      <c r="R8" t="s">
        <v>74</v>
      </c>
      <c r="T8">
        <v>4</v>
      </c>
      <c r="U8">
        <v>-68.8</v>
      </c>
      <c r="V8">
        <v>-1.83</v>
      </c>
      <c r="W8">
        <v>3.5799999999999998E-2</v>
      </c>
      <c r="X8">
        <v>-6.08</v>
      </c>
      <c r="Y8" t="s">
        <v>74</v>
      </c>
    </row>
    <row r="9" spans="3:25" x14ac:dyDescent="0.2">
      <c r="C9" t="s">
        <v>82</v>
      </c>
      <c r="D9">
        <v>63.1</v>
      </c>
      <c r="E9">
        <v>1.67</v>
      </c>
      <c r="F9">
        <v>4.9799999999999997E-2</v>
      </c>
      <c r="G9">
        <v>8.2600000000000007E-2</v>
      </c>
      <c r="H9" t="s">
        <v>74</v>
      </c>
      <c r="N9">
        <v>109</v>
      </c>
      <c r="O9">
        <v>3.96</v>
      </c>
      <c r="P9">
        <v>6.0099999999999997E-5</v>
      </c>
      <c r="Q9">
        <v>63.6</v>
      </c>
      <c r="R9" t="s">
        <v>74</v>
      </c>
      <c r="T9">
        <v>5</v>
      </c>
      <c r="U9">
        <v>109</v>
      </c>
      <c r="V9">
        <v>3.96</v>
      </c>
      <c r="W9">
        <v>6.0099999999999997E-5</v>
      </c>
      <c r="X9">
        <v>63.6</v>
      </c>
      <c r="Y9" t="s">
        <v>74</v>
      </c>
    </row>
    <row r="10" spans="3:25" x14ac:dyDescent="0.2">
      <c r="C10" t="s">
        <v>83</v>
      </c>
      <c r="D10">
        <v>77.400000000000006</v>
      </c>
      <c r="E10">
        <v>2.4700000000000002</v>
      </c>
      <c r="F10">
        <v>7.9000000000000008E-3</v>
      </c>
      <c r="G10">
        <v>25.2</v>
      </c>
      <c r="H10" t="s">
        <v>74</v>
      </c>
      <c r="N10">
        <v>-140</v>
      </c>
      <c r="O10">
        <v>-2.0099999999999998</v>
      </c>
      <c r="P10">
        <v>0.97599999999999998</v>
      </c>
      <c r="Q10">
        <v>-256</v>
      </c>
      <c r="R10" t="s">
        <v>74</v>
      </c>
      <c r="T10">
        <v>6</v>
      </c>
      <c r="U10">
        <v>-140</v>
      </c>
      <c r="V10">
        <v>-2.0099999999999998</v>
      </c>
      <c r="W10">
        <v>2.3900000000000001E-2</v>
      </c>
      <c r="X10">
        <v>-24.1</v>
      </c>
      <c r="Y10" t="s">
        <v>74</v>
      </c>
    </row>
    <row r="11" spans="3:25" x14ac:dyDescent="0.2">
      <c r="C11" t="s">
        <v>84</v>
      </c>
      <c r="D11">
        <v>184</v>
      </c>
      <c r="E11">
        <v>1.74</v>
      </c>
      <c r="F11">
        <v>4.8300000000000003E-2</v>
      </c>
      <c r="G11">
        <v>1.94</v>
      </c>
      <c r="H11" t="s">
        <v>74</v>
      </c>
      <c r="N11">
        <v>-173</v>
      </c>
      <c r="O11">
        <v>-2.56</v>
      </c>
      <c r="P11">
        <v>0.99399999999999999</v>
      </c>
      <c r="Q11">
        <v>-286</v>
      </c>
      <c r="R11" t="s">
        <v>74</v>
      </c>
      <c r="T11">
        <v>7</v>
      </c>
      <c r="U11">
        <v>-173</v>
      </c>
      <c r="V11">
        <v>-2.56</v>
      </c>
      <c r="W11">
        <v>6.4000000000000003E-3</v>
      </c>
      <c r="X11">
        <v>-60.2</v>
      </c>
      <c r="Y11" t="s">
        <v>74</v>
      </c>
    </row>
    <row r="12" spans="3:25" x14ac:dyDescent="0.2">
      <c r="C12" t="s">
        <v>85</v>
      </c>
      <c r="D12">
        <v>144</v>
      </c>
      <c r="E12">
        <v>1.32</v>
      </c>
      <c r="F12">
        <v>9.9900000000000003E-2</v>
      </c>
      <c r="G12">
        <v>-43</v>
      </c>
      <c r="H12" t="s">
        <v>74</v>
      </c>
      <c r="N12">
        <v>-209</v>
      </c>
      <c r="O12">
        <v>-2.99</v>
      </c>
      <c r="P12">
        <v>0.998</v>
      </c>
      <c r="Q12">
        <v>-325</v>
      </c>
      <c r="R12" t="s">
        <v>74</v>
      </c>
      <c r="T12">
        <v>8</v>
      </c>
      <c r="U12">
        <v>-209</v>
      </c>
      <c r="V12">
        <v>-2.99</v>
      </c>
      <c r="W12">
        <v>1.9300000000000001E-3</v>
      </c>
      <c r="X12">
        <v>-92.2</v>
      </c>
      <c r="Y12" t="s">
        <v>74</v>
      </c>
    </row>
    <row r="13" spans="3:25" x14ac:dyDescent="0.2">
      <c r="C13" t="s">
        <v>86</v>
      </c>
      <c r="D13">
        <v>158</v>
      </c>
      <c r="E13">
        <v>1.48</v>
      </c>
      <c r="F13">
        <v>7.6899999999999996E-2</v>
      </c>
      <c r="G13">
        <v>-25.7</v>
      </c>
      <c r="H13" t="s">
        <v>74</v>
      </c>
      <c r="N13">
        <v>249</v>
      </c>
      <c r="O13">
        <v>3.84</v>
      </c>
      <c r="P13">
        <v>1.5699999999999999E-4</v>
      </c>
      <c r="Q13">
        <v>141</v>
      </c>
      <c r="R13" t="s">
        <v>74</v>
      </c>
      <c r="T13">
        <v>9</v>
      </c>
      <c r="U13">
        <v>249</v>
      </c>
      <c r="V13">
        <v>3.84</v>
      </c>
      <c r="W13">
        <v>1.5699999999999999E-4</v>
      </c>
      <c r="X13">
        <v>141</v>
      </c>
      <c r="Y13" t="s">
        <v>74</v>
      </c>
    </row>
    <row r="21" spans="10:18" x14ac:dyDescent="0.2">
      <c r="M21" t="s">
        <v>117</v>
      </c>
      <c r="N21" t="s">
        <v>76</v>
      </c>
      <c r="O21" t="s">
        <v>96</v>
      </c>
      <c r="P21" t="s">
        <v>97</v>
      </c>
      <c r="Q21" t="s">
        <v>98</v>
      </c>
      <c r="R21" t="s">
        <v>99</v>
      </c>
    </row>
    <row r="22" spans="10:18" x14ac:dyDescent="0.2">
      <c r="M22" s="2" t="s">
        <v>118</v>
      </c>
      <c r="N22" s="2">
        <v>0.23899999999999999</v>
      </c>
      <c r="O22" s="2">
        <v>1.41</v>
      </c>
      <c r="P22" s="35">
        <v>8.4500000000000006E-2</v>
      </c>
      <c r="Q22" s="35">
        <v>-4.87E-2</v>
      </c>
      <c r="R22" s="2" t="s">
        <v>74</v>
      </c>
    </row>
    <row r="23" spans="10:18" x14ac:dyDescent="0.2">
      <c r="M23" s="5" t="s">
        <v>119</v>
      </c>
      <c r="N23" s="5">
        <v>0.47099999999999997</v>
      </c>
      <c r="O23" s="5">
        <v>3.28</v>
      </c>
      <c r="P23" s="5">
        <v>1.75E-3</v>
      </c>
      <c r="Q23" s="5">
        <v>0.224</v>
      </c>
      <c r="R23" s="5" t="s">
        <v>74</v>
      </c>
    </row>
    <row r="24" spans="10:18" x14ac:dyDescent="0.2">
      <c r="M24" t="s">
        <v>120</v>
      </c>
      <c r="N24">
        <v>0.14699999999999999</v>
      </c>
      <c r="O24">
        <v>1.52</v>
      </c>
      <c r="P24" s="36">
        <v>6.4600000000000005E-2</v>
      </c>
      <c r="Q24" s="36">
        <v>-1.2500000000000001E-2</v>
      </c>
      <c r="R24" t="s">
        <v>74</v>
      </c>
    </row>
    <row r="25" spans="10:18" x14ac:dyDescent="0.2">
      <c r="M25" t="s">
        <v>121</v>
      </c>
      <c r="N25">
        <v>0.38600000000000001</v>
      </c>
      <c r="O25">
        <v>2.27</v>
      </c>
      <c r="P25">
        <v>1.49E-2</v>
      </c>
      <c r="Q25">
        <v>9.8299999999999998E-2</v>
      </c>
      <c r="R25" t="s">
        <v>74</v>
      </c>
    </row>
    <row r="26" spans="10:18" x14ac:dyDescent="0.2">
      <c r="M26" t="s">
        <v>122</v>
      </c>
      <c r="N26">
        <v>0.61799999999999999</v>
      </c>
      <c r="O26">
        <v>4.3</v>
      </c>
      <c r="P26">
        <v>1.5100000000000001E-4</v>
      </c>
      <c r="Q26">
        <v>0.371</v>
      </c>
      <c r="R26" t="s">
        <v>74</v>
      </c>
    </row>
    <row r="27" spans="10:18" x14ac:dyDescent="0.2">
      <c r="J27" s="2"/>
      <c r="M27" s="2" t="s">
        <v>123</v>
      </c>
      <c r="N27" s="2">
        <v>0.28499999999999998</v>
      </c>
      <c r="O27" s="2">
        <v>1.79</v>
      </c>
      <c r="P27" s="2">
        <v>3.8600000000000002E-2</v>
      </c>
      <c r="Q27" s="2">
        <v>0.02</v>
      </c>
      <c r="R27" s="2" t="s">
        <v>74</v>
      </c>
    </row>
    <row r="28" spans="10:18" x14ac:dyDescent="0.2">
      <c r="M28" t="s">
        <v>124</v>
      </c>
      <c r="N28">
        <v>0.432</v>
      </c>
      <c r="O28">
        <v>2.71</v>
      </c>
      <c r="P28">
        <v>4.0800000000000003E-3</v>
      </c>
      <c r="Q28">
        <v>0.16700000000000001</v>
      </c>
      <c r="R28" t="s">
        <v>74</v>
      </c>
    </row>
    <row r="29" spans="10:18" x14ac:dyDescent="0.2">
      <c r="M29" t="s">
        <v>125</v>
      </c>
      <c r="N29">
        <v>0.67100000000000004</v>
      </c>
      <c r="O29">
        <v>3.17</v>
      </c>
      <c r="P29">
        <v>1.2099999999999999E-3</v>
      </c>
      <c r="Q29">
        <v>0.317</v>
      </c>
      <c r="R29" t="s">
        <v>74</v>
      </c>
    </row>
    <row r="30" spans="10:18" x14ac:dyDescent="0.2">
      <c r="J30" s="5"/>
      <c r="M30" s="5" t="s">
        <v>126</v>
      </c>
      <c r="N30" s="5">
        <v>0.90300000000000002</v>
      </c>
      <c r="O30" s="5">
        <v>4.71</v>
      </c>
      <c r="P30" s="5">
        <v>1.0200000000000001E-5</v>
      </c>
      <c r="Q30" s="5">
        <v>0.58199999999999996</v>
      </c>
      <c r="R30" s="5" t="s">
        <v>74</v>
      </c>
    </row>
    <row r="35" spans="13:18" x14ac:dyDescent="0.2">
      <c r="M35" t="s">
        <v>117</v>
      </c>
      <c r="N35" t="s">
        <v>76</v>
      </c>
      <c r="O35" t="s">
        <v>96</v>
      </c>
      <c r="P35" t="s">
        <v>97</v>
      </c>
      <c r="Q35" t="s">
        <v>98</v>
      </c>
      <c r="R35" t="s">
        <v>99</v>
      </c>
    </row>
    <row r="36" spans="13:18" x14ac:dyDescent="0.2">
      <c r="M36" t="s">
        <v>127</v>
      </c>
      <c r="N36">
        <v>0.23899999999999999</v>
      </c>
      <c r="O36">
        <v>1.41</v>
      </c>
      <c r="P36">
        <v>8.4500000000000006E-2</v>
      </c>
      <c r="Q36" s="36">
        <v>-4.87E-2</v>
      </c>
      <c r="R36" t="s">
        <v>74</v>
      </c>
    </row>
    <row r="37" spans="13:18" x14ac:dyDescent="0.2">
      <c r="M37" t="s">
        <v>128</v>
      </c>
      <c r="N37">
        <v>0.14699999999999999</v>
      </c>
      <c r="O37">
        <v>1.52</v>
      </c>
      <c r="P37">
        <v>6.4600000000000005E-2</v>
      </c>
      <c r="Q37" s="36">
        <v>-1.2500000000000001E-2</v>
      </c>
      <c r="R37" t="s">
        <v>74</v>
      </c>
    </row>
    <row r="38" spans="13:18" x14ac:dyDescent="0.2">
      <c r="M38" t="s">
        <v>129</v>
      </c>
      <c r="N38">
        <v>0.38600000000000001</v>
      </c>
      <c r="O38">
        <v>2.27</v>
      </c>
      <c r="P38">
        <v>1.49E-2</v>
      </c>
      <c r="Q38">
        <v>9.8299999999999998E-2</v>
      </c>
      <c r="R38" t="s">
        <v>74</v>
      </c>
    </row>
    <row r="39" spans="13:18" x14ac:dyDescent="0.2">
      <c r="M39" t="s">
        <v>130</v>
      </c>
      <c r="N39">
        <v>0.28499999999999998</v>
      </c>
      <c r="O39">
        <v>1.79</v>
      </c>
      <c r="P39">
        <v>3.8600000000000002E-2</v>
      </c>
      <c r="Q39">
        <v>0.02</v>
      </c>
      <c r="R39" t="s">
        <v>74</v>
      </c>
    </row>
    <row r="40" spans="13:18" x14ac:dyDescent="0.2">
      <c r="M40" t="s">
        <v>131</v>
      </c>
      <c r="N40">
        <v>0.432</v>
      </c>
      <c r="O40">
        <v>2.71</v>
      </c>
      <c r="P40">
        <v>4.0800000000000003E-3</v>
      </c>
      <c r="Q40">
        <v>0.16700000000000001</v>
      </c>
      <c r="R40" t="s">
        <v>74</v>
      </c>
    </row>
    <row r="41" spans="13:18" x14ac:dyDescent="0.2">
      <c r="M41" t="s">
        <v>132</v>
      </c>
      <c r="N41">
        <v>0.67100000000000004</v>
      </c>
      <c r="O41">
        <v>3.17</v>
      </c>
      <c r="P41">
        <v>1.2099999999999999E-3</v>
      </c>
      <c r="Q41">
        <v>0.317</v>
      </c>
      <c r="R4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18E-6887-D943-BFF1-3BE324C3261B}">
  <dimension ref="B2:F36"/>
  <sheetViews>
    <sheetView zoomScale="75" workbookViewId="0">
      <selection activeCell="J37" sqref="J37"/>
    </sheetView>
  </sheetViews>
  <sheetFormatPr baseColWidth="10" defaultRowHeight="16" x14ac:dyDescent="0.2"/>
  <cols>
    <col min="2" max="2" width="20.1640625" customWidth="1"/>
  </cols>
  <sheetData>
    <row r="2" spans="2:6" x14ac:dyDescent="0.2">
      <c r="B2" s="2"/>
      <c r="C2" s="2" t="s">
        <v>0</v>
      </c>
      <c r="D2" s="2" t="s">
        <v>1</v>
      </c>
      <c r="E2" s="2" t="s">
        <v>2</v>
      </c>
      <c r="F2" s="4" t="s">
        <v>51</v>
      </c>
    </row>
    <row r="3" spans="2:6" x14ac:dyDescent="0.2">
      <c r="B3" s="2" t="s">
        <v>37</v>
      </c>
      <c r="C3" s="3">
        <v>11609771.923900001</v>
      </c>
      <c r="D3" s="3">
        <v>14574590.8835</v>
      </c>
      <c r="E3" s="3">
        <v>14999540.592700001</v>
      </c>
      <c r="F3" s="3">
        <v>9432620.1483800001</v>
      </c>
    </row>
    <row r="4" spans="2:6" x14ac:dyDescent="0.2">
      <c r="B4" s="5" t="s">
        <v>3</v>
      </c>
      <c r="C4" s="6">
        <v>40000</v>
      </c>
      <c r="D4" s="6">
        <v>40000</v>
      </c>
      <c r="E4" s="6">
        <v>40000</v>
      </c>
      <c r="F4" s="6">
        <v>40000</v>
      </c>
    </row>
    <row r="5" spans="2:6" x14ac:dyDescent="0.2">
      <c r="B5" t="s">
        <v>4</v>
      </c>
      <c r="C5" s="1">
        <v>4477</v>
      </c>
      <c r="D5" s="1">
        <v>18673</v>
      </c>
      <c r="E5" s="1">
        <v>13632</v>
      </c>
      <c r="F5" s="1">
        <v>11945</v>
      </c>
    </row>
    <row r="6" spans="2:6" x14ac:dyDescent="0.2">
      <c r="B6" s="5" t="s">
        <v>5</v>
      </c>
      <c r="C6" s="7">
        <f>C5/C4</f>
        <v>0.111925</v>
      </c>
      <c r="D6" s="7">
        <f t="shared" ref="D6:F6" si="0">D5/D4</f>
        <v>0.46682499999999999</v>
      </c>
      <c r="E6" s="7">
        <f t="shared" si="0"/>
        <v>0.34079999999999999</v>
      </c>
      <c r="F6" s="7">
        <f t="shared" si="0"/>
        <v>0.29862499999999997</v>
      </c>
    </row>
    <row r="7" spans="2:6" x14ac:dyDescent="0.2">
      <c r="B7" s="2" t="s">
        <v>21</v>
      </c>
      <c r="C7" s="3">
        <v>37</v>
      </c>
      <c r="D7" s="3">
        <v>1</v>
      </c>
      <c r="E7" s="3">
        <v>20</v>
      </c>
      <c r="F7" s="3">
        <v>17</v>
      </c>
    </row>
    <row r="8" spans="2:6" x14ac:dyDescent="0.2">
      <c r="B8" s="5" t="s">
        <v>6</v>
      </c>
      <c r="C8" s="7">
        <f>C7/C5</f>
        <v>8.2644628099173556E-3</v>
      </c>
      <c r="D8" s="7">
        <f>D7/D5</f>
        <v>5.3553258715792856E-5</v>
      </c>
      <c r="E8" s="7">
        <f>E7/E5</f>
        <v>1.4671361502347417E-3</v>
      </c>
      <c r="F8" s="7">
        <f>F7/F5</f>
        <v>1.4231896190874842E-3</v>
      </c>
    </row>
    <row r="9" spans="2:6" x14ac:dyDescent="0.2">
      <c r="B9" s="2" t="s">
        <v>8</v>
      </c>
      <c r="C9" s="2">
        <v>60</v>
      </c>
      <c r="D9" s="2">
        <v>3</v>
      </c>
      <c r="E9" s="2">
        <v>12</v>
      </c>
      <c r="F9" s="2">
        <v>47</v>
      </c>
    </row>
    <row r="10" spans="2:6" x14ac:dyDescent="0.2">
      <c r="B10" s="5" t="s">
        <v>6</v>
      </c>
      <c r="C10" s="7">
        <f>C9/C5</f>
        <v>1.3401831583649765E-2</v>
      </c>
      <c r="D10" s="7">
        <f t="shared" ref="D10:F10" si="1">D9/D5</f>
        <v>1.6065977614737858E-4</v>
      </c>
      <c r="E10" s="7">
        <f t="shared" si="1"/>
        <v>8.8028169014084509E-4</v>
      </c>
      <c r="F10" s="7">
        <f t="shared" si="1"/>
        <v>3.9347007115948093E-3</v>
      </c>
    </row>
    <row r="11" spans="2:6" x14ac:dyDescent="0.2">
      <c r="B11" s="2" t="s">
        <v>9</v>
      </c>
      <c r="C11" s="2">
        <v>79</v>
      </c>
      <c r="D11" s="2">
        <v>11</v>
      </c>
      <c r="E11" s="2">
        <v>38</v>
      </c>
      <c r="F11" s="2">
        <v>76</v>
      </c>
    </row>
    <row r="12" spans="2:6" x14ac:dyDescent="0.2">
      <c r="B12" s="5" t="s">
        <v>6</v>
      </c>
      <c r="C12" s="7">
        <f>C11/C5</f>
        <v>1.7645744918472192E-2</v>
      </c>
      <c r="D12" s="7">
        <f t="shared" ref="D12:F12" si="2">D11/D5</f>
        <v>5.8908584587372137E-4</v>
      </c>
      <c r="E12" s="7">
        <f t="shared" si="2"/>
        <v>2.7875586854460093E-3</v>
      </c>
      <c r="F12" s="7">
        <f t="shared" si="2"/>
        <v>6.3624947676852242E-3</v>
      </c>
    </row>
    <row r="13" spans="2:6" x14ac:dyDescent="0.2">
      <c r="B13" s="2" t="s">
        <v>10</v>
      </c>
      <c r="C13" s="2">
        <v>134</v>
      </c>
      <c r="D13" s="2">
        <v>17</v>
      </c>
      <c r="E13" s="2">
        <v>69</v>
      </c>
      <c r="F13" s="2">
        <v>138</v>
      </c>
    </row>
    <row r="14" spans="2:6" x14ac:dyDescent="0.2">
      <c r="B14" s="5" t="s">
        <v>6</v>
      </c>
      <c r="C14" s="7">
        <f>C13/C5</f>
        <v>2.9930757203484475E-2</v>
      </c>
      <c r="D14" s="7">
        <f t="shared" ref="D14:F14" si="3">D13/D5</f>
        <v>9.1040539816847853E-4</v>
      </c>
      <c r="E14" s="7">
        <f t="shared" si="3"/>
        <v>5.0616197183098594E-3</v>
      </c>
      <c r="F14" s="7">
        <f t="shared" si="3"/>
        <v>1.1552951025533695E-2</v>
      </c>
    </row>
    <row r="15" spans="2:6" x14ac:dyDescent="0.2">
      <c r="B15" s="2" t="s">
        <v>11</v>
      </c>
      <c r="C15" s="2">
        <v>249</v>
      </c>
      <c r="D15" s="2">
        <v>51</v>
      </c>
      <c r="E15" s="2">
        <v>124</v>
      </c>
      <c r="F15" s="2">
        <v>280</v>
      </c>
    </row>
    <row r="16" spans="2:6" x14ac:dyDescent="0.2">
      <c r="B16" s="5" t="s">
        <v>6</v>
      </c>
      <c r="C16" s="7">
        <f>C15/C5</f>
        <v>5.5617601072146527E-2</v>
      </c>
      <c r="D16" s="7">
        <f t="shared" ref="D16:F16" si="4">D15/D5</f>
        <v>2.7312161945054355E-3</v>
      </c>
      <c r="E16" s="7">
        <f t="shared" si="4"/>
        <v>9.0962441314553985E-3</v>
      </c>
      <c r="F16" s="7">
        <f t="shared" si="4"/>
        <v>2.3440770196735034E-2</v>
      </c>
    </row>
    <row r="17" spans="2:6" x14ac:dyDescent="0.2">
      <c r="B17" s="2" t="s">
        <v>12</v>
      </c>
      <c r="C17" s="2">
        <v>387</v>
      </c>
      <c r="D17" s="2">
        <v>157</v>
      </c>
      <c r="E17" s="2">
        <v>268</v>
      </c>
      <c r="F17" s="2">
        <v>616</v>
      </c>
    </row>
    <row r="18" spans="2:6" x14ac:dyDescent="0.2">
      <c r="B18" s="5" t="s">
        <v>6</v>
      </c>
      <c r="C18" s="7">
        <f>C17/C5</f>
        <v>8.6441813714540988E-2</v>
      </c>
      <c r="D18" s="7">
        <f t="shared" ref="D18:F18" si="5">D17/D5</f>
        <v>8.4078616183794787E-3</v>
      </c>
      <c r="E18" s="7">
        <f t="shared" si="5"/>
        <v>1.9659624413145539E-2</v>
      </c>
      <c r="F18" s="7">
        <f t="shared" si="5"/>
        <v>5.156969443281708E-2</v>
      </c>
    </row>
    <row r="19" spans="2:6" x14ac:dyDescent="0.2">
      <c r="B19" s="2" t="s">
        <v>13</v>
      </c>
      <c r="C19" s="2">
        <v>749</v>
      </c>
      <c r="D19" s="2">
        <v>876</v>
      </c>
      <c r="E19" s="2">
        <v>870</v>
      </c>
      <c r="F19" s="2">
        <v>1561</v>
      </c>
    </row>
    <row r="20" spans="2:6" x14ac:dyDescent="0.2">
      <c r="B20" s="5" t="s">
        <v>6</v>
      </c>
      <c r="C20" s="7">
        <f>C19/C5</f>
        <v>0.16729953093589459</v>
      </c>
      <c r="D20" s="7">
        <f t="shared" ref="D20:F20" si="6">D19/D5</f>
        <v>4.6912654635034544E-2</v>
      </c>
      <c r="E20" s="7">
        <f t="shared" si="6"/>
        <v>6.3820422535211266E-2</v>
      </c>
      <c r="F20" s="7">
        <f t="shared" si="6"/>
        <v>0.13068229384679783</v>
      </c>
    </row>
    <row r="21" spans="2:6" x14ac:dyDescent="0.2">
      <c r="B21" s="2" t="s">
        <v>7</v>
      </c>
      <c r="C21" s="3">
        <v>1580</v>
      </c>
      <c r="D21" s="3">
        <v>9193</v>
      </c>
      <c r="E21" s="3">
        <v>5630</v>
      </c>
      <c r="F21" s="3">
        <v>5069</v>
      </c>
    </row>
    <row r="22" spans="2:6" x14ac:dyDescent="0.2">
      <c r="B22" s="5" t="s">
        <v>6</v>
      </c>
      <c r="C22" s="7">
        <f>C21/C5</f>
        <v>0.35291489836944384</v>
      </c>
      <c r="D22" s="7">
        <f>D21/D5</f>
        <v>0.49231510737428374</v>
      </c>
      <c r="E22" s="7">
        <f>E21/E5</f>
        <v>0.41299882629107981</v>
      </c>
      <c r="F22" s="7">
        <f>F21/F5</f>
        <v>0.42436165759732103</v>
      </c>
    </row>
    <row r="23" spans="2:6" x14ac:dyDescent="0.2">
      <c r="B23" s="2" t="s">
        <v>14</v>
      </c>
      <c r="C23" s="3">
        <v>283</v>
      </c>
      <c r="D23" s="3">
        <v>2857</v>
      </c>
      <c r="E23" s="3">
        <v>1973</v>
      </c>
      <c r="F23" s="3">
        <v>1413</v>
      </c>
    </row>
    <row r="24" spans="2:6" x14ac:dyDescent="0.2">
      <c r="B24" s="5" t="s">
        <v>6</v>
      </c>
      <c r="C24" s="7">
        <f>C23/C5</f>
        <v>6.3211972302881392E-2</v>
      </c>
      <c r="D24" s="7">
        <f t="shared" ref="D24:F24" si="7">D23/D5</f>
        <v>0.15300166015102018</v>
      </c>
      <c r="E24" s="7">
        <f t="shared" si="7"/>
        <v>0.14473298122065728</v>
      </c>
      <c r="F24" s="7">
        <f t="shared" si="7"/>
        <v>0.11829217245709502</v>
      </c>
    </row>
    <row r="25" spans="2:6" x14ac:dyDescent="0.2">
      <c r="B25" s="2" t="s">
        <v>15</v>
      </c>
      <c r="C25" s="2">
        <v>122</v>
      </c>
      <c r="D25" s="2">
        <v>1692</v>
      </c>
      <c r="E25" s="2">
        <v>1282</v>
      </c>
      <c r="F25" s="2">
        <v>695</v>
      </c>
    </row>
    <row r="26" spans="2:6" x14ac:dyDescent="0.2">
      <c r="B26" s="5" t="s">
        <v>6</v>
      </c>
      <c r="C26" s="7">
        <f>C25/C5</f>
        <v>2.7250390886754523E-2</v>
      </c>
      <c r="D26" s="7">
        <f t="shared" ref="D26:F26" si="8">D25/D5</f>
        <v>9.0612113747121512E-2</v>
      </c>
      <c r="E26" s="7">
        <f t="shared" si="8"/>
        <v>9.4043427230046953E-2</v>
      </c>
      <c r="F26" s="7">
        <f t="shared" si="8"/>
        <v>5.8183340309753036E-2</v>
      </c>
    </row>
    <row r="27" spans="2:6" x14ac:dyDescent="0.2">
      <c r="B27" s="2" t="s">
        <v>16</v>
      </c>
      <c r="C27" s="2">
        <v>62</v>
      </c>
      <c r="D27" s="2">
        <v>1196</v>
      </c>
      <c r="E27" s="2">
        <v>845</v>
      </c>
      <c r="F27" s="2">
        <v>390</v>
      </c>
    </row>
    <row r="28" spans="2:6" x14ac:dyDescent="0.2">
      <c r="B28" s="5" t="s">
        <v>6</v>
      </c>
      <c r="C28" s="7">
        <f>C27/C5</f>
        <v>1.3848559303104758E-2</v>
      </c>
      <c r="D28" s="7">
        <f t="shared" ref="D28:F28" si="9">D27/D5</f>
        <v>6.4049697424088253E-2</v>
      </c>
      <c r="E28" s="7">
        <f t="shared" si="9"/>
        <v>6.1986502347417843E-2</v>
      </c>
      <c r="F28" s="7">
        <f t="shared" si="9"/>
        <v>3.2649644202595231E-2</v>
      </c>
    </row>
    <row r="29" spans="2:6" x14ac:dyDescent="0.2">
      <c r="B29" s="2" t="s">
        <v>17</v>
      </c>
      <c r="C29" s="3">
        <v>39</v>
      </c>
      <c r="D29" s="3">
        <v>847</v>
      </c>
      <c r="E29" s="3">
        <v>586</v>
      </c>
      <c r="F29" s="3">
        <v>270</v>
      </c>
    </row>
    <row r="30" spans="2:6" x14ac:dyDescent="0.2">
      <c r="B30" s="5" t="s">
        <v>6</v>
      </c>
      <c r="C30" s="7">
        <f>C29/C5</f>
        <v>8.7111905293723469E-3</v>
      </c>
      <c r="D30" s="7">
        <f t="shared" ref="D30:F30" si="10">D29/D5</f>
        <v>4.5359610132276552E-2</v>
      </c>
      <c r="E30" s="7">
        <f t="shared" si="10"/>
        <v>4.2987089201877937E-2</v>
      </c>
      <c r="F30" s="7">
        <f t="shared" si="10"/>
        <v>2.2603599832565928E-2</v>
      </c>
    </row>
    <row r="31" spans="2:6" x14ac:dyDescent="0.2">
      <c r="B31" s="2" t="s">
        <v>18</v>
      </c>
      <c r="C31" s="2">
        <v>20</v>
      </c>
      <c r="D31" s="2">
        <v>575</v>
      </c>
      <c r="E31" s="2">
        <v>419</v>
      </c>
      <c r="F31" s="2">
        <v>195</v>
      </c>
    </row>
    <row r="32" spans="2:6" x14ac:dyDescent="0.2">
      <c r="B32" s="5" t="s">
        <v>6</v>
      </c>
      <c r="C32" s="7">
        <f>C31/C5</f>
        <v>4.4672771945499217E-3</v>
      </c>
      <c r="D32" s="7">
        <f t="shared" ref="D32:F32" si="11">D31/D5</f>
        <v>3.0793123761580891E-2</v>
      </c>
      <c r="E32" s="7">
        <f t="shared" si="11"/>
        <v>3.073650234741784E-2</v>
      </c>
      <c r="F32" s="7">
        <f t="shared" si="11"/>
        <v>1.6324822101297615E-2</v>
      </c>
    </row>
    <row r="33" spans="2:6" x14ac:dyDescent="0.2">
      <c r="B33" s="2" t="s">
        <v>19</v>
      </c>
      <c r="C33" s="2">
        <v>11</v>
      </c>
      <c r="D33" s="2">
        <v>413</v>
      </c>
      <c r="E33" s="2">
        <v>293</v>
      </c>
      <c r="F33" s="2">
        <v>129</v>
      </c>
    </row>
    <row r="34" spans="2:6" x14ac:dyDescent="0.2">
      <c r="B34" s="5" t="s">
        <v>6</v>
      </c>
      <c r="C34" s="7">
        <f>C33/C5</f>
        <v>2.4570024570024569E-3</v>
      </c>
      <c r="D34" s="7">
        <f t="shared" ref="D34:F34" si="12">D33/D5</f>
        <v>2.211749584962245E-2</v>
      </c>
      <c r="E34" s="7">
        <f t="shared" si="12"/>
        <v>2.1493544600938969E-2</v>
      </c>
      <c r="F34" s="7">
        <f t="shared" si="12"/>
        <v>1.0799497697781499E-2</v>
      </c>
    </row>
    <row r="35" spans="2:6" x14ac:dyDescent="0.2">
      <c r="B35" s="2" t="s">
        <v>20</v>
      </c>
      <c r="C35" s="1">
        <v>15</v>
      </c>
      <c r="D35" s="1">
        <v>312</v>
      </c>
      <c r="E35" s="1">
        <v>221</v>
      </c>
      <c r="F35" s="1">
        <v>87</v>
      </c>
    </row>
    <row r="36" spans="2:6" x14ac:dyDescent="0.2">
      <c r="B36" s="5" t="s">
        <v>6</v>
      </c>
      <c r="C36" s="7">
        <f>C35/C5</f>
        <v>3.3504578959124413E-3</v>
      </c>
      <c r="D36" s="7">
        <f>D35/D5</f>
        <v>1.6708616719327371E-2</v>
      </c>
      <c r="E36" s="7">
        <f>E35/E5</f>
        <v>1.6211854460093898E-2</v>
      </c>
      <c r="F36" s="7">
        <f>F35/F5</f>
        <v>7.283382168271243E-3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ECEF-3F69-D749-BBAC-9EE78D05B7DC}">
  <dimension ref="B1:AL72"/>
  <sheetViews>
    <sheetView topLeftCell="AG10" zoomScale="90" zoomScaleNormal="90" workbookViewId="0">
      <selection activeCell="AJ36" sqref="AJ36"/>
    </sheetView>
  </sheetViews>
  <sheetFormatPr baseColWidth="10" defaultRowHeight="16" x14ac:dyDescent="0.2"/>
  <cols>
    <col min="15" max="15" width="23.33203125" customWidth="1"/>
    <col min="19" max="19" width="13.1640625" bestFit="1" customWidth="1"/>
    <col min="21" max="21" width="18.6640625" customWidth="1"/>
    <col min="22" max="22" width="15.33203125" customWidth="1"/>
    <col min="23" max="23" width="16.5" customWidth="1"/>
    <col min="24" max="25" width="15.1640625" customWidth="1"/>
    <col min="26" max="26" width="16.5" customWidth="1"/>
    <col min="27" max="27" width="15.5" customWidth="1"/>
    <col min="28" max="28" width="15.83203125" customWidth="1"/>
    <col min="29" max="29" width="20" customWidth="1"/>
    <col min="30" max="30" width="17.33203125" customWidth="1"/>
    <col min="31" max="31" width="16.1640625" customWidth="1"/>
    <col min="32" max="32" width="14.83203125" customWidth="1"/>
    <col min="33" max="33" width="16.83203125" customWidth="1"/>
    <col min="34" max="34" width="12.83203125" customWidth="1"/>
    <col min="35" max="35" width="14" customWidth="1"/>
    <col min="36" max="37" width="16.1640625" customWidth="1"/>
    <col min="38" max="38" width="17.5" customWidth="1"/>
  </cols>
  <sheetData>
    <row r="1" spans="2:38" x14ac:dyDescent="0.2">
      <c r="V1" s="2" t="s">
        <v>0</v>
      </c>
      <c r="W1" s="2" t="s">
        <v>1</v>
      </c>
      <c r="X1" s="2" t="s">
        <v>2</v>
      </c>
      <c r="Y1" s="4" t="s">
        <v>51</v>
      </c>
      <c r="AA1" s="2" t="s">
        <v>0</v>
      </c>
      <c r="AB1" s="2" t="s">
        <v>1</v>
      </c>
      <c r="AC1" s="2" t="s">
        <v>2</v>
      </c>
      <c r="AD1" s="4" t="s">
        <v>51</v>
      </c>
    </row>
    <row r="2" spans="2:38" x14ac:dyDescent="0.2">
      <c r="O2" s="2"/>
      <c r="P2" s="2" t="s">
        <v>0</v>
      </c>
      <c r="Q2" s="2" t="s">
        <v>1</v>
      </c>
      <c r="R2" s="2" t="s">
        <v>2</v>
      </c>
      <c r="S2" s="4" t="s">
        <v>51</v>
      </c>
      <c r="U2" t="s">
        <v>133</v>
      </c>
      <c r="V2">
        <f>P14</f>
        <v>247</v>
      </c>
      <c r="W2">
        <f t="shared" ref="W2:Y2" si="0">Q14</f>
        <v>2410</v>
      </c>
      <c r="X2">
        <f t="shared" si="0"/>
        <v>1239</v>
      </c>
      <c r="Y2">
        <f t="shared" si="0"/>
        <v>753</v>
      </c>
      <c r="AA2" s="20">
        <f>V2/V$7</f>
        <v>2.7024070021881837E-2</v>
      </c>
      <c r="AB2" s="20">
        <f t="shared" ref="AB2:AD7" si="1">W2/W$7</f>
        <v>0.10190705738086177</v>
      </c>
      <c r="AC2" s="20">
        <f t="shared" si="1"/>
        <v>6.7968621427395903E-2</v>
      </c>
      <c r="AD2" s="20">
        <f t="shared" si="1"/>
        <v>4.4286302417220494E-2</v>
      </c>
    </row>
    <row r="3" spans="2:38" x14ac:dyDescent="0.2">
      <c r="O3" s="2" t="s">
        <v>37</v>
      </c>
      <c r="P3" s="3">
        <v>11609771.923900001</v>
      </c>
      <c r="Q3" s="3">
        <v>14574590.8835</v>
      </c>
      <c r="R3" s="3">
        <v>14999540.592700001</v>
      </c>
      <c r="S3" s="3">
        <v>9432620.1483800001</v>
      </c>
      <c r="U3" t="s">
        <v>134</v>
      </c>
      <c r="V3">
        <f>P12</f>
        <v>2392</v>
      </c>
      <c r="W3">
        <f t="shared" ref="W3:Y3" si="2">Q12</f>
        <v>12057</v>
      </c>
      <c r="X3">
        <f t="shared" si="2"/>
        <v>8090</v>
      </c>
      <c r="Y3">
        <f t="shared" si="2"/>
        <v>6608</v>
      </c>
      <c r="AA3" s="20">
        <f t="shared" ref="AA3:AA7" si="3">V3/V$7</f>
        <v>0.26170678336980308</v>
      </c>
      <c r="AB3" s="20">
        <f t="shared" si="1"/>
        <v>0.50983128250665988</v>
      </c>
      <c r="AC3" s="20">
        <f t="shared" si="1"/>
        <v>0.44379834329913875</v>
      </c>
      <c r="AD3" s="20">
        <f t="shared" si="1"/>
        <v>0.38863729930012353</v>
      </c>
    </row>
    <row r="4" spans="2:38" x14ac:dyDescent="0.2">
      <c r="B4" t="s">
        <v>0</v>
      </c>
      <c r="O4" t="s">
        <v>35</v>
      </c>
      <c r="P4" s="1">
        <f>8812266.0779*0.405</f>
        <v>3568967.7615495003</v>
      </c>
      <c r="Q4" s="1">
        <f>0.405*22884898.8491</f>
        <v>9268384.0338855013</v>
      </c>
      <c r="R4" s="1">
        <f>0.405*21965155.288</f>
        <v>8895887.89164</v>
      </c>
      <c r="S4" s="1">
        <v>5332421.3021</v>
      </c>
      <c r="U4" s="14" t="s">
        <v>135</v>
      </c>
      <c r="V4">
        <f>P10</f>
        <v>3947</v>
      </c>
      <c r="W4">
        <f t="shared" ref="W4:Y4" si="4">Q10</f>
        <v>8584</v>
      </c>
      <c r="X4">
        <f t="shared" si="4"/>
        <v>7128</v>
      </c>
      <c r="Y4">
        <f t="shared" si="4"/>
        <v>7424</v>
      </c>
      <c r="AA4" s="20">
        <f t="shared" si="3"/>
        <v>0.43183807439824945</v>
      </c>
      <c r="AB4" s="20">
        <f t="shared" si="1"/>
        <v>0.36297517865448858</v>
      </c>
      <c r="AC4" s="20">
        <f t="shared" si="1"/>
        <v>0.39102528937407427</v>
      </c>
      <c r="AD4" s="20">
        <f t="shared" si="1"/>
        <v>0.43662883020643417</v>
      </c>
    </row>
    <row r="5" spans="2:38" x14ac:dyDescent="0.2">
      <c r="O5" s="5" t="s">
        <v>3</v>
      </c>
      <c r="P5" s="6">
        <v>40000</v>
      </c>
      <c r="Q5" s="6">
        <v>40000</v>
      </c>
      <c r="R5" s="6">
        <v>40000</v>
      </c>
      <c r="S5" s="6">
        <v>40000</v>
      </c>
      <c r="U5" s="14" t="s">
        <v>136</v>
      </c>
      <c r="V5" s="1">
        <f>P8</f>
        <v>931</v>
      </c>
      <c r="W5" s="1">
        <f t="shared" ref="W5:Y5" si="5">Q8</f>
        <v>117</v>
      </c>
      <c r="X5" s="1">
        <f t="shared" si="5"/>
        <v>474</v>
      </c>
      <c r="Y5" s="1">
        <f t="shared" si="5"/>
        <v>771</v>
      </c>
      <c r="AA5" s="20">
        <f t="shared" si="3"/>
        <v>0.10185995623632385</v>
      </c>
      <c r="AB5" s="20">
        <f t="shared" si="1"/>
        <v>4.9473550678675628E-3</v>
      </c>
      <c r="AC5" s="20">
        <f t="shared" si="1"/>
        <v>2.6002523451642987E-2</v>
      </c>
      <c r="AD5" s="20">
        <f t="shared" si="1"/>
        <v>4.5344939128389106E-2</v>
      </c>
    </row>
    <row r="6" spans="2:38" x14ac:dyDescent="0.2">
      <c r="B6">
        <v>3</v>
      </c>
      <c r="C6">
        <v>102</v>
      </c>
      <c r="D6">
        <v>201</v>
      </c>
      <c r="E6">
        <v>300</v>
      </c>
      <c r="F6">
        <v>10002</v>
      </c>
      <c r="G6">
        <v>10101</v>
      </c>
      <c r="H6">
        <v>10200</v>
      </c>
      <c r="I6">
        <v>20001</v>
      </c>
      <c r="J6">
        <v>20100</v>
      </c>
      <c r="K6">
        <v>30000</v>
      </c>
      <c r="O6" t="s">
        <v>4</v>
      </c>
      <c r="P6" s="1">
        <v>9140</v>
      </c>
      <c r="Q6" s="1">
        <v>23649</v>
      </c>
      <c r="R6" s="1">
        <v>18229</v>
      </c>
      <c r="S6" s="1">
        <v>17003</v>
      </c>
      <c r="U6" t="s">
        <v>95</v>
      </c>
      <c r="V6" s="1">
        <f>V7-V2-V3-V4-V5</f>
        <v>1623</v>
      </c>
      <c r="W6" s="1">
        <f t="shared" ref="W6:Y6" si="6">W7-W2-W3-W4-W5</f>
        <v>481</v>
      </c>
      <c r="X6" s="1">
        <f t="shared" si="6"/>
        <v>1298</v>
      </c>
      <c r="Y6" s="1">
        <f t="shared" si="6"/>
        <v>1447</v>
      </c>
      <c r="AA6" s="20">
        <f t="shared" si="3"/>
        <v>0.17757111597374178</v>
      </c>
      <c r="AB6" s="20">
        <f t="shared" si="1"/>
        <v>2.0339126390122204E-2</v>
      </c>
      <c r="AC6" s="20">
        <f t="shared" si="1"/>
        <v>7.1205222447748087E-2</v>
      </c>
      <c r="AD6" s="20">
        <f t="shared" si="1"/>
        <v>8.5102628947832729E-2</v>
      </c>
      <c r="AG6">
        <v>0.57999999999999996</v>
      </c>
      <c r="AH6">
        <f>EXP(AG6)-1</f>
        <v>0.7860384307500734</v>
      </c>
    </row>
    <row r="7" spans="2:38" x14ac:dyDescent="0.2">
      <c r="B7">
        <v>247</v>
      </c>
      <c r="C7">
        <v>2392</v>
      </c>
      <c r="D7">
        <v>3947</v>
      </c>
      <c r="E7">
        <v>931</v>
      </c>
      <c r="F7">
        <v>73</v>
      </c>
      <c r="G7">
        <v>947</v>
      </c>
      <c r="H7">
        <v>549</v>
      </c>
      <c r="I7">
        <v>8</v>
      </c>
      <c r="J7">
        <v>42</v>
      </c>
      <c r="K7">
        <v>4</v>
      </c>
      <c r="O7" s="5" t="s">
        <v>5</v>
      </c>
      <c r="P7" s="7">
        <f>P6/P5</f>
        <v>0.22850000000000001</v>
      </c>
      <c r="Q7" s="7">
        <f>Q6/Q5</f>
        <v>0.591225</v>
      </c>
      <c r="R7" s="7">
        <f>R6/R5</f>
        <v>0.45572499999999999</v>
      </c>
      <c r="S7" s="7">
        <f>S6/S5</f>
        <v>0.42507499999999998</v>
      </c>
      <c r="U7" t="s">
        <v>4</v>
      </c>
      <c r="V7" s="1">
        <v>9140</v>
      </c>
      <c r="W7" s="1">
        <v>23649</v>
      </c>
      <c r="X7" s="1">
        <v>18229</v>
      </c>
      <c r="Y7" s="1">
        <v>17003</v>
      </c>
      <c r="AA7" s="20">
        <f t="shared" si="3"/>
        <v>1</v>
      </c>
      <c r="AB7" s="20">
        <f t="shared" si="1"/>
        <v>1</v>
      </c>
      <c r="AC7" s="20">
        <f t="shared" si="1"/>
        <v>1</v>
      </c>
      <c r="AD7" s="20">
        <f t="shared" si="1"/>
        <v>1</v>
      </c>
    </row>
    <row r="8" spans="2:38" x14ac:dyDescent="0.2">
      <c r="O8" s="2" t="s">
        <v>22</v>
      </c>
      <c r="P8" s="3">
        <v>931</v>
      </c>
      <c r="Q8" s="3">
        <v>117</v>
      </c>
      <c r="R8" s="3">
        <v>474</v>
      </c>
      <c r="S8" s="3">
        <v>771</v>
      </c>
    </row>
    <row r="9" spans="2:38" x14ac:dyDescent="0.2">
      <c r="O9" s="5" t="s">
        <v>6</v>
      </c>
      <c r="P9" s="7">
        <f>P8/P6</f>
        <v>0.10185995623632385</v>
      </c>
      <c r="Q9" s="7">
        <f>Q8/Q6</f>
        <v>4.9473550678675628E-3</v>
      </c>
      <c r="R9" s="7">
        <f>R8/R6</f>
        <v>2.6002523451642987E-2</v>
      </c>
      <c r="S9" s="7">
        <f>S8/S6</f>
        <v>4.5344939128389106E-2</v>
      </c>
    </row>
    <row r="10" spans="2:38" x14ac:dyDescent="0.2">
      <c r="O10" s="2" t="s">
        <v>23</v>
      </c>
      <c r="P10" s="2">
        <v>3947</v>
      </c>
      <c r="Q10" s="2">
        <v>8584</v>
      </c>
      <c r="R10" s="2">
        <v>7128</v>
      </c>
      <c r="S10" s="2">
        <v>7424</v>
      </c>
      <c r="U10" s="4"/>
      <c r="V10" s="57" t="s">
        <v>32</v>
      </c>
      <c r="W10" s="58"/>
      <c r="X10" s="58"/>
      <c r="Y10" s="59"/>
      <c r="Z10" s="57" t="s">
        <v>33</v>
      </c>
      <c r="AA10" s="58"/>
      <c r="AB10" s="58"/>
      <c r="AC10" s="59"/>
      <c r="AD10" s="57" t="s">
        <v>34</v>
      </c>
      <c r="AE10" s="58"/>
      <c r="AF10" s="58"/>
      <c r="AG10" s="58"/>
      <c r="AH10" s="29"/>
    </row>
    <row r="11" spans="2:38" x14ac:dyDescent="0.2">
      <c r="O11" s="5" t="s">
        <v>6</v>
      </c>
      <c r="P11" s="7">
        <f>P10/P6</f>
        <v>0.43183807439824945</v>
      </c>
      <c r="Q11" s="7">
        <f>Q10/Q6</f>
        <v>0.36297517865448858</v>
      </c>
      <c r="R11" s="7">
        <f>R10/R6</f>
        <v>0.39102528937407427</v>
      </c>
      <c r="S11" s="7">
        <f>S10/S6</f>
        <v>0.43662883020643417</v>
      </c>
      <c r="U11" t="s">
        <v>49</v>
      </c>
      <c r="V11" s="49">
        <v>0.215</v>
      </c>
      <c r="W11" s="50"/>
      <c r="X11" s="50"/>
      <c r="Y11" s="51"/>
      <c r="Z11" s="49">
        <v>0.14000000000000001</v>
      </c>
      <c r="AA11" s="50"/>
      <c r="AB11" s="50"/>
      <c r="AC11" s="51"/>
      <c r="AD11" s="49">
        <v>0.11700000000000001</v>
      </c>
      <c r="AE11" s="50"/>
      <c r="AF11" s="50"/>
      <c r="AG11" s="50"/>
      <c r="AH11" s="29"/>
      <c r="AI11" t="s">
        <v>44</v>
      </c>
    </row>
    <row r="12" spans="2:38" x14ac:dyDescent="0.2">
      <c r="O12" s="2" t="s">
        <v>24</v>
      </c>
      <c r="P12" s="2">
        <v>2392</v>
      </c>
      <c r="Q12" s="2">
        <v>12057</v>
      </c>
      <c r="R12" s="2">
        <v>8090</v>
      </c>
      <c r="S12" s="2">
        <v>6608</v>
      </c>
      <c r="U12" t="s">
        <v>52</v>
      </c>
      <c r="V12" s="52">
        <f>EXP(V11)-1</f>
        <v>0.23986189696606175</v>
      </c>
      <c r="W12" s="53"/>
      <c r="X12" s="53"/>
      <c r="Y12" s="54"/>
      <c r="Z12" s="52">
        <f>EXP(Z11)-1</f>
        <v>0.15027379885722736</v>
      </c>
      <c r="AA12" s="53"/>
      <c r="AB12" s="53"/>
      <c r="AC12" s="54"/>
      <c r="AD12" s="52">
        <f>EXP(AD11)-1</f>
        <v>0.1241194296905368</v>
      </c>
      <c r="AE12" s="53"/>
      <c r="AF12" s="53"/>
      <c r="AG12" s="53"/>
      <c r="AH12" s="29"/>
    </row>
    <row r="13" spans="2:38" x14ac:dyDescent="0.2">
      <c r="B13" t="s">
        <v>1</v>
      </c>
      <c r="O13" s="5" t="s">
        <v>6</v>
      </c>
      <c r="P13" s="7">
        <f>P12/P6</f>
        <v>0.26170678336980308</v>
      </c>
      <c r="Q13" s="7">
        <f>Q12/Q6</f>
        <v>0.50983128250665988</v>
      </c>
      <c r="R13" s="7">
        <f>R12/R6</f>
        <v>0.44379834329913875</v>
      </c>
      <c r="S13" s="7">
        <f>S12/S6</f>
        <v>0.38863729930012353</v>
      </c>
      <c r="U13" t="s">
        <v>45</v>
      </c>
      <c r="V13" s="15" t="s">
        <v>0</v>
      </c>
      <c r="W13" s="4" t="s">
        <v>1</v>
      </c>
      <c r="X13" s="4" t="s">
        <v>2</v>
      </c>
      <c r="Y13" s="30" t="s">
        <v>51</v>
      </c>
      <c r="Z13" s="4" t="s">
        <v>0</v>
      </c>
      <c r="AA13" s="4" t="s">
        <v>1</v>
      </c>
      <c r="AB13" s="4" t="s">
        <v>2</v>
      </c>
      <c r="AC13" s="30" t="s">
        <v>51</v>
      </c>
      <c r="AD13" s="32" t="s">
        <v>0</v>
      </c>
      <c r="AE13" s="2" t="s">
        <v>1</v>
      </c>
      <c r="AF13" s="2" t="s">
        <v>2</v>
      </c>
      <c r="AG13" t="s">
        <v>51</v>
      </c>
      <c r="AI13" s="4" t="s">
        <v>0</v>
      </c>
      <c r="AJ13" s="4" t="s">
        <v>1</v>
      </c>
      <c r="AK13" s="4" t="s">
        <v>2</v>
      </c>
      <c r="AL13" s="4" t="s">
        <v>51</v>
      </c>
    </row>
    <row r="14" spans="2:38" x14ac:dyDescent="0.2">
      <c r="O14" s="2" t="s">
        <v>25</v>
      </c>
      <c r="P14" s="2">
        <v>247</v>
      </c>
      <c r="Q14" s="2">
        <v>2410</v>
      </c>
      <c r="R14" s="2">
        <v>1239</v>
      </c>
      <c r="S14" s="2">
        <v>753</v>
      </c>
      <c r="U14" t="s">
        <v>46</v>
      </c>
      <c r="V14" s="16">
        <f>P27*P3*P7</f>
        <v>1160.9771923900003</v>
      </c>
      <c r="W14" s="11">
        <f t="shared" ref="W14:Y14" si="7">Q27*Q3*Q7</f>
        <v>0</v>
      </c>
      <c r="X14" s="11">
        <f t="shared" si="7"/>
        <v>749.97702963500001</v>
      </c>
      <c r="Y14" s="31">
        <f t="shared" si="7"/>
        <v>0</v>
      </c>
      <c r="Z14" s="11">
        <f>P9*P7*P3</f>
        <v>270217.44152877253</v>
      </c>
      <c r="AA14" s="11">
        <f>Q9*Q7*Q3</f>
        <v>42630.678334237498</v>
      </c>
      <c r="AB14" s="11">
        <f>R9*R7*R3</f>
        <v>177744.55602349501</v>
      </c>
      <c r="AC14" s="33">
        <f>S9*S7*S3</f>
        <v>181813.75336002448</v>
      </c>
      <c r="AD14" s="17">
        <f>P7*P3*P11</f>
        <v>1145594.2445908326</v>
      </c>
      <c r="AE14" s="33">
        <f>Q7*Q3*Q11</f>
        <v>3127707.2035991</v>
      </c>
      <c r="AF14" s="33">
        <f>R7*R3*R11</f>
        <v>2672918.1336191399</v>
      </c>
      <c r="AG14" s="33">
        <f>S7*S3*S11</f>
        <v>1750694.2995393281</v>
      </c>
      <c r="AH14" s="11"/>
      <c r="AI14" s="11"/>
    </row>
    <row r="15" spans="2:38" x14ac:dyDescent="0.2">
      <c r="B15">
        <v>3</v>
      </c>
      <c r="C15">
        <v>102</v>
      </c>
      <c r="D15">
        <v>201</v>
      </c>
      <c r="E15">
        <v>300</v>
      </c>
      <c r="F15">
        <v>10002</v>
      </c>
      <c r="G15">
        <v>10101</v>
      </c>
      <c r="H15">
        <v>10200</v>
      </c>
      <c r="I15">
        <v>20001</v>
      </c>
      <c r="J15">
        <v>20100</v>
      </c>
      <c r="O15" s="5" t="s">
        <v>6</v>
      </c>
      <c r="P15" s="7">
        <f>P14/P6</f>
        <v>2.7024070021881837E-2</v>
      </c>
      <c r="Q15" s="7">
        <f>Q14/Q6</f>
        <v>0.10190705738086177</v>
      </c>
      <c r="R15" s="7">
        <f>R14/R6</f>
        <v>6.7968621427395903E-2</v>
      </c>
      <c r="S15" s="7">
        <f>S14/S6</f>
        <v>4.4286302417220494E-2</v>
      </c>
      <c r="U15" t="s">
        <v>50</v>
      </c>
      <c r="V15" s="16">
        <f>V14*V12*P29</f>
        <v>30075.212703707773</v>
      </c>
      <c r="W15" s="12">
        <f>W14*V12*Q29</f>
        <v>0</v>
      </c>
      <c r="X15" s="12">
        <f>X14*V12*R29</f>
        <v>19608.109518005353</v>
      </c>
      <c r="Y15" s="19">
        <f>Y14*V12*S29</f>
        <v>0</v>
      </c>
      <c r="Z15" s="11">
        <f>Z14*$Z$12*P29</f>
        <v>4385512.9572490109</v>
      </c>
      <c r="AA15" s="11">
        <f>AA14*$Z$12*Q29</f>
        <v>1319692.4401161515</v>
      </c>
      <c r="AB15" s="11">
        <f>AB14*$Z$12*R29</f>
        <v>2911428.1129227635</v>
      </c>
      <c r="AC15" s="11">
        <f>AC14*$Z$12*S29</f>
        <v>4453460.4745100038</v>
      </c>
      <c r="AD15" s="18">
        <f>AD14*$AD$12*P29</f>
        <v>15356574.463900549</v>
      </c>
      <c r="AE15" s="12">
        <f>AE14*$AD$12*Q29</f>
        <v>79971102.276039004</v>
      </c>
      <c r="AF15" s="12">
        <f>AF14*$AD$12*R29</f>
        <v>36161957.104618885</v>
      </c>
      <c r="AG15" s="12">
        <f>AG14*$AD$12*S29</f>
        <v>35419114.01747112</v>
      </c>
      <c r="AH15" s="11"/>
      <c r="AI15" s="11">
        <f>V15+Z15+AD15</f>
        <v>19772162.633853268</v>
      </c>
      <c r="AJ15" s="11">
        <f t="shared" ref="AJ15:AL15" si="8">W15+AA15+AE15</f>
        <v>81290794.716155156</v>
      </c>
      <c r="AK15" s="11">
        <f t="shared" si="8"/>
        <v>39092993.327059656</v>
      </c>
      <c r="AL15" s="11">
        <f t="shared" si="8"/>
        <v>39872574.491981126</v>
      </c>
    </row>
    <row r="16" spans="2:38" x14ac:dyDescent="0.2">
      <c r="B16">
        <v>2410</v>
      </c>
      <c r="C16">
        <v>12057</v>
      </c>
      <c r="D16">
        <v>8584</v>
      </c>
      <c r="E16">
        <v>117</v>
      </c>
      <c r="F16">
        <v>85</v>
      </c>
      <c r="G16">
        <v>343</v>
      </c>
      <c r="H16">
        <v>34</v>
      </c>
      <c r="I16">
        <v>5</v>
      </c>
      <c r="J16">
        <v>14</v>
      </c>
      <c r="O16" s="2" t="s">
        <v>26</v>
      </c>
      <c r="P16" s="3">
        <v>73</v>
      </c>
      <c r="Q16" s="3">
        <v>85</v>
      </c>
      <c r="R16" s="3">
        <v>169</v>
      </c>
      <c r="S16" s="3">
        <v>102</v>
      </c>
      <c r="U16" s="13"/>
      <c r="V16" s="46" t="s">
        <v>38</v>
      </c>
      <c r="W16" s="55"/>
      <c r="X16" s="55"/>
      <c r="Y16" s="48"/>
      <c r="Z16" s="46" t="s">
        <v>39</v>
      </c>
      <c r="AA16" s="47"/>
      <c r="AB16" s="47"/>
      <c r="AC16" s="48"/>
      <c r="AD16" s="56" t="s">
        <v>40</v>
      </c>
      <c r="AE16" s="55"/>
      <c r="AF16" s="55"/>
      <c r="AG16" s="55"/>
      <c r="AH16" s="29"/>
      <c r="AI16" s="11"/>
    </row>
    <row r="17" spans="2:38" x14ac:dyDescent="0.2">
      <c r="O17" s="5" t="s">
        <v>6</v>
      </c>
      <c r="P17" s="7">
        <f>P16/P6</f>
        <v>7.9868708971553605E-3</v>
      </c>
      <c r="Q17" s="7">
        <f t="shared" ref="Q17:S17" si="9">Q16/Q6</f>
        <v>3.5942323142627596E-3</v>
      </c>
      <c r="R17" s="7">
        <f t="shared" si="9"/>
        <v>9.2709419057545664E-3</v>
      </c>
      <c r="S17" s="7">
        <f t="shared" si="9"/>
        <v>5.9989413632888311E-3</v>
      </c>
      <c r="U17" t="s">
        <v>36</v>
      </c>
      <c r="V17" s="49">
        <v>0.13</v>
      </c>
      <c r="W17" s="50"/>
      <c r="X17" s="50"/>
      <c r="Y17" s="51"/>
      <c r="Z17" s="49">
        <v>0.151</v>
      </c>
      <c r="AA17" s="50"/>
      <c r="AB17" s="50"/>
      <c r="AC17" s="51"/>
      <c r="AD17" s="49">
        <v>0.13100000000000001</v>
      </c>
      <c r="AE17" s="50"/>
      <c r="AF17" s="50"/>
      <c r="AG17" s="50"/>
      <c r="AH17" s="29"/>
      <c r="AI17" s="11"/>
    </row>
    <row r="18" spans="2:38" x14ac:dyDescent="0.2">
      <c r="O18" s="2" t="s">
        <v>27</v>
      </c>
      <c r="P18" s="2">
        <v>947</v>
      </c>
      <c r="Q18" s="2">
        <v>343</v>
      </c>
      <c r="R18" s="2">
        <v>825</v>
      </c>
      <c r="S18" s="2">
        <v>901</v>
      </c>
      <c r="U18" t="s">
        <v>52</v>
      </c>
      <c r="V18" s="52">
        <f>EXP(V17)-1</f>
        <v>0.13882838332462177</v>
      </c>
      <c r="W18" s="53"/>
      <c r="X18" s="53"/>
      <c r="Y18" s="54"/>
      <c r="Z18" s="52">
        <f>EXP(Z17)-1</f>
        <v>0.16299665808182029</v>
      </c>
      <c r="AA18" s="53"/>
      <c r="AB18" s="53"/>
      <c r="AC18" s="54"/>
      <c r="AD18" s="52">
        <f>EXP(AD17)-1</f>
        <v>0.13996778131199039</v>
      </c>
      <c r="AE18" s="53"/>
      <c r="AF18" s="53"/>
      <c r="AG18" s="53"/>
      <c r="AH18" s="29"/>
      <c r="AI18" s="11"/>
    </row>
    <row r="19" spans="2:38" x14ac:dyDescent="0.2">
      <c r="O19" s="5" t="s">
        <v>6</v>
      </c>
      <c r="P19" s="7">
        <f>P18/P6</f>
        <v>0.10361050328227571</v>
      </c>
      <c r="Q19" s="7">
        <f t="shared" ref="Q19:S19" si="10">Q18/Q6</f>
        <v>1.4503784515201488E-2</v>
      </c>
      <c r="R19" s="7">
        <f t="shared" si="10"/>
        <v>4.5257556640517858E-2</v>
      </c>
      <c r="S19" s="7">
        <f t="shared" si="10"/>
        <v>5.2990648709051347E-2</v>
      </c>
      <c r="U19" t="s">
        <v>45</v>
      </c>
      <c r="V19" s="32" t="s">
        <v>0</v>
      </c>
      <c r="W19" s="2" t="s">
        <v>1</v>
      </c>
      <c r="X19" s="2" t="s">
        <v>2</v>
      </c>
      <c r="Y19" s="13" t="s">
        <v>51</v>
      </c>
      <c r="Z19" s="4" t="s">
        <v>0</v>
      </c>
      <c r="AA19" s="4" t="s">
        <v>1</v>
      </c>
      <c r="AB19" s="4" t="s">
        <v>2</v>
      </c>
      <c r="AC19" s="30" t="s">
        <v>51</v>
      </c>
      <c r="AD19" s="32" t="s">
        <v>0</v>
      </c>
      <c r="AE19" s="2" t="s">
        <v>1</v>
      </c>
      <c r="AF19" s="2" t="s">
        <v>2</v>
      </c>
      <c r="AG19" t="s">
        <v>51</v>
      </c>
      <c r="AI19" s="11"/>
      <c r="AJ19" s="11"/>
      <c r="AK19" s="11"/>
    </row>
    <row r="20" spans="2:38" x14ac:dyDescent="0.2">
      <c r="O20" s="2" t="s">
        <v>28</v>
      </c>
      <c r="P20" s="2">
        <v>549</v>
      </c>
      <c r="Q20" s="2">
        <v>34</v>
      </c>
      <c r="R20" s="2">
        <v>285</v>
      </c>
      <c r="S20" s="2">
        <v>401</v>
      </c>
      <c r="U20" t="s">
        <v>46</v>
      </c>
      <c r="V20" s="17">
        <f>P27*P3*P7</f>
        <v>1160.9771923900003</v>
      </c>
      <c r="W20" s="33">
        <f>Q27*Q3*Q7</f>
        <v>0</v>
      </c>
      <c r="X20" s="33">
        <f>R27*R3*R7</f>
        <v>749.97702963500001</v>
      </c>
      <c r="Y20" s="31">
        <f>S27*S3*S7</f>
        <v>0</v>
      </c>
      <c r="Z20" s="11">
        <f>P3*P9*P7</f>
        <v>270217.44152877253</v>
      </c>
      <c r="AA20" s="11">
        <f>Q3*Q9*Q7</f>
        <v>42630.678334237498</v>
      </c>
      <c r="AB20" s="11">
        <f>R3*R9*R7</f>
        <v>177744.55602349501</v>
      </c>
      <c r="AC20" s="31">
        <f>S3*S9*S7</f>
        <v>181813.75336002451</v>
      </c>
      <c r="AD20" s="17">
        <f>P3*P7*P11</f>
        <v>1145594.2445908326</v>
      </c>
      <c r="AE20" s="33">
        <f>Q3*Q7*Q11</f>
        <v>3127707.2035991</v>
      </c>
      <c r="AF20" s="33">
        <f>R3*R7*R11</f>
        <v>2672918.1336191399</v>
      </c>
      <c r="AG20" s="33">
        <f>S3*S7*S11</f>
        <v>1750694.2995393281</v>
      </c>
      <c r="AH20" s="11"/>
      <c r="AI20" s="11"/>
    </row>
    <row r="21" spans="2:38" x14ac:dyDescent="0.2">
      <c r="O21" s="5" t="s">
        <v>6</v>
      </c>
      <c r="P21" s="7">
        <f>P20/P6</f>
        <v>6.0065645514223193E-2</v>
      </c>
      <c r="Q21" s="7">
        <f t="shared" ref="Q21:S21" si="11">Q20/Q6</f>
        <v>1.4376929257051039E-3</v>
      </c>
      <c r="R21" s="7">
        <f t="shared" si="11"/>
        <v>1.563442865763344E-2</v>
      </c>
      <c r="S21" s="7">
        <f t="shared" si="11"/>
        <v>2.3584073398811974E-2</v>
      </c>
      <c r="U21" t="s">
        <v>50</v>
      </c>
      <c r="V21" s="16">
        <f>V20*V18*P29</f>
        <v>17407.071363196308</v>
      </c>
      <c r="W21" s="12">
        <f>W20*V18*Q29</f>
        <v>0</v>
      </c>
      <c r="X21" s="12">
        <f>X20*V18*R29</f>
        <v>11348.872742476362</v>
      </c>
      <c r="Y21" s="19">
        <f>Y20*V18*S29</f>
        <v>0</v>
      </c>
      <c r="Z21" s="11">
        <f>Z20*$Z$18*P29</f>
        <v>4756810.3118578363</v>
      </c>
      <c r="AA21" s="11">
        <f>AA20*$Z$18*Q29</f>
        <v>1431423.5686498054</v>
      </c>
      <c r="AB21" s="11">
        <f>AB20*$Z$18*R29</f>
        <v>3157922.7800232559</v>
      </c>
      <c r="AC21" s="11">
        <f>AC20*$Z$18*S29</f>
        <v>4830510.5731324004</v>
      </c>
      <c r="AD21" s="18">
        <f>AD20*$AD$18*P29</f>
        <v>17317398.747509766</v>
      </c>
      <c r="AE21" s="12">
        <f>AE20*$AD$18*Q29</f>
        <v>90182317.003546938</v>
      </c>
      <c r="AF21" s="12">
        <f>AF20*$AD$18*R29</f>
        <v>40779343.866247043</v>
      </c>
      <c r="AG21" s="12">
        <f>AG20*$AD$18*S29</f>
        <v>39941649.888517223</v>
      </c>
      <c r="AH21" s="11"/>
      <c r="AI21" s="11">
        <f t="shared" ref="AI21:AI27" si="12">V21+Z21+AD21</f>
        <v>22091616.1307308</v>
      </c>
      <c r="AJ21" s="11">
        <f t="shared" ref="AJ21" si="13">W21+AA21+AE21</f>
        <v>91613740.572196737</v>
      </c>
      <c r="AK21" s="11">
        <f t="shared" ref="AK21" si="14">X21+AB21+AF21</f>
        <v>43948615.519012779</v>
      </c>
      <c r="AL21" s="11">
        <f t="shared" ref="AL21" si="15">Y21+AC21+AG21</f>
        <v>44772160.461649626</v>
      </c>
    </row>
    <row r="22" spans="2:38" x14ac:dyDescent="0.2">
      <c r="O22" s="2" t="s">
        <v>29</v>
      </c>
      <c r="P22" s="2">
        <v>8</v>
      </c>
      <c r="Q22" s="2">
        <v>5</v>
      </c>
      <c r="R22" s="2">
        <v>19</v>
      </c>
      <c r="S22" s="2">
        <v>15</v>
      </c>
      <c r="U22" s="13"/>
      <c r="V22" s="46" t="s">
        <v>41</v>
      </c>
      <c r="W22" s="55"/>
      <c r="X22" s="55"/>
      <c r="Y22" s="48"/>
      <c r="Z22" s="46" t="s">
        <v>42</v>
      </c>
      <c r="AA22" s="47"/>
      <c r="AB22" s="47"/>
      <c r="AC22" s="48"/>
      <c r="AD22" s="56" t="s">
        <v>43</v>
      </c>
      <c r="AE22" s="55"/>
      <c r="AF22" s="55"/>
      <c r="AG22" s="55"/>
      <c r="AH22" s="29"/>
      <c r="AI22" s="11"/>
    </row>
    <row r="23" spans="2:38" x14ac:dyDescent="0.2">
      <c r="B23" t="s">
        <v>2</v>
      </c>
      <c r="O23" s="5" t="s">
        <v>6</v>
      </c>
      <c r="P23" s="7">
        <f>P22/P6</f>
        <v>8.7527352297593001E-4</v>
      </c>
      <c r="Q23" s="7">
        <f t="shared" ref="Q23:S23" si="16">Q22/Q6</f>
        <v>2.1142543025075056E-4</v>
      </c>
      <c r="R23" s="7">
        <f t="shared" si="16"/>
        <v>1.0422952438422293E-3</v>
      </c>
      <c r="S23" s="7">
        <f t="shared" si="16"/>
        <v>8.8219725930718113E-4</v>
      </c>
      <c r="U23" t="s">
        <v>36</v>
      </c>
      <c r="V23" s="49">
        <v>0.14699999999999999</v>
      </c>
      <c r="W23" s="50"/>
      <c r="X23" s="50"/>
      <c r="Y23" s="51"/>
      <c r="Z23" s="49">
        <v>0.122</v>
      </c>
      <c r="AA23" s="50"/>
      <c r="AB23" s="50"/>
      <c r="AC23" s="51"/>
      <c r="AD23" s="49">
        <v>0.14099999999999999</v>
      </c>
      <c r="AE23" s="50"/>
      <c r="AF23" s="50"/>
      <c r="AG23" s="50"/>
      <c r="AH23" s="29"/>
      <c r="AI23" s="11"/>
    </row>
    <row r="24" spans="2:38" x14ac:dyDescent="0.2">
      <c r="O24" s="2" t="s">
        <v>30</v>
      </c>
      <c r="P24" s="2">
        <v>42</v>
      </c>
      <c r="Q24" s="2">
        <v>14</v>
      </c>
      <c r="R24" s="2">
        <v>38</v>
      </c>
      <c r="S24" s="2">
        <v>28</v>
      </c>
      <c r="U24" t="s">
        <v>52</v>
      </c>
      <c r="V24" s="52">
        <f>EXP(V23)-1</f>
        <v>0.15835396302985538</v>
      </c>
      <c r="W24" s="53"/>
      <c r="X24" s="53"/>
      <c r="Y24" s="54"/>
      <c r="Z24" s="52">
        <f>EXP(Z23)-1</f>
        <v>0.12975410178031876</v>
      </c>
      <c r="AA24" s="53"/>
      <c r="AB24" s="53"/>
      <c r="AC24" s="54"/>
      <c r="AD24" s="52">
        <f>EXP(AD23)-1</f>
        <v>0.15142464798474409</v>
      </c>
      <c r="AE24" s="53"/>
      <c r="AF24" s="53"/>
      <c r="AG24" s="53"/>
      <c r="AH24" s="29"/>
      <c r="AI24" s="11"/>
    </row>
    <row r="25" spans="2:38" x14ac:dyDescent="0.2">
      <c r="B25">
        <v>3</v>
      </c>
      <c r="C25">
        <v>102</v>
      </c>
      <c r="D25">
        <v>201</v>
      </c>
      <c r="E25">
        <v>300</v>
      </c>
      <c r="F25">
        <v>10002</v>
      </c>
      <c r="G25">
        <v>10101</v>
      </c>
      <c r="H25">
        <v>10200</v>
      </c>
      <c r="I25">
        <v>20001</v>
      </c>
      <c r="J25">
        <v>20100</v>
      </c>
      <c r="K25">
        <v>30000</v>
      </c>
      <c r="O25" s="5" t="s">
        <v>6</v>
      </c>
      <c r="P25" s="7">
        <f>P24/P6</f>
        <v>4.595185995623632E-3</v>
      </c>
      <c r="Q25" s="7">
        <f t="shared" ref="Q25:S25" si="17">Q24/Q6</f>
        <v>5.9199120470210156E-4</v>
      </c>
      <c r="R25" s="7">
        <f t="shared" si="17"/>
        <v>2.0845904876844587E-3</v>
      </c>
      <c r="S25" s="7">
        <f t="shared" si="17"/>
        <v>1.6467682173734047E-3</v>
      </c>
      <c r="U25" t="s">
        <v>45</v>
      </c>
      <c r="V25" s="32" t="s">
        <v>0</v>
      </c>
      <c r="W25" s="2" t="s">
        <v>1</v>
      </c>
      <c r="X25" s="2" t="s">
        <v>2</v>
      </c>
      <c r="Y25" s="30" t="s">
        <v>51</v>
      </c>
      <c r="Z25" s="4" t="s">
        <v>0</v>
      </c>
      <c r="AA25" s="2" t="s">
        <v>1</v>
      </c>
      <c r="AB25" s="2" t="s">
        <v>2</v>
      </c>
      <c r="AC25" s="30" t="s">
        <v>51</v>
      </c>
      <c r="AD25" s="15" t="s">
        <v>0</v>
      </c>
      <c r="AE25" s="2" t="s">
        <v>1</v>
      </c>
      <c r="AF25" s="2" t="s">
        <v>2</v>
      </c>
      <c r="AG25" t="s">
        <v>51</v>
      </c>
      <c r="AI25" s="11"/>
    </row>
    <row r="26" spans="2:38" x14ac:dyDescent="0.2">
      <c r="B26">
        <v>1239</v>
      </c>
      <c r="C26">
        <v>8090</v>
      </c>
      <c r="D26">
        <v>7128</v>
      </c>
      <c r="E26">
        <v>474</v>
      </c>
      <c r="F26">
        <v>169</v>
      </c>
      <c r="G26">
        <v>825</v>
      </c>
      <c r="H26">
        <v>285</v>
      </c>
      <c r="I26">
        <v>19</v>
      </c>
      <c r="J26">
        <v>38</v>
      </c>
      <c r="K26">
        <v>2</v>
      </c>
      <c r="O26" s="8" t="s">
        <v>31</v>
      </c>
      <c r="P26" s="8">
        <v>4</v>
      </c>
      <c r="Q26" s="8">
        <v>0</v>
      </c>
      <c r="R26" s="8">
        <v>2</v>
      </c>
      <c r="S26" s="8">
        <v>0</v>
      </c>
      <c r="U26" t="s">
        <v>46</v>
      </c>
      <c r="V26" s="17">
        <f>V20</f>
        <v>1160.9771923900003</v>
      </c>
      <c r="W26" s="33">
        <f t="shared" ref="W26:AG26" si="18">W20</f>
        <v>0</v>
      </c>
      <c r="X26" s="33">
        <f t="shared" si="18"/>
        <v>749.97702963500001</v>
      </c>
      <c r="Y26" s="31">
        <f t="shared" si="18"/>
        <v>0</v>
      </c>
      <c r="Z26" s="11">
        <f t="shared" si="18"/>
        <v>270217.44152877253</v>
      </c>
      <c r="AA26" s="33">
        <f t="shared" si="18"/>
        <v>42630.678334237498</v>
      </c>
      <c r="AB26" s="33">
        <f t="shared" si="18"/>
        <v>177744.55602349501</v>
      </c>
      <c r="AC26" s="31">
        <f t="shared" si="18"/>
        <v>181813.75336002451</v>
      </c>
      <c r="AD26" s="16">
        <f t="shared" si="18"/>
        <v>1145594.2445908326</v>
      </c>
      <c r="AE26" s="33">
        <f t="shared" si="18"/>
        <v>3127707.2035991</v>
      </c>
      <c r="AF26" s="33">
        <f t="shared" si="18"/>
        <v>2672918.1336191399</v>
      </c>
      <c r="AG26" s="33">
        <f t="shared" si="18"/>
        <v>1750694.2995393281</v>
      </c>
      <c r="AH26" s="11"/>
      <c r="AI26" s="11"/>
      <c r="AJ26" s="11"/>
      <c r="AK26" s="11"/>
    </row>
    <row r="27" spans="2:38" x14ac:dyDescent="0.2">
      <c r="O27" s="9" t="s">
        <v>6</v>
      </c>
      <c r="P27" s="10">
        <f>P26/P6</f>
        <v>4.3763676148796501E-4</v>
      </c>
      <c r="Q27" s="10">
        <f t="shared" ref="Q27:S27" si="19">Q26/Q6</f>
        <v>0</v>
      </c>
      <c r="R27" s="10">
        <f t="shared" si="19"/>
        <v>1.0971528882549784E-4</v>
      </c>
      <c r="S27" s="10">
        <f t="shared" si="19"/>
        <v>0</v>
      </c>
      <c r="U27" s="34" t="s">
        <v>50</v>
      </c>
      <c r="V27" s="18">
        <f>V26*V24*P29</f>
        <v>19855.29665544099</v>
      </c>
      <c r="W27" s="12">
        <f>W26*V24*Q29</f>
        <v>0</v>
      </c>
      <c r="X27" s="12">
        <f>X26*V24*R29</f>
        <v>12945.03999582271</v>
      </c>
      <c r="Y27" s="19">
        <f>Y26*V24*S29</f>
        <v>0</v>
      </c>
      <c r="Z27" s="12">
        <f>Z26*$Z$24*P29</f>
        <v>3786676.7123817024</v>
      </c>
      <c r="AA27" s="12">
        <f>AA26*$Z$24*Q29</f>
        <v>1139490.1073622047</v>
      </c>
      <c r="AB27" s="12">
        <f>AB26*$Z$24*R29</f>
        <v>2513876.2882355456</v>
      </c>
      <c r="AC27" s="12">
        <f>AC26*$Z$24*S29</f>
        <v>3845346.0821417579</v>
      </c>
      <c r="AD27" s="18">
        <f>AD26*$AD$24*P29</f>
        <v>18734890.163815688</v>
      </c>
      <c r="AE27" s="12">
        <f>AE26*$AD$24*Q29</f>
        <v>97564064.234694451</v>
      </c>
      <c r="AF27" s="12">
        <f>AF26*$AD$24*R29</f>
        <v>44117279.934809603</v>
      </c>
      <c r="AG27" s="12">
        <f>AG26*$AD$24*S29</f>
        <v>43211017.689972468</v>
      </c>
      <c r="AH27" s="11"/>
      <c r="AI27" s="11">
        <f t="shared" si="12"/>
        <v>22541422.172852833</v>
      </c>
      <c r="AJ27" s="11">
        <f t="shared" ref="AJ27" si="20">W27+AA27+AE27</f>
        <v>98703554.342056662</v>
      </c>
      <c r="AK27" s="11">
        <f t="shared" ref="AK27" si="21">X27+AB27+AF27</f>
        <v>46644101.263040975</v>
      </c>
      <c r="AL27" s="11">
        <f t="shared" ref="AL27" si="22">Y27+AC27+AG27</f>
        <v>47056363.772114225</v>
      </c>
    </row>
    <row r="29" spans="2:38" x14ac:dyDescent="0.2">
      <c r="B29" t="s">
        <v>51</v>
      </c>
      <c r="O29" s="41" t="s">
        <v>90</v>
      </c>
      <c r="P29">
        <v>108</v>
      </c>
      <c r="Q29">
        <v>206</v>
      </c>
      <c r="R29">
        <v>109</v>
      </c>
      <c r="S29">
        <v>163</v>
      </c>
    </row>
    <row r="30" spans="2:38" x14ac:dyDescent="0.2">
      <c r="B30">
        <v>3</v>
      </c>
      <c r="C30">
        <v>102</v>
      </c>
      <c r="D30">
        <v>201</v>
      </c>
      <c r="E30">
        <v>300</v>
      </c>
      <c r="F30">
        <v>10002</v>
      </c>
      <c r="G30">
        <v>10101</v>
      </c>
      <c r="H30">
        <v>10200</v>
      </c>
      <c r="I30">
        <v>20001</v>
      </c>
      <c r="J30">
        <v>20100</v>
      </c>
      <c r="K30">
        <v>30000</v>
      </c>
      <c r="M30" t="s">
        <v>208</v>
      </c>
      <c r="O30" t="s">
        <v>136</v>
      </c>
      <c r="P30" s="86">
        <v>71.512240000000006</v>
      </c>
      <c r="Q30" s="36"/>
      <c r="R30" s="86">
        <v>50.145560000000003</v>
      </c>
      <c r="S30" s="36"/>
    </row>
    <row r="31" spans="2:38" x14ac:dyDescent="0.2">
      <c r="B31">
        <v>753</v>
      </c>
      <c r="C31">
        <v>6608</v>
      </c>
      <c r="D31">
        <v>7424</v>
      </c>
      <c r="E31">
        <v>771</v>
      </c>
      <c r="F31">
        <v>102</v>
      </c>
      <c r="G31">
        <v>901</v>
      </c>
      <c r="H31">
        <v>401</v>
      </c>
      <c r="I31">
        <v>15</v>
      </c>
      <c r="J31">
        <v>28</v>
      </c>
      <c r="K31">
        <v>0</v>
      </c>
      <c r="O31" t="s">
        <v>135</v>
      </c>
      <c r="P31" s="86">
        <v>98.608689999999996</v>
      </c>
      <c r="Q31" s="86">
        <v>151.73962</v>
      </c>
      <c r="R31" s="86">
        <v>100.5393</v>
      </c>
      <c r="S31" s="86">
        <v>158.03744</v>
      </c>
    </row>
    <row r="32" spans="2:38" x14ac:dyDescent="0.2">
      <c r="O32" t="s">
        <v>134</v>
      </c>
      <c r="P32" s="86">
        <v>118.61991</v>
      </c>
      <c r="Q32" s="86">
        <v>163.92813000000001</v>
      </c>
      <c r="R32" s="86">
        <v>115.79268</v>
      </c>
      <c r="S32" s="86">
        <v>183.51156</v>
      </c>
      <c r="V32" t="s">
        <v>136</v>
      </c>
      <c r="Z32" t="s">
        <v>148</v>
      </c>
    </row>
    <row r="33" spans="13:33" x14ac:dyDescent="0.2">
      <c r="O33" t="s">
        <v>133</v>
      </c>
      <c r="P33" s="86">
        <v>176.38704999999999</v>
      </c>
      <c r="Q33" s="86">
        <v>475.52086000000003</v>
      </c>
      <c r="R33" s="86">
        <v>114.24321999999999</v>
      </c>
      <c r="S33" s="86">
        <v>96.037549999999996</v>
      </c>
      <c r="U33" t="s">
        <v>46</v>
      </c>
      <c r="V33" s="16">
        <f>V5/P5*P3</f>
        <v>270217.44152877253</v>
      </c>
      <c r="W33" s="16">
        <f t="shared" ref="W33:X33" si="23">W5/Q5*Q3</f>
        <v>42630.678334237506</v>
      </c>
      <c r="X33" s="16">
        <f t="shared" si="23"/>
        <v>177744.55602349501</v>
      </c>
      <c r="Y33" s="16">
        <f>Y5/S5*S3</f>
        <v>181813.75336002451</v>
      </c>
      <c r="Z33" s="16">
        <f>V4/P5*P3</f>
        <v>1145594.2445908326</v>
      </c>
      <c r="AA33" s="16">
        <f t="shared" ref="AA33:AB33" si="24">W4/Q5*Q3</f>
        <v>3127707.2035991005</v>
      </c>
      <c r="AB33" s="16">
        <f t="shared" si="24"/>
        <v>2672918.1336191399</v>
      </c>
      <c r="AC33" s="16">
        <f>Y4/S5*S3</f>
        <v>1750694.2995393279</v>
      </c>
    </row>
    <row r="34" spans="13:33" x14ac:dyDescent="0.2">
      <c r="U34" s="4"/>
      <c r="V34" s="46" t="s">
        <v>206</v>
      </c>
      <c r="W34" s="47"/>
      <c r="X34" s="47"/>
      <c r="Y34" s="48"/>
      <c r="Z34" s="46" t="s">
        <v>144</v>
      </c>
      <c r="AA34" s="47"/>
      <c r="AB34" s="47"/>
      <c r="AC34" s="48"/>
      <c r="AD34" s="46" t="s">
        <v>145</v>
      </c>
      <c r="AE34" s="47"/>
      <c r="AF34" s="47"/>
      <c r="AG34" s="48"/>
    </row>
    <row r="35" spans="13:33" x14ac:dyDescent="0.2">
      <c r="U35" t="s">
        <v>49</v>
      </c>
      <c r="V35" s="49">
        <v>0.246</v>
      </c>
      <c r="W35" s="50"/>
      <c r="X35" s="50"/>
      <c r="Y35" s="51"/>
      <c r="Z35" s="49">
        <v>0.38100000000000001</v>
      </c>
      <c r="AA35" s="50"/>
      <c r="AB35" s="50"/>
      <c r="AC35" s="51"/>
      <c r="AD35" s="49">
        <v>0.55900000000000005</v>
      </c>
      <c r="AE35" s="50"/>
      <c r="AF35" s="50"/>
      <c r="AG35" s="51"/>
    </row>
    <row r="36" spans="13:33" x14ac:dyDescent="0.2">
      <c r="M36" t="s">
        <v>207</v>
      </c>
      <c r="O36" t="s">
        <v>136</v>
      </c>
      <c r="P36" s="85"/>
      <c r="Q36" s="86"/>
      <c r="R36" s="86">
        <v>109.7307</v>
      </c>
      <c r="U36" t="s">
        <v>52</v>
      </c>
      <c r="V36" s="52">
        <f>EXP(V35)-1</f>
        <v>0.27889957354173833</v>
      </c>
      <c r="W36" s="53"/>
      <c r="X36" s="53"/>
      <c r="Y36" s="54"/>
      <c r="Z36" s="52">
        <f>EXP(Z35)-1</f>
        <v>0.46374760540972848</v>
      </c>
      <c r="AA36" s="53"/>
      <c r="AB36" s="53"/>
      <c r="AC36" s="54"/>
      <c r="AD36" s="52">
        <f>EXP(AD35)-1</f>
        <v>0.74892270284034934</v>
      </c>
      <c r="AE36" s="53"/>
      <c r="AF36" s="53"/>
      <c r="AG36" s="54"/>
    </row>
    <row r="37" spans="13:33" x14ac:dyDescent="0.2">
      <c r="O37" t="s">
        <v>135</v>
      </c>
      <c r="P37" s="85"/>
      <c r="Q37" s="86"/>
      <c r="R37" s="86">
        <v>143.8904</v>
      </c>
      <c r="S37" s="11"/>
      <c r="U37" t="s">
        <v>45</v>
      </c>
      <c r="V37" s="15" t="s">
        <v>0</v>
      </c>
      <c r="W37" s="4" t="s">
        <v>1</v>
      </c>
      <c r="X37" s="4" t="s">
        <v>2</v>
      </c>
      <c r="Y37" s="30" t="s">
        <v>51</v>
      </c>
      <c r="Z37" s="4" t="s">
        <v>0</v>
      </c>
      <c r="AA37" s="4" t="s">
        <v>1</v>
      </c>
      <c r="AB37" s="4" t="s">
        <v>2</v>
      </c>
      <c r="AC37" s="30" t="s">
        <v>51</v>
      </c>
      <c r="AD37" s="4" t="s">
        <v>0</v>
      </c>
      <c r="AE37" s="4" t="s">
        <v>1</v>
      </c>
      <c r="AF37" s="4" t="s">
        <v>2</v>
      </c>
      <c r="AG37" s="30" t="s">
        <v>51</v>
      </c>
    </row>
    <row r="38" spans="13:33" x14ac:dyDescent="0.2">
      <c r="O38" t="s">
        <v>134</v>
      </c>
      <c r="P38" s="85"/>
      <c r="Q38" s="86"/>
      <c r="R38" s="86">
        <v>175.6165</v>
      </c>
      <c r="U38" t="s">
        <v>50</v>
      </c>
      <c r="V38" s="16">
        <f>$V36*V33*$R$36</f>
        <v>8269692.8142354162</v>
      </c>
      <c r="W38" s="16">
        <f>$V36*W33*$R$36</f>
        <v>1304662.6905061824</v>
      </c>
      <c r="X38" s="16">
        <f t="shared" ref="W38:Y38" si="25">$V36*X33*$R$36</f>
        <v>5439666.9193555675</v>
      </c>
      <c r="Y38" s="16">
        <f t="shared" si="25"/>
        <v>5564200.0056849364</v>
      </c>
      <c r="Z38" s="11">
        <f>V33*$R$36*$Z$36</f>
        <v>13750649.351573082</v>
      </c>
      <c r="AA38" s="11">
        <f>W33*$R$36*$Z$36</f>
        <v>2169362.2220584364</v>
      </c>
      <c r="AB38" s="11">
        <f t="shared" ref="AA38:AC38" si="26">X33*$R$36*$Z$36</f>
        <v>9044949.320082549</v>
      </c>
      <c r="AC38" s="11">
        <f t="shared" si="26"/>
        <v>9252019.9865813814</v>
      </c>
      <c r="AD38" s="11">
        <f>V$33*$R$36*$AD$36</f>
        <v>22206418.659760855</v>
      </c>
      <c r="AE38" s="11">
        <f>W$33*$R$36*$AD$36</f>
        <v>3503381.1492100647</v>
      </c>
      <c r="AF38" s="11">
        <f t="shared" ref="AE38:AG38" si="27">X$33*$R$36*$AD$36</f>
        <v>14607014.274209121</v>
      </c>
      <c r="AG38" s="11">
        <f t="shared" si="27"/>
        <v>14941420.148059925</v>
      </c>
    </row>
    <row r="39" spans="13:33" x14ac:dyDescent="0.2">
      <c r="O39" t="s">
        <v>133</v>
      </c>
      <c r="P39" s="85"/>
      <c r="Q39" s="86"/>
      <c r="R39" s="86">
        <v>300.19970000000001</v>
      </c>
      <c r="U39" s="13"/>
      <c r="V39" s="46" t="s">
        <v>146</v>
      </c>
      <c r="W39" s="47"/>
      <c r="X39" s="47"/>
      <c r="Y39" s="48"/>
      <c r="Z39" s="46" t="s">
        <v>147</v>
      </c>
      <c r="AA39" s="47"/>
      <c r="AB39" s="47"/>
      <c r="AC39" s="48"/>
      <c r="AD39" s="46"/>
      <c r="AE39" s="47"/>
      <c r="AF39" s="47"/>
      <c r="AG39" s="48"/>
    </row>
    <row r="40" spans="13:33" x14ac:dyDescent="0.2">
      <c r="O40" s="85"/>
      <c r="P40" s="86"/>
      <c r="U40" t="s">
        <v>36</v>
      </c>
      <c r="V40" s="49">
        <v>0.13600000000000001</v>
      </c>
      <c r="W40" s="50"/>
      <c r="X40" s="50"/>
      <c r="Y40" s="51"/>
      <c r="Z40" s="49">
        <v>0.313</v>
      </c>
      <c r="AA40" s="50"/>
      <c r="AB40" s="50"/>
      <c r="AC40" s="51"/>
      <c r="AD40" s="49"/>
      <c r="AE40" s="50"/>
      <c r="AF40" s="50"/>
      <c r="AG40" s="51"/>
    </row>
    <row r="41" spans="13:33" x14ac:dyDescent="0.2">
      <c r="O41" s="85"/>
      <c r="P41" s="86"/>
      <c r="U41" t="s">
        <v>52</v>
      </c>
      <c r="V41" s="52">
        <f>EXP(V40)-1</f>
        <v>0.14568189359486183</v>
      </c>
      <c r="W41" s="53"/>
      <c r="X41" s="53"/>
      <c r="Y41" s="54"/>
      <c r="Z41" s="52">
        <f>EXP(Z40)-1</f>
        <v>0.36752153102760521</v>
      </c>
      <c r="AA41" s="53"/>
      <c r="AB41" s="53"/>
      <c r="AC41" s="54"/>
      <c r="AD41" s="52"/>
      <c r="AE41" s="53"/>
      <c r="AF41" s="53"/>
      <c r="AG41" s="54"/>
    </row>
    <row r="42" spans="13:33" x14ac:dyDescent="0.2">
      <c r="O42" s="85"/>
      <c r="P42" s="86"/>
      <c r="U42" t="s">
        <v>45</v>
      </c>
      <c r="V42" s="32" t="s">
        <v>0</v>
      </c>
      <c r="W42" s="2" t="s">
        <v>1</v>
      </c>
      <c r="X42" s="2" t="s">
        <v>2</v>
      </c>
      <c r="Y42" s="13" t="s">
        <v>51</v>
      </c>
      <c r="Z42" s="4" t="s">
        <v>0</v>
      </c>
      <c r="AA42" s="4" t="s">
        <v>1</v>
      </c>
      <c r="AB42" s="4" t="s">
        <v>2</v>
      </c>
      <c r="AC42" s="30" t="s">
        <v>51</v>
      </c>
      <c r="AD42" s="4"/>
      <c r="AE42" s="4"/>
      <c r="AF42" s="4"/>
      <c r="AG42" s="30"/>
    </row>
    <row r="43" spans="13:33" x14ac:dyDescent="0.2">
      <c r="U43" t="s">
        <v>50</v>
      </c>
      <c r="V43" s="16">
        <f>$V41*Z33*$R$37</f>
        <v>24014205.393107727</v>
      </c>
      <c r="W43" s="16">
        <f t="shared" ref="W43:Y43" si="28">$V41*AA33*$R$37</f>
        <v>65563705.082647257</v>
      </c>
      <c r="X43" s="16">
        <f t="shared" si="28"/>
        <v>56030313.841719739</v>
      </c>
      <c r="Y43" s="16">
        <f t="shared" si="28"/>
        <v>36698449.462528586</v>
      </c>
      <c r="Z43" s="11">
        <f>$Z41*Z33*$R$37</f>
        <v>60582254.353657089</v>
      </c>
      <c r="AA43" s="11">
        <f t="shared" ref="AA43:AC43" si="29">$Z41*AA33*$R$37</f>
        <v>165401977.39897281</v>
      </c>
      <c r="AB43" s="11">
        <f t="shared" si="29"/>
        <v>141351448.82405856</v>
      </c>
      <c r="AC43" s="11">
        <f t="shared" si="29"/>
        <v>92581651.706944883</v>
      </c>
      <c r="AD43" s="11"/>
      <c r="AE43" s="11"/>
      <c r="AF43" s="11"/>
      <c r="AG43" s="11"/>
    </row>
    <row r="58" spans="21:24" x14ac:dyDescent="0.2">
      <c r="U58" s="85"/>
      <c r="V58" s="86"/>
      <c r="W58" s="86"/>
      <c r="X58" s="86"/>
    </row>
    <row r="59" spans="21:24" x14ac:dyDescent="0.2">
      <c r="U59" s="85"/>
      <c r="V59" s="86"/>
      <c r="W59" s="86"/>
      <c r="X59" s="86"/>
    </row>
    <row r="60" spans="21:24" x14ac:dyDescent="0.2">
      <c r="U60" s="85"/>
      <c r="V60" s="86"/>
      <c r="W60" s="86"/>
      <c r="X60" s="86"/>
    </row>
    <row r="61" spans="21:24" x14ac:dyDescent="0.2">
      <c r="U61" s="85"/>
      <c r="V61" s="86"/>
      <c r="W61" s="86"/>
      <c r="X61" s="86"/>
    </row>
    <row r="62" spans="21:24" x14ac:dyDescent="0.2">
      <c r="U62" s="85"/>
      <c r="V62" s="86"/>
      <c r="W62" s="86"/>
      <c r="X62" s="86"/>
    </row>
    <row r="63" spans="21:24" x14ac:dyDescent="0.2">
      <c r="U63" s="85"/>
      <c r="V63" s="86"/>
      <c r="W63" s="86"/>
      <c r="X63" s="86"/>
    </row>
    <row r="64" spans="21:24" x14ac:dyDescent="0.2">
      <c r="U64" s="85"/>
      <c r="V64" s="86"/>
      <c r="W64" s="86"/>
      <c r="X64" s="86"/>
    </row>
    <row r="65" spans="21:24" x14ac:dyDescent="0.2">
      <c r="U65" s="85"/>
      <c r="V65" s="86"/>
      <c r="W65" s="86"/>
      <c r="X65" s="86"/>
    </row>
    <row r="66" spans="21:24" x14ac:dyDescent="0.2">
      <c r="U66" s="85"/>
      <c r="V66" s="86"/>
      <c r="W66" s="86"/>
      <c r="X66" s="86"/>
    </row>
    <row r="67" spans="21:24" x14ac:dyDescent="0.2">
      <c r="U67" s="85"/>
      <c r="V67" s="86"/>
      <c r="W67" s="86"/>
      <c r="X67" s="86"/>
    </row>
    <row r="68" spans="21:24" x14ac:dyDescent="0.2">
      <c r="U68" s="85"/>
      <c r="V68" s="86"/>
      <c r="W68" s="86"/>
      <c r="X68" s="86"/>
    </row>
    <row r="69" spans="21:24" x14ac:dyDescent="0.2">
      <c r="U69" s="85"/>
      <c r="V69" s="86"/>
      <c r="W69" s="86"/>
      <c r="X69" s="86"/>
    </row>
    <row r="70" spans="21:24" x14ac:dyDescent="0.2">
      <c r="U70" s="85"/>
      <c r="V70" s="86"/>
      <c r="W70" s="86"/>
      <c r="X70" s="86"/>
    </row>
    <row r="71" spans="21:24" x14ac:dyDescent="0.2">
      <c r="U71" s="85"/>
      <c r="V71" s="86"/>
      <c r="W71" s="86"/>
      <c r="X71" s="86"/>
    </row>
    <row r="72" spans="21:24" x14ac:dyDescent="0.2">
      <c r="U72" s="85"/>
      <c r="V72" s="86"/>
      <c r="W72" s="86"/>
      <c r="X72" s="86"/>
    </row>
  </sheetData>
  <mergeCells count="45">
    <mergeCell ref="AD41:AG41"/>
    <mergeCell ref="AD34:AG34"/>
    <mergeCell ref="AD35:AG35"/>
    <mergeCell ref="AD36:AG36"/>
    <mergeCell ref="AD39:AG39"/>
    <mergeCell ref="AD40:AG40"/>
    <mergeCell ref="Z17:AC17"/>
    <mergeCell ref="V17:Y17"/>
    <mergeCell ref="Z10:AC10"/>
    <mergeCell ref="V10:Y10"/>
    <mergeCell ref="V16:Y16"/>
    <mergeCell ref="Z16:AC16"/>
    <mergeCell ref="V11:Y11"/>
    <mergeCell ref="V12:Y12"/>
    <mergeCell ref="Z11:AC11"/>
    <mergeCell ref="Z12:AC12"/>
    <mergeCell ref="AD16:AG16"/>
    <mergeCell ref="AD17:AG17"/>
    <mergeCell ref="AD10:AG10"/>
    <mergeCell ref="AD11:AG11"/>
    <mergeCell ref="AD12:AG12"/>
    <mergeCell ref="AD24:AG24"/>
    <mergeCell ref="Z23:AC23"/>
    <mergeCell ref="Z24:AC24"/>
    <mergeCell ref="AD18:AG18"/>
    <mergeCell ref="V22:Y22"/>
    <mergeCell ref="AD22:AG22"/>
    <mergeCell ref="Z22:AC22"/>
    <mergeCell ref="AD23:AG23"/>
    <mergeCell ref="V18:Y18"/>
    <mergeCell ref="V23:Y23"/>
    <mergeCell ref="V24:Y24"/>
    <mergeCell ref="Z18:AC18"/>
    <mergeCell ref="V34:Y34"/>
    <mergeCell ref="Z34:AC34"/>
    <mergeCell ref="V35:Y35"/>
    <mergeCell ref="Z35:AC35"/>
    <mergeCell ref="V36:Y36"/>
    <mergeCell ref="Z36:AC36"/>
    <mergeCell ref="V39:Y39"/>
    <mergeCell ref="Z39:AC39"/>
    <mergeCell ref="V40:Y40"/>
    <mergeCell ref="Z40:AC40"/>
    <mergeCell ref="V41:Y41"/>
    <mergeCell ref="Z41:AC4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DD2E-1D56-3A43-B6E8-16EC7244A6C7}">
  <dimension ref="C7:J11"/>
  <sheetViews>
    <sheetView workbookViewId="0">
      <selection activeCell="K11" sqref="K11"/>
    </sheetView>
  </sheetViews>
  <sheetFormatPr baseColWidth="10" defaultRowHeight="16" x14ac:dyDescent="0.2"/>
  <sheetData>
    <row r="7" spans="3:10" x14ac:dyDescent="0.2">
      <c r="D7" t="s">
        <v>136</v>
      </c>
      <c r="E7" t="s">
        <v>135</v>
      </c>
      <c r="I7" t="s">
        <v>136</v>
      </c>
      <c r="J7" t="s">
        <v>135</v>
      </c>
    </row>
    <row r="8" spans="3:10" x14ac:dyDescent="0.2">
      <c r="C8" t="s">
        <v>209</v>
      </c>
      <c r="H8" t="s">
        <v>209</v>
      </c>
    </row>
    <row r="9" spans="3:10" x14ac:dyDescent="0.2">
      <c r="C9" t="s">
        <v>135</v>
      </c>
      <c r="D9">
        <v>0.246</v>
      </c>
      <c r="H9" t="s">
        <v>135</v>
      </c>
      <c r="I9" s="20">
        <f>EXP(D9)-1</f>
        <v>0.27889957354173833</v>
      </c>
      <c r="J9" s="20"/>
    </row>
    <row r="10" spans="3:10" x14ac:dyDescent="0.2">
      <c r="C10" t="s">
        <v>134</v>
      </c>
      <c r="D10">
        <v>0.38100000000000001</v>
      </c>
      <c r="E10">
        <v>0.13600000000000001</v>
      </c>
      <c r="H10" t="s">
        <v>134</v>
      </c>
      <c r="I10" s="20">
        <f t="shared" ref="I10" si="0">EXP(D10)-1</f>
        <v>0.46374760540972848</v>
      </c>
      <c r="J10" s="20">
        <f t="shared" ref="J10" si="1">EXP(E10)-1</f>
        <v>0.14568189359486183</v>
      </c>
    </row>
    <row r="11" spans="3:10" x14ac:dyDescent="0.2">
      <c r="C11" t="s">
        <v>133</v>
      </c>
      <c r="D11">
        <v>0.55900000000000005</v>
      </c>
      <c r="E11">
        <v>0.313</v>
      </c>
      <c r="H11" t="s">
        <v>133</v>
      </c>
      <c r="I11" s="20">
        <f t="shared" ref="I10:J11" si="2">EXP(D11)-1</f>
        <v>0.74892270284034934</v>
      </c>
      <c r="J11" s="20">
        <f t="shared" si="2"/>
        <v>0.36752153102760521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DFE-E30F-C14C-8A87-07A16462270F}">
  <dimension ref="B1:T16"/>
  <sheetViews>
    <sheetView tabSelected="1" zoomScale="90" zoomScaleNormal="90" workbookViewId="0">
      <selection activeCell="I12" sqref="I12"/>
    </sheetView>
  </sheetViews>
  <sheetFormatPr baseColWidth="10" defaultRowHeight="16" x14ac:dyDescent="0.2"/>
  <cols>
    <col min="2" max="2" width="14.5" customWidth="1"/>
    <col min="3" max="3" width="16.83203125" customWidth="1"/>
    <col min="4" max="4" width="15.33203125" customWidth="1"/>
    <col min="5" max="5" width="15.1640625" customWidth="1"/>
    <col min="6" max="6" width="15.6640625" customWidth="1"/>
    <col min="7" max="7" width="15.83203125" customWidth="1"/>
    <col min="8" max="8" width="15.1640625" customWidth="1"/>
    <col min="9" max="9" width="26.6640625" customWidth="1"/>
    <col min="10" max="10" width="14" customWidth="1"/>
    <col min="13" max="13" width="16.6640625" customWidth="1"/>
    <col min="14" max="14" width="14.83203125" customWidth="1"/>
    <col min="15" max="15" width="18.1640625" customWidth="1"/>
    <col min="16" max="16" width="14.83203125" customWidth="1"/>
    <col min="17" max="17" width="14.6640625" customWidth="1"/>
    <col min="18" max="18" width="18.83203125" customWidth="1"/>
    <col min="19" max="19" width="20.1640625" customWidth="1"/>
    <col min="20" max="20" width="18.6640625" customWidth="1"/>
  </cols>
  <sheetData>
    <row r="1" spans="2:20" x14ac:dyDescent="0.2">
      <c r="M1" s="16"/>
      <c r="N1" s="16"/>
      <c r="O1" s="16"/>
      <c r="P1" s="16"/>
      <c r="Q1" s="11"/>
      <c r="R1" s="11"/>
      <c r="S1" s="11"/>
      <c r="T1" s="11"/>
    </row>
    <row r="2" spans="2:20" x14ac:dyDescent="0.2">
      <c r="C2" s="11"/>
      <c r="D2" s="11"/>
      <c r="E2" s="11"/>
      <c r="F2" s="11"/>
      <c r="G2" s="11"/>
      <c r="H2" s="11"/>
      <c r="I2" s="11"/>
      <c r="J2" s="11"/>
    </row>
    <row r="10" spans="2:20" x14ac:dyDescent="0.2">
      <c r="B10" s="4" t="s">
        <v>48</v>
      </c>
      <c r="C10" s="4" t="s">
        <v>0</v>
      </c>
      <c r="D10" s="4" t="s">
        <v>1</v>
      </c>
      <c r="E10" s="4" t="s">
        <v>2</v>
      </c>
      <c r="F10" s="4" t="s">
        <v>51</v>
      </c>
      <c r="G10" s="4" t="s">
        <v>47</v>
      </c>
    </row>
    <row r="11" spans="2:20" x14ac:dyDescent="0.2">
      <c r="B11" s="61" t="s">
        <v>206</v>
      </c>
      <c r="C11" s="16">
        <v>8269692.8142354162</v>
      </c>
      <c r="D11" s="16">
        <v>1304662.6905061824</v>
      </c>
      <c r="E11" s="16">
        <v>5439666.9193555675</v>
      </c>
      <c r="F11" s="16">
        <v>5564200.0056849364</v>
      </c>
      <c r="G11" s="16">
        <f>SUM(C11:F11)</f>
        <v>20578222.4297821</v>
      </c>
    </row>
    <row r="12" spans="2:20" x14ac:dyDescent="0.2">
      <c r="B12" s="36" t="s">
        <v>144</v>
      </c>
      <c r="C12" s="90">
        <v>13750649.351573082</v>
      </c>
      <c r="D12" s="90">
        <v>2169362.2220584364</v>
      </c>
      <c r="E12" s="90">
        <v>9044949.320082549</v>
      </c>
      <c r="F12" s="90">
        <v>9252019.9865813814</v>
      </c>
      <c r="G12" s="90">
        <f>SUM(C12:F12)</f>
        <v>34216980.880295448</v>
      </c>
      <c r="I12" s="11">
        <f>G12+G14</f>
        <v>216523654.66029876</v>
      </c>
    </row>
    <row r="13" spans="2:20" x14ac:dyDescent="0.2">
      <c r="B13" s="87" t="s">
        <v>145</v>
      </c>
      <c r="C13" s="88">
        <v>22206418.659760855</v>
      </c>
      <c r="D13" s="88">
        <v>3503381.1492100647</v>
      </c>
      <c r="E13" s="88">
        <v>14607014.274209121</v>
      </c>
      <c r="F13" s="88">
        <v>14941420.148059925</v>
      </c>
      <c r="G13" s="88">
        <f t="shared" ref="G13:G15" si="0">SUM(C13:F13)</f>
        <v>55258234.231239967</v>
      </c>
      <c r="I13" s="11">
        <f>G13+G15</f>
        <v>515175566.51487333</v>
      </c>
    </row>
    <row r="14" spans="2:20" x14ac:dyDescent="0.2">
      <c r="B14" s="36" t="s">
        <v>149</v>
      </c>
      <c r="C14" s="90">
        <v>24014205.393107727</v>
      </c>
      <c r="D14" s="90">
        <v>65563705.082647257</v>
      </c>
      <c r="E14" s="90">
        <v>56030313.841719739</v>
      </c>
      <c r="F14" s="90">
        <v>36698449.462528586</v>
      </c>
      <c r="G14" s="90">
        <f t="shared" si="0"/>
        <v>182306673.78000331</v>
      </c>
    </row>
    <row r="15" spans="2:20" x14ac:dyDescent="0.2">
      <c r="B15" s="89" t="s">
        <v>147</v>
      </c>
      <c r="C15" s="88">
        <v>60582254.353657089</v>
      </c>
      <c r="D15" s="88">
        <v>165401977.39897281</v>
      </c>
      <c r="E15" s="88">
        <v>141351448.82405856</v>
      </c>
      <c r="F15" s="88">
        <v>92581651.706944883</v>
      </c>
      <c r="G15" s="88">
        <f t="shared" si="0"/>
        <v>459917332.28363335</v>
      </c>
    </row>
    <row r="16" spans="2:20" x14ac:dyDescent="0.2">
      <c r="C16" s="11"/>
      <c r="D16" s="11"/>
      <c r="E16" s="11"/>
      <c r="F16" s="11"/>
      <c r="G16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lastyear</vt:lpstr>
      <vt:lpstr>descriptive</vt:lpstr>
      <vt:lpstr>ttest</vt:lpstr>
      <vt:lpstr>14years</vt:lpstr>
      <vt:lpstr>3years</vt:lpstr>
      <vt:lpstr>reg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2023-07-06T16:06:42Z</dcterms:created>
  <dcterms:modified xsi:type="dcterms:W3CDTF">2023-09-20T18:50:20Z</dcterms:modified>
</cp:coreProperties>
</file>