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ingwu/Library/CloudStorage/OneDrive-TheOhioStateUniversity/carbon/github/AgCarbon/output/tables/"/>
    </mc:Choice>
  </mc:AlternateContent>
  <xr:revisionPtr revIDLastSave="0" documentId="13_ncr:1_{7D7C6488-D8F5-984D-A236-D5428CAFB98A}" xr6:coauthVersionLast="47" xr6:coauthVersionMax="47" xr10:uidLastSave="{00000000-0000-0000-0000-000000000000}"/>
  <bookViews>
    <workbookView xWindow="0" yWindow="700" windowWidth="27040" windowHeight="15220" activeTab="5" xr2:uid="{477F44E2-C865-C749-8148-63A2BD4F6E4E}"/>
  </bookViews>
  <sheets>
    <sheet name="result" sheetId="5" r:id="rId1"/>
    <sheet name="14years" sheetId="1" r:id="rId2"/>
    <sheet name="3years" sheetId="2" r:id="rId3"/>
    <sheet name="ttest" sheetId="7" r:id="rId4"/>
    <sheet name="descriptive" sheetId="6" r:id="rId5"/>
    <sheet name="polic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4" l="1"/>
  <c r="E28" i="4"/>
  <c r="F28" i="4"/>
  <c r="C28" i="4"/>
  <c r="D29" i="4"/>
  <c r="E29" i="4"/>
  <c r="F29" i="4"/>
  <c r="C29" i="4"/>
  <c r="E30" i="4"/>
  <c r="F30" i="4"/>
  <c r="D27" i="4"/>
  <c r="E27" i="4"/>
  <c r="F27" i="4"/>
  <c r="C27" i="4"/>
  <c r="D25" i="4"/>
  <c r="E25" i="4"/>
  <c r="E26" i="4" s="1"/>
  <c r="F25" i="4"/>
  <c r="C25" i="4"/>
  <c r="D24" i="4"/>
  <c r="E24" i="4"/>
  <c r="F24" i="4"/>
  <c r="C24" i="4"/>
  <c r="D23" i="4"/>
  <c r="E23" i="4"/>
  <c r="F23" i="4"/>
  <c r="C23" i="4"/>
  <c r="C21" i="4"/>
  <c r="D20" i="4"/>
  <c r="E20" i="4"/>
  <c r="F20" i="4"/>
  <c r="F22" i="4" s="1"/>
  <c r="C20" i="4"/>
  <c r="G20" i="4" s="1"/>
  <c r="D19" i="4"/>
  <c r="D22" i="4" s="1"/>
  <c r="E19" i="4"/>
  <c r="E22" i="4" s="1"/>
  <c r="F19" i="4"/>
  <c r="C19" i="4"/>
  <c r="C22" i="4" s="1"/>
  <c r="AG27" i="2"/>
  <c r="AF27" i="2"/>
  <c r="AE27" i="2"/>
  <c r="AD27" i="2"/>
  <c r="AC27" i="2"/>
  <c r="AB27" i="2"/>
  <c r="AA27" i="2"/>
  <c r="AJ27" i="2" s="1"/>
  <c r="Z27" i="2"/>
  <c r="Y27" i="2"/>
  <c r="X27" i="2"/>
  <c r="W27" i="2"/>
  <c r="V27" i="2"/>
  <c r="AG21" i="2"/>
  <c r="AF21" i="2"/>
  <c r="AE21" i="2"/>
  <c r="AD21" i="2"/>
  <c r="AC21" i="2"/>
  <c r="AL21" i="2" s="1"/>
  <c r="AB21" i="2"/>
  <c r="AK21" i="2" s="1"/>
  <c r="AA21" i="2"/>
  <c r="Z21" i="2"/>
  <c r="Y21" i="2"/>
  <c r="X21" i="2"/>
  <c r="W21" i="2"/>
  <c r="V21" i="2"/>
  <c r="AG15" i="2"/>
  <c r="AF15" i="2"/>
  <c r="AE15" i="2"/>
  <c r="AD15" i="2"/>
  <c r="AC15" i="2"/>
  <c r="AB15" i="2"/>
  <c r="AA15" i="2"/>
  <c r="Z15" i="2"/>
  <c r="X15" i="2"/>
  <c r="Y15" i="2"/>
  <c r="AK15" i="2"/>
  <c r="W15" i="2"/>
  <c r="V15" i="2"/>
  <c r="AL15" i="2"/>
  <c r="D30" i="4"/>
  <c r="D26" i="4"/>
  <c r="C26" i="4"/>
  <c r="AK27" i="2"/>
  <c r="AJ21" i="2"/>
  <c r="AJ15" i="2"/>
  <c r="AE26" i="2"/>
  <c r="AF26" i="2"/>
  <c r="AG26" i="2"/>
  <c r="AG20" i="2"/>
  <c r="AG14" i="2"/>
  <c r="AC26" i="2"/>
  <c r="AC20" i="2"/>
  <c r="AC14" i="2"/>
  <c r="V26" i="2"/>
  <c r="V14" i="2"/>
  <c r="S27" i="2"/>
  <c r="Y20" i="2" s="1"/>
  <c r="S25" i="2"/>
  <c r="S23" i="2"/>
  <c r="S21" i="2"/>
  <c r="S19" i="2"/>
  <c r="S17" i="2"/>
  <c r="S15" i="2"/>
  <c r="S13" i="2"/>
  <c r="S11" i="2"/>
  <c r="S9" i="2"/>
  <c r="S7" i="2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J3" i="5"/>
  <c r="AD24" i="2"/>
  <c r="Z24" i="2"/>
  <c r="V24" i="2"/>
  <c r="AD18" i="2"/>
  <c r="Z18" i="2"/>
  <c r="V18" i="2"/>
  <c r="AD12" i="2"/>
  <c r="Z12" i="2"/>
  <c r="V12" i="2"/>
  <c r="G21" i="4"/>
  <c r="G23" i="4"/>
  <c r="G24" i="4"/>
  <c r="G27" i="4"/>
  <c r="R4" i="2"/>
  <c r="Q4" i="2"/>
  <c r="P4" i="2"/>
  <c r="Q27" i="2"/>
  <c r="R27" i="2"/>
  <c r="P27" i="2"/>
  <c r="Q25" i="2"/>
  <c r="R25" i="2"/>
  <c r="P25" i="2"/>
  <c r="Q23" i="2"/>
  <c r="R23" i="2"/>
  <c r="P23" i="2"/>
  <c r="Q21" i="2"/>
  <c r="R21" i="2"/>
  <c r="P21" i="2"/>
  <c r="Q19" i="2"/>
  <c r="R19" i="2"/>
  <c r="P19" i="2"/>
  <c r="Q17" i="2"/>
  <c r="R17" i="2"/>
  <c r="P17" i="2"/>
  <c r="R15" i="2"/>
  <c r="Q15" i="2"/>
  <c r="P15" i="2"/>
  <c r="R13" i="2"/>
  <c r="Q13" i="2"/>
  <c r="P13" i="2"/>
  <c r="R11" i="2"/>
  <c r="Q11" i="2"/>
  <c r="P11" i="2"/>
  <c r="R9" i="2"/>
  <c r="Q9" i="2"/>
  <c r="P9" i="2"/>
  <c r="R7" i="2"/>
  <c r="Q7" i="2"/>
  <c r="P7" i="2"/>
  <c r="D16" i="1"/>
  <c r="E16" i="1"/>
  <c r="D34" i="1"/>
  <c r="E34" i="1"/>
  <c r="D32" i="1"/>
  <c r="E32" i="1"/>
  <c r="D30" i="1"/>
  <c r="E30" i="1"/>
  <c r="D28" i="1"/>
  <c r="E28" i="1"/>
  <c r="D26" i="1"/>
  <c r="E26" i="1"/>
  <c r="D24" i="1"/>
  <c r="E24" i="1"/>
  <c r="D20" i="1"/>
  <c r="E20" i="1"/>
  <c r="D18" i="1"/>
  <c r="E18" i="1"/>
  <c r="D14" i="1"/>
  <c r="E14" i="1"/>
  <c r="D12" i="1"/>
  <c r="E12" i="1"/>
  <c r="D10" i="1"/>
  <c r="E10" i="1"/>
  <c r="C34" i="1"/>
  <c r="C32" i="1"/>
  <c r="C30" i="1"/>
  <c r="C28" i="1"/>
  <c r="C26" i="1"/>
  <c r="C24" i="1"/>
  <c r="C20" i="1"/>
  <c r="C18" i="1"/>
  <c r="C16" i="1"/>
  <c r="C14" i="1"/>
  <c r="C12" i="1"/>
  <c r="C10" i="1"/>
  <c r="D36" i="1"/>
  <c r="E36" i="1"/>
  <c r="C36" i="1"/>
  <c r="C30" i="4" l="1"/>
  <c r="G29" i="4"/>
  <c r="G28" i="4"/>
  <c r="G25" i="4"/>
  <c r="G26" i="4" s="1"/>
  <c r="F26" i="4"/>
  <c r="G19" i="4"/>
  <c r="G22" i="4"/>
  <c r="AL27" i="2"/>
  <c r="Y26" i="2"/>
  <c r="Y14" i="2"/>
  <c r="AA20" i="2"/>
  <c r="X14" i="2"/>
  <c r="AB20" i="2"/>
  <c r="W20" i="2"/>
  <c r="AD20" i="2"/>
  <c r="V20" i="2"/>
  <c r="Z20" i="2"/>
  <c r="AD26" i="2"/>
  <c r="AI21" i="2"/>
  <c r="AA26" i="2"/>
  <c r="AF20" i="2"/>
  <c r="Z14" i="2"/>
  <c r="AE20" i="2"/>
  <c r="X20" i="2"/>
  <c r="AB14" i="2"/>
  <c r="AD14" i="2"/>
  <c r="AE14" i="2"/>
  <c r="AF14" i="2"/>
  <c r="AA14" i="2"/>
  <c r="W14" i="2"/>
  <c r="D22" i="1"/>
  <c r="E22" i="1"/>
  <c r="C22" i="1"/>
  <c r="D8" i="1"/>
  <c r="E8" i="1"/>
  <c r="C8" i="1"/>
  <c r="D6" i="1"/>
  <c r="E6" i="1"/>
  <c r="C6" i="1"/>
  <c r="G30" i="4" l="1"/>
  <c r="Z26" i="2"/>
  <c r="W26" i="2"/>
  <c r="AB26" i="2"/>
  <c r="AI15" i="2"/>
  <c r="X26" i="2"/>
  <c r="AI27" i="2"/>
</calcChain>
</file>

<file path=xl/sharedStrings.xml><?xml version="1.0" encoding="utf-8"?>
<sst xmlns="http://schemas.openxmlformats.org/spreadsheetml/2006/main" count="285" uniqueCount="116">
  <si>
    <t>OH</t>
  </si>
  <si>
    <t>IA</t>
  </si>
  <si>
    <t>IL</t>
  </si>
  <si>
    <t>total points</t>
  </si>
  <si>
    <t>Corn, Soybean, Fallow</t>
  </si>
  <si>
    <t>% out of total points</t>
  </si>
  <si>
    <t>% out of CSF</t>
  </si>
  <si>
    <t>7corn+7soybean</t>
  </si>
  <si>
    <t>1corn+13soybean</t>
  </si>
  <si>
    <t>2corn+12soybean</t>
  </si>
  <si>
    <t>3corn+11soybean</t>
  </si>
  <si>
    <t>4corn+10soybean</t>
  </si>
  <si>
    <t>5corn+9soybean</t>
  </si>
  <si>
    <t>6corn+8soybean</t>
  </si>
  <si>
    <t>8corn+6soybean</t>
  </si>
  <si>
    <t>9corn+5soybean</t>
  </si>
  <si>
    <t>10corn+4soybean</t>
  </si>
  <si>
    <t>11corn+3soybean</t>
  </si>
  <si>
    <t>12corn+2soybean</t>
  </si>
  <si>
    <t>13corn+1soybean</t>
  </si>
  <si>
    <t>14corn+0soybean</t>
  </si>
  <si>
    <t>0corn+14soybean</t>
  </si>
  <si>
    <t>0corn+3soybean</t>
  </si>
  <si>
    <t>1corn+2soybean</t>
  </si>
  <si>
    <t>2corn+1soybean</t>
  </si>
  <si>
    <t>3corn+0soybean</t>
  </si>
  <si>
    <t>1fallow+2corn</t>
  </si>
  <si>
    <t>1fallow+1corn+1soybean</t>
  </si>
  <si>
    <t>1fallow+2soybean</t>
  </si>
  <si>
    <t>2fallow+1corn</t>
  </si>
  <si>
    <t>2fallow+1soybean</t>
  </si>
  <si>
    <t>3fallow</t>
  </si>
  <si>
    <t>ccc compared to fff</t>
  </si>
  <si>
    <t>ccc compared to sss</t>
  </si>
  <si>
    <t>ccc compared to css</t>
  </si>
  <si>
    <t>cropland (ha)</t>
  </si>
  <si>
    <t>coef (mg/ha)</t>
  </si>
  <si>
    <t>total area (ha)</t>
  </si>
  <si>
    <t>csc compared to fff</t>
  </si>
  <si>
    <t>csc compared to sss</t>
  </si>
  <si>
    <t>csc compared to css</t>
  </si>
  <si>
    <t>scc compared to fff</t>
  </si>
  <si>
    <t>scc compared to sss</t>
  </si>
  <si>
    <t>scc compared to css</t>
  </si>
  <si>
    <t>total</t>
  </si>
  <si>
    <t>state</t>
  </si>
  <si>
    <t>area (ha)</t>
  </si>
  <si>
    <t>fff to ccc</t>
  </si>
  <si>
    <t>sss to ccc</t>
  </si>
  <si>
    <t>css to ccc</t>
  </si>
  <si>
    <t>fff to csc</t>
  </si>
  <si>
    <t>sss to csc</t>
  </si>
  <si>
    <t>css to csc</t>
  </si>
  <si>
    <t>fff to scc</t>
  </si>
  <si>
    <t>sss to scc</t>
  </si>
  <si>
    <t>css to scc</t>
  </si>
  <si>
    <t>Corn Belt</t>
  </si>
  <si>
    <t>policy</t>
  </si>
  <si>
    <t>coef (Mg/ha)</t>
  </si>
  <si>
    <t>increase of SOC (Mg)</t>
  </si>
  <si>
    <t>IN</t>
  </si>
  <si>
    <t>elasticity</t>
  </si>
  <si>
    <t>marginal impact</t>
  </si>
  <si>
    <t>Mean temperature (degree celsius)</t>
  </si>
  <si>
    <t>Spring</t>
  </si>
  <si>
    <t>Summer</t>
  </si>
  <si>
    <t>Autumn</t>
  </si>
  <si>
    <t>Winter</t>
  </si>
  <si>
    <t>Soil texture</t>
  </si>
  <si>
    <t>Clay</t>
  </si>
  <si>
    <t>Loam</t>
  </si>
  <si>
    <t>Sand</t>
  </si>
  <si>
    <t>Latitude (degree)</t>
  </si>
  <si>
    <t>Mean precipitaiton (inch)</t>
  </si>
  <si>
    <t>Year</t>
  </si>
  <si>
    <t>Crop sequences</t>
  </si>
  <si>
    <t>ccc</t>
  </si>
  <si>
    <t>ccs</t>
  </si>
  <si>
    <t>csc</t>
  </si>
  <si>
    <t>css</t>
  </si>
  <si>
    <t>fff</t>
  </si>
  <si>
    <t>scc</t>
  </si>
  <si>
    <t>scs</t>
  </si>
  <si>
    <t>ssc</t>
  </si>
  <si>
    <t>sss</t>
  </si>
  <si>
    <t>Soil Organic Carbon (Mg/ha)</t>
  </si>
  <si>
    <t>0-5 cm</t>
  </si>
  <si>
    <t>5-30 cm</t>
  </si>
  <si>
    <t>30-100 cm</t>
  </si>
  <si>
    <t>Variable</t>
  </si>
  <si>
    <t>Mean</t>
  </si>
  <si>
    <t>Sd</t>
  </si>
  <si>
    <t>Min</t>
  </si>
  <si>
    <t>Max</t>
  </si>
  <si>
    <t>N</t>
  </si>
  <si>
    <t>Inf</t>
  </si>
  <si>
    <t>p-value</t>
  </si>
  <si>
    <t>estimate</t>
  </si>
  <si>
    <t>t-value</t>
  </si>
  <si>
    <t>ccc-fff</t>
  </si>
  <si>
    <t>ccc-sss</t>
  </si>
  <si>
    <t>ccc-css</t>
  </si>
  <si>
    <t>csc-fff</t>
  </si>
  <si>
    <t>csc-sss</t>
  </si>
  <si>
    <t>csc-css</t>
  </si>
  <si>
    <t>scc-fff</t>
  </si>
  <si>
    <t>scc-sss</t>
  </si>
  <si>
    <t>scc-css</t>
  </si>
  <si>
    <t>&gt;0</t>
  </si>
  <si>
    <t>95% conf.low</t>
  </si>
  <si>
    <t>95% conf.high</t>
  </si>
  <si>
    <t>mean SOCstock100</t>
  </si>
  <si>
    <t>STUSPS</t>
  </si>
  <si>
    <t>MeanSOCstock5</t>
  </si>
  <si>
    <t>MeanSOCstock30</t>
  </si>
  <si>
    <t>MeanSOCstock100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</si>
</sst>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3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3" fontId="0" fillId="0" borderId="3" xfId="0" applyNumberFormat="1" applyBorder="1"/>
    <xf numFmtId="10" fontId="0" fillId="0" borderId="3" xfId="0" applyNumberFormat="1" applyBorder="1"/>
    <xf numFmtId="0" fontId="1" fillId="0" borderId="1" xfId="0" applyFont="1" applyBorder="1"/>
    <xf numFmtId="0" fontId="1" fillId="0" borderId="0" xfId="0" applyFont="1"/>
    <xf numFmtId="0" fontId="1" fillId="0" borderId="3" xfId="0" applyFont="1" applyBorder="1"/>
    <xf numFmtId="10" fontId="1" fillId="0" borderId="3" xfId="0" applyNumberFormat="1" applyFont="1" applyBorder="1"/>
    <xf numFmtId="4" fontId="0" fillId="0" borderId="0" xfId="0" applyNumberFormat="1"/>
    <xf numFmtId="4" fontId="0" fillId="0" borderId="3" xfId="0" applyNumberFormat="1" applyBorder="1"/>
    <xf numFmtId="0" fontId="0" fillId="0" borderId="9" xfId="0" applyBorder="1"/>
    <xf numFmtId="164" fontId="0" fillId="0" borderId="0" xfId="0" applyNumberFormat="1"/>
    <xf numFmtId="0" fontId="0" fillId="0" borderId="4" xfId="0" applyBorder="1"/>
    <xf numFmtId="4" fontId="0" fillId="0" borderId="6" xfId="0" applyNumberFormat="1" applyBorder="1"/>
    <xf numFmtId="4" fontId="0" fillId="0" borderId="5" xfId="0" applyNumberFormat="1" applyBorder="1"/>
    <xf numFmtId="4" fontId="0" fillId="0" borderId="7" xfId="0" applyNumberFormat="1" applyBorder="1"/>
    <xf numFmtId="4" fontId="0" fillId="0" borderId="10" xfId="0" applyNumberForma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Fill="1" applyBorder="1"/>
    <xf numFmtId="10" fontId="0" fillId="0" borderId="0" xfId="0" applyNumberFormat="1"/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0" borderId="0" xfId="0" applyBorder="1"/>
    <xf numFmtId="0" fontId="0" fillId="0" borderId="8" xfId="0" applyBorder="1"/>
    <xf numFmtId="4" fontId="0" fillId="0" borderId="14" xfId="0" applyNumberFormat="1" applyBorder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/>
    <xf numFmtId="4" fontId="0" fillId="0" borderId="1" xfId="0" applyNumberFormat="1" applyBorder="1"/>
    <xf numFmtId="0" fontId="0" fillId="0" borderId="10" xfId="0" applyBorder="1"/>
    <xf numFmtId="10" fontId="0" fillId="0" borderId="7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Crop Planting Years of</a:t>
            </a:r>
            <a:r>
              <a:rPr lang="en-US" sz="2400" baseline="0"/>
              <a:t> </a:t>
            </a:r>
            <a:r>
              <a:rPr lang="en-US" sz="2400"/>
              <a:t>Corn-Soybean</a:t>
            </a:r>
            <a:r>
              <a:rPr lang="en-US" sz="2400" baseline="0"/>
              <a:t> Cropping System from 2008-2021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85201305767133E-2"/>
          <c:y val="7.9119512894896243E-2"/>
          <c:w val="0.94255712731229602"/>
          <c:h val="0.65584717396155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'14years'!$C$2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('14years'!$B$7,'14years'!$B$9,'14years'!$B$11,'14years'!$B$13,'14years'!$B$15,'14years'!$B$17,'14years'!$B$19,'14years'!$B$21,'14years'!$B$23,'14years'!$B$25,'14years'!$B$27,'14years'!$B$29,'14years'!$B$31,'14years'!$B$33,'14years'!$B$35)</c:f>
              <c:strCache>
                <c:ptCount val="15"/>
                <c:pt idx="0">
                  <c:v>0corn+14soybean</c:v>
                </c:pt>
                <c:pt idx="1">
                  <c:v>1corn+13soybean</c:v>
                </c:pt>
                <c:pt idx="2">
                  <c:v>2corn+12soybean</c:v>
                </c:pt>
                <c:pt idx="3">
                  <c:v>3corn+11soybean</c:v>
                </c:pt>
                <c:pt idx="4">
                  <c:v>4corn+10soybean</c:v>
                </c:pt>
                <c:pt idx="5">
                  <c:v>5corn+9soybean</c:v>
                </c:pt>
                <c:pt idx="6">
                  <c:v>6corn+8soybean</c:v>
                </c:pt>
                <c:pt idx="7">
                  <c:v>7corn+7soybean</c:v>
                </c:pt>
                <c:pt idx="8">
                  <c:v>8corn+6soybean</c:v>
                </c:pt>
                <c:pt idx="9">
                  <c:v>9corn+5soybean</c:v>
                </c:pt>
                <c:pt idx="10">
                  <c:v>10corn+4soybean</c:v>
                </c:pt>
                <c:pt idx="11">
                  <c:v>11corn+3soybean</c:v>
                </c:pt>
                <c:pt idx="12">
                  <c:v>12corn+2soybean</c:v>
                </c:pt>
                <c:pt idx="13">
                  <c:v>13corn+1soybean</c:v>
                </c:pt>
                <c:pt idx="14">
                  <c:v>14corn+0soybean</c:v>
                </c:pt>
              </c:strCache>
            </c:strRef>
          </c:cat>
          <c:val>
            <c:numRef>
              <c:f>('14years'!$C$8,'14years'!$C$10,'14years'!$C$12,'14years'!$C$14,'14years'!$C$16,'14years'!$C$18,'14years'!$C$20,'14years'!$C$22,'14years'!$C$24,'14years'!$C$26,'14years'!$C$28,'14years'!$C$30,'14years'!$C$32,'14years'!$C$34,'14years'!$C$36)</c:f>
              <c:numCache>
                <c:formatCode>0.00%</c:formatCode>
                <c:ptCount val="15"/>
                <c:pt idx="0">
                  <c:v>8.2644628099173556E-3</c:v>
                </c:pt>
                <c:pt idx="1">
                  <c:v>1.3401831583649765E-2</c:v>
                </c:pt>
                <c:pt idx="2">
                  <c:v>1.7645744918472192E-2</c:v>
                </c:pt>
                <c:pt idx="3">
                  <c:v>2.9930757203484475E-2</c:v>
                </c:pt>
                <c:pt idx="4">
                  <c:v>5.5617601072146527E-2</c:v>
                </c:pt>
                <c:pt idx="5">
                  <c:v>8.6441813714540988E-2</c:v>
                </c:pt>
                <c:pt idx="6">
                  <c:v>0.16729953093589459</c:v>
                </c:pt>
                <c:pt idx="7">
                  <c:v>0.35291489836944384</c:v>
                </c:pt>
                <c:pt idx="8">
                  <c:v>6.3211972302881392E-2</c:v>
                </c:pt>
                <c:pt idx="9">
                  <c:v>2.7250390886754523E-2</c:v>
                </c:pt>
                <c:pt idx="10">
                  <c:v>1.3848559303104758E-2</c:v>
                </c:pt>
                <c:pt idx="11">
                  <c:v>8.7111905293723469E-3</c:v>
                </c:pt>
                <c:pt idx="12">
                  <c:v>4.4672771945499217E-3</c:v>
                </c:pt>
                <c:pt idx="13">
                  <c:v>2.4570024570024569E-3</c:v>
                </c:pt>
                <c:pt idx="14">
                  <c:v>3.3504578959124413E-3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2-8F42-88DF-B46CC0B34A32}"/>
            </c:ext>
          </c:extLst>
        </c:ser>
        <c:ser>
          <c:idx val="3"/>
          <c:order val="1"/>
          <c:tx>
            <c:strRef>
              <c:f>'14years'!$F$2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('14years'!$F$8,'14years'!$F$10,'14years'!$F$12,'14years'!$F$14,'14years'!$F$16,'14years'!$F$18,'14years'!$F$20,'14years'!$F$22,'14years'!$F$24,'14years'!$F$26,'14years'!$F$28,'14years'!$F$30,'14years'!$F$32,'14years'!$F$34,'14years'!$F$36)</c:f>
              <c:numCache>
                <c:formatCode>0.00%</c:formatCode>
                <c:ptCount val="15"/>
                <c:pt idx="0">
                  <c:v>1.4231896190874842E-3</c:v>
                </c:pt>
                <c:pt idx="1">
                  <c:v>3.9347007115948093E-3</c:v>
                </c:pt>
                <c:pt idx="2">
                  <c:v>6.3624947676852242E-3</c:v>
                </c:pt>
                <c:pt idx="3">
                  <c:v>1.1552951025533695E-2</c:v>
                </c:pt>
                <c:pt idx="4">
                  <c:v>2.3440770196735034E-2</c:v>
                </c:pt>
                <c:pt idx="5">
                  <c:v>5.156969443281708E-2</c:v>
                </c:pt>
                <c:pt idx="6">
                  <c:v>0.13068229384679783</c:v>
                </c:pt>
                <c:pt idx="7">
                  <c:v>0.42436165759732103</c:v>
                </c:pt>
                <c:pt idx="8">
                  <c:v>0.11829217245709502</c:v>
                </c:pt>
                <c:pt idx="9">
                  <c:v>5.8183340309753036E-2</c:v>
                </c:pt>
                <c:pt idx="10">
                  <c:v>3.2649644202595231E-2</c:v>
                </c:pt>
                <c:pt idx="11">
                  <c:v>2.2603599832565928E-2</c:v>
                </c:pt>
                <c:pt idx="12">
                  <c:v>1.6324822101297615E-2</c:v>
                </c:pt>
                <c:pt idx="13">
                  <c:v>1.0799497697781499E-2</c:v>
                </c:pt>
                <c:pt idx="14">
                  <c:v>7.283382168271243E-3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3-E147-B882-E2F89AF42E76}"/>
            </c:ext>
          </c:extLst>
        </c:ser>
        <c:ser>
          <c:idx val="1"/>
          <c:order val="2"/>
          <c:tx>
            <c:strRef>
              <c:f>'14years'!$D$2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('14years'!$B$7,'14years'!$B$9,'14years'!$B$11,'14years'!$B$13,'14years'!$B$15,'14years'!$B$17,'14years'!$B$19,'14years'!$B$21,'14years'!$B$23,'14years'!$B$25,'14years'!$B$27,'14years'!$B$29,'14years'!$B$31,'14years'!$B$33,'14years'!$B$35)</c:f>
              <c:strCache>
                <c:ptCount val="15"/>
                <c:pt idx="0">
                  <c:v>0corn+14soybean</c:v>
                </c:pt>
                <c:pt idx="1">
                  <c:v>1corn+13soybean</c:v>
                </c:pt>
                <c:pt idx="2">
                  <c:v>2corn+12soybean</c:v>
                </c:pt>
                <c:pt idx="3">
                  <c:v>3corn+11soybean</c:v>
                </c:pt>
                <c:pt idx="4">
                  <c:v>4corn+10soybean</c:v>
                </c:pt>
                <c:pt idx="5">
                  <c:v>5corn+9soybean</c:v>
                </c:pt>
                <c:pt idx="6">
                  <c:v>6corn+8soybean</c:v>
                </c:pt>
                <c:pt idx="7">
                  <c:v>7corn+7soybean</c:v>
                </c:pt>
                <c:pt idx="8">
                  <c:v>8corn+6soybean</c:v>
                </c:pt>
                <c:pt idx="9">
                  <c:v>9corn+5soybean</c:v>
                </c:pt>
                <c:pt idx="10">
                  <c:v>10corn+4soybean</c:v>
                </c:pt>
                <c:pt idx="11">
                  <c:v>11corn+3soybean</c:v>
                </c:pt>
                <c:pt idx="12">
                  <c:v>12corn+2soybean</c:v>
                </c:pt>
                <c:pt idx="13">
                  <c:v>13corn+1soybean</c:v>
                </c:pt>
                <c:pt idx="14">
                  <c:v>14corn+0soybean</c:v>
                </c:pt>
              </c:strCache>
            </c:strRef>
          </c:cat>
          <c:val>
            <c:numRef>
              <c:f>('14years'!$D$8,'14years'!$D$10,'14years'!$D$12,'14years'!$D$14,'14years'!$D$16,'14years'!$D$18,'14years'!$D$20,'14years'!$D$22,'14years'!$D$24,'14years'!$D$26,'14years'!$D$28,'14years'!$D$30,'14years'!$D$32,'14years'!$D$34,'14years'!$D$36)</c:f>
              <c:numCache>
                <c:formatCode>0.00%</c:formatCode>
                <c:ptCount val="15"/>
                <c:pt idx="0">
                  <c:v>5.3553258715792856E-5</c:v>
                </c:pt>
                <c:pt idx="1">
                  <c:v>1.6065977614737858E-4</c:v>
                </c:pt>
                <c:pt idx="2">
                  <c:v>5.8908584587372137E-4</c:v>
                </c:pt>
                <c:pt idx="3">
                  <c:v>9.1040539816847853E-4</c:v>
                </c:pt>
                <c:pt idx="4">
                  <c:v>2.7312161945054355E-3</c:v>
                </c:pt>
                <c:pt idx="5">
                  <c:v>8.4078616183794787E-3</c:v>
                </c:pt>
                <c:pt idx="6">
                  <c:v>4.6912654635034544E-2</c:v>
                </c:pt>
                <c:pt idx="7">
                  <c:v>0.49231510737428374</c:v>
                </c:pt>
                <c:pt idx="8">
                  <c:v>0.15300166015102018</c:v>
                </c:pt>
                <c:pt idx="9">
                  <c:v>9.0612113747121512E-2</c:v>
                </c:pt>
                <c:pt idx="10">
                  <c:v>6.4049697424088253E-2</c:v>
                </c:pt>
                <c:pt idx="11">
                  <c:v>4.5359610132276552E-2</c:v>
                </c:pt>
                <c:pt idx="12">
                  <c:v>3.0793123761580891E-2</c:v>
                </c:pt>
                <c:pt idx="13">
                  <c:v>2.211749584962245E-2</c:v>
                </c:pt>
                <c:pt idx="14">
                  <c:v>1.6708616719327371E-2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2-8F42-88DF-B46CC0B34A32}"/>
            </c:ext>
          </c:extLst>
        </c:ser>
        <c:ser>
          <c:idx val="2"/>
          <c:order val="3"/>
          <c:tx>
            <c:strRef>
              <c:f>'14years'!$E$2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('14years'!$B$7,'14years'!$B$9,'14years'!$B$11,'14years'!$B$13,'14years'!$B$15,'14years'!$B$17,'14years'!$B$19,'14years'!$B$21,'14years'!$B$23,'14years'!$B$25,'14years'!$B$27,'14years'!$B$29,'14years'!$B$31,'14years'!$B$33,'14years'!$B$35)</c:f>
              <c:strCache>
                <c:ptCount val="15"/>
                <c:pt idx="0">
                  <c:v>0corn+14soybean</c:v>
                </c:pt>
                <c:pt idx="1">
                  <c:v>1corn+13soybean</c:v>
                </c:pt>
                <c:pt idx="2">
                  <c:v>2corn+12soybean</c:v>
                </c:pt>
                <c:pt idx="3">
                  <c:v>3corn+11soybean</c:v>
                </c:pt>
                <c:pt idx="4">
                  <c:v>4corn+10soybean</c:v>
                </c:pt>
                <c:pt idx="5">
                  <c:v>5corn+9soybean</c:v>
                </c:pt>
                <c:pt idx="6">
                  <c:v>6corn+8soybean</c:v>
                </c:pt>
                <c:pt idx="7">
                  <c:v>7corn+7soybean</c:v>
                </c:pt>
                <c:pt idx="8">
                  <c:v>8corn+6soybean</c:v>
                </c:pt>
                <c:pt idx="9">
                  <c:v>9corn+5soybean</c:v>
                </c:pt>
                <c:pt idx="10">
                  <c:v>10corn+4soybean</c:v>
                </c:pt>
                <c:pt idx="11">
                  <c:v>11corn+3soybean</c:v>
                </c:pt>
                <c:pt idx="12">
                  <c:v>12corn+2soybean</c:v>
                </c:pt>
                <c:pt idx="13">
                  <c:v>13corn+1soybean</c:v>
                </c:pt>
                <c:pt idx="14">
                  <c:v>14corn+0soybean</c:v>
                </c:pt>
              </c:strCache>
            </c:strRef>
          </c:cat>
          <c:val>
            <c:numRef>
              <c:f>('14years'!$E$8,'14years'!$E$10,'14years'!$E$12,'14years'!$E$14,'14years'!$E$16,'14years'!$E$18,'14years'!$E$20,'14years'!$E$22,'14years'!$E$24,'14years'!$E$26,'14years'!$E$28,'14years'!$E$30,'14years'!$E$32,'14years'!$E$34,'14years'!$E$36)</c:f>
              <c:numCache>
                <c:formatCode>0.00%</c:formatCode>
                <c:ptCount val="15"/>
                <c:pt idx="0">
                  <c:v>1.4671361502347417E-3</c:v>
                </c:pt>
                <c:pt idx="1">
                  <c:v>8.8028169014084509E-4</c:v>
                </c:pt>
                <c:pt idx="2">
                  <c:v>2.7875586854460093E-3</c:v>
                </c:pt>
                <c:pt idx="3">
                  <c:v>5.0616197183098594E-3</c:v>
                </c:pt>
                <c:pt idx="4">
                  <c:v>9.0962441314553985E-3</c:v>
                </c:pt>
                <c:pt idx="5">
                  <c:v>1.9659624413145539E-2</c:v>
                </c:pt>
                <c:pt idx="6">
                  <c:v>6.3820422535211266E-2</c:v>
                </c:pt>
                <c:pt idx="7">
                  <c:v>0.41299882629107981</c:v>
                </c:pt>
                <c:pt idx="8">
                  <c:v>0.14473298122065728</c:v>
                </c:pt>
                <c:pt idx="9">
                  <c:v>9.4043427230046953E-2</c:v>
                </c:pt>
                <c:pt idx="10">
                  <c:v>6.1986502347417843E-2</c:v>
                </c:pt>
                <c:pt idx="11">
                  <c:v>4.2987089201877937E-2</c:v>
                </c:pt>
                <c:pt idx="12">
                  <c:v>3.073650234741784E-2</c:v>
                </c:pt>
                <c:pt idx="13">
                  <c:v>2.1493544600938969E-2</c:v>
                </c:pt>
                <c:pt idx="14">
                  <c:v>1.6211854460093898E-2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2-8F42-88DF-B46CC0B3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882304"/>
        <c:axId val="268505695"/>
      </c:barChart>
      <c:catAx>
        <c:axId val="2788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05695"/>
        <c:crosses val="autoZero"/>
        <c:auto val="1"/>
        <c:lblAlgn val="ctr"/>
        <c:lblOffset val="100"/>
        <c:noMultiLvlLbl val="0"/>
      </c:catAx>
      <c:valAx>
        <c:axId val="2685056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23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Crop Planting Years of Corn-Soybean Cropping System from 2019-2021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'3years'!$P$2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('3years'!$O$8,'3years'!$O$10,'3years'!$O$12,'3years'!$O$14,'3years'!$O$16,'3years'!$O$18,'3years'!$O$20,'3years'!$O$22,'3years'!$O$24,'3years'!$O$26)</c:f>
              <c:strCache>
                <c:ptCount val="10"/>
                <c:pt idx="0">
                  <c:v>0corn+3soybean</c:v>
                </c:pt>
                <c:pt idx="1">
                  <c:v>1corn+2soybean</c:v>
                </c:pt>
                <c:pt idx="2">
                  <c:v>2corn+1soybean</c:v>
                </c:pt>
                <c:pt idx="3">
                  <c:v>3corn+0soybean</c:v>
                </c:pt>
                <c:pt idx="4">
                  <c:v>1fallow+2corn</c:v>
                </c:pt>
                <c:pt idx="5">
                  <c:v>1fallow+1corn+1soybean</c:v>
                </c:pt>
                <c:pt idx="6">
                  <c:v>1fallow+2soybean</c:v>
                </c:pt>
                <c:pt idx="7">
                  <c:v>2fallow+1corn</c:v>
                </c:pt>
                <c:pt idx="8">
                  <c:v>2fallow+1soybean</c:v>
                </c:pt>
                <c:pt idx="9">
                  <c:v>3fallow</c:v>
                </c:pt>
              </c:strCache>
            </c:strRef>
          </c:cat>
          <c:val>
            <c:numRef>
              <c:f>('3years'!$P$9,'3years'!$P$11,'3years'!$P$13,'3years'!$P$15,'3years'!$P$17,'3years'!$P$19,'3years'!$P$21,'3years'!$P$23,'3years'!$P$25,'3years'!$P$27)</c:f>
              <c:numCache>
                <c:formatCode>0.00%</c:formatCode>
                <c:ptCount val="10"/>
                <c:pt idx="0">
                  <c:v>0.10185995623632385</c:v>
                </c:pt>
                <c:pt idx="1">
                  <c:v>0.43183807439824945</c:v>
                </c:pt>
                <c:pt idx="2">
                  <c:v>0.26170678336980308</c:v>
                </c:pt>
                <c:pt idx="3">
                  <c:v>2.7024070021881837E-2</c:v>
                </c:pt>
                <c:pt idx="4">
                  <c:v>7.9868708971553605E-3</c:v>
                </c:pt>
                <c:pt idx="5">
                  <c:v>0.10361050328227571</c:v>
                </c:pt>
                <c:pt idx="6">
                  <c:v>6.0065645514223193E-2</c:v>
                </c:pt>
                <c:pt idx="7">
                  <c:v>8.7527352297593001E-4</c:v>
                </c:pt>
                <c:pt idx="8">
                  <c:v>4.595185995623632E-3</c:v>
                </c:pt>
                <c:pt idx="9">
                  <c:v>4.3763676148796501E-4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0-4145-AC20-5F6305B630D4}"/>
            </c:ext>
          </c:extLst>
        </c:ser>
        <c:ser>
          <c:idx val="3"/>
          <c:order val="1"/>
          <c:tx>
            <c:strRef>
              <c:f>'3years'!$B$29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('3years'!$S$9,'3years'!$S$11,'3years'!$S$13,'3years'!$S$15,'3years'!$S$17,'3years'!$S$19,'3years'!$S$21,'3years'!$S$23,'3years'!$S$25,'3years'!$S$27)</c:f>
              <c:numCache>
                <c:formatCode>0.00%</c:formatCode>
                <c:ptCount val="10"/>
                <c:pt idx="0">
                  <c:v>4.5344939128389106E-2</c:v>
                </c:pt>
                <c:pt idx="1">
                  <c:v>0.43662883020643417</c:v>
                </c:pt>
                <c:pt idx="2">
                  <c:v>0.38863729930012353</c:v>
                </c:pt>
                <c:pt idx="3">
                  <c:v>4.4286302417220494E-2</c:v>
                </c:pt>
                <c:pt idx="4">
                  <c:v>5.9989413632888311E-3</c:v>
                </c:pt>
                <c:pt idx="5">
                  <c:v>5.2990648709051347E-2</c:v>
                </c:pt>
                <c:pt idx="6">
                  <c:v>2.3584073398811974E-2</c:v>
                </c:pt>
                <c:pt idx="7">
                  <c:v>8.8219725930718113E-4</c:v>
                </c:pt>
                <c:pt idx="8">
                  <c:v>1.6467682173734047E-3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2-8548-A541-715B9DD5E1F8}"/>
            </c:ext>
          </c:extLst>
        </c:ser>
        <c:ser>
          <c:idx val="1"/>
          <c:order val="2"/>
          <c:tx>
            <c:strRef>
              <c:f>'3years'!$Q$2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('3years'!$O$8,'3years'!$O$10,'3years'!$O$12,'3years'!$O$14,'3years'!$O$16,'3years'!$O$18,'3years'!$O$20,'3years'!$O$22,'3years'!$O$24,'3years'!$O$26)</c:f>
              <c:strCache>
                <c:ptCount val="10"/>
                <c:pt idx="0">
                  <c:v>0corn+3soybean</c:v>
                </c:pt>
                <c:pt idx="1">
                  <c:v>1corn+2soybean</c:v>
                </c:pt>
                <c:pt idx="2">
                  <c:v>2corn+1soybean</c:v>
                </c:pt>
                <c:pt idx="3">
                  <c:v>3corn+0soybean</c:v>
                </c:pt>
                <c:pt idx="4">
                  <c:v>1fallow+2corn</c:v>
                </c:pt>
                <c:pt idx="5">
                  <c:v>1fallow+1corn+1soybean</c:v>
                </c:pt>
                <c:pt idx="6">
                  <c:v>1fallow+2soybean</c:v>
                </c:pt>
                <c:pt idx="7">
                  <c:v>2fallow+1corn</c:v>
                </c:pt>
                <c:pt idx="8">
                  <c:v>2fallow+1soybean</c:v>
                </c:pt>
                <c:pt idx="9">
                  <c:v>3fallow</c:v>
                </c:pt>
              </c:strCache>
            </c:strRef>
          </c:cat>
          <c:val>
            <c:numRef>
              <c:f>('3years'!$Q$9,'3years'!$Q$11,'3years'!$Q$13,'3years'!$Q$15,'3years'!$Q$17,'3years'!$Q$19,'3years'!$Q$21,'3years'!$Q$23,'3years'!$Q$25,'3years'!$Q$27)</c:f>
              <c:numCache>
                <c:formatCode>0.00%</c:formatCode>
                <c:ptCount val="10"/>
                <c:pt idx="0">
                  <c:v>4.9473550678675628E-3</c:v>
                </c:pt>
                <c:pt idx="1">
                  <c:v>0.36297517865448858</c:v>
                </c:pt>
                <c:pt idx="2">
                  <c:v>0.50983128250665988</c:v>
                </c:pt>
                <c:pt idx="3">
                  <c:v>0.10190705738086177</c:v>
                </c:pt>
                <c:pt idx="4">
                  <c:v>3.5942323142627596E-3</c:v>
                </c:pt>
                <c:pt idx="5">
                  <c:v>1.4503784515201488E-2</c:v>
                </c:pt>
                <c:pt idx="6">
                  <c:v>1.4376929257051039E-3</c:v>
                </c:pt>
                <c:pt idx="7">
                  <c:v>2.1142543025075056E-4</c:v>
                </c:pt>
                <c:pt idx="8">
                  <c:v>5.9199120470210156E-4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0-4145-AC20-5F6305B630D4}"/>
            </c:ext>
          </c:extLst>
        </c:ser>
        <c:ser>
          <c:idx val="2"/>
          <c:order val="3"/>
          <c:tx>
            <c:strRef>
              <c:f>'3years'!$R$2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('3years'!$O$8,'3years'!$O$10,'3years'!$O$12,'3years'!$O$14,'3years'!$O$16,'3years'!$O$18,'3years'!$O$20,'3years'!$O$22,'3years'!$O$24,'3years'!$O$26)</c:f>
              <c:strCache>
                <c:ptCount val="10"/>
                <c:pt idx="0">
                  <c:v>0corn+3soybean</c:v>
                </c:pt>
                <c:pt idx="1">
                  <c:v>1corn+2soybean</c:v>
                </c:pt>
                <c:pt idx="2">
                  <c:v>2corn+1soybean</c:v>
                </c:pt>
                <c:pt idx="3">
                  <c:v>3corn+0soybean</c:v>
                </c:pt>
                <c:pt idx="4">
                  <c:v>1fallow+2corn</c:v>
                </c:pt>
                <c:pt idx="5">
                  <c:v>1fallow+1corn+1soybean</c:v>
                </c:pt>
                <c:pt idx="6">
                  <c:v>1fallow+2soybean</c:v>
                </c:pt>
                <c:pt idx="7">
                  <c:v>2fallow+1corn</c:v>
                </c:pt>
                <c:pt idx="8">
                  <c:v>2fallow+1soybean</c:v>
                </c:pt>
                <c:pt idx="9">
                  <c:v>3fallow</c:v>
                </c:pt>
              </c:strCache>
            </c:strRef>
          </c:cat>
          <c:val>
            <c:numRef>
              <c:f>('3years'!$R$9,'3years'!$R$11,'3years'!$R$13,'3years'!$R$15,'3years'!$R$17,'3years'!$R$19,'3years'!$R$21,'3years'!$R$23,'3years'!$R$25,'3years'!$R$27)</c:f>
              <c:numCache>
                <c:formatCode>0.00%</c:formatCode>
                <c:ptCount val="10"/>
                <c:pt idx="0">
                  <c:v>2.6002523451642987E-2</c:v>
                </c:pt>
                <c:pt idx="1">
                  <c:v>0.39102528937407427</c:v>
                </c:pt>
                <c:pt idx="2">
                  <c:v>0.44379834329913875</c:v>
                </c:pt>
                <c:pt idx="3">
                  <c:v>6.7968621427395903E-2</c:v>
                </c:pt>
                <c:pt idx="4">
                  <c:v>9.2709419057545664E-3</c:v>
                </c:pt>
                <c:pt idx="5">
                  <c:v>4.5257556640517858E-2</c:v>
                </c:pt>
                <c:pt idx="6">
                  <c:v>1.563442865763344E-2</c:v>
                </c:pt>
                <c:pt idx="7">
                  <c:v>1.0422952438422293E-3</c:v>
                </c:pt>
                <c:pt idx="8">
                  <c:v>2.0845904876844587E-3</c:v>
                </c:pt>
                <c:pt idx="9">
                  <c:v>1.0971528882549784E-4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0-4145-AC20-5F6305B6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599952"/>
        <c:axId val="1929025840"/>
      </c:barChart>
      <c:catAx>
        <c:axId val="19285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25840"/>
        <c:crosses val="autoZero"/>
        <c:auto val="1"/>
        <c:lblAlgn val="ctr"/>
        <c:lblOffset val="100"/>
        <c:noMultiLvlLbl val="0"/>
      </c:catAx>
      <c:valAx>
        <c:axId val="1929025840"/>
        <c:scaling>
          <c:orientation val="minMax"/>
          <c:max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99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662940</xdr:colOff>
      <xdr:row>2</xdr:row>
      <xdr:rowOff>119380</xdr:rowOff>
    </xdr:from>
    <xdr:to>
      <xdr:col>23</xdr:col>
      <xdr:colOff>777240</xdr:colOff>
      <xdr:row>35</xdr:row>
      <xdr:rowOff>93980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A16514-7009-F8B2-51C7-CAC9C1A0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51</xdr:row>
      <xdr:rowOff>0</xdr:rowOff>
    </xdr:from>
    <xdr:to>
      <xdr:col>13</xdr:col>
      <xdr:colOff>50800</xdr:colOff>
      <xdr:row>60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335FC4-5AB9-C927-56E2-C35B54927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10363200"/>
          <a:ext cx="10668000" cy="195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12</xdr:col>
      <xdr:colOff>673100</xdr:colOff>
      <xdr:row>72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1E3180-1724-A553-3F52-A0459958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12801600"/>
          <a:ext cx="10464800" cy="1930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13</xdr:col>
      <xdr:colOff>228600</xdr:colOff>
      <xdr:row>81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B651CB-3CA6-5713-60F3-73DE38B0F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" y="15240000"/>
          <a:ext cx="10845800" cy="1346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16</xdr:col>
      <xdr:colOff>537102</xdr:colOff>
      <xdr:row>91</xdr:row>
      <xdr:rowOff>20320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C4FFD9-7B9D-BC8A-CD54-D78C5C2C4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2960" y="17272000"/>
          <a:ext cx="13592702" cy="1239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414391</xdr:colOff>
      <xdr:row>53</xdr:row>
      <xdr:rowOff>193639</xdr:rowOff>
    </xdr:from>
    <xdr:to>
      <xdr:col>16</xdr:col>
      <xdr:colOff>388991</xdr:colOff>
      <xdr:row>85</xdr:row>
      <xdr:rowOff>104739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B354A-FC48-E98F-14F6-2BCFC3053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CFF4-650B-014F-961D-8EB77DFAE3EB}">
  <dimension ref="A2:K3"/>
  <sheetViews>
    <sheetView workbookViewId="0">
      <selection activeCell="F13" sqref="F13"/>
    </sheetView>
  </sheetViews>
  <sheetFormatPr baseColWidth="10" defaultRowHeight="16" x14ac:dyDescent="0.2"/>
  <sheetData>
    <row r="2" spans="1:11" x14ac:dyDescent="0.2">
      <c r="J2" t="s">
        <v>61</v>
      </c>
      <c r="K2" t="s">
        <v>62</v>
      </c>
    </row>
    <row r="3" spans="1:11" x14ac:dyDescent="0.2">
      <c r="A3">
        <v>0.3</v>
      </c>
      <c r="J3" s="28">
        <f>EXP(A3)-1</f>
        <v>0.34985880757600318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618E-6887-D943-BFF1-3BE324C3261B}">
  <dimension ref="B2:F36"/>
  <sheetViews>
    <sheetView zoomScale="75" workbookViewId="0">
      <selection activeCell="F2" sqref="F2"/>
    </sheetView>
  </sheetViews>
  <sheetFormatPr baseColWidth="10" defaultRowHeight="16" x14ac:dyDescent="0.2"/>
  <cols>
    <col min="2" max="2" width="20.1640625" customWidth="1"/>
  </cols>
  <sheetData>
    <row r="2" spans="2:6" x14ac:dyDescent="0.2">
      <c r="B2" s="2"/>
      <c r="C2" s="2" t="s">
        <v>0</v>
      </c>
      <c r="D2" s="2" t="s">
        <v>1</v>
      </c>
      <c r="E2" s="2" t="s">
        <v>2</v>
      </c>
      <c r="F2" s="27" t="s">
        <v>60</v>
      </c>
    </row>
    <row r="3" spans="2:6" x14ac:dyDescent="0.2">
      <c r="B3" s="2" t="s">
        <v>37</v>
      </c>
      <c r="C3" s="3">
        <v>11609771.923900001</v>
      </c>
      <c r="D3" s="3">
        <v>14574590.8835</v>
      </c>
      <c r="E3" s="3">
        <v>14999540.592700001</v>
      </c>
      <c r="F3" s="3">
        <v>9432620.1483800001</v>
      </c>
    </row>
    <row r="4" spans="2:6" x14ac:dyDescent="0.2">
      <c r="B4" s="5" t="s">
        <v>3</v>
      </c>
      <c r="C4" s="6">
        <v>40000</v>
      </c>
      <c r="D4" s="6">
        <v>40000</v>
      </c>
      <c r="E4" s="6">
        <v>40000</v>
      </c>
      <c r="F4" s="6">
        <v>40000</v>
      </c>
    </row>
    <row r="5" spans="2:6" x14ac:dyDescent="0.2">
      <c r="B5" t="s">
        <v>4</v>
      </c>
      <c r="C5" s="1">
        <v>4477</v>
      </c>
      <c r="D5" s="1">
        <v>18673</v>
      </c>
      <c r="E5" s="1">
        <v>13632</v>
      </c>
      <c r="F5" s="1">
        <v>11945</v>
      </c>
    </row>
    <row r="6" spans="2:6" x14ac:dyDescent="0.2">
      <c r="B6" s="5" t="s">
        <v>5</v>
      </c>
      <c r="C6" s="7">
        <f>C5/C4</f>
        <v>0.111925</v>
      </c>
      <c r="D6" s="7">
        <f t="shared" ref="D6:F6" si="0">D5/D4</f>
        <v>0.46682499999999999</v>
      </c>
      <c r="E6" s="7">
        <f t="shared" si="0"/>
        <v>0.34079999999999999</v>
      </c>
      <c r="F6" s="7">
        <f t="shared" si="0"/>
        <v>0.29862499999999997</v>
      </c>
    </row>
    <row r="7" spans="2:6" x14ac:dyDescent="0.2">
      <c r="B7" s="2" t="s">
        <v>21</v>
      </c>
      <c r="C7" s="3">
        <v>37</v>
      </c>
      <c r="D7" s="3">
        <v>1</v>
      </c>
      <c r="E7" s="3">
        <v>20</v>
      </c>
      <c r="F7" s="3">
        <v>17</v>
      </c>
    </row>
    <row r="8" spans="2:6" x14ac:dyDescent="0.2">
      <c r="B8" s="5" t="s">
        <v>6</v>
      </c>
      <c r="C8" s="7">
        <f>C7/C5</f>
        <v>8.2644628099173556E-3</v>
      </c>
      <c r="D8" s="7">
        <f>D7/D5</f>
        <v>5.3553258715792856E-5</v>
      </c>
      <c r="E8" s="7">
        <f>E7/E5</f>
        <v>1.4671361502347417E-3</v>
      </c>
      <c r="F8" s="7">
        <f>F7/F5</f>
        <v>1.4231896190874842E-3</v>
      </c>
    </row>
    <row r="9" spans="2:6" x14ac:dyDescent="0.2">
      <c r="B9" s="2" t="s">
        <v>8</v>
      </c>
      <c r="C9" s="2">
        <v>60</v>
      </c>
      <c r="D9" s="2">
        <v>3</v>
      </c>
      <c r="E9" s="2">
        <v>12</v>
      </c>
      <c r="F9" s="2">
        <v>47</v>
      </c>
    </row>
    <row r="10" spans="2:6" x14ac:dyDescent="0.2">
      <c r="B10" s="5" t="s">
        <v>6</v>
      </c>
      <c r="C10" s="7">
        <f>C9/C5</f>
        <v>1.3401831583649765E-2</v>
      </c>
      <c r="D10" s="7">
        <f t="shared" ref="D10:F10" si="1">D9/D5</f>
        <v>1.6065977614737858E-4</v>
      </c>
      <c r="E10" s="7">
        <f t="shared" si="1"/>
        <v>8.8028169014084509E-4</v>
      </c>
      <c r="F10" s="7">
        <f t="shared" si="1"/>
        <v>3.9347007115948093E-3</v>
      </c>
    </row>
    <row r="11" spans="2:6" x14ac:dyDescent="0.2">
      <c r="B11" s="2" t="s">
        <v>9</v>
      </c>
      <c r="C11" s="2">
        <v>79</v>
      </c>
      <c r="D11" s="2">
        <v>11</v>
      </c>
      <c r="E11" s="2">
        <v>38</v>
      </c>
      <c r="F11" s="2">
        <v>76</v>
      </c>
    </row>
    <row r="12" spans="2:6" x14ac:dyDescent="0.2">
      <c r="B12" s="5" t="s">
        <v>6</v>
      </c>
      <c r="C12" s="7">
        <f>C11/C5</f>
        <v>1.7645744918472192E-2</v>
      </c>
      <c r="D12" s="7">
        <f t="shared" ref="D12:F12" si="2">D11/D5</f>
        <v>5.8908584587372137E-4</v>
      </c>
      <c r="E12" s="7">
        <f t="shared" si="2"/>
        <v>2.7875586854460093E-3</v>
      </c>
      <c r="F12" s="7">
        <f t="shared" si="2"/>
        <v>6.3624947676852242E-3</v>
      </c>
    </row>
    <row r="13" spans="2:6" x14ac:dyDescent="0.2">
      <c r="B13" s="2" t="s">
        <v>10</v>
      </c>
      <c r="C13" s="2">
        <v>134</v>
      </c>
      <c r="D13" s="2">
        <v>17</v>
      </c>
      <c r="E13" s="2">
        <v>69</v>
      </c>
      <c r="F13" s="2">
        <v>138</v>
      </c>
    </row>
    <row r="14" spans="2:6" x14ac:dyDescent="0.2">
      <c r="B14" s="5" t="s">
        <v>6</v>
      </c>
      <c r="C14" s="7">
        <f>C13/C5</f>
        <v>2.9930757203484475E-2</v>
      </c>
      <c r="D14" s="7">
        <f t="shared" ref="D14:F14" si="3">D13/D5</f>
        <v>9.1040539816847853E-4</v>
      </c>
      <c r="E14" s="7">
        <f t="shared" si="3"/>
        <v>5.0616197183098594E-3</v>
      </c>
      <c r="F14" s="7">
        <f t="shared" si="3"/>
        <v>1.1552951025533695E-2</v>
      </c>
    </row>
    <row r="15" spans="2:6" x14ac:dyDescent="0.2">
      <c r="B15" s="2" t="s">
        <v>11</v>
      </c>
      <c r="C15" s="2">
        <v>249</v>
      </c>
      <c r="D15" s="2">
        <v>51</v>
      </c>
      <c r="E15" s="2">
        <v>124</v>
      </c>
      <c r="F15" s="2">
        <v>280</v>
      </c>
    </row>
    <row r="16" spans="2:6" x14ac:dyDescent="0.2">
      <c r="B16" s="5" t="s">
        <v>6</v>
      </c>
      <c r="C16" s="7">
        <f>C15/C5</f>
        <v>5.5617601072146527E-2</v>
      </c>
      <c r="D16" s="7">
        <f t="shared" ref="D16:F16" si="4">D15/D5</f>
        <v>2.7312161945054355E-3</v>
      </c>
      <c r="E16" s="7">
        <f t="shared" si="4"/>
        <v>9.0962441314553985E-3</v>
      </c>
      <c r="F16" s="7">
        <f t="shared" si="4"/>
        <v>2.3440770196735034E-2</v>
      </c>
    </row>
    <row r="17" spans="2:6" x14ac:dyDescent="0.2">
      <c r="B17" s="2" t="s">
        <v>12</v>
      </c>
      <c r="C17" s="2">
        <v>387</v>
      </c>
      <c r="D17" s="2">
        <v>157</v>
      </c>
      <c r="E17" s="2">
        <v>268</v>
      </c>
      <c r="F17" s="2">
        <v>616</v>
      </c>
    </row>
    <row r="18" spans="2:6" x14ac:dyDescent="0.2">
      <c r="B18" s="5" t="s">
        <v>6</v>
      </c>
      <c r="C18" s="7">
        <f>C17/C5</f>
        <v>8.6441813714540988E-2</v>
      </c>
      <c r="D18" s="7">
        <f t="shared" ref="D18:F18" si="5">D17/D5</f>
        <v>8.4078616183794787E-3</v>
      </c>
      <c r="E18" s="7">
        <f t="shared" si="5"/>
        <v>1.9659624413145539E-2</v>
      </c>
      <c r="F18" s="7">
        <f t="shared" si="5"/>
        <v>5.156969443281708E-2</v>
      </c>
    </row>
    <row r="19" spans="2:6" x14ac:dyDescent="0.2">
      <c r="B19" s="2" t="s">
        <v>13</v>
      </c>
      <c r="C19" s="2">
        <v>749</v>
      </c>
      <c r="D19" s="2">
        <v>876</v>
      </c>
      <c r="E19" s="2">
        <v>870</v>
      </c>
      <c r="F19" s="2">
        <v>1561</v>
      </c>
    </row>
    <row r="20" spans="2:6" x14ac:dyDescent="0.2">
      <c r="B20" s="5" t="s">
        <v>6</v>
      </c>
      <c r="C20" s="7">
        <f>C19/C5</f>
        <v>0.16729953093589459</v>
      </c>
      <c r="D20" s="7">
        <f t="shared" ref="D20:F20" si="6">D19/D5</f>
        <v>4.6912654635034544E-2</v>
      </c>
      <c r="E20" s="7">
        <f t="shared" si="6"/>
        <v>6.3820422535211266E-2</v>
      </c>
      <c r="F20" s="7">
        <f t="shared" si="6"/>
        <v>0.13068229384679783</v>
      </c>
    </row>
    <row r="21" spans="2:6" x14ac:dyDescent="0.2">
      <c r="B21" s="2" t="s">
        <v>7</v>
      </c>
      <c r="C21" s="3">
        <v>1580</v>
      </c>
      <c r="D21" s="3">
        <v>9193</v>
      </c>
      <c r="E21" s="3">
        <v>5630</v>
      </c>
      <c r="F21" s="3">
        <v>5069</v>
      </c>
    </row>
    <row r="22" spans="2:6" x14ac:dyDescent="0.2">
      <c r="B22" s="5" t="s">
        <v>6</v>
      </c>
      <c r="C22" s="7">
        <f>C21/C5</f>
        <v>0.35291489836944384</v>
      </c>
      <c r="D22" s="7">
        <f>D21/D5</f>
        <v>0.49231510737428374</v>
      </c>
      <c r="E22" s="7">
        <f>E21/E5</f>
        <v>0.41299882629107981</v>
      </c>
      <c r="F22" s="7">
        <f>F21/F5</f>
        <v>0.42436165759732103</v>
      </c>
    </row>
    <row r="23" spans="2:6" x14ac:dyDescent="0.2">
      <c r="B23" s="2" t="s">
        <v>14</v>
      </c>
      <c r="C23" s="3">
        <v>283</v>
      </c>
      <c r="D23" s="3">
        <v>2857</v>
      </c>
      <c r="E23" s="3">
        <v>1973</v>
      </c>
      <c r="F23" s="3">
        <v>1413</v>
      </c>
    </row>
    <row r="24" spans="2:6" x14ac:dyDescent="0.2">
      <c r="B24" s="5" t="s">
        <v>6</v>
      </c>
      <c r="C24" s="7">
        <f>C23/C5</f>
        <v>6.3211972302881392E-2</v>
      </c>
      <c r="D24" s="7">
        <f t="shared" ref="D24:F24" si="7">D23/D5</f>
        <v>0.15300166015102018</v>
      </c>
      <c r="E24" s="7">
        <f t="shared" si="7"/>
        <v>0.14473298122065728</v>
      </c>
      <c r="F24" s="7">
        <f t="shared" si="7"/>
        <v>0.11829217245709502</v>
      </c>
    </row>
    <row r="25" spans="2:6" x14ac:dyDescent="0.2">
      <c r="B25" s="2" t="s">
        <v>15</v>
      </c>
      <c r="C25" s="2">
        <v>122</v>
      </c>
      <c r="D25" s="2">
        <v>1692</v>
      </c>
      <c r="E25" s="2">
        <v>1282</v>
      </c>
      <c r="F25" s="2">
        <v>695</v>
      </c>
    </row>
    <row r="26" spans="2:6" x14ac:dyDescent="0.2">
      <c r="B26" s="5" t="s">
        <v>6</v>
      </c>
      <c r="C26" s="7">
        <f>C25/C5</f>
        <v>2.7250390886754523E-2</v>
      </c>
      <c r="D26" s="7">
        <f t="shared" ref="D26:F26" si="8">D25/D5</f>
        <v>9.0612113747121512E-2</v>
      </c>
      <c r="E26" s="7">
        <f t="shared" si="8"/>
        <v>9.4043427230046953E-2</v>
      </c>
      <c r="F26" s="7">
        <f t="shared" si="8"/>
        <v>5.8183340309753036E-2</v>
      </c>
    </row>
    <row r="27" spans="2:6" x14ac:dyDescent="0.2">
      <c r="B27" s="2" t="s">
        <v>16</v>
      </c>
      <c r="C27" s="2">
        <v>62</v>
      </c>
      <c r="D27" s="2">
        <v>1196</v>
      </c>
      <c r="E27" s="2">
        <v>845</v>
      </c>
      <c r="F27" s="2">
        <v>390</v>
      </c>
    </row>
    <row r="28" spans="2:6" x14ac:dyDescent="0.2">
      <c r="B28" s="5" t="s">
        <v>6</v>
      </c>
      <c r="C28" s="7">
        <f>C27/C5</f>
        <v>1.3848559303104758E-2</v>
      </c>
      <c r="D28" s="7">
        <f t="shared" ref="D28:F28" si="9">D27/D5</f>
        <v>6.4049697424088253E-2</v>
      </c>
      <c r="E28" s="7">
        <f t="shared" si="9"/>
        <v>6.1986502347417843E-2</v>
      </c>
      <c r="F28" s="7">
        <f t="shared" si="9"/>
        <v>3.2649644202595231E-2</v>
      </c>
    </row>
    <row r="29" spans="2:6" x14ac:dyDescent="0.2">
      <c r="B29" s="2" t="s">
        <v>17</v>
      </c>
      <c r="C29" s="3">
        <v>39</v>
      </c>
      <c r="D29" s="3">
        <v>847</v>
      </c>
      <c r="E29" s="3">
        <v>586</v>
      </c>
      <c r="F29" s="3">
        <v>270</v>
      </c>
    </row>
    <row r="30" spans="2:6" x14ac:dyDescent="0.2">
      <c r="B30" s="5" t="s">
        <v>6</v>
      </c>
      <c r="C30" s="7">
        <f>C29/C5</f>
        <v>8.7111905293723469E-3</v>
      </c>
      <c r="D30" s="7">
        <f t="shared" ref="D30:F30" si="10">D29/D5</f>
        <v>4.5359610132276552E-2</v>
      </c>
      <c r="E30" s="7">
        <f t="shared" si="10"/>
        <v>4.2987089201877937E-2</v>
      </c>
      <c r="F30" s="7">
        <f t="shared" si="10"/>
        <v>2.2603599832565928E-2</v>
      </c>
    </row>
    <row r="31" spans="2:6" x14ac:dyDescent="0.2">
      <c r="B31" s="2" t="s">
        <v>18</v>
      </c>
      <c r="C31" s="2">
        <v>20</v>
      </c>
      <c r="D31" s="2">
        <v>575</v>
      </c>
      <c r="E31" s="2">
        <v>419</v>
      </c>
      <c r="F31" s="2">
        <v>195</v>
      </c>
    </row>
    <row r="32" spans="2:6" x14ac:dyDescent="0.2">
      <c r="B32" s="5" t="s">
        <v>6</v>
      </c>
      <c r="C32" s="7">
        <f>C31/C5</f>
        <v>4.4672771945499217E-3</v>
      </c>
      <c r="D32" s="7">
        <f t="shared" ref="D32:F32" si="11">D31/D5</f>
        <v>3.0793123761580891E-2</v>
      </c>
      <c r="E32" s="7">
        <f t="shared" si="11"/>
        <v>3.073650234741784E-2</v>
      </c>
      <c r="F32" s="7">
        <f t="shared" si="11"/>
        <v>1.6324822101297615E-2</v>
      </c>
    </row>
    <row r="33" spans="2:6" x14ac:dyDescent="0.2">
      <c r="B33" s="2" t="s">
        <v>19</v>
      </c>
      <c r="C33" s="2">
        <v>11</v>
      </c>
      <c r="D33" s="2">
        <v>413</v>
      </c>
      <c r="E33" s="2">
        <v>293</v>
      </c>
      <c r="F33" s="2">
        <v>129</v>
      </c>
    </row>
    <row r="34" spans="2:6" x14ac:dyDescent="0.2">
      <c r="B34" s="5" t="s">
        <v>6</v>
      </c>
      <c r="C34" s="7">
        <f>C33/C5</f>
        <v>2.4570024570024569E-3</v>
      </c>
      <c r="D34" s="7">
        <f t="shared" ref="D34:F34" si="12">D33/D5</f>
        <v>2.211749584962245E-2</v>
      </c>
      <c r="E34" s="7">
        <f t="shared" si="12"/>
        <v>2.1493544600938969E-2</v>
      </c>
      <c r="F34" s="7">
        <f t="shared" si="12"/>
        <v>1.0799497697781499E-2</v>
      </c>
    </row>
    <row r="35" spans="2:6" x14ac:dyDescent="0.2">
      <c r="B35" s="2" t="s">
        <v>20</v>
      </c>
      <c r="C35" s="1">
        <v>15</v>
      </c>
      <c r="D35" s="1">
        <v>312</v>
      </c>
      <c r="E35" s="1">
        <v>221</v>
      </c>
      <c r="F35" s="1">
        <v>87</v>
      </c>
    </row>
    <row r="36" spans="2:6" x14ac:dyDescent="0.2">
      <c r="B36" s="5" t="s">
        <v>6</v>
      </c>
      <c r="C36" s="7">
        <f>C35/C5</f>
        <v>3.3504578959124413E-3</v>
      </c>
      <c r="D36" s="7">
        <f>D35/D5</f>
        <v>1.6708616719327371E-2</v>
      </c>
      <c r="E36" s="7">
        <f>E35/E5</f>
        <v>1.6211854460093898E-2</v>
      </c>
      <c r="F36" s="7">
        <f>F35/F5</f>
        <v>7.283382168271243E-3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ECEF-3F69-D749-BBAC-9EE78D05B7DC}">
  <dimension ref="B2:AL31"/>
  <sheetViews>
    <sheetView topLeftCell="Q1" zoomScale="92" workbookViewId="0">
      <selection activeCell="AC19" sqref="AC19"/>
    </sheetView>
  </sheetViews>
  <sheetFormatPr baseColWidth="10" defaultRowHeight="16" x14ac:dyDescent="0.2"/>
  <cols>
    <col min="15" max="15" width="23.33203125" customWidth="1"/>
    <col min="21" max="21" width="18.6640625" customWidth="1"/>
    <col min="22" max="22" width="10.83203125" customWidth="1"/>
    <col min="23" max="23" width="13.5" customWidth="1"/>
    <col min="24" max="24" width="15.1640625" customWidth="1"/>
    <col min="25" max="25" width="12" customWidth="1"/>
    <col min="26" max="26" width="12.83203125" customWidth="1"/>
    <col min="27" max="29" width="12.6640625" customWidth="1"/>
    <col min="30" max="30" width="17.33203125" customWidth="1"/>
    <col min="31" max="31" width="16.1640625" customWidth="1"/>
    <col min="32" max="32" width="14.83203125" customWidth="1"/>
    <col min="33" max="33" width="16.83203125" customWidth="1"/>
    <col min="34" max="34" width="12.83203125" customWidth="1"/>
    <col min="35" max="35" width="14" customWidth="1"/>
    <col min="36" max="37" width="16.1640625" customWidth="1"/>
    <col min="38" max="38" width="17.5" customWidth="1"/>
  </cols>
  <sheetData>
    <row r="2" spans="2:38" x14ac:dyDescent="0.2">
      <c r="O2" s="2"/>
      <c r="P2" s="2" t="s">
        <v>0</v>
      </c>
      <c r="Q2" s="2" t="s">
        <v>1</v>
      </c>
      <c r="R2" s="2" t="s">
        <v>2</v>
      </c>
      <c r="S2" s="27" t="s">
        <v>60</v>
      </c>
    </row>
    <row r="3" spans="2:38" x14ac:dyDescent="0.2">
      <c r="O3" s="2" t="s">
        <v>37</v>
      </c>
      <c r="P3" s="3">
        <v>11609771.923900001</v>
      </c>
      <c r="Q3" s="3">
        <v>14574590.8835</v>
      </c>
      <c r="R3" s="3">
        <v>14999540.592700001</v>
      </c>
      <c r="S3" s="3">
        <v>9432620.1483800001</v>
      </c>
    </row>
    <row r="4" spans="2:38" x14ac:dyDescent="0.2">
      <c r="B4" t="s">
        <v>0</v>
      </c>
      <c r="O4" t="s">
        <v>35</v>
      </c>
      <c r="P4" s="1">
        <f>8812266.0779*0.405</f>
        <v>3568967.7615495003</v>
      </c>
      <c r="Q4" s="1">
        <f>0.405*22884898.8491</f>
        <v>9268384.0338855013</v>
      </c>
      <c r="R4" s="1">
        <f>0.405*21965155.288</f>
        <v>8895887.89164</v>
      </c>
      <c r="S4" s="1">
        <v>5332421.3021</v>
      </c>
    </row>
    <row r="5" spans="2:38" x14ac:dyDescent="0.2">
      <c r="O5" s="5" t="s">
        <v>3</v>
      </c>
      <c r="P5" s="6">
        <v>40000</v>
      </c>
      <c r="Q5" s="6">
        <v>40000</v>
      </c>
      <c r="R5" s="6">
        <v>40000</v>
      </c>
      <c r="S5" s="6">
        <v>40000</v>
      </c>
      <c r="U5" s="15"/>
    </row>
    <row r="6" spans="2:38" x14ac:dyDescent="0.2">
      <c r="B6">
        <v>3</v>
      </c>
      <c r="C6">
        <v>102</v>
      </c>
      <c r="D6">
        <v>201</v>
      </c>
      <c r="E6">
        <v>300</v>
      </c>
      <c r="F6">
        <v>10002</v>
      </c>
      <c r="G6">
        <v>10101</v>
      </c>
      <c r="H6">
        <v>10200</v>
      </c>
      <c r="I6">
        <v>20001</v>
      </c>
      <c r="J6">
        <v>20100</v>
      </c>
      <c r="K6">
        <v>30000</v>
      </c>
      <c r="O6" t="s">
        <v>4</v>
      </c>
      <c r="P6" s="1">
        <v>9140</v>
      </c>
      <c r="Q6" s="1">
        <v>23649</v>
      </c>
      <c r="R6" s="1">
        <v>18229</v>
      </c>
      <c r="S6" s="1">
        <v>17003</v>
      </c>
      <c r="U6" s="15"/>
      <c r="V6" s="15"/>
    </row>
    <row r="7" spans="2:38" x14ac:dyDescent="0.2">
      <c r="B7">
        <v>247</v>
      </c>
      <c r="C7">
        <v>2392</v>
      </c>
      <c r="D7">
        <v>3947</v>
      </c>
      <c r="E7">
        <v>931</v>
      </c>
      <c r="F7">
        <v>73</v>
      </c>
      <c r="G7">
        <v>947</v>
      </c>
      <c r="H7">
        <v>549</v>
      </c>
      <c r="I7">
        <v>8</v>
      </c>
      <c r="J7">
        <v>42</v>
      </c>
      <c r="K7">
        <v>4</v>
      </c>
      <c r="O7" s="5" t="s">
        <v>5</v>
      </c>
      <c r="P7" s="7">
        <f>P6/P5</f>
        <v>0.22850000000000001</v>
      </c>
      <c r="Q7" s="7">
        <f>Q6/Q5</f>
        <v>0.591225</v>
      </c>
      <c r="R7" s="7">
        <f>R6/R5</f>
        <v>0.45572499999999999</v>
      </c>
      <c r="S7" s="7">
        <f>S6/S5</f>
        <v>0.42507499999999998</v>
      </c>
    </row>
    <row r="8" spans="2:38" x14ac:dyDescent="0.2">
      <c r="O8" s="2" t="s">
        <v>22</v>
      </c>
      <c r="P8" s="3">
        <v>931</v>
      </c>
      <c r="Q8" s="3">
        <v>117</v>
      </c>
      <c r="R8" s="3">
        <v>474</v>
      </c>
      <c r="S8" s="3">
        <v>771</v>
      </c>
    </row>
    <row r="9" spans="2:38" x14ac:dyDescent="0.2">
      <c r="O9" s="5" t="s">
        <v>6</v>
      </c>
      <c r="P9" s="7">
        <f>P8/P6</f>
        <v>0.10185995623632385</v>
      </c>
      <c r="Q9" s="7">
        <f>Q8/Q6</f>
        <v>4.9473550678675628E-3</v>
      </c>
      <c r="R9" s="7">
        <f>R8/R6</f>
        <v>2.6002523451642987E-2</v>
      </c>
      <c r="S9" s="7">
        <f>S8/S6</f>
        <v>4.5344939128389106E-2</v>
      </c>
    </row>
    <row r="10" spans="2:38" x14ac:dyDescent="0.2">
      <c r="O10" s="2" t="s">
        <v>23</v>
      </c>
      <c r="P10" s="2">
        <v>3947</v>
      </c>
      <c r="Q10" s="2">
        <v>8584</v>
      </c>
      <c r="R10" s="2">
        <v>7128</v>
      </c>
      <c r="S10" s="2">
        <v>7424</v>
      </c>
      <c r="U10" s="4"/>
      <c r="V10" s="21" t="s">
        <v>32</v>
      </c>
      <c r="W10" s="22"/>
      <c r="X10" s="22"/>
      <c r="Y10" s="23"/>
      <c r="Z10" s="21" t="s">
        <v>33</v>
      </c>
      <c r="AA10" s="22"/>
      <c r="AB10" s="22"/>
      <c r="AC10" s="23"/>
      <c r="AD10" s="21" t="s">
        <v>34</v>
      </c>
      <c r="AE10" s="22"/>
      <c r="AF10" s="22"/>
      <c r="AG10" s="22"/>
      <c r="AH10" s="54"/>
    </row>
    <row r="11" spans="2:38" x14ac:dyDescent="0.2">
      <c r="O11" s="5" t="s">
        <v>6</v>
      </c>
      <c r="P11" s="7">
        <f>P10/P6</f>
        <v>0.43183807439824945</v>
      </c>
      <c r="Q11" s="7">
        <f>Q10/Q6</f>
        <v>0.36297517865448858</v>
      </c>
      <c r="R11" s="7">
        <f>R10/R6</f>
        <v>0.39102528937407427</v>
      </c>
      <c r="S11" s="7">
        <f>S10/S6</f>
        <v>0.43662883020643417</v>
      </c>
      <c r="U11" t="s">
        <v>58</v>
      </c>
      <c r="V11" s="60">
        <v>0.215</v>
      </c>
      <c r="W11" s="61"/>
      <c r="X11" s="61"/>
      <c r="Y11" s="62"/>
      <c r="Z11" s="60">
        <v>0.14000000000000001</v>
      </c>
      <c r="AA11" s="61"/>
      <c r="AB11" s="61"/>
      <c r="AC11" s="62"/>
      <c r="AD11" s="60">
        <v>0.11700000000000001</v>
      </c>
      <c r="AE11" s="61"/>
      <c r="AF11" s="61"/>
      <c r="AG11" s="61"/>
      <c r="AH11" s="54"/>
      <c r="AI11" t="s">
        <v>44</v>
      </c>
    </row>
    <row r="12" spans="2:38" x14ac:dyDescent="0.2">
      <c r="O12" s="2" t="s">
        <v>24</v>
      </c>
      <c r="P12" s="2">
        <v>2392</v>
      </c>
      <c r="Q12" s="2">
        <v>12057</v>
      </c>
      <c r="R12" s="2">
        <v>8090</v>
      </c>
      <c r="S12" s="2">
        <v>6608</v>
      </c>
      <c r="U12" t="s">
        <v>61</v>
      </c>
      <c r="V12" s="66">
        <f>EXP(V11)-1</f>
        <v>0.23986189696606175</v>
      </c>
      <c r="W12" s="67"/>
      <c r="X12" s="67"/>
      <c r="Y12" s="68"/>
      <c r="Z12" s="66">
        <f>EXP(Z11)-1</f>
        <v>0.15027379885722736</v>
      </c>
      <c r="AA12" s="67"/>
      <c r="AB12" s="67"/>
      <c r="AC12" s="68"/>
      <c r="AD12" s="66">
        <f>EXP(AD11)-1</f>
        <v>0.1241194296905368</v>
      </c>
      <c r="AE12" s="67"/>
      <c r="AF12" s="67"/>
      <c r="AG12" s="67"/>
      <c r="AH12" s="54"/>
    </row>
    <row r="13" spans="2:38" x14ac:dyDescent="0.2">
      <c r="B13" t="s">
        <v>1</v>
      </c>
      <c r="O13" s="5" t="s">
        <v>6</v>
      </c>
      <c r="P13" s="7">
        <f>P12/P6</f>
        <v>0.26170678336980308</v>
      </c>
      <c r="Q13" s="7">
        <f>Q12/Q6</f>
        <v>0.50983128250665988</v>
      </c>
      <c r="R13" s="7">
        <f>R12/R6</f>
        <v>0.44379834329913875</v>
      </c>
      <c r="S13" s="7">
        <f>S12/S6</f>
        <v>0.38863729930012353</v>
      </c>
      <c r="U13" t="s">
        <v>45</v>
      </c>
      <c r="V13" s="16" t="s">
        <v>0</v>
      </c>
      <c r="W13" s="4" t="s">
        <v>1</v>
      </c>
      <c r="X13" s="4" t="s">
        <v>2</v>
      </c>
      <c r="Y13" s="57" t="s">
        <v>60</v>
      </c>
      <c r="Z13" s="4" t="s">
        <v>0</v>
      </c>
      <c r="AA13" s="4" t="s">
        <v>1</v>
      </c>
      <c r="AB13" s="4" t="s">
        <v>2</v>
      </c>
      <c r="AC13" s="57" t="s">
        <v>60</v>
      </c>
      <c r="AD13" s="63" t="s">
        <v>0</v>
      </c>
      <c r="AE13" s="2" t="s">
        <v>1</v>
      </c>
      <c r="AF13" s="2" t="s">
        <v>2</v>
      </c>
      <c r="AG13" s="56" t="s">
        <v>60</v>
      </c>
      <c r="AH13" s="56"/>
      <c r="AI13" s="4" t="s">
        <v>0</v>
      </c>
      <c r="AJ13" s="4" t="s">
        <v>1</v>
      </c>
      <c r="AK13" s="4" t="s">
        <v>2</v>
      </c>
      <c r="AL13" s="27" t="s">
        <v>60</v>
      </c>
    </row>
    <row r="14" spans="2:38" x14ac:dyDescent="0.2">
      <c r="O14" s="2" t="s">
        <v>25</v>
      </c>
      <c r="P14" s="2">
        <v>247</v>
      </c>
      <c r="Q14" s="2">
        <v>2410</v>
      </c>
      <c r="R14" s="2">
        <v>1239</v>
      </c>
      <c r="S14" s="2">
        <v>753</v>
      </c>
      <c r="U14" t="s">
        <v>46</v>
      </c>
      <c r="V14" s="17">
        <f>P27*P3*P7</f>
        <v>1160.9771923900003</v>
      </c>
      <c r="W14" s="12">
        <f t="shared" ref="W14:Y14" si="0">Q27*Q3*Q7</f>
        <v>0</v>
      </c>
      <c r="X14" s="55">
        <f t="shared" si="0"/>
        <v>749.97702963500001</v>
      </c>
      <c r="Y14" s="58">
        <f t="shared" si="0"/>
        <v>0</v>
      </c>
      <c r="Z14" s="12">
        <f>P9*P7*P3</f>
        <v>270217.44152877253</v>
      </c>
      <c r="AA14" s="12">
        <f>Q9*Q7*Q3</f>
        <v>42630.678334237498</v>
      </c>
      <c r="AB14" s="12">
        <f>R9*R7*R3</f>
        <v>177744.55602349501</v>
      </c>
      <c r="AC14" s="64">
        <f>S9*S7*S3</f>
        <v>181813.75336002448</v>
      </c>
      <c r="AD14" s="18">
        <f>P7*P3*P11</f>
        <v>1145594.2445908326</v>
      </c>
      <c r="AE14" s="64">
        <f>Q7*Q3*Q11</f>
        <v>3127707.2035991</v>
      </c>
      <c r="AF14" s="64">
        <f>R7*R3*R11</f>
        <v>2672918.1336191399</v>
      </c>
      <c r="AG14" s="64">
        <f>S7*S3*S11</f>
        <v>1750694.2995393281</v>
      </c>
      <c r="AH14" s="55"/>
      <c r="AI14" s="12"/>
    </row>
    <row r="15" spans="2:38" x14ac:dyDescent="0.2">
      <c r="B15">
        <v>3</v>
      </c>
      <c r="C15">
        <v>102</v>
      </c>
      <c r="D15">
        <v>201</v>
      </c>
      <c r="E15">
        <v>300</v>
      </c>
      <c r="F15">
        <v>10002</v>
      </c>
      <c r="G15">
        <v>10101</v>
      </c>
      <c r="H15">
        <v>10200</v>
      </c>
      <c r="I15">
        <v>20001</v>
      </c>
      <c r="J15">
        <v>20100</v>
      </c>
      <c r="O15" s="5" t="s">
        <v>6</v>
      </c>
      <c r="P15" s="7">
        <f>P14/P6</f>
        <v>2.7024070021881837E-2</v>
      </c>
      <c r="Q15" s="7">
        <f>Q14/Q6</f>
        <v>0.10190705738086177</v>
      </c>
      <c r="R15" s="7">
        <f>R14/R6</f>
        <v>6.7968621427395903E-2</v>
      </c>
      <c r="S15" s="7">
        <f>S14/S6</f>
        <v>4.4286302417220494E-2</v>
      </c>
      <c r="U15" t="s">
        <v>59</v>
      </c>
      <c r="V15" s="17">
        <f>V14*V12*P29</f>
        <v>30075.212703707773</v>
      </c>
      <c r="W15" s="13">
        <f>W14*V12*Q29</f>
        <v>0</v>
      </c>
      <c r="X15" s="13">
        <f>X14*V12*R29</f>
        <v>19608.109518005353</v>
      </c>
      <c r="Y15" s="20">
        <f>Y14*V12*S29</f>
        <v>0</v>
      </c>
      <c r="Z15" s="12">
        <f>Z14*$Z$12*P29</f>
        <v>4385512.9572490109</v>
      </c>
      <c r="AA15" s="12">
        <f>AA14*$Z$12*Q29</f>
        <v>1319692.4401161515</v>
      </c>
      <c r="AB15" s="12">
        <f>AB14*$Z$12*R29</f>
        <v>2911428.1129227635</v>
      </c>
      <c r="AC15" s="12">
        <f>AC14*$Z$12*S29</f>
        <v>4453460.4745100038</v>
      </c>
      <c r="AD15" s="19">
        <f>AD14*$AD$12*P29</f>
        <v>15356574.463900549</v>
      </c>
      <c r="AE15" s="13">
        <f>AE14*$AD$12*Q29</f>
        <v>79971102.276039004</v>
      </c>
      <c r="AF15" s="13">
        <f>AF14*$AD$12*R29</f>
        <v>36161957.104618885</v>
      </c>
      <c r="AG15" s="13">
        <f>AG14*$AD$12*S29</f>
        <v>35419114.01747112</v>
      </c>
      <c r="AH15" s="55"/>
      <c r="AI15" s="12">
        <f>V15+Z15+AD15</f>
        <v>19772162.633853268</v>
      </c>
      <c r="AJ15" s="12">
        <f t="shared" ref="AJ15:AL15" si="1">W15+AA15+AE15</f>
        <v>81290794.716155156</v>
      </c>
      <c r="AK15" s="12">
        <f t="shared" si="1"/>
        <v>39092993.327059656</v>
      </c>
      <c r="AL15" s="12">
        <f t="shared" si="1"/>
        <v>39872574.491981126</v>
      </c>
    </row>
    <row r="16" spans="2:38" x14ac:dyDescent="0.2">
      <c r="B16">
        <v>2410</v>
      </c>
      <c r="C16">
        <v>12057</v>
      </c>
      <c r="D16">
        <v>8584</v>
      </c>
      <c r="E16">
        <v>117</v>
      </c>
      <c r="F16">
        <v>85</v>
      </c>
      <c r="G16">
        <v>343</v>
      </c>
      <c r="H16">
        <v>34</v>
      </c>
      <c r="I16">
        <v>5</v>
      </c>
      <c r="J16">
        <v>14</v>
      </c>
      <c r="O16" s="2" t="s">
        <v>26</v>
      </c>
      <c r="P16" s="3">
        <v>73</v>
      </c>
      <c r="Q16" s="3">
        <v>85</v>
      </c>
      <c r="R16" s="3">
        <v>169</v>
      </c>
      <c r="S16" s="3">
        <v>102</v>
      </c>
      <c r="U16" s="14"/>
      <c r="V16" s="24" t="s">
        <v>38</v>
      </c>
      <c r="W16" s="69"/>
      <c r="X16" s="69"/>
      <c r="Y16" s="26"/>
      <c r="Z16" s="24" t="s">
        <v>39</v>
      </c>
      <c r="AA16" s="25"/>
      <c r="AB16" s="25"/>
      <c r="AC16" s="26"/>
      <c r="AD16" s="70" t="s">
        <v>40</v>
      </c>
      <c r="AE16" s="69"/>
      <c r="AF16" s="69"/>
      <c r="AG16" s="69"/>
      <c r="AH16" s="59"/>
      <c r="AI16" s="12"/>
    </row>
    <row r="17" spans="2:38" x14ac:dyDescent="0.2">
      <c r="O17" s="5" t="s">
        <v>6</v>
      </c>
      <c r="P17" s="7">
        <f>P16/P6</f>
        <v>7.9868708971553605E-3</v>
      </c>
      <c r="Q17" s="7">
        <f t="shared" ref="Q17:S17" si="2">Q16/Q6</f>
        <v>3.5942323142627596E-3</v>
      </c>
      <c r="R17" s="7">
        <f t="shared" si="2"/>
        <v>9.2709419057545664E-3</v>
      </c>
      <c r="S17" s="7">
        <f t="shared" si="2"/>
        <v>5.9989413632888311E-3</v>
      </c>
      <c r="U17" t="s">
        <v>36</v>
      </c>
      <c r="V17" s="60">
        <v>0.13</v>
      </c>
      <c r="W17" s="61"/>
      <c r="X17" s="61"/>
      <c r="Y17" s="62"/>
      <c r="Z17" s="60">
        <v>0.151</v>
      </c>
      <c r="AA17" s="61"/>
      <c r="AB17" s="61"/>
      <c r="AC17" s="62"/>
      <c r="AD17" s="60">
        <v>0.13100000000000001</v>
      </c>
      <c r="AE17" s="61"/>
      <c r="AF17" s="61"/>
      <c r="AG17" s="61"/>
      <c r="AH17" s="54"/>
      <c r="AI17" s="12"/>
    </row>
    <row r="18" spans="2:38" x14ac:dyDescent="0.2">
      <c r="O18" s="2" t="s">
        <v>27</v>
      </c>
      <c r="P18" s="2">
        <v>947</v>
      </c>
      <c r="Q18" s="2">
        <v>343</v>
      </c>
      <c r="R18" s="2">
        <v>825</v>
      </c>
      <c r="S18" s="2">
        <v>901</v>
      </c>
      <c r="U18" t="s">
        <v>61</v>
      </c>
      <c r="V18" s="66">
        <f>EXP(V17)-1</f>
        <v>0.13882838332462177</v>
      </c>
      <c r="W18" s="67"/>
      <c r="X18" s="67"/>
      <c r="Y18" s="68"/>
      <c r="Z18" s="66">
        <f>EXP(Z17)-1</f>
        <v>0.16299665808182029</v>
      </c>
      <c r="AA18" s="67"/>
      <c r="AB18" s="67"/>
      <c r="AC18" s="68"/>
      <c r="AD18" s="66">
        <f>EXP(AD17)-1</f>
        <v>0.13996778131199039</v>
      </c>
      <c r="AE18" s="67"/>
      <c r="AF18" s="67"/>
      <c r="AG18" s="67"/>
      <c r="AH18" s="54"/>
      <c r="AI18" s="12"/>
    </row>
    <row r="19" spans="2:38" x14ac:dyDescent="0.2">
      <c r="O19" s="5" t="s">
        <v>6</v>
      </c>
      <c r="P19" s="7">
        <f>P18/P6</f>
        <v>0.10361050328227571</v>
      </c>
      <c r="Q19" s="7">
        <f t="shared" ref="Q19:S19" si="3">Q18/Q6</f>
        <v>1.4503784515201488E-2</v>
      </c>
      <c r="R19" s="7">
        <f t="shared" si="3"/>
        <v>4.5257556640517858E-2</v>
      </c>
      <c r="S19" s="7">
        <f t="shared" si="3"/>
        <v>5.2990648709051347E-2</v>
      </c>
      <c r="U19" t="s">
        <v>45</v>
      </c>
      <c r="V19" s="63" t="s">
        <v>0</v>
      </c>
      <c r="W19" s="2" t="s">
        <v>1</v>
      </c>
      <c r="X19" s="2" t="s">
        <v>2</v>
      </c>
      <c r="Y19" s="14" t="s">
        <v>60</v>
      </c>
      <c r="Z19" s="4" t="s">
        <v>0</v>
      </c>
      <c r="AA19" s="4" t="s">
        <v>1</v>
      </c>
      <c r="AB19" s="4" t="s">
        <v>2</v>
      </c>
      <c r="AC19" s="57" t="s">
        <v>60</v>
      </c>
      <c r="AD19" s="63" t="s">
        <v>0</v>
      </c>
      <c r="AE19" s="2" t="s">
        <v>1</v>
      </c>
      <c r="AF19" s="2" t="s">
        <v>2</v>
      </c>
      <c r="AG19" s="56" t="s">
        <v>60</v>
      </c>
      <c r="AH19" s="56"/>
      <c r="AI19" s="12"/>
      <c r="AJ19" s="12"/>
      <c r="AK19" s="12"/>
    </row>
    <row r="20" spans="2:38" x14ac:dyDescent="0.2">
      <c r="O20" s="2" t="s">
        <v>28</v>
      </c>
      <c r="P20" s="2">
        <v>549</v>
      </c>
      <c r="Q20" s="2">
        <v>34</v>
      </c>
      <c r="R20" s="2">
        <v>285</v>
      </c>
      <c r="S20" s="2">
        <v>401</v>
      </c>
      <c r="U20" t="s">
        <v>46</v>
      </c>
      <c r="V20" s="18">
        <f>P27*P3*P7</f>
        <v>1160.9771923900003</v>
      </c>
      <c r="W20" s="64">
        <f>Q27*Q3*Q7</f>
        <v>0</v>
      </c>
      <c r="X20" s="64">
        <f>R27*R3*R7</f>
        <v>749.97702963500001</v>
      </c>
      <c r="Y20" s="58">
        <f>S27*S3*S7</f>
        <v>0</v>
      </c>
      <c r="Z20" s="12">
        <f>P3*P9*P7</f>
        <v>270217.44152877253</v>
      </c>
      <c r="AA20" s="12">
        <f>Q3*Q9*Q7</f>
        <v>42630.678334237498</v>
      </c>
      <c r="AB20" s="12">
        <f>R3*R9*R7</f>
        <v>177744.55602349501</v>
      </c>
      <c r="AC20" s="58">
        <f>S3*S9*S7</f>
        <v>181813.75336002451</v>
      </c>
      <c r="AD20" s="18">
        <f>P3*P7*P11</f>
        <v>1145594.2445908326</v>
      </c>
      <c r="AE20" s="64">
        <f>Q3*Q7*Q11</f>
        <v>3127707.2035991</v>
      </c>
      <c r="AF20" s="64">
        <f>R3*R7*R11</f>
        <v>2672918.1336191399</v>
      </c>
      <c r="AG20" s="64">
        <f>S3*S7*S11</f>
        <v>1750694.2995393281</v>
      </c>
      <c r="AH20" s="55"/>
      <c r="AI20" s="12"/>
    </row>
    <row r="21" spans="2:38" x14ac:dyDescent="0.2">
      <c r="O21" s="5" t="s">
        <v>6</v>
      </c>
      <c r="P21" s="7">
        <f>P20/P6</f>
        <v>6.0065645514223193E-2</v>
      </c>
      <c r="Q21" s="7">
        <f t="shared" ref="Q21:S21" si="4">Q20/Q6</f>
        <v>1.4376929257051039E-3</v>
      </c>
      <c r="R21" s="7">
        <f t="shared" si="4"/>
        <v>1.563442865763344E-2</v>
      </c>
      <c r="S21" s="7">
        <f t="shared" si="4"/>
        <v>2.3584073398811974E-2</v>
      </c>
      <c r="U21" t="s">
        <v>59</v>
      </c>
      <c r="V21" s="17">
        <f>V20*V18*P29</f>
        <v>17407.071363196308</v>
      </c>
      <c r="W21" s="13">
        <f>W20*V18*Q29</f>
        <v>0</v>
      </c>
      <c r="X21" s="13">
        <f>X20*V18*R29</f>
        <v>11348.872742476362</v>
      </c>
      <c r="Y21" s="20">
        <f>Y20*V18*S29</f>
        <v>0</v>
      </c>
      <c r="Z21" s="12">
        <f>Z20*$Z$18*P29</f>
        <v>4756810.3118578363</v>
      </c>
      <c r="AA21" s="12">
        <f>AA20*$Z$18*Q29</f>
        <v>1431423.5686498054</v>
      </c>
      <c r="AB21" s="12">
        <f>AB20*$Z$18*R29</f>
        <v>3157922.7800232559</v>
      </c>
      <c r="AC21" s="12">
        <f>AC20*$Z$18*S29</f>
        <v>4830510.5731324004</v>
      </c>
      <c r="AD21" s="19">
        <f>AD20*$AD$18*P29</f>
        <v>17317398.747509766</v>
      </c>
      <c r="AE21" s="13">
        <f>AE20*$AD$18*Q29</f>
        <v>90182317.003546938</v>
      </c>
      <c r="AF21" s="13">
        <f>AF20*$AD$18*R29</f>
        <v>40779343.866247043</v>
      </c>
      <c r="AG21" s="13">
        <f>AG20*$AD$18*S29</f>
        <v>39941649.888517223</v>
      </c>
      <c r="AH21" s="55"/>
      <c r="AI21" s="12">
        <f t="shared" ref="AI21:AI27" si="5">V21+Z21+AD21</f>
        <v>22091616.1307308</v>
      </c>
      <c r="AJ21" s="12">
        <f t="shared" ref="AJ21" si="6">W21+AA21+AE21</f>
        <v>91613740.572196737</v>
      </c>
      <c r="AK21" s="12">
        <f t="shared" ref="AK21" si="7">X21+AB21+AF21</f>
        <v>43948615.519012779</v>
      </c>
      <c r="AL21" s="12">
        <f t="shared" ref="AL21" si="8">Y21+AC21+AG21</f>
        <v>44772160.461649626</v>
      </c>
    </row>
    <row r="22" spans="2:38" x14ac:dyDescent="0.2">
      <c r="O22" s="2" t="s">
        <v>29</v>
      </c>
      <c r="P22" s="2">
        <v>8</v>
      </c>
      <c r="Q22" s="2">
        <v>5</v>
      </c>
      <c r="R22" s="2">
        <v>19</v>
      </c>
      <c r="S22" s="2">
        <v>15</v>
      </c>
      <c r="U22" s="14"/>
      <c r="V22" s="24" t="s">
        <v>41</v>
      </c>
      <c r="W22" s="69"/>
      <c r="X22" s="69"/>
      <c r="Y22" s="26"/>
      <c r="Z22" s="24" t="s">
        <v>42</v>
      </c>
      <c r="AA22" s="25"/>
      <c r="AB22" s="25"/>
      <c r="AC22" s="26"/>
      <c r="AD22" s="70" t="s">
        <v>43</v>
      </c>
      <c r="AE22" s="69"/>
      <c r="AF22" s="69"/>
      <c r="AG22" s="69"/>
      <c r="AH22" s="54"/>
      <c r="AI22" s="12"/>
    </row>
    <row r="23" spans="2:38" x14ac:dyDescent="0.2">
      <c r="B23" t="s">
        <v>2</v>
      </c>
      <c r="O23" s="5" t="s">
        <v>6</v>
      </c>
      <c r="P23" s="7">
        <f>P22/P6</f>
        <v>8.7527352297593001E-4</v>
      </c>
      <c r="Q23" s="7">
        <f t="shared" ref="Q23:S23" si="9">Q22/Q6</f>
        <v>2.1142543025075056E-4</v>
      </c>
      <c r="R23" s="7">
        <f t="shared" si="9"/>
        <v>1.0422952438422293E-3</v>
      </c>
      <c r="S23" s="7">
        <f t="shared" si="9"/>
        <v>8.8219725930718113E-4</v>
      </c>
      <c r="U23" t="s">
        <v>36</v>
      </c>
      <c r="V23" s="60">
        <v>0.14699999999999999</v>
      </c>
      <c r="W23" s="61"/>
      <c r="X23" s="61"/>
      <c r="Y23" s="62"/>
      <c r="Z23" s="60">
        <v>0.122</v>
      </c>
      <c r="AA23" s="61"/>
      <c r="AB23" s="61"/>
      <c r="AC23" s="62"/>
      <c r="AD23" s="60">
        <v>0.14099999999999999</v>
      </c>
      <c r="AE23" s="61"/>
      <c r="AF23" s="61"/>
      <c r="AG23" s="61"/>
      <c r="AH23" s="54"/>
      <c r="AI23" s="12"/>
    </row>
    <row r="24" spans="2:38" x14ac:dyDescent="0.2">
      <c r="O24" s="2" t="s">
        <v>30</v>
      </c>
      <c r="P24" s="2">
        <v>42</v>
      </c>
      <c r="Q24" s="2">
        <v>14</v>
      </c>
      <c r="R24" s="2">
        <v>38</v>
      </c>
      <c r="S24" s="2">
        <v>28</v>
      </c>
      <c r="U24" t="s">
        <v>61</v>
      </c>
      <c r="V24" s="66">
        <f>EXP(V23)-1</f>
        <v>0.15835396302985538</v>
      </c>
      <c r="W24" s="67"/>
      <c r="X24" s="67"/>
      <c r="Y24" s="68"/>
      <c r="Z24" s="66">
        <f>EXP(Z23)-1</f>
        <v>0.12975410178031876</v>
      </c>
      <c r="AA24" s="67"/>
      <c r="AB24" s="67"/>
      <c r="AC24" s="68"/>
      <c r="AD24" s="66">
        <f>EXP(AD23)-1</f>
        <v>0.15142464798474409</v>
      </c>
      <c r="AE24" s="67"/>
      <c r="AF24" s="67"/>
      <c r="AG24" s="67"/>
      <c r="AH24" s="54"/>
      <c r="AI24" s="12"/>
    </row>
    <row r="25" spans="2:38" x14ac:dyDescent="0.2">
      <c r="B25">
        <v>3</v>
      </c>
      <c r="C25">
        <v>102</v>
      </c>
      <c r="D25">
        <v>201</v>
      </c>
      <c r="E25">
        <v>300</v>
      </c>
      <c r="F25">
        <v>10002</v>
      </c>
      <c r="G25">
        <v>10101</v>
      </c>
      <c r="H25">
        <v>10200</v>
      </c>
      <c r="I25">
        <v>20001</v>
      </c>
      <c r="J25">
        <v>20100</v>
      </c>
      <c r="K25">
        <v>30000</v>
      </c>
      <c r="O25" s="5" t="s">
        <v>6</v>
      </c>
      <c r="P25" s="7">
        <f>P24/P6</f>
        <v>4.595185995623632E-3</v>
      </c>
      <c r="Q25" s="7">
        <f t="shared" ref="Q25:S25" si="10">Q24/Q6</f>
        <v>5.9199120470210156E-4</v>
      </c>
      <c r="R25" s="7">
        <f t="shared" si="10"/>
        <v>2.0845904876844587E-3</v>
      </c>
      <c r="S25" s="7">
        <f t="shared" si="10"/>
        <v>1.6467682173734047E-3</v>
      </c>
      <c r="U25" t="s">
        <v>45</v>
      </c>
      <c r="V25" s="63" t="s">
        <v>0</v>
      </c>
      <c r="W25" s="2" t="s">
        <v>1</v>
      </c>
      <c r="X25" s="2" t="s">
        <v>2</v>
      </c>
      <c r="Y25" s="57" t="s">
        <v>60</v>
      </c>
      <c r="Z25" s="4" t="s">
        <v>0</v>
      </c>
      <c r="AA25" s="2" t="s">
        <v>1</v>
      </c>
      <c r="AB25" s="2" t="s">
        <v>2</v>
      </c>
      <c r="AC25" s="57" t="s">
        <v>60</v>
      </c>
      <c r="AD25" s="16" t="s">
        <v>0</v>
      </c>
      <c r="AE25" s="2" t="s">
        <v>1</v>
      </c>
      <c r="AF25" s="2" t="s">
        <v>2</v>
      </c>
      <c r="AG25" s="56" t="s">
        <v>60</v>
      </c>
      <c r="AH25" s="56"/>
      <c r="AI25" s="12"/>
    </row>
    <row r="26" spans="2:38" x14ac:dyDescent="0.2">
      <c r="B26">
        <v>1239</v>
      </c>
      <c r="C26">
        <v>8090</v>
      </c>
      <c r="D26">
        <v>7128</v>
      </c>
      <c r="E26">
        <v>474</v>
      </c>
      <c r="F26">
        <v>169</v>
      </c>
      <c r="G26">
        <v>825</v>
      </c>
      <c r="H26">
        <v>285</v>
      </c>
      <c r="I26">
        <v>19</v>
      </c>
      <c r="J26">
        <v>38</v>
      </c>
      <c r="K26">
        <v>2</v>
      </c>
      <c r="O26" s="8" t="s">
        <v>31</v>
      </c>
      <c r="P26" s="8">
        <v>4</v>
      </c>
      <c r="Q26" s="8">
        <v>0</v>
      </c>
      <c r="R26" s="8">
        <v>2</v>
      </c>
      <c r="S26" s="8">
        <v>0</v>
      </c>
      <c r="U26" t="s">
        <v>46</v>
      </c>
      <c r="V26" s="18">
        <f>V20</f>
        <v>1160.9771923900003</v>
      </c>
      <c r="W26" s="64">
        <f t="shared" ref="W26:AG26" si="11">W20</f>
        <v>0</v>
      </c>
      <c r="X26" s="64">
        <f t="shared" si="11"/>
        <v>749.97702963500001</v>
      </c>
      <c r="Y26" s="58">
        <f t="shared" si="11"/>
        <v>0</v>
      </c>
      <c r="Z26" s="55">
        <f t="shared" si="11"/>
        <v>270217.44152877253</v>
      </c>
      <c r="AA26" s="64">
        <f t="shared" si="11"/>
        <v>42630.678334237498</v>
      </c>
      <c r="AB26" s="64">
        <f t="shared" si="11"/>
        <v>177744.55602349501</v>
      </c>
      <c r="AC26" s="58">
        <f t="shared" si="11"/>
        <v>181813.75336002451</v>
      </c>
      <c r="AD26" s="17">
        <f t="shared" si="11"/>
        <v>1145594.2445908326</v>
      </c>
      <c r="AE26" s="64">
        <f t="shared" si="11"/>
        <v>3127707.2035991</v>
      </c>
      <c r="AF26" s="64">
        <f t="shared" si="11"/>
        <v>2672918.1336191399</v>
      </c>
      <c r="AG26" s="64">
        <f t="shared" si="11"/>
        <v>1750694.2995393281</v>
      </c>
      <c r="AH26" s="55"/>
      <c r="AI26" s="12"/>
      <c r="AJ26" s="12"/>
      <c r="AK26" s="12"/>
    </row>
    <row r="27" spans="2:38" x14ac:dyDescent="0.2">
      <c r="O27" s="10" t="s">
        <v>6</v>
      </c>
      <c r="P27" s="11">
        <f>P26/P6</f>
        <v>4.3763676148796501E-4</v>
      </c>
      <c r="Q27" s="11">
        <f t="shared" ref="Q27:S27" si="12">Q26/Q6</f>
        <v>0</v>
      </c>
      <c r="R27" s="11">
        <f t="shared" si="12"/>
        <v>1.0971528882549784E-4</v>
      </c>
      <c r="S27" s="11">
        <f t="shared" si="12"/>
        <v>0</v>
      </c>
      <c r="U27" s="65" t="s">
        <v>59</v>
      </c>
      <c r="V27" s="19">
        <f>V26*V24*P29</f>
        <v>19855.29665544099</v>
      </c>
      <c r="W27" s="13">
        <f>W26*V24*Q29</f>
        <v>0</v>
      </c>
      <c r="X27" s="13">
        <f>X26*V24*R29</f>
        <v>12945.03999582271</v>
      </c>
      <c r="Y27" s="20">
        <f>Y26*V24*S29</f>
        <v>0</v>
      </c>
      <c r="Z27" s="13">
        <f>Z26*$Z$24*P29</f>
        <v>3786676.7123817024</v>
      </c>
      <c r="AA27" s="13">
        <f>AA26*$Z$24*Q29</f>
        <v>1139490.1073622047</v>
      </c>
      <c r="AB27" s="13">
        <f>AB26*$Z$24*R29</f>
        <v>2513876.2882355456</v>
      </c>
      <c r="AC27" s="13">
        <f>AC26*$Z$24*S29</f>
        <v>3845346.0821417579</v>
      </c>
      <c r="AD27" s="19">
        <f>AD26*$AD$24*P29</f>
        <v>18734890.163815688</v>
      </c>
      <c r="AE27" s="13">
        <f>AE26*$AD$24*Q29</f>
        <v>97564064.234694451</v>
      </c>
      <c r="AF27" s="13">
        <f>AF26*$AD$24*R29</f>
        <v>44117279.934809603</v>
      </c>
      <c r="AG27" s="13">
        <f>AG26*$AD$24*S29</f>
        <v>43211017.689972468</v>
      </c>
      <c r="AH27" s="55"/>
      <c r="AI27" s="12">
        <f t="shared" si="5"/>
        <v>22541422.172852833</v>
      </c>
      <c r="AJ27" s="12">
        <f t="shared" ref="AJ27" si="13">W27+AA27+AE27</f>
        <v>98703554.342056662</v>
      </c>
      <c r="AK27" s="12">
        <f t="shared" ref="AK27" si="14">X27+AB27+AF27</f>
        <v>46644101.263040975</v>
      </c>
      <c r="AL27" s="12">
        <f t="shared" ref="AL27" si="15">Y27+AC27+AG27</f>
        <v>47056363.772114225</v>
      </c>
    </row>
    <row r="29" spans="2:38" x14ac:dyDescent="0.2">
      <c r="B29" t="s">
        <v>60</v>
      </c>
      <c r="O29" t="s">
        <v>111</v>
      </c>
      <c r="P29">
        <v>108</v>
      </c>
      <c r="Q29">
        <v>206</v>
      </c>
      <c r="R29">
        <v>109</v>
      </c>
      <c r="S29">
        <v>163</v>
      </c>
    </row>
    <row r="30" spans="2:38" x14ac:dyDescent="0.2">
      <c r="B30">
        <v>3</v>
      </c>
      <c r="C30">
        <v>102</v>
      </c>
      <c r="D30">
        <v>201</v>
      </c>
      <c r="E30">
        <v>300</v>
      </c>
      <c r="F30">
        <v>10002</v>
      </c>
      <c r="G30">
        <v>10101</v>
      </c>
      <c r="H30">
        <v>10200</v>
      </c>
      <c r="I30">
        <v>20001</v>
      </c>
      <c r="J30">
        <v>20100</v>
      </c>
      <c r="K30">
        <v>30000</v>
      </c>
    </row>
    <row r="31" spans="2:38" x14ac:dyDescent="0.2">
      <c r="B31">
        <v>753</v>
      </c>
      <c r="C31">
        <v>6608</v>
      </c>
      <c r="D31">
        <v>7424</v>
      </c>
      <c r="E31">
        <v>771</v>
      </c>
      <c r="F31">
        <v>102</v>
      </c>
      <c r="G31">
        <v>901</v>
      </c>
      <c r="H31">
        <v>401</v>
      </c>
      <c r="I31">
        <v>15</v>
      </c>
      <c r="J31">
        <v>28</v>
      </c>
      <c r="K31">
        <v>0</v>
      </c>
    </row>
  </sheetData>
  <mergeCells count="27">
    <mergeCell ref="V18:Y18"/>
    <mergeCell ref="V23:Y23"/>
    <mergeCell ref="V24:Y24"/>
    <mergeCell ref="Z18:AC18"/>
    <mergeCell ref="Z17:AC17"/>
    <mergeCell ref="Z10:AC10"/>
    <mergeCell ref="V10:Y10"/>
    <mergeCell ref="V16:Y16"/>
    <mergeCell ref="Z16:AC16"/>
    <mergeCell ref="V11:Y11"/>
    <mergeCell ref="V12:Y12"/>
    <mergeCell ref="Z11:AC11"/>
    <mergeCell ref="Z12:AC12"/>
    <mergeCell ref="V17:Y17"/>
    <mergeCell ref="AD16:AG16"/>
    <mergeCell ref="AD17:AG17"/>
    <mergeCell ref="AD10:AG10"/>
    <mergeCell ref="AD11:AG11"/>
    <mergeCell ref="AD12:AG12"/>
    <mergeCell ref="AD18:AG18"/>
    <mergeCell ref="V22:Y22"/>
    <mergeCell ref="AD22:AG22"/>
    <mergeCell ref="Z22:AC22"/>
    <mergeCell ref="AD23:AG23"/>
    <mergeCell ref="AD24:AG24"/>
    <mergeCell ref="Z23:AC23"/>
    <mergeCell ref="Z24:AC24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8211-4979-1743-9A1B-1E5DC1789A79}">
  <dimension ref="C4:H13"/>
  <sheetViews>
    <sheetView zoomScale="167" workbookViewId="0">
      <selection activeCell="F19" sqref="F19"/>
    </sheetView>
  </sheetViews>
  <sheetFormatPr baseColWidth="10" defaultRowHeight="16" x14ac:dyDescent="0.2"/>
  <cols>
    <col min="4" max="4" width="19.1640625" customWidth="1"/>
    <col min="5" max="5" width="17.83203125" customWidth="1"/>
    <col min="6" max="6" width="19.83203125" customWidth="1"/>
  </cols>
  <sheetData>
    <row r="4" spans="3:8" x14ac:dyDescent="0.2">
      <c r="C4" t="s">
        <v>108</v>
      </c>
      <c r="D4" t="s">
        <v>97</v>
      </c>
      <c r="E4" t="s">
        <v>98</v>
      </c>
      <c r="F4" t="s">
        <v>96</v>
      </c>
      <c r="G4" t="s">
        <v>109</v>
      </c>
      <c r="H4" t="s">
        <v>110</v>
      </c>
    </row>
    <row r="5" spans="3:8" x14ac:dyDescent="0.2">
      <c r="C5" t="s">
        <v>99</v>
      </c>
      <c r="D5">
        <v>249</v>
      </c>
      <c r="E5">
        <v>3.84</v>
      </c>
      <c r="F5">
        <v>1.5699999999999999E-4</v>
      </c>
      <c r="G5">
        <v>141</v>
      </c>
      <c r="H5" t="s">
        <v>95</v>
      </c>
    </row>
    <row r="6" spans="3:8" x14ac:dyDescent="0.2">
      <c r="C6" t="s">
        <v>100</v>
      </c>
      <c r="D6">
        <v>209</v>
      </c>
      <c r="E6">
        <v>2.99</v>
      </c>
      <c r="F6">
        <v>1.9300000000000001E-3</v>
      </c>
      <c r="G6">
        <v>92.2</v>
      </c>
      <c r="H6" t="s">
        <v>95</v>
      </c>
    </row>
    <row r="7" spans="3:8" x14ac:dyDescent="0.2">
      <c r="C7" t="s">
        <v>101</v>
      </c>
      <c r="D7">
        <v>223</v>
      </c>
      <c r="E7">
        <v>3.35</v>
      </c>
      <c r="F7">
        <v>6.9099999999999999E-4</v>
      </c>
      <c r="G7">
        <v>112</v>
      </c>
      <c r="H7" t="s">
        <v>95</v>
      </c>
    </row>
    <row r="8" spans="3:8" x14ac:dyDescent="0.2">
      <c r="C8" t="s">
        <v>102</v>
      </c>
      <c r="D8">
        <v>104</v>
      </c>
      <c r="E8">
        <v>3.72</v>
      </c>
      <c r="F8">
        <v>1.6100000000000001E-4</v>
      </c>
      <c r="G8">
        <v>57.5</v>
      </c>
      <c r="H8" t="s">
        <v>95</v>
      </c>
    </row>
    <row r="9" spans="3:8" x14ac:dyDescent="0.2">
      <c r="C9" t="s">
        <v>103</v>
      </c>
      <c r="D9">
        <v>63.1</v>
      </c>
      <c r="E9">
        <v>1.67</v>
      </c>
      <c r="F9">
        <v>4.9799999999999997E-2</v>
      </c>
      <c r="G9">
        <v>8.2600000000000007E-2</v>
      </c>
      <c r="H9" t="s">
        <v>95</v>
      </c>
    </row>
    <row r="10" spans="3:8" x14ac:dyDescent="0.2">
      <c r="C10" t="s">
        <v>104</v>
      </c>
      <c r="D10">
        <v>77.400000000000006</v>
      </c>
      <c r="E10">
        <v>2.4700000000000002</v>
      </c>
      <c r="F10">
        <v>7.9000000000000008E-3</v>
      </c>
      <c r="G10">
        <v>25.2</v>
      </c>
      <c r="H10" t="s">
        <v>95</v>
      </c>
    </row>
    <row r="11" spans="3:8" x14ac:dyDescent="0.2">
      <c r="C11" t="s">
        <v>105</v>
      </c>
      <c r="D11">
        <v>-184</v>
      </c>
      <c r="E11">
        <v>-1.74</v>
      </c>
      <c r="F11">
        <v>4.8300000000000003E-2</v>
      </c>
      <c r="G11">
        <v>1.94</v>
      </c>
      <c r="H11" t="s">
        <v>95</v>
      </c>
    </row>
    <row r="12" spans="3:8" x14ac:dyDescent="0.2">
      <c r="C12" t="s">
        <v>106</v>
      </c>
      <c r="D12">
        <v>144</v>
      </c>
      <c r="E12">
        <v>1.32</v>
      </c>
      <c r="F12">
        <v>9.9900000000000003E-2</v>
      </c>
      <c r="G12">
        <v>-43</v>
      </c>
      <c r="H12" t="s">
        <v>95</v>
      </c>
    </row>
    <row r="13" spans="3:8" x14ac:dyDescent="0.2">
      <c r="C13" t="s">
        <v>107</v>
      </c>
      <c r="D13">
        <v>-158</v>
      </c>
      <c r="E13">
        <v>-1.48</v>
      </c>
      <c r="F13">
        <v>7.6899999999999996E-2</v>
      </c>
      <c r="G13">
        <v>-25.7</v>
      </c>
      <c r="H13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2E63-B150-5548-ACE0-95B986962798}">
  <dimension ref="C17:Q43"/>
  <sheetViews>
    <sheetView topLeftCell="A18" workbookViewId="0">
      <selection activeCell="M15" sqref="M15"/>
    </sheetView>
  </sheetViews>
  <sheetFormatPr baseColWidth="10" defaultRowHeight="16" x14ac:dyDescent="0.2"/>
  <cols>
    <col min="3" max="3" width="23.6640625" customWidth="1"/>
    <col min="15" max="15" width="15.6640625" customWidth="1"/>
    <col min="16" max="16" width="17.1640625" customWidth="1"/>
    <col min="17" max="17" width="19.6640625" customWidth="1"/>
  </cols>
  <sheetData>
    <row r="17" spans="3:17" ht="17" x14ac:dyDescent="0.2">
      <c r="C17" s="31" t="s">
        <v>89</v>
      </c>
      <c r="D17" s="51"/>
      <c r="E17" s="36" t="s">
        <v>90</v>
      </c>
      <c r="F17" s="36" t="s">
        <v>91</v>
      </c>
      <c r="G17" s="36" t="s">
        <v>92</v>
      </c>
      <c r="H17" s="36" t="s">
        <v>93</v>
      </c>
      <c r="I17" s="36" t="s">
        <v>94</v>
      </c>
    </row>
    <row r="18" spans="3:17" ht="17" x14ac:dyDescent="0.2">
      <c r="C18" s="32" t="s">
        <v>85</v>
      </c>
      <c r="D18" s="51" t="s">
        <v>86</v>
      </c>
      <c r="E18" s="36">
        <v>16.82</v>
      </c>
      <c r="F18" s="36">
        <v>22.04</v>
      </c>
      <c r="G18" s="36">
        <v>0.46</v>
      </c>
      <c r="H18" s="36">
        <v>262.26</v>
      </c>
      <c r="I18" s="36">
        <v>367</v>
      </c>
    </row>
    <row r="19" spans="3:17" ht="17" x14ac:dyDescent="0.2">
      <c r="C19" s="34"/>
      <c r="D19" s="33" t="s">
        <v>87</v>
      </c>
      <c r="E19" s="37">
        <v>66.92</v>
      </c>
      <c r="F19" s="37">
        <v>108.87</v>
      </c>
      <c r="G19" s="37">
        <v>2.78</v>
      </c>
      <c r="H19" s="37">
        <v>1005.52</v>
      </c>
      <c r="I19" s="37">
        <v>364</v>
      </c>
    </row>
    <row r="20" spans="3:17" ht="17" x14ac:dyDescent="0.2">
      <c r="C20" s="35"/>
      <c r="D20" s="50" t="s">
        <v>88</v>
      </c>
      <c r="E20" s="43">
        <v>94.63</v>
      </c>
      <c r="F20" s="43">
        <v>221.47</v>
      </c>
      <c r="G20" s="43">
        <v>4.17</v>
      </c>
      <c r="H20" s="43">
        <v>2076.73</v>
      </c>
      <c r="I20" s="43">
        <v>334</v>
      </c>
      <c r="M20" t="s">
        <v>112</v>
      </c>
      <c r="O20" t="s">
        <v>113</v>
      </c>
      <c r="P20" t="s">
        <v>114</v>
      </c>
      <c r="Q20" t="s">
        <v>115</v>
      </c>
    </row>
    <row r="21" spans="3:17" ht="17" x14ac:dyDescent="0.2">
      <c r="C21" s="32" t="s">
        <v>75</v>
      </c>
      <c r="D21" s="33" t="s">
        <v>76</v>
      </c>
      <c r="E21" s="37"/>
      <c r="F21" s="37"/>
      <c r="G21" s="37"/>
      <c r="H21" s="37"/>
      <c r="I21" s="37">
        <v>181</v>
      </c>
    </row>
    <row r="22" spans="3:17" ht="17" x14ac:dyDescent="0.2">
      <c r="C22" s="34"/>
      <c r="D22" s="33" t="s">
        <v>77</v>
      </c>
      <c r="E22" s="37"/>
      <c r="F22" s="37"/>
      <c r="G22" s="37"/>
      <c r="H22" s="37"/>
      <c r="I22" s="37">
        <v>41</v>
      </c>
      <c r="M22">
        <v>1</v>
      </c>
      <c r="N22" t="s">
        <v>1</v>
      </c>
      <c r="O22">
        <v>18.7</v>
      </c>
      <c r="P22">
        <v>94</v>
      </c>
      <c r="Q22">
        <v>206</v>
      </c>
    </row>
    <row r="23" spans="3:17" ht="17" x14ac:dyDescent="0.2">
      <c r="C23" s="34"/>
      <c r="D23" s="33" t="s">
        <v>78</v>
      </c>
      <c r="E23" s="37"/>
      <c r="F23" s="37"/>
      <c r="G23" s="37"/>
      <c r="H23" s="37"/>
      <c r="I23" s="37">
        <v>287</v>
      </c>
      <c r="M23">
        <v>2</v>
      </c>
      <c r="N23" t="s">
        <v>2</v>
      </c>
      <c r="O23">
        <v>14.8</v>
      </c>
      <c r="P23">
        <v>63.5</v>
      </c>
      <c r="Q23">
        <v>109</v>
      </c>
    </row>
    <row r="24" spans="3:17" ht="17" x14ac:dyDescent="0.2">
      <c r="C24" s="34"/>
      <c r="D24" s="33" t="s">
        <v>79</v>
      </c>
      <c r="E24" s="37"/>
      <c r="F24" s="37"/>
      <c r="G24" s="37"/>
      <c r="H24" s="37"/>
      <c r="I24" s="37">
        <v>35</v>
      </c>
      <c r="M24">
        <v>3</v>
      </c>
      <c r="N24" t="s">
        <v>60</v>
      </c>
      <c r="O24">
        <v>16.7</v>
      </c>
      <c r="P24">
        <v>82.9</v>
      </c>
      <c r="Q24">
        <v>163</v>
      </c>
    </row>
    <row r="25" spans="3:17" ht="17" x14ac:dyDescent="0.2">
      <c r="C25" s="34"/>
      <c r="D25" s="33" t="s">
        <v>80</v>
      </c>
      <c r="E25" s="37"/>
      <c r="F25" s="37"/>
      <c r="G25" s="37"/>
      <c r="H25" s="37"/>
      <c r="I25" s="37">
        <v>46</v>
      </c>
      <c r="M25">
        <v>4</v>
      </c>
      <c r="N25" t="s">
        <v>0</v>
      </c>
      <c r="O25">
        <v>11.3</v>
      </c>
      <c r="P25">
        <v>53.8</v>
      </c>
      <c r="Q25">
        <v>108</v>
      </c>
    </row>
    <row r="26" spans="3:17" ht="17" x14ac:dyDescent="0.2">
      <c r="C26" s="34"/>
      <c r="D26" s="33" t="s">
        <v>81</v>
      </c>
      <c r="E26" s="37"/>
      <c r="F26" s="37"/>
      <c r="G26" s="37"/>
      <c r="H26" s="37"/>
      <c r="I26" s="37">
        <v>69</v>
      </c>
    </row>
    <row r="27" spans="3:17" ht="17" x14ac:dyDescent="0.2">
      <c r="C27" s="34"/>
      <c r="D27" s="33" t="s">
        <v>82</v>
      </c>
      <c r="E27" s="37"/>
      <c r="F27" s="37"/>
      <c r="G27" s="37"/>
      <c r="H27" s="37"/>
      <c r="I27" s="37">
        <v>304</v>
      </c>
    </row>
    <row r="28" spans="3:17" ht="17" x14ac:dyDescent="0.2">
      <c r="C28" s="34"/>
      <c r="D28" s="33" t="s">
        <v>83</v>
      </c>
      <c r="E28" s="37"/>
      <c r="F28" s="37"/>
      <c r="G28" s="37"/>
      <c r="H28" s="37"/>
      <c r="I28" s="37">
        <v>26</v>
      </c>
    </row>
    <row r="29" spans="3:17" ht="17" x14ac:dyDescent="0.2">
      <c r="C29" s="34"/>
      <c r="D29" s="33" t="s">
        <v>84</v>
      </c>
      <c r="E29" s="37"/>
      <c r="F29" s="37"/>
      <c r="G29" s="37"/>
      <c r="H29" s="37"/>
      <c r="I29" s="37">
        <v>76</v>
      </c>
    </row>
    <row r="30" spans="3:17" ht="18" x14ac:dyDescent="0.2">
      <c r="C30" s="29" t="s">
        <v>68</v>
      </c>
      <c r="D30" s="52" t="s">
        <v>69</v>
      </c>
      <c r="E30" s="36"/>
      <c r="F30" s="36"/>
      <c r="G30" s="36"/>
      <c r="H30" s="36"/>
      <c r="I30" s="36">
        <v>47</v>
      </c>
    </row>
    <row r="31" spans="3:17" ht="18" x14ac:dyDescent="0.2">
      <c r="C31" s="30"/>
      <c r="D31" s="38" t="s">
        <v>70</v>
      </c>
      <c r="E31" s="37"/>
      <c r="F31" s="37"/>
      <c r="G31" s="37"/>
      <c r="H31" s="37"/>
      <c r="I31" s="37">
        <v>902</v>
      </c>
    </row>
    <row r="32" spans="3:17" ht="18" x14ac:dyDescent="0.2">
      <c r="C32" s="30"/>
      <c r="D32" s="53" t="s">
        <v>71</v>
      </c>
      <c r="E32" s="43"/>
      <c r="F32" s="43"/>
      <c r="G32" s="43"/>
      <c r="H32" s="43"/>
      <c r="I32" s="43">
        <v>50</v>
      </c>
    </row>
    <row r="33" spans="3:9" x14ac:dyDescent="0.2">
      <c r="C33" s="44" t="s">
        <v>74</v>
      </c>
      <c r="D33" s="46">
        <v>2010</v>
      </c>
      <c r="E33" s="47"/>
      <c r="F33" s="47"/>
      <c r="G33" s="47"/>
      <c r="H33" s="47"/>
      <c r="I33" s="47">
        <v>493</v>
      </c>
    </row>
    <row r="34" spans="3:9" x14ac:dyDescent="0.2">
      <c r="C34" s="41"/>
      <c r="D34" s="48">
        <v>2011</v>
      </c>
      <c r="E34" s="49"/>
      <c r="F34" s="49"/>
      <c r="G34" s="49"/>
      <c r="H34" s="49"/>
      <c r="I34" s="49">
        <v>572</v>
      </c>
    </row>
    <row r="35" spans="3:9" ht="17" x14ac:dyDescent="0.2">
      <c r="C35" s="39" t="s">
        <v>72</v>
      </c>
      <c r="D35" s="39"/>
      <c r="E35" s="37">
        <v>40.07</v>
      </c>
      <c r="F35" s="37">
        <v>3.14</v>
      </c>
      <c r="G35" s="37">
        <v>29.4</v>
      </c>
      <c r="H35" s="37">
        <v>47.34</v>
      </c>
      <c r="I35" s="37">
        <v>1065</v>
      </c>
    </row>
    <row r="36" spans="3:9" ht="16" customHeight="1" x14ac:dyDescent="0.2">
      <c r="C36" s="44" t="s">
        <v>63</v>
      </c>
      <c r="D36" s="45" t="s">
        <v>64</v>
      </c>
      <c r="E36" s="36">
        <v>11.56</v>
      </c>
      <c r="F36" s="36">
        <v>3.3</v>
      </c>
      <c r="G36" s="36">
        <v>2.02</v>
      </c>
      <c r="H36" s="36">
        <v>22.34</v>
      </c>
      <c r="I36" s="36">
        <v>1065</v>
      </c>
    </row>
    <row r="37" spans="3:9" ht="17" x14ac:dyDescent="0.2">
      <c r="C37" s="40"/>
      <c r="D37" s="39" t="s">
        <v>65</v>
      </c>
      <c r="E37" s="37">
        <v>24.06</v>
      </c>
      <c r="F37" s="37">
        <v>2.23</v>
      </c>
      <c r="G37" s="37">
        <v>17.87</v>
      </c>
      <c r="H37" s="37">
        <v>30.39</v>
      </c>
      <c r="I37" s="37">
        <v>1065</v>
      </c>
    </row>
    <row r="38" spans="3:9" ht="17" x14ac:dyDescent="0.2">
      <c r="C38" s="40"/>
      <c r="D38" s="39" t="s">
        <v>66</v>
      </c>
      <c r="E38" s="37">
        <v>12.77</v>
      </c>
      <c r="F38" s="37">
        <v>2.76</v>
      </c>
      <c r="G38" s="37">
        <v>6.21</v>
      </c>
      <c r="H38" s="37">
        <v>22.34</v>
      </c>
      <c r="I38" s="37">
        <v>1065</v>
      </c>
    </row>
    <row r="39" spans="3:9" ht="17" x14ac:dyDescent="0.2">
      <c r="C39" s="41"/>
      <c r="D39" s="42" t="s">
        <v>67</v>
      </c>
      <c r="E39" s="43">
        <v>-2.65</v>
      </c>
      <c r="F39" s="43">
        <v>5.22</v>
      </c>
      <c r="G39" s="43">
        <v>-13.51</v>
      </c>
      <c r="H39" s="43">
        <v>11.73</v>
      </c>
      <c r="I39" s="43">
        <v>1065</v>
      </c>
    </row>
    <row r="40" spans="3:9" ht="17" x14ac:dyDescent="0.2">
      <c r="C40" s="40" t="s">
        <v>73</v>
      </c>
      <c r="D40" s="39" t="s">
        <v>64</v>
      </c>
      <c r="E40" s="37">
        <v>112.11</v>
      </c>
      <c r="F40" s="37">
        <v>55.65</v>
      </c>
      <c r="G40" s="37">
        <v>0</v>
      </c>
      <c r="H40" s="37">
        <v>271.94</v>
      </c>
      <c r="I40" s="37">
        <v>1065</v>
      </c>
    </row>
    <row r="41" spans="3:9" ht="17" x14ac:dyDescent="0.2">
      <c r="C41" s="40"/>
      <c r="D41" s="39" t="s">
        <v>65</v>
      </c>
      <c r="E41" s="37">
        <v>118.46</v>
      </c>
      <c r="F41" s="37">
        <v>46.01</v>
      </c>
      <c r="G41" s="37">
        <v>1.89</v>
      </c>
      <c r="H41" s="37">
        <v>243.19</v>
      </c>
      <c r="I41" s="37">
        <v>1065</v>
      </c>
    </row>
    <row r="42" spans="3:9" ht="17" x14ac:dyDescent="0.2">
      <c r="C42" s="40"/>
      <c r="D42" s="39" t="s">
        <v>66</v>
      </c>
      <c r="E42" s="37">
        <v>80.209999999999994</v>
      </c>
      <c r="F42" s="37">
        <v>41.73</v>
      </c>
      <c r="G42" s="37">
        <v>4.05</v>
      </c>
      <c r="H42" s="37">
        <v>221.42</v>
      </c>
      <c r="I42" s="37">
        <v>1065</v>
      </c>
    </row>
    <row r="43" spans="3:9" ht="17" x14ac:dyDescent="0.2">
      <c r="C43" s="41"/>
      <c r="D43" s="42" t="s">
        <v>67</v>
      </c>
      <c r="E43" s="43">
        <v>56.25</v>
      </c>
      <c r="F43" s="43">
        <v>35.17</v>
      </c>
      <c r="G43" s="43">
        <v>3.82</v>
      </c>
      <c r="H43" s="43">
        <v>169.71</v>
      </c>
      <c r="I43" s="43">
        <v>1065</v>
      </c>
    </row>
  </sheetData>
  <mergeCells count="6">
    <mergeCell ref="C30:C32"/>
    <mergeCell ref="C36:C39"/>
    <mergeCell ref="C40:C43"/>
    <mergeCell ref="C33:C34"/>
    <mergeCell ref="C21:C29"/>
    <mergeCell ref="C18:C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5DFE-E30F-C14C-8A87-07A16462270F}">
  <dimension ref="B3:V30"/>
  <sheetViews>
    <sheetView tabSelected="1" workbookViewId="0">
      <selection activeCell="C26" sqref="C26"/>
    </sheetView>
  </sheetViews>
  <sheetFormatPr baseColWidth="10" defaultRowHeight="16" x14ac:dyDescent="0.2"/>
  <cols>
    <col min="2" max="2" width="13.5" customWidth="1"/>
    <col min="3" max="3" width="14.6640625" customWidth="1"/>
    <col min="4" max="4" width="14.5" customWidth="1"/>
    <col min="5" max="5" width="13.5" customWidth="1"/>
    <col min="6" max="6" width="14" customWidth="1"/>
    <col min="7" max="7" width="13.33203125" customWidth="1"/>
  </cols>
  <sheetData>
    <row r="3" spans="10:22" x14ac:dyDescent="0.2">
      <c r="J3" s="71"/>
      <c r="K3" s="71" t="s">
        <v>32</v>
      </c>
      <c r="L3" s="71"/>
      <c r="M3" s="71"/>
      <c r="N3" s="71"/>
      <c r="O3" s="71" t="s">
        <v>33</v>
      </c>
      <c r="P3" s="71"/>
      <c r="Q3" s="71"/>
      <c r="R3" s="71"/>
      <c r="S3" s="71" t="s">
        <v>34</v>
      </c>
      <c r="T3" s="71"/>
      <c r="U3" s="71"/>
      <c r="V3" s="71"/>
    </row>
    <row r="4" spans="10:22" x14ac:dyDescent="0.2">
      <c r="J4" s="71" t="s">
        <v>58</v>
      </c>
      <c r="K4" s="71">
        <v>0.215</v>
      </c>
      <c r="L4" s="71"/>
      <c r="M4" s="71"/>
      <c r="N4" s="71"/>
      <c r="O4" s="71">
        <v>0.14000000000000001</v>
      </c>
      <c r="P4" s="71"/>
      <c r="Q4" s="71"/>
      <c r="R4" s="71"/>
      <c r="S4" s="71">
        <v>0.11700000000000001</v>
      </c>
      <c r="T4" s="71"/>
      <c r="U4" s="71"/>
      <c r="V4" s="71"/>
    </row>
    <row r="5" spans="10:22" x14ac:dyDescent="0.2">
      <c r="J5" s="71" t="s">
        <v>61</v>
      </c>
      <c r="K5" s="71">
        <v>0.23986189696606175</v>
      </c>
      <c r="L5" s="71"/>
      <c r="M5" s="71"/>
      <c r="N5" s="71"/>
      <c r="O5" s="71">
        <v>0.15027379885722736</v>
      </c>
      <c r="P5" s="71"/>
      <c r="Q5" s="71"/>
      <c r="R5" s="71"/>
      <c r="S5" s="71">
        <v>0.1241194296905368</v>
      </c>
      <c r="T5" s="71"/>
      <c r="U5" s="71"/>
      <c r="V5" s="71"/>
    </row>
    <row r="6" spans="10:22" x14ac:dyDescent="0.2">
      <c r="J6" s="71" t="s">
        <v>45</v>
      </c>
      <c r="K6" s="71" t="s">
        <v>0</v>
      </c>
      <c r="L6" s="71" t="s">
        <v>1</v>
      </c>
      <c r="M6" s="71" t="s">
        <v>2</v>
      </c>
      <c r="N6" s="71" t="s">
        <v>60</v>
      </c>
      <c r="O6" s="71" t="s">
        <v>0</v>
      </c>
      <c r="P6" s="71" t="s">
        <v>1</v>
      </c>
      <c r="Q6" s="71" t="s">
        <v>2</v>
      </c>
      <c r="R6" s="71" t="s">
        <v>60</v>
      </c>
      <c r="S6" s="71" t="s">
        <v>0</v>
      </c>
      <c r="T6" s="71" t="s">
        <v>1</v>
      </c>
      <c r="U6" s="71" t="s">
        <v>2</v>
      </c>
      <c r="V6" s="71" t="s">
        <v>60</v>
      </c>
    </row>
    <row r="7" spans="10:22" x14ac:dyDescent="0.2">
      <c r="J7" s="71" t="s">
        <v>46</v>
      </c>
      <c r="K7" s="71">
        <v>1160.9771923900003</v>
      </c>
      <c r="L7" s="71">
        <v>0</v>
      </c>
      <c r="M7" s="71">
        <v>749.97702963500001</v>
      </c>
      <c r="N7" s="71">
        <v>0</v>
      </c>
      <c r="O7" s="71">
        <v>270217.44152877253</v>
      </c>
      <c r="P7" s="71">
        <v>42630.678334237498</v>
      </c>
      <c r="Q7" s="71">
        <v>177744.55602349501</v>
      </c>
      <c r="R7" s="71">
        <v>181813.75336002448</v>
      </c>
      <c r="S7" s="71">
        <v>1145594.2445908326</v>
      </c>
      <c r="T7" s="71">
        <v>3127707.2035991</v>
      </c>
      <c r="U7" s="71">
        <v>2672918.1336191399</v>
      </c>
      <c r="V7" s="71">
        <v>1750694.2995393281</v>
      </c>
    </row>
    <row r="8" spans="10:22" x14ac:dyDescent="0.2">
      <c r="J8" s="71" t="s">
        <v>59</v>
      </c>
      <c r="K8" s="71">
        <v>30075.212703707773</v>
      </c>
      <c r="L8" s="71">
        <v>0</v>
      </c>
      <c r="M8" s="71">
        <v>19608.109518005353</v>
      </c>
      <c r="N8" s="71">
        <v>0</v>
      </c>
      <c r="O8" s="71">
        <v>4385512.9572490109</v>
      </c>
      <c r="P8" s="71">
        <v>1319692.4401161515</v>
      </c>
      <c r="Q8" s="71">
        <v>2911428.1129227635</v>
      </c>
      <c r="R8" s="71">
        <v>4453460.4745100038</v>
      </c>
      <c r="S8" s="71">
        <v>15356574.463900549</v>
      </c>
      <c r="T8" s="71">
        <v>79971102.276039004</v>
      </c>
      <c r="U8" s="71">
        <v>36161957.104618885</v>
      </c>
      <c r="V8" s="71">
        <v>35419114.01747112</v>
      </c>
    </row>
    <row r="9" spans="10:22" x14ac:dyDescent="0.2">
      <c r="J9" s="71"/>
      <c r="K9" s="71" t="s">
        <v>38</v>
      </c>
      <c r="L9" s="71"/>
      <c r="M9" s="71"/>
      <c r="N9" s="71"/>
      <c r="O9" s="71" t="s">
        <v>39</v>
      </c>
      <c r="P9" s="71"/>
      <c r="Q9" s="71"/>
      <c r="R9" s="71"/>
      <c r="S9" s="71" t="s">
        <v>40</v>
      </c>
      <c r="T9" s="71"/>
      <c r="U9" s="71"/>
      <c r="V9" s="71"/>
    </row>
    <row r="10" spans="10:22" x14ac:dyDescent="0.2">
      <c r="J10" s="71" t="s">
        <v>36</v>
      </c>
      <c r="K10" s="71">
        <v>0.13</v>
      </c>
      <c r="L10" s="71"/>
      <c r="M10" s="71"/>
      <c r="N10" s="71"/>
      <c r="O10" s="71">
        <v>0.151</v>
      </c>
      <c r="P10" s="71"/>
      <c r="Q10" s="71"/>
      <c r="R10" s="71"/>
      <c r="S10" s="71">
        <v>0.13100000000000001</v>
      </c>
      <c r="T10" s="71"/>
      <c r="U10" s="71"/>
      <c r="V10" s="71"/>
    </row>
    <row r="11" spans="10:22" x14ac:dyDescent="0.2">
      <c r="J11" s="71" t="s">
        <v>61</v>
      </c>
      <c r="K11" s="71">
        <v>0.13882838332462177</v>
      </c>
      <c r="L11" s="71"/>
      <c r="M11" s="71"/>
      <c r="N11" s="71"/>
      <c r="O11" s="71">
        <v>0.16299665808182029</v>
      </c>
      <c r="P11" s="71"/>
      <c r="Q11" s="71"/>
      <c r="R11" s="71"/>
      <c r="S11" s="71">
        <v>0.13996778131199039</v>
      </c>
      <c r="T11" s="71"/>
      <c r="U11" s="71"/>
      <c r="V11" s="71"/>
    </row>
    <row r="12" spans="10:22" x14ac:dyDescent="0.2">
      <c r="J12" s="71" t="s">
        <v>45</v>
      </c>
      <c r="K12" s="71" t="s">
        <v>0</v>
      </c>
      <c r="L12" s="71" t="s">
        <v>1</v>
      </c>
      <c r="M12" s="71" t="s">
        <v>2</v>
      </c>
      <c r="N12" s="71" t="s">
        <v>60</v>
      </c>
      <c r="O12" s="71" t="s">
        <v>0</v>
      </c>
      <c r="P12" s="71" t="s">
        <v>1</v>
      </c>
      <c r="Q12" s="71" t="s">
        <v>2</v>
      </c>
      <c r="R12" s="71" t="s">
        <v>60</v>
      </c>
      <c r="S12" s="71" t="s">
        <v>0</v>
      </c>
      <c r="T12" s="71" t="s">
        <v>1</v>
      </c>
      <c r="U12" s="71" t="s">
        <v>2</v>
      </c>
      <c r="V12" s="71" t="s">
        <v>60</v>
      </c>
    </row>
    <row r="13" spans="10:22" x14ac:dyDescent="0.2">
      <c r="J13" s="71" t="s">
        <v>46</v>
      </c>
      <c r="K13" s="71">
        <v>1160.9771923900003</v>
      </c>
      <c r="L13" s="71">
        <v>0</v>
      </c>
      <c r="M13" s="71">
        <v>749.97702963500001</v>
      </c>
      <c r="N13" s="71">
        <v>0</v>
      </c>
      <c r="O13" s="71">
        <v>270217.44152877253</v>
      </c>
      <c r="P13" s="71">
        <v>42630.678334237498</v>
      </c>
      <c r="Q13" s="71">
        <v>177744.55602349501</v>
      </c>
      <c r="R13" s="71">
        <v>181813.75336002451</v>
      </c>
      <c r="S13" s="71">
        <v>1145594.2445908326</v>
      </c>
      <c r="T13" s="71">
        <v>3127707.2035991</v>
      </c>
      <c r="U13" s="71">
        <v>2672918.1336191399</v>
      </c>
      <c r="V13" s="71">
        <v>1750694.2995393281</v>
      </c>
    </row>
    <row r="14" spans="10:22" x14ac:dyDescent="0.2">
      <c r="J14" s="71" t="s">
        <v>59</v>
      </c>
      <c r="K14" s="71">
        <v>17407.071363196308</v>
      </c>
      <c r="L14" s="71">
        <v>0</v>
      </c>
      <c r="M14" s="71">
        <v>11348.872742476362</v>
      </c>
      <c r="N14" s="71">
        <v>0</v>
      </c>
      <c r="O14" s="71">
        <v>4756810.3118578363</v>
      </c>
      <c r="P14" s="71">
        <v>1431423.5686498054</v>
      </c>
      <c r="Q14" s="71">
        <v>3157922.7800232559</v>
      </c>
      <c r="R14" s="71">
        <v>4830510.5731324004</v>
      </c>
      <c r="S14" s="71">
        <v>17317398.747509766</v>
      </c>
      <c r="T14" s="71">
        <v>90182317.003546938</v>
      </c>
      <c r="U14" s="71">
        <v>40779343.866247043</v>
      </c>
      <c r="V14" s="71">
        <v>39941649.888517223</v>
      </c>
    </row>
    <row r="15" spans="10:22" x14ac:dyDescent="0.2">
      <c r="J15" s="71"/>
      <c r="K15" s="71" t="s">
        <v>41</v>
      </c>
      <c r="L15" s="71"/>
      <c r="M15" s="71"/>
      <c r="N15" s="71"/>
      <c r="O15" s="71" t="s">
        <v>42</v>
      </c>
      <c r="P15" s="71"/>
      <c r="Q15" s="71"/>
      <c r="R15" s="71"/>
      <c r="S15" s="71" t="s">
        <v>43</v>
      </c>
      <c r="T15" s="71"/>
      <c r="U15" s="71"/>
      <c r="V15" s="71"/>
    </row>
    <row r="16" spans="10:22" x14ac:dyDescent="0.2">
      <c r="J16" s="71" t="s">
        <v>36</v>
      </c>
      <c r="K16" s="71">
        <v>0.14699999999999999</v>
      </c>
      <c r="L16" s="71"/>
      <c r="M16" s="71"/>
      <c r="N16" s="71"/>
      <c r="O16" s="71">
        <v>0.122</v>
      </c>
      <c r="P16" s="71"/>
      <c r="Q16" s="71"/>
      <c r="R16" s="71"/>
      <c r="S16" s="71">
        <v>0.14099999999999999</v>
      </c>
      <c r="T16" s="71"/>
      <c r="U16" s="71"/>
      <c r="V16" s="71"/>
    </row>
    <row r="17" spans="2:22" x14ac:dyDescent="0.2">
      <c r="J17" s="71" t="s">
        <v>61</v>
      </c>
      <c r="K17" s="71">
        <v>0.15835396302985538</v>
      </c>
      <c r="L17" s="71"/>
      <c r="M17" s="71"/>
      <c r="N17" s="71"/>
      <c r="O17" s="71">
        <v>0.12975410178031876</v>
      </c>
      <c r="P17" s="71"/>
      <c r="Q17" s="71"/>
      <c r="R17" s="71"/>
      <c r="S17" s="71">
        <v>0.15142464798474409</v>
      </c>
      <c r="T17" s="71"/>
      <c r="U17" s="71"/>
      <c r="V17" s="71"/>
    </row>
    <row r="18" spans="2:22" x14ac:dyDescent="0.2">
      <c r="B18" s="4" t="s">
        <v>57</v>
      </c>
      <c r="C18" s="4" t="s">
        <v>0</v>
      </c>
      <c r="D18" s="4" t="s">
        <v>1</v>
      </c>
      <c r="E18" s="4" t="s">
        <v>2</v>
      </c>
      <c r="F18" s="4" t="s">
        <v>60</v>
      </c>
      <c r="G18" s="4" t="s">
        <v>56</v>
      </c>
      <c r="J18" s="71" t="s">
        <v>45</v>
      </c>
      <c r="K18" s="71" t="s">
        <v>0</v>
      </c>
      <c r="L18" s="71" t="s">
        <v>1</v>
      </c>
      <c r="M18" s="71" t="s">
        <v>2</v>
      </c>
      <c r="N18" s="71" t="s">
        <v>60</v>
      </c>
      <c r="O18" s="71" t="s">
        <v>0</v>
      </c>
      <c r="P18" s="71" t="s">
        <v>1</v>
      </c>
      <c r="Q18" s="71" t="s">
        <v>2</v>
      </c>
      <c r="R18" s="71" t="s">
        <v>60</v>
      </c>
      <c r="S18" s="71" t="s">
        <v>0</v>
      </c>
      <c r="T18" s="71" t="s">
        <v>1</v>
      </c>
      <c r="U18" s="71" t="s">
        <v>2</v>
      </c>
      <c r="V18" s="71" t="s">
        <v>60</v>
      </c>
    </row>
    <row r="19" spans="2:22" x14ac:dyDescent="0.2">
      <c r="B19" t="s">
        <v>47</v>
      </c>
      <c r="C19" s="12">
        <f>K8</f>
        <v>30075.212703707773</v>
      </c>
      <c r="D19" s="12">
        <f t="shared" ref="D19:F19" si="0">L8</f>
        <v>0</v>
      </c>
      <c r="E19" s="12">
        <f t="shared" si="0"/>
        <v>19608.109518005353</v>
      </c>
      <c r="F19" s="12">
        <f t="shared" si="0"/>
        <v>0</v>
      </c>
      <c r="G19" s="12">
        <f>SUM(C19:F19)</f>
        <v>49683.322221713126</v>
      </c>
      <c r="J19" s="71" t="s">
        <v>46</v>
      </c>
      <c r="K19" s="71">
        <v>1160.9771923900003</v>
      </c>
      <c r="L19" s="71">
        <v>0</v>
      </c>
      <c r="M19" s="71">
        <v>749.97702963500001</v>
      </c>
      <c r="N19" s="71">
        <v>0</v>
      </c>
      <c r="O19" s="71">
        <v>270217.44152877253</v>
      </c>
      <c r="P19" s="71">
        <v>42630.678334237498</v>
      </c>
      <c r="Q19" s="71">
        <v>177744.55602349501</v>
      </c>
      <c r="R19" s="71">
        <v>181813.75336002451</v>
      </c>
      <c r="S19" s="71">
        <v>1145594.2445908326</v>
      </c>
      <c r="T19" s="71">
        <v>3127707.2035991</v>
      </c>
      <c r="U19" s="71">
        <v>2672918.1336191399</v>
      </c>
      <c r="V19" s="71">
        <v>1750694.2995393281</v>
      </c>
    </row>
    <row r="20" spans="2:22" x14ac:dyDescent="0.2">
      <c r="B20" t="s">
        <v>48</v>
      </c>
      <c r="C20" s="12">
        <f>O8</f>
        <v>4385512.9572490109</v>
      </c>
      <c r="D20" s="12">
        <f t="shared" ref="D20:F20" si="1">P8</f>
        <v>1319692.4401161515</v>
      </c>
      <c r="E20" s="12">
        <f t="shared" si="1"/>
        <v>2911428.1129227635</v>
      </c>
      <c r="F20" s="12">
        <f t="shared" si="1"/>
        <v>4453460.4745100038</v>
      </c>
      <c r="G20" s="12">
        <f t="shared" ref="G20:G29" si="2">SUM(C20:E20)</f>
        <v>8616633.5102879256</v>
      </c>
      <c r="J20" s="71" t="s">
        <v>59</v>
      </c>
      <c r="K20" s="71">
        <v>19855.29665544099</v>
      </c>
      <c r="L20" s="71">
        <v>0</v>
      </c>
      <c r="M20" s="71">
        <v>12945.03999582271</v>
      </c>
      <c r="N20" s="71">
        <v>0</v>
      </c>
      <c r="O20" s="71">
        <v>3786676.7123817024</v>
      </c>
      <c r="P20" s="71">
        <v>1139490.1073622047</v>
      </c>
      <c r="Q20" s="71">
        <v>2513876.2882355456</v>
      </c>
      <c r="R20" s="71">
        <v>3845346.0821417579</v>
      </c>
      <c r="S20" s="71">
        <v>18734890.163815688</v>
      </c>
      <c r="T20" s="71">
        <v>97564064.234694451</v>
      </c>
      <c r="U20" s="71">
        <v>44117279.934809603</v>
      </c>
      <c r="V20" s="71">
        <v>43211017.689972468</v>
      </c>
    </row>
    <row r="21" spans="2:22" x14ac:dyDescent="0.2">
      <c r="B21" t="s">
        <v>49</v>
      </c>
      <c r="C21" s="12">
        <f>S8</f>
        <v>15356574.463900549</v>
      </c>
      <c r="D21" s="12">
        <v>69244881.130956694</v>
      </c>
      <c r="E21" s="12">
        <v>59176222.832576789</v>
      </c>
      <c r="F21" s="12">
        <v>38758940.903658427</v>
      </c>
      <c r="G21" s="12">
        <f t="shared" si="2"/>
        <v>143777678.42743403</v>
      </c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</row>
    <row r="22" spans="2:22" x14ac:dyDescent="0.2">
      <c r="B22" s="5" t="s">
        <v>44</v>
      </c>
      <c r="C22" s="13">
        <f>SUM(C19:C21)</f>
        <v>19772162.633853268</v>
      </c>
      <c r="D22" s="13">
        <f t="shared" ref="D22:F22" si="3">SUM(D19:D21)</f>
        <v>70564573.571072847</v>
      </c>
      <c r="E22" s="13">
        <f t="shared" si="3"/>
        <v>62107259.055017561</v>
      </c>
      <c r="F22" s="13">
        <f t="shared" si="3"/>
        <v>43212401.378168434</v>
      </c>
      <c r="G22" s="13">
        <f t="shared" ref="G22" si="4">SUM(G19:G21)</f>
        <v>152443995.25994366</v>
      </c>
    </row>
    <row r="23" spans="2:22" x14ac:dyDescent="0.2">
      <c r="B23" t="s">
        <v>50</v>
      </c>
      <c r="C23" s="12">
        <f>K14</f>
        <v>17407.071363196308</v>
      </c>
      <c r="D23" s="12">
        <f t="shared" ref="D23:F23" si="5">L14</f>
        <v>0</v>
      </c>
      <c r="E23" s="12">
        <f t="shared" si="5"/>
        <v>11348.872742476362</v>
      </c>
      <c r="F23" s="12">
        <f t="shared" si="5"/>
        <v>0</v>
      </c>
      <c r="G23" s="12">
        <f t="shared" si="2"/>
        <v>28755.944105672672</v>
      </c>
    </row>
    <row r="24" spans="2:22" x14ac:dyDescent="0.2">
      <c r="B24" t="s">
        <v>51</v>
      </c>
      <c r="C24" s="12">
        <f>O14</f>
        <v>4756810.3118578363</v>
      </c>
      <c r="D24" s="12">
        <f t="shared" ref="D24:F24" si="6">P14</f>
        <v>1431423.5686498054</v>
      </c>
      <c r="E24" s="12">
        <f t="shared" si="6"/>
        <v>3157922.7800232559</v>
      </c>
      <c r="F24" s="12">
        <f t="shared" si="6"/>
        <v>4830510.5731324004</v>
      </c>
      <c r="G24" s="12">
        <f t="shared" si="2"/>
        <v>9346156.6605308969</v>
      </c>
    </row>
    <row r="25" spans="2:22" x14ac:dyDescent="0.2">
      <c r="B25" t="s">
        <v>52</v>
      </c>
      <c r="C25" s="12">
        <f>S14</f>
        <v>17317398.747509766</v>
      </c>
      <c r="D25" s="12">
        <f t="shared" ref="D25:F25" si="7">T14</f>
        <v>90182317.003546938</v>
      </c>
      <c r="E25" s="12">
        <f t="shared" si="7"/>
        <v>40779343.866247043</v>
      </c>
      <c r="F25" s="12">
        <f t="shared" si="7"/>
        <v>39941649.888517223</v>
      </c>
      <c r="G25" s="12">
        <f t="shared" si="2"/>
        <v>148279059.61730373</v>
      </c>
    </row>
    <row r="26" spans="2:22" x14ac:dyDescent="0.2">
      <c r="B26" s="5" t="s">
        <v>44</v>
      </c>
      <c r="C26" s="13">
        <f>SUM(C23:C25)</f>
        <v>22091616.1307308</v>
      </c>
      <c r="D26" s="13">
        <f t="shared" ref="D26:G26" si="8">SUM(D23:D25)</f>
        <v>91613740.572196737</v>
      </c>
      <c r="E26" s="13">
        <f t="shared" si="8"/>
        <v>43948615.519012779</v>
      </c>
      <c r="F26" s="13">
        <f t="shared" si="8"/>
        <v>44772160.461649626</v>
      </c>
      <c r="G26" s="13">
        <f t="shared" si="8"/>
        <v>157653972.22194031</v>
      </c>
    </row>
    <row r="27" spans="2:22" x14ac:dyDescent="0.2">
      <c r="B27" s="9" t="s">
        <v>53</v>
      </c>
      <c r="C27" s="12">
        <f>K20</f>
        <v>19855.29665544099</v>
      </c>
      <c r="D27" s="12">
        <f t="shared" ref="D27:F27" si="9">L20</f>
        <v>0</v>
      </c>
      <c r="E27" s="12">
        <f t="shared" si="9"/>
        <v>12945.03999582271</v>
      </c>
      <c r="F27" s="12">
        <f t="shared" si="9"/>
        <v>0</v>
      </c>
      <c r="G27" s="12">
        <f t="shared" si="2"/>
        <v>32800.3366512637</v>
      </c>
    </row>
    <row r="28" spans="2:22" x14ac:dyDescent="0.2">
      <c r="B28" s="9" t="s">
        <v>54</v>
      </c>
      <c r="C28" s="12">
        <f>O20</f>
        <v>3786676.7123817024</v>
      </c>
      <c r="D28" s="12">
        <f t="shared" ref="D28:F28" si="10">P20</f>
        <v>1139490.1073622047</v>
      </c>
      <c r="E28" s="12">
        <f t="shared" si="10"/>
        <v>2513876.2882355456</v>
      </c>
      <c r="F28" s="12">
        <f t="shared" si="10"/>
        <v>3845346.0821417579</v>
      </c>
      <c r="G28" s="12">
        <f t="shared" si="2"/>
        <v>7440043.1079794522</v>
      </c>
    </row>
    <row r="29" spans="2:22" x14ac:dyDescent="0.2">
      <c r="B29" s="9" t="s">
        <v>55</v>
      </c>
      <c r="C29" s="12">
        <f>S20</f>
        <v>18734890.163815688</v>
      </c>
      <c r="D29" s="12">
        <f t="shared" ref="D29:F29" si="11">T20</f>
        <v>97564064.234694451</v>
      </c>
      <c r="E29" s="12">
        <f t="shared" si="11"/>
        <v>44117279.934809603</v>
      </c>
      <c r="F29" s="12">
        <f t="shared" si="11"/>
        <v>43211017.689972468</v>
      </c>
      <c r="G29" s="12">
        <f t="shared" si="2"/>
        <v>160416234.33331975</v>
      </c>
    </row>
    <row r="30" spans="2:22" x14ac:dyDescent="0.2">
      <c r="B30" s="10" t="s">
        <v>44</v>
      </c>
      <c r="C30" s="13">
        <f>SUM(C27:C29)</f>
        <v>22541422.172852833</v>
      </c>
      <c r="D30" s="13">
        <f t="shared" ref="D30:G30" si="12">SUM(D27:D29)</f>
        <v>98703554.342056662</v>
      </c>
      <c r="E30" s="13">
        <f t="shared" si="12"/>
        <v>46644101.263040975</v>
      </c>
      <c r="F30" s="13">
        <f t="shared" si="12"/>
        <v>47056363.772114225</v>
      </c>
      <c r="G30" s="13">
        <f t="shared" si="12"/>
        <v>167889077.77795047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</vt:lpstr>
      <vt:lpstr>14years</vt:lpstr>
      <vt:lpstr>3years</vt:lpstr>
      <vt:lpstr>ttest</vt:lpstr>
      <vt:lpstr>descriptive</vt:lpstr>
      <vt:lpstr>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2023-07-06T16:06:42Z</dcterms:created>
  <dcterms:modified xsi:type="dcterms:W3CDTF">2023-08-04T17:27:29Z</dcterms:modified>
</cp:coreProperties>
</file>