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uckeyemailosu-my.sharepoint.com/personal/wu_4912_buckeyemail_osu_edu/Documents/carbon/github/AgCarbon/output/tables/"/>
    </mc:Choice>
  </mc:AlternateContent>
  <xr:revisionPtr revIDLastSave="781" documentId="8_{71191DE4-8D3F-5B4B-8C67-834BA41BF1F4}" xr6:coauthVersionLast="47" xr6:coauthVersionMax="47" xr10:uidLastSave="{92BC1EFD-2C52-2148-BF46-32C7AED418D4}"/>
  <bookViews>
    <workbookView xWindow="14240" yWindow="1660" windowWidth="27400" windowHeight="17520" activeTab="1" xr2:uid="{477F44E2-C865-C749-8148-63A2BD4F6E4E}"/>
  </bookViews>
  <sheets>
    <sheet name="14years" sheetId="1" r:id="rId1"/>
    <sheet name="3years" sheetId="2" r:id="rId2"/>
    <sheet name="Sheet4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0" i="4" l="1"/>
  <c r="F21" i="4"/>
  <c r="F22" i="4"/>
  <c r="F23" i="4"/>
  <c r="F24" i="4"/>
  <c r="F25" i="4"/>
  <c r="F26" i="4"/>
  <c r="F27" i="4"/>
  <c r="F28" i="4"/>
  <c r="F29" i="4"/>
  <c r="F30" i="4"/>
  <c r="F19" i="4"/>
  <c r="D30" i="4"/>
  <c r="E30" i="4"/>
  <c r="C30" i="4"/>
  <c r="D26" i="4"/>
  <c r="E26" i="4"/>
  <c r="C26" i="4"/>
  <c r="D22" i="4"/>
  <c r="E22" i="4"/>
  <c r="C22" i="4"/>
  <c r="AF27" i="2"/>
  <c r="AG27" i="2"/>
  <c r="AF21" i="2"/>
  <c r="AG21" i="2"/>
  <c r="AE27" i="2"/>
  <c r="AE21" i="2"/>
  <c r="AF15" i="2"/>
  <c r="AG15" i="2"/>
  <c r="AB24" i="2"/>
  <c r="Y24" i="2"/>
  <c r="V24" i="2"/>
  <c r="AB18" i="2"/>
  <c r="Y18" i="2"/>
  <c r="V18" i="2"/>
  <c r="U6" i="2"/>
  <c r="R3" i="2"/>
  <c r="Q3" i="2"/>
  <c r="Z20" i="2" s="1"/>
  <c r="P3" i="2"/>
  <c r="R4" i="2"/>
  <c r="Q4" i="2"/>
  <c r="P4" i="2"/>
  <c r="AB12" i="2"/>
  <c r="Y12" i="2"/>
  <c r="V12" i="2"/>
  <c r="Q27" i="2"/>
  <c r="R27" i="2"/>
  <c r="X14" i="2" s="1"/>
  <c r="X15" i="2" s="1"/>
  <c r="P27" i="2"/>
  <c r="Q25" i="2"/>
  <c r="R25" i="2"/>
  <c r="P25" i="2"/>
  <c r="Q23" i="2"/>
  <c r="R23" i="2"/>
  <c r="P23" i="2"/>
  <c r="Q21" i="2"/>
  <c r="R21" i="2"/>
  <c r="P21" i="2"/>
  <c r="Q19" i="2"/>
  <c r="R19" i="2"/>
  <c r="P19" i="2"/>
  <c r="Q17" i="2"/>
  <c r="R17" i="2"/>
  <c r="P17" i="2"/>
  <c r="R15" i="2"/>
  <c r="Q15" i="2"/>
  <c r="P15" i="2"/>
  <c r="R13" i="2"/>
  <c r="Q13" i="2"/>
  <c r="P13" i="2"/>
  <c r="R11" i="2"/>
  <c r="Q11" i="2"/>
  <c r="P11" i="2"/>
  <c r="R9" i="2"/>
  <c r="Q9" i="2"/>
  <c r="P9" i="2"/>
  <c r="R7" i="2"/>
  <c r="Q7" i="2"/>
  <c r="P7" i="2"/>
  <c r="D16" i="1"/>
  <c r="E16" i="1"/>
  <c r="D34" i="1"/>
  <c r="E34" i="1"/>
  <c r="D32" i="1"/>
  <c r="E32" i="1"/>
  <c r="D30" i="1"/>
  <c r="E30" i="1"/>
  <c r="D28" i="1"/>
  <c r="E28" i="1"/>
  <c r="D26" i="1"/>
  <c r="E26" i="1"/>
  <c r="D24" i="1"/>
  <c r="E24" i="1"/>
  <c r="D20" i="1"/>
  <c r="E20" i="1"/>
  <c r="D18" i="1"/>
  <c r="E18" i="1"/>
  <c r="D14" i="1"/>
  <c r="E14" i="1"/>
  <c r="D12" i="1"/>
  <c r="E12" i="1"/>
  <c r="D10" i="1"/>
  <c r="E10" i="1"/>
  <c r="C34" i="1"/>
  <c r="C32" i="1"/>
  <c r="C30" i="1"/>
  <c r="C28" i="1"/>
  <c r="C26" i="1"/>
  <c r="C24" i="1"/>
  <c r="C20" i="1"/>
  <c r="C18" i="1"/>
  <c r="C16" i="1"/>
  <c r="C14" i="1"/>
  <c r="C12" i="1"/>
  <c r="C10" i="1"/>
  <c r="D36" i="1"/>
  <c r="E36" i="1"/>
  <c r="C36" i="1"/>
  <c r="AA20" i="2" l="1"/>
  <c r="W20" i="2"/>
  <c r="AB20" i="2"/>
  <c r="V20" i="2"/>
  <c r="Y20" i="2"/>
  <c r="AB26" i="2"/>
  <c r="AB21" i="2"/>
  <c r="V26" i="2"/>
  <c r="V27" i="2" s="1"/>
  <c r="V21" i="2"/>
  <c r="Z21" i="2"/>
  <c r="Z26" i="2"/>
  <c r="Z27" i="2" s="1"/>
  <c r="AA21" i="2"/>
  <c r="AA26" i="2"/>
  <c r="AA27" i="2" s="1"/>
  <c r="W26" i="2"/>
  <c r="W27" i="2" s="1"/>
  <c r="W21" i="2"/>
  <c r="Y21" i="2"/>
  <c r="Y26" i="2"/>
  <c r="Y27" i="2" s="1"/>
  <c r="AD20" i="2"/>
  <c r="Y14" i="2"/>
  <c r="Y15" i="2" s="1"/>
  <c r="AC20" i="2"/>
  <c r="X20" i="2"/>
  <c r="AA14" i="2"/>
  <c r="AA15" i="2" s="1"/>
  <c r="AB14" i="2"/>
  <c r="AB15" i="2" s="1"/>
  <c r="AC14" i="2"/>
  <c r="AC15" i="2" s="1"/>
  <c r="AD14" i="2"/>
  <c r="AD15" i="2" s="1"/>
  <c r="V14" i="2"/>
  <c r="V15" i="2" s="1"/>
  <c r="Z14" i="2"/>
  <c r="Z15" i="2" s="1"/>
  <c r="W14" i="2"/>
  <c r="W15" i="2" s="1"/>
  <c r="D22" i="1"/>
  <c r="E22" i="1"/>
  <c r="C22" i="1"/>
  <c r="D8" i="1"/>
  <c r="E8" i="1"/>
  <c r="C8" i="1"/>
  <c r="D6" i="1"/>
  <c r="E6" i="1"/>
  <c r="C6" i="1"/>
  <c r="AE15" i="2" l="1"/>
  <c r="AC21" i="2"/>
  <c r="AC26" i="2"/>
  <c r="AC27" i="2" s="1"/>
  <c r="X26" i="2"/>
  <c r="X27" i="2" s="1"/>
  <c r="X21" i="2"/>
  <c r="AD26" i="2"/>
  <c r="AD27" i="2" s="1"/>
  <c r="AD21" i="2"/>
  <c r="AB27" i="2"/>
</calcChain>
</file>

<file path=xl/sharedStrings.xml><?xml version="1.0" encoding="utf-8"?>
<sst xmlns="http://schemas.openxmlformats.org/spreadsheetml/2006/main" count="176" uniqueCount="62">
  <si>
    <t>OH</t>
  </si>
  <si>
    <t>IA</t>
  </si>
  <si>
    <t>IL</t>
  </si>
  <si>
    <t>total points</t>
  </si>
  <si>
    <t>Corn, Soybean, Fallow</t>
  </si>
  <si>
    <t>% out of total points</t>
  </si>
  <si>
    <t>% out of CSF</t>
  </si>
  <si>
    <t>cropland acres</t>
  </si>
  <si>
    <t>7corn+7soybean</t>
  </si>
  <si>
    <t>1corn+13soybean</t>
  </si>
  <si>
    <t>2corn+12soybean</t>
  </si>
  <si>
    <t>3corn+11soybean</t>
  </si>
  <si>
    <t>4corn+10soybean</t>
  </si>
  <si>
    <t>5corn+9soybean</t>
  </si>
  <si>
    <t>6corn+8soybean</t>
  </si>
  <si>
    <t>8corn+6soybean</t>
  </si>
  <si>
    <t>9corn+5soybean</t>
  </si>
  <si>
    <t>10corn+4soybean</t>
  </si>
  <si>
    <t>11corn+3soybean</t>
  </si>
  <si>
    <t>12corn+2soybean</t>
  </si>
  <si>
    <t>13corn+1soybean</t>
  </si>
  <si>
    <t>14corn+0soybean</t>
  </si>
  <si>
    <t>0corn+14soybean</t>
  </si>
  <si>
    <t>0corn+3soybean</t>
  </si>
  <si>
    <t>1corn+2soybean</t>
  </si>
  <si>
    <t>2corn+1soybean</t>
  </si>
  <si>
    <t>3corn+0soybean</t>
  </si>
  <si>
    <t>1fallow+2corn</t>
  </si>
  <si>
    <t>1fallow+1corn+1soybean</t>
  </si>
  <si>
    <t>1fallow+2soybean</t>
  </si>
  <si>
    <t>2fallow+1corn</t>
  </si>
  <si>
    <t>2fallow+1soybean</t>
  </si>
  <si>
    <t>3fallow</t>
  </si>
  <si>
    <t>ccc compared to fff</t>
  </si>
  <si>
    <t>ccc compared to sss</t>
  </si>
  <si>
    <t>ccc compared to css</t>
  </si>
  <si>
    <t>exp</t>
  </si>
  <si>
    <t>cropland (ha)</t>
  </si>
  <si>
    <t>coef (mg/ha)</t>
  </si>
  <si>
    <t>increase of SOC (g)</t>
  </si>
  <si>
    <t>total area (ha)</t>
  </si>
  <si>
    <t>csc compared to fff</t>
  </si>
  <si>
    <t>csc compared to sss</t>
  </si>
  <si>
    <t>csc compared to css</t>
  </si>
  <si>
    <t>scc compared to fff</t>
  </si>
  <si>
    <t>scc compared to sss</t>
  </si>
  <si>
    <t>scc compared to css</t>
  </si>
  <si>
    <t>total</t>
  </si>
  <si>
    <t>state</t>
  </si>
  <si>
    <t>area (ha)</t>
  </si>
  <si>
    <t>fff to ccc</t>
  </si>
  <si>
    <t>sss to ccc</t>
  </si>
  <si>
    <t>css to ccc</t>
  </si>
  <si>
    <t>fff to csc</t>
  </si>
  <si>
    <t>sss to csc</t>
  </si>
  <si>
    <t>css to csc</t>
  </si>
  <si>
    <t>fff to scc</t>
  </si>
  <si>
    <t>sss to scc</t>
  </si>
  <si>
    <t>css to scc</t>
  </si>
  <si>
    <t>Corn Belt</t>
  </si>
  <si>
    <t>policy</t>
  </si>
  <si>
    <t>coef (Mg/ha)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</si>
</sst>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0" fontId="0" fillId="0" borderId="2" xfId="0" applyBorder="1"/>
    <xf numFmtId="0" fontId="0" fillId="0" borderId="3" xfId="0" applyBorder="1"/>
    <xf numFmtId="3" fontId="0" fillId="0" borderId="3" xfId="0" applyNumberFormat="1" applyBorder="1"/>
    <xf numFmtId="0" fontId="0" fillId="0" borderId="0" xfId="0" applyBorder="1"/>
    <xf numFmtId="3" fontId="0" fillId="0" borderId="0" xfId="0" applyNumberFormat="1" applyBorder="1"/>
    <xf numFmtId="10" fontId="0" fillId="0" borderId="3" xfId="0" applyNumberFormat="1" applyBorder="1"/>
    <xf numFmtId="3" fontId="0" fillId="0" borderId="0" xfId="0" applyNumberFormat="1" applyFill="1" applyBorder="1"/>
    <xf numFmtId="3" fontId="0" fillId="0" borderId="1" xfId="0" applyNumberFormat="1" applyFill="1" applyBorder="1"/>
    <xf numFmtId="0" fontId="1" fillId="0" borderId="1" xfId="0" applyFont="1" applyBorder="1"/>
    <xf numFmtId="0" fontId="1" fillId="0" borderId="0" xfId="0" applyFont="1"/>
    <xf numFmtId="0" fontId="1" fillId="0" borderId="3" xfId="0" applyFont="1" applyBorder="1"/>
    <xf numFmtId="10" fontId="1" fillId="0" borderId="3" xfId="0" applyNumberFormat="1" applyFont="1" applyBorder="1"/>
    <xf numFmtId="4" fontId="0" fillId="0" borderId="0" xfId="0" applyNumberFormat="1"/>
    <xf numFmtId="4" fontId="0" fillId="0" borderId="0" xfId="0" applyNumberFormat="1" applyBorder="1"/>
    <xf numFmtId="4" fontId="0" fillId="0" borderId="3" xfId="0" applyNumberFormat="1" applyBorder="1"/>
    <xf numFmtId="0" fontId="0" fillId="0" borderId="9" xfId="0" applyBorder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168" fontId="0" fillId="0" borderId="0" xfId="0" applyNumberFormat="1" applyFill="1" applyBorder="1"/>
    <xf numFmtId="168" fontId="0" fillId="0" borderId="0" xfId="0" applyNumberFormat="1"/>
    <xf numFmtId="0" fontId="0" fillId="0" borderId="6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4" xfId="0" applyFont="1" applyBorder="1"/>
    <xf numFmtId="0" fontId="0" fillId="0" borderId="2" xfId="0" applyFont="1" applyBorder="1"/>
    <xf numFmtId="0" fontId="0" fillId="0" borderId="9" xfId="0" applyFont="1" applyBorder="1"/>
    <xf numFmtId="4" fontId="0" fillId="0" borderId="6" xfId="0" applyNumberFormat="1" applyFont="1" applyBorder="1"/>
    <xf numFmtId="4" fontId="0" fillId="0" borderId="0" xfId="0" applyNumberFormat="1" applyFont="1" applyBorder="1"/>
    <xf numFmtId="4" fontId="0" fillId="0" borderId="8" xfId="0" applyNumberFormat="1" applyFont="1" applyBorder="1"/>
    <xf numFmtId="0" fontId="0" fillId="0" borderId="4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4" fontId="0" fillId="0" borderId="5" xfId="0" applyNumberFormat="1" applyFont="1" applyBorder="1"/>
    <xf numFmtId="4" fontId="0" fillId="0" borderId="7" xfId="0" applyNumberFormat="1" applyFont="1" applyBorder="1"/>
    <xf numFmtId="4" fontId="0" fillId="0" borderId="3" xfId="0" applyNumberFormat="1" applyFont="1" applyBorder="1"/>
    <xf numFmtId="4" fontId="0" fillId="0" borderId="10" xfId="0" applyNumberFormat="1" applyFont="1" applyBorder="1"/>
    <xf numFmtId="0" fontId="1" fillId="0" borderId="0" xfId="0" applyFont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Crop Planting Years of</a:t>
            </a:r>
            <a:r>
              <a:rPr lang="en-US" sz="2400" baseline="0"/>
              <a:t> </a:t>
            </a:r>
            <a:r>
              <a:rPr lang="en-US" sz="2400"/>
              <a:t>Corn-Soybean</a:t>
            </a:r>
            <a:r>
              <a:rPr lang="en-US" sz="2400" baseline="0"/>
              <a:t> Cropping System from 2008-2021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385201305767133E-2"/>
          <c:y val="7.9119512894896243E-2"/>
          <c:w val="0.94255712731229602"/>
          <c:h val="0.65584717396155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'14years'!$C$2</c:f>
              <c:strCache>
                <c:ptCount val="1"/>
                <c:pt idx="0">
                  <c:v>OH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('14years'!$B$7,'14years'!$B$9,'14years'!$B$11,'14years'!$B$13,'14years'!$B$15,'14years'!$B$17,'14years'!$B$19,'14years'!$B$21,'14years'!$B$23,'14years'!$B$25,'14years'!$B$27,'14years'!$B$29,'14years'!$B$31,'14years'!$B$33,'14years'!$B$35)</c:f>
              <c:strCache>
                <c:ptCount val="15"/>
                <c:pt idx="0">
                  <c:v>0corn+14soybean</c:v>
                </c:pt>
                <c:pt idx="1">
                  <c:v>1corn+13soybean</c:v>
                </c:pt>
                <c:pt idx="2">
                  <c:v>2corn+12soybean</c:v>
                </c:pt>
                <c:pt idx="3">
                  <c:v>3corn+11soybean</c:v>
                </c:pt>
                <c:pt idx="4">
                  <c:v>4corn+10soybean</c:v>
                </c:pt>
                <c:pt idx="5">
                  <c:v>5corn+9soybean</c:v>
                </c:pt>
                <c:pt idx="6">
                  <c:v>6corn+8soybean</c:v>
                </c:pt>
                <c:pt idx="7">
                  <c:v>7corn+7soybean</c:v>
                </c:pt>
                <c:pt idx="8">
                  <c:v>8corn+6soybean</c:v>
                </c:pt>
                <c:pt idx="9">
                  <c:v>9corn+5soybean</c:v>
                </c:pt>
                <c:pt idx="10">
                  <c:v>10corn+4soybean</c:v>
                </c:pt>
                <c:pt idx="11">
                  <c:v>11corn+3soybean</c:v>
                </c:pt>
                <c:pt idx="12">
                  <c:v>12corn+2soybean</c:v>
                </c:pt>
                <c:pt idx="13">
                  <c:v>13corn+1soybean</c:v>
                </c:pt>
                <c:pt idx="14">
                  <c:v>14corn+0soybean</c:v>
                </c:pt>
              </c:strCache>
            </c:strRef>
          </c:cat>
          <c:val>
            <c:numRef>
              <c:f>('14years'!$C$8,'14years'!$C$10,'14years'!$C$12,'14years'!$C$14,'14years'!$C$16,'14years'!$C$18,'14years'!$C$20,'14years'!$C$22,'14years'!$C$24,'14years'!$C$26,'14years'!$C$28,'14years'!$C$30,'14years'!$C$32,'14years'!$C$34,'14years'!$C$36)</c:f>
              <c:numCache>
                <c:formatCode>0.00%</c:formatCode>
                <c:ptCount val="15"/>
                <c:pt idx="0">
                  <c:v>8.2644628099173556E-3</c:v>
                </c:pt>
                <c:pt idx="1">
                  <c:v>1.3401831583649765E-2</c:v>
                </c:pt>
                <c:pt idx="2">
                  <c:v>1.7645744918472192E-2</c:v>
                </c:pt>
                <c:pt idx="3">
                  <c:v>2.9930757203484475E-2</c:v>
                </c:pt>
                <c:pt idx="4">
                  <c:v>5.5617601072146527E-2</c:v>
                </c:pt>
                <c:pt idx="5">
                  <c:v>8.6441813714540988E-2</c:v>
                </c:pt>
                <c:pt idx="6">
                  <c:v>0.16729953093589459</c:v>
                </c:pt>
                <c:pt idx="7">
                  <c:v>0.35291489836944384</c:v>
                </c:pt>
                <c:pt idx="8">
                  <c:v>6.3211972302881392E-2</c:v>
                </c:pt>
                <c:pt idx="9">
                  <c:v>2.7250390886754523E-2</c:v>
                </c:pt>
                <c:pt idx="10">
                  <c:v>1.3848559303104758E-2</c:v>
                </c:pt>
                <c:pt idx="11">
                  <c:v>8.7111905293723469E-3</c:v>
                </c:pt>
                <c:pt idx="12">
                  <c:v>4.4672771945499217E-3</c:v>
                </c:pt>
                <c:pt idx="13">
                  <c:v>2.4570024570024569E-3</c:v>
                </c:pt>
                <c:pt idx="14">
                  <c:v>3.3504578959124413E-3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12-8F42-88DF-B46CC0B34A32}"/>
            </c:ext>
          </c:extLst>
        </c:ser>
        <c:ser>
          <c:idx val="1"/>
          <c:order val="1"/>
          <c:tx>
            <c:strRef>
              <c:f>'14years'!$D$2</c:f>
              <c:strCache>
                <c:ptCount val="1"/>
                <c:pt idx="0">
                  <c:v>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('14years'!$B$7,'14years'!$B$9,'14years'!$B$11,'14years'!$B$13,'14years'!$B$15,'14years'!$B$17,'14years'!$B$19,'14years'!$B$21,'14years'!$B$23,'14years'!$B$25,'14years'!$B$27,'14years'!$B$29,'14years'!$B$31,'14years'!$B$33,'14years'!$B$35)</c:f>
              <c:strCache>
                <c:ptCount val="15"/>
                <c:pt idx="0">
                  <c:v>0corn+14soybean</c:v>
                </c:pt>
                <c:pt idx="1">
                  <c:v>1corn+13soybean</c:v>
                </c:pt>
                <c:pt idx="2">
                  <c:v>2corn+12soybean</c:v>
                </c:pt>
                <c:pt idx="3">
                  <c:v>3corn+11soybean</c:v>
                </c:pt>
                <c:pt idx="4">
                  <c:v>4corn+10soybean</c:v>
                </c:pt>
                <c:pt idx="5">
                  <c:v>5corn+9soybean</c:v>
                </c:pt>
                <c:pt idx="6">
                  <c:v>6corn+8soybean</c:v>
                </c:pt>
                <c:pt idx="7">
                  <c:v>7corn+7soybean</c:v>
                </c:pt>
                <c:pt idx="8">
                  <c:v>8corn+6soybean</c:v>
                </c:pt>
                <c:pt idx="9">
                  <c:v>9corn+5soybean</c:v>
                </c:pt>
                <c:pt idx="10">
                  <c:v>10corn+4soybean</c:v>
                </c:pt>
                <c:pt idx="11">
                  <c:v>11corn+3soybean</c:v>
                </c:pt>
                <c:pt idx="12">
                  <c:v>12corn+2soybean</c:v>
                </c:pt>
                <c:pt idx="13">
                  <c:v>13corn+1soybean</c:v>
                </c:pt>
                <c:pt idx="14">
                  <c:v>14corn+0soybean</c:v>
                </c:pt>
              </c:strCache>
            </c:strRef>
          </c:cat>
          <c:val>
            <c:numRef>
              <c:f>('14years'!$D$8,'14years'!$D$10,'14years'!$D$12,'14years'!$D$14,'14years'!$D$16,'14years'!$D$18,'14years'!$D$20,'14years'!$D$22,'14years'!$D$24,'14years'!$D$26,'14years'!$D$28,'14years'!$D$30,'14years'!$D$32,'14years'!$D$34,'14years'!$D$36)</c:f>
              <c:numCache>
                <c:formatCode>0.00%</c:formatCode>
                <c:ptCount val="15"/>
                <c:pt idx="0">
                  <c:v>5.3553258715792856E-5</c:v>
                </c:pt>
                <c:pt idx="1">
                  <c:v>1.6065977614737858E-4</c:v>
                </c:pt>
                <c:pt idx="2">
                  <c:v>5.8908584587372137E-4</c:v>
                </c:pt>
                <c:pt idx="3">
                  <c:v>9.1040539816847853E-4</c:v>
                </c:pt>
                <c:pt idx="4">
                  <c:v>2.7312161945054355E-3</c:v>
                </c:pt>
                <c:pt idx="5">
                  <c:v>8.4078616183794787E-3</c:v>
                </c:pt>
                <c:pt idx="6">
                  <c:v>4.6912654635034544E-2</c:v>
                </c:pt>
                <c:pt idx="7">
                  <c:v>0.49231510737428374</c:v>
                </c:pt>
                <c:pt idx="8">
                  <c:v>0.15300166015102018</c:v>
                </c:pt>
                <c:pt idx="9">
                  <c:v>9.0612113747121512E-2</c:v>
                </c:pt>
                <c:pt idx="10">
                  <c:v>6.4049697424088253E-2</c:v>
                </c:pt>
                <c:pt idx="11">
                  <c:v>4.5359610132276552E-2</c:v>
                </c:pt>
                <c:pt idx="12">
                  <c:v>3.0793123761580891E-2</c:v>
                </c:pt>
                <c:pt idx="13">
                  <c:v>2.211749584962245E-2</c:v>
                </c:pt>
                <c:pt idx="14">
                  <c:v>1.6708616719327371E-2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12-8F42-88DF-B46CC0B34A32}"/>
            </c:ext>
          </c:extLst>
        </c:ser>
        <c:ser>
          <c:idx val="2"/>
          <c:order val="2"/>
          <c:tx>
            <c:strRef>
              <c:f>'14years'!$E$2</c:f>
              <c:strCache>
                <c:ptCount val="1"/>
                <c:pt idx="0">
                  <c:v>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('14years'!$B$7,'14years'!$B$9,'14years'!$B$11,'14years'!$B$13,'14years'!$B$15,'14years'!$B$17,'14years'!$B$19,'14years'!$B$21,'14years'!$B$23,'14years'!$B$25,'14years'!$B$27,'14years'!$B$29,'14years'!$B$31,'14years'!$B$33,'14years'!$B$35)</c:f>
              <c:strCache>
                <c:ptCount val="15"/>
                <c:pt idx="0">
                  <c:v>0corn+14soybean</c:v>
                </c:pt>
                <c:pt idx="1">
                  <c:v>1corn+13soybean</c:v>
                </c:pt>
                <c:pt idx="2">
                  <c:v>2corn+12soybean</c:v>
                </c:pt>
                <c:pt idx="3">
                  <c:v>3corn+11soybean</c:v>
                </c:pt>
                <c:pt idx="4">
                  <c:v>4corn+10soybean</c:v>
                </c:pt>
                <c:pt idx="5">
                  <c:v>5corn+9soybean</c:v>
                </c:pt>
                <c:pt idx="6">
                  <c:v>6corn+8soybean</c:v>
                </c:pt>
                <c:pt idx="7">
                  <c:v>7corn+7soybean</c:v>
                </c:pt>
                <c:pt idx="8">
                  <c:v>8corn+6soybean</c:v>
                </c:pt>
                <c:pt idx="9">
                  <c:v>9corn+5soybean</c:v>
                </c:pt>
                <c:pt idx="10">
                  <c:v>10corn+4soybean</c:v>
                </c:pt>
                <c:pt idx="11">
                  <c:v>11corn+3soybean</c:v>
                </c:pt>
                <c:pt idx="12">
                  <c:v>12corn+2soybean</c:v>
                </c:pt>
                <c:pt idx="13">
                  <c:v>13corn+1soybean</c:v>
                </c:pt>
                <c:pt idx="14">
                  <c:v>14corn+0soybean</c:v>
                </c:pt>
              </c:strCache>
            </c:strRef>
          </c:cat>
          <c:val>
            <c:numRef>
              <c:f>('14years'!$E$8,'14years'!$E$10,'14years'!$E$12,'14years'!$E$14,'14years'!$E$16,'14years'!$E$18,'14years'!$E$20,'14years'!$E$22,'14years'!$E$24,'14years'!$E$26,'14years'!$E$28,'14years'!$E$30,'14years'!$E$32,'14years'!$E$34,'14years'!$E$36)</c:f>
              <c:numCache>
                <c:formatCode>0.00%</c:formatCode>
                <c:ptCount val="15"/>
                <c:pt idx="0">
                  <c:v>1.4671361502347417E-3</c:v>
                </c:pt>
                <c:pt idx="1">
                  <c:v>8.8028169014084509E-4</c:v>
                </c:pt>
                <c:pt idx="2">
                  <c:v>2.7875586854460093E-3</c:v>
                </c:pt>
                <c:pt idx="3">
                  <c:v>5.0616197183098594E-3</c:v>
                </c:pt>
                <c:pt idx="4">
                  <c:v>9.0962441314553985E-3</c:v>
                </c:pt>
                <c:pt idx="5">
                  <c:v>1.9659624413145539E-2</c:v>
                </c:pt>
                <c:pt idx="6">
                  <c:v>6.3820422535211266E-2</c:v>
                </c:pt>
                <c:pt idx="7">
                  <c:v>0.41299882629107981</c:v>
                </c:pt>
                <c:pt idx="8">
                  <c:v>0.14473298122065728</c:v>
                </c:pt>
                <c:pt idx="9">
                  <c:v>9.4043427230046953E-2</c:v>
                </c:pt>
                <c:pt idx="10">
                  <c:v>6.1986502347417843E-2</c:v>
                </c:pt>
                <c:pt idx="11">
                  <c:v>4.2987089201877937E-2</c:v>
                </c:pt>
                <c:pt idx="12">
                  <c:v>3.073650234741784E-2</c:v>
                </c:pt>
                <c:pt idx="13">
                  <c:v>2.1493544600938969E-2</c:v>
                </c:pt>
                <c:pt idx="14">
                  <c:v>1.6211854460093898E-2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12-8F42-88DF-B46CC0B34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8882304"/>
        <c:axId val="268505695"/>
      </c:barChart>
      <c:catAx>
        <c:axId val="27888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505695"/>
        <c:crosses val="autoZero"/>
        <c:auto val="1"/>
        <c:lblAlgn val="ctr"/>
        <c:lblOffset val="100"/>
        <c:noMultiLvlLbl val="0"/>
      </c:catAx>
      <c:valAx>
        <c:axId val="268505695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8230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Crop Planting Years of Corn-Soybean Cropping System from 2019-2021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'3years'!$P$2</c:f>
              <c:strCache>
                <c:ptCount val="1"/>
                <c:pt idx="0">
                  <c:v>OH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('3years'!$O$8,'3years'!$O$10,'3years'!$O$12,'3years'!$O$14,'3years'!$O$16,'3years'!$O$18,'3years'!$O$20,'3years'!$O$22,'3years'!$O$24,'3years'!$O$26)</c:f>
              <c:strCache>
                <c:ptCount val="10"/>
                <c:pt idx="0">
                  <c:v>0corn+3soybean</c:v>
                </c:pt>
                <c:pt idx="1">
                  <c:v>1corn+2soybean</c:v>
                </c:pt>
                <c:pt idx="2">
                  <c:v>2corn+1soybean</c:v>
                </c:pt>
                <c:pt idx="3">
                  <c:v>3corn+0soybean</c:v>
                </c:pt>
                <c:pt idx="4">
                  <c:v>1fallow+2corn</c:v>
                </c:pt>
                <c:pt idx="5">
                  <c:v>1fallow+1corn+1soybean</c:v>
                </c:pt>
                <c:pt idx="6">
                  <c:v>1fallow+2soybean</c:v>
                </c:pt>
                <c:pt idx="7">
                  <c:v>2fallow+1corn</c:v>
                </c:pt>
                <c:pt idx="8">
                  <c:v>2fallow+1soybean</c:v>
                </c:pt>
                <c:pt idx="9">
                  <c:v>3fallow</c:v>
                </c:pt>
              </c:strCache>
            </c:strRef>
          </c:cat>
          <c:val>
            <c:numRef>
              <c:f>('3years'!$P$9,'3years'!$P$11,'3years'!$P$13,'3years'!$P$15,'3years'!$P$17,'3years'!$P$19,'3years'!$P$21,'3years'!$P$23,'3years'!$P$25,'3years'!$P$27)</c:f>
              <c:numCache>
                <c:formatCode>0.00%</c:formatCode>
                <c:ptCount val="10"/>
                <c:pt idx="0">
                  <c:v>0.10185995623632385</c:v>
                </c:pt>
                <c:pt idx="1">
                  <c:v>0.43183807439824945</c:v>
                </c:pt>
                <c:pt idx="2">
                  <c:v>0.26170678336980308</c:v>
                </c:pt>
                <c:pt idx="3">
                  <c:v>2.7024070021881837E-2</c:v>
                </c:pt>
                <c:pt idx="4">
                  <c:v>7.9868708971553605E-3</c:v>
                </c:pt>
                <c:pt idx="5">
                  <c:v>0.10361050328227571</c:v>
                </c:pt>
                <c:pt idx="6">
                  <c:v>6.0065645514223193E-2</c:v>
                </c:pt>
                <c:pt idx="7">
                  <c:v>8.7527352297593001E-4</c:v>
                </c:pt>
                <c:pt idx="8">
                  <c:v>4.595185995623632E-3</c:v>
                </c:pt>
                <c:pt idx="9">
                  <c:v>4.3763676148796501E-4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70-4145-AC20-5F6305B630D4}"/>
            </c:ext>
          </c:extLst>
        </c:ser>
        <c:ser>
          <c:idx val="1"/>
          <c:order val="1"/>
          <c:tx>
            <c:strRef>
              <c:f>'3years'!$Q$2</c:f>
              <c:strCache>
                <c:ptCount val="1"/>
                <c:pt idx="0">
                  <c:v>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('3years'!$O$8,'3years'!$O$10,'3years'!$O$12,'3years'!$O$14,'3years'!$O$16,'3years'!$O$18,'3years'!$O$20,'3years'!$O$22,'3years'!$O$24,'3years'!$O$26)</c:f>
              <c:strCache>
                <c:ptCount val="10"/>
                <c:pt idx="0">
                  <c:v>0corn+3soybean</c:v>
                </c:pt>
                <c:pt idx="1">
                  <c:v>1corn+2soybean</c:v>
                </c:pt>
                <c:pt idx="2">
                  <c:v>2corn+1soybean</c:v>
                </c:pt>
                <c:pt idx="3">
                  <c:v>3corn+0soybean</c:v>
                </c:pt>
                <c:pt idx="4">
                  <c:v>1fallow+2corn</c:v>
                </c:pt>
                <c:pt idx="5">
                  <c:v>1fallow+1corn+1soybean</c:v>
                </c:pt>
                <c:pt idx="6">
                  <c:v>1fallow+2soybean</c:v>
                </c:pt>
                <c:pt idx="7">
                  <c:v>2fallow+1corn</c:v>
                </c:pt>
                <c:pt idx="8">
                  <c:v>2fallow+1soybean</c:v>
                </c:pt>
                <c:pt idx="9">
                  <c:v>3fallow</c:v>
                </c:pt>
              </c:strCache>
            </c:strRef>
          </c:cat>
          <c:val>
            <c:numRef>
              <c:f>('3years'!$Q$9,'3years'!$Q$11,'3years'!$Q$13,'3years'!$Q$15,'3years'!$Q$17,'3years'!$Q$19,'3years'!$Q$21,'3years'!$Q$23,'3years'!$Q$25,'3years'!$Q$27)</c:f>
              <c:numCache>
                <c:formatCode>0.00%</c:formatCode>
                <c:ptCount val="10"/>
                <c:pt idx="0">
                  <c:v>4.9473550678675628E-3</c:v>
                </c:pt>
                <c:pt idx="1">
                  <c:v>0.36297517865448858</c:v>
                </c:pt>
                <c:pt idx="2">
                  <c:v>0.50983128250665988</c:v>
                </c:pt>
                <c:pt idx="3">
                  <c:v>0.10190705738086177</c:v>
                </c:pt>
                <c:pt idx="4">
                  <c:v>3.5942323142627596E-3</c:v>
                </c:pt>
                <c:pt idx="5">
                  <c:v>1.4503784515201488E-2</c:v>
                </c:pt>
                <c:pt idx="6">
                  <c:v>1.4376929257051039E-3</c:v>
                </c:pt>
                <c:pt idx="7">
                  <c:v>2.1142543025075056E-4</c:v>
                </c:pt>
                <c:pt idx="8">
                  <c:v>5.9199120470210156E-4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70-4145-AC20-5F6305B630D4}"/>
            </c:ext>
          </c:extLst>
        </c:ser>
        <c:ser>
          <c:idx val="2"/>
          <c:order val="2"/>
          <c:tx>
            <c:strRef>
              <c:f>'3years'!$R$2</c:f>
              <c:strCache>
                <c:ptCount val="1"/>
                <c:pt idx="0">
                  <c:v>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('3years'!$O$8,'3years'!$O$10,'3years'!$O$12,'3years'!$O$14,'3years'!$O$16,'3years'!$O$18,'3years'!$O$20,'3years'!$O$22,'3years'!$O$24,'3years'!$O$26)</c:f>
              <c:strCache>
                <c:ptCount val="10"/>
                <c:pt idx="0">
                  <c:v>0corn+3soybean</c:v>
                </c:pt>
                <c:pt idx="1">
                  <c:v>1corn+2soybean</c:v>
                </c:pt>
                <c:pt idx="2">
                  <c:v>2corn+1soybean</c:v>
                </c:pt>
                <c:pt idx="3">
                  <c:v>3corn+0soybean</c:v>
                </c:pt>
                <c:pt idx="4">
                  <c:v>1fallow+2corn</c:v>
                </c:pt>
                <c:pt idx="5">
                  <c:v>1fallow+1corn+1soybean</c:v>
                </c:pt>
                <c:pt idx="6">
                  <c:v>1fallow+2soybean</c:v>
                </c:pt>
                <c:pt idx="7">
                  <c:v>2fallow+1corn</c:v>
                </c:pt>
                <c:pt idx="8">
                  <c:v>2fallow+1soybean</c:v>
                </c:pt>
                <c:pt idx="9">
                  <c:v>3fallow</c:v>
                </c:pt>
              </c:strCache>
            </c:strRef>
          </c:cat>
          <c:val>
            <c:numRef>
              <c:f>('3years'!$R$9,'3years'!$R$11,'3years'!$R$13,'3years'!$R$15,'3years'!$R$17,'3years'!$R$19,'3years'!$R$21,'3years'!$R$23,'3years'!$R$25,'3years'!$R$27)</c:f>
              <c:numCache>
                <c:formatCode>0.00%</c:formatCode>
                <c:ptCount val="10"/>
                <c:pt idx="0">
                  <c:v>2.6002523451642987E-2</c:v>
                </c:pt>
                <c:pt idx="1">
                  <c:v>0.39102528937407427</c:v>
                </c:pt>
                <c:pt idx="2">
                  <c:v>0.44379834329913875</c:v>
                </c:pt>
                <c:pt idx="3">
                  <c:v>6.7968621427395903E-2</c:v>
                </c:pt>
                <c:pt idx="4">
                  <c:v>9.2709419057545664E-3</c:v>
                </c:pt>
                <c:pt idx="5">
                  <c:v>4.5257556640517858E-2</c:v>
                </c:pt>
                <c:pt idx="6">
                  <c:v>1.563442865763344E-2</c:v>
                </c:pt>
                <c:pt idx="7">
                  <c:v>1.0422952438422293E-3</c:v>
                </c:pt>
                <c:pt idx="8">
                  <c:v>2.0845904876844587E-3</c:v>
                </c:pt>
                <c:pt idx="9">
                  <c:v>1.0971528882549784E-4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70-4145-AC20-5F6305B63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8599952"/>
        <c:axId val="1929025840"/>
      </c:barChart>
      <c:catAx>
        <c:axId val="192859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025840"/>
        <c:crosses val="autoZero"/>
        <c:auto val="1"/>
        <c:lblAlgn val="ctr"/>
        <c:lblOffset val="100"/>
        <c:noMultiLvlLbl val="0"/>
      </c:catAx>
      <c:valAx>
        <c:axId val="1929025840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59995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4" Type="http://schemas.openxmlformats.org/officeDocument/2006/relationships/image" Target="../media/image3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2</xdr:row>
      <xdr:rowOff>139700</xdr:rowOff>
    </xdr:from>
    <xdr:to>
      <xdr:col>19</xdr:col>
      <xdr:colOff>533400</xdr:colOff>
      <xdr:row>35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A16514-7009-F8B2-51C7-CAC9C1A0B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51</xdr:row>
      <xdr:rowOff>0</xdr:rowOff>
    </xdr:from>
    <xdr:to>
      <xdr:col>13</xdr:col>
      <xdr:colOff>50800</xdr:colOff>
      <xdr:row>60</xdr:row>
      <xdr:rowOff>127000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1335FC4-5AB9-C927-56E2-C35B54927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5500" y="10363200"/>
          <a:ext cx="10668000" cy="1955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12</xdr:col>
      <xdr:colOff>673100</xdr:colOff>
      <xdr:row>72</xdr:row>
      <xdr:rowOff>101600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E1E3180-1724-A553-3F52-A0459958E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5500" y="12801600"/>
          <a:ext cx="10464800" cy="1930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13</xdr:col>
      <xdr:colOff>228600</xdr:colOff>
      <xdr:row>81</xdr:row>
      <xdr:rowOff>127000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DB651CB-3CA6-5713-60F3-73DE38B0F5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25500" y="15240000"/>
          <a:ext cx="10845800" cy="1346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28</xdr:row>
      <xdr:rowOff>165100</xdr:rowOff>
    </xdr:from>
    <xdr:to>
      <xdr:col>16</xdr:col>
      <xdr:colOff>431800</xdr:colOff>
      <xdr:row>60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AB354A-FC48-E98F-14F6-2BCFC3053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3618E-6887-D943-BFF1-3BE324C3261B}">
  <dimension ref="B2:E36"/>
  <sheetViews>
    <sheetView topLeftCell="E1" zoomScale="88" workbookViewId="0">
      <selection activeCell="G38" sqref="G38"/>
    </sheetView>
  </sheetViews>
  <sheetFormatPr baseColWidth="10" defaultRowHeight="16" x14ac:dyDescent="0.2"/>
  <cols>
    <col min="2" max="2" width="20.1640625" customWidth="1"/>
  </cols>
  <sheetData>
    <row r="2" spans="2:5" x14ac:dyDescent="0.2">
      <c r="B2" s="2"/>
      <c r="C2" s="2" t="s">
        <v>0</v>
      </c>
      <c r="D2" s="2" t="s">
        <v>1</v>
      </c>
      <c r="E2" s="2" t="s">
        <v>2</v>
      </c>
    </row>
    <row r="3" spans="2:5" x14ac:dyDescent="0.2">
      <c r="B3" s="2" t="s">
        <v>7</v>
      </c>
      <c r="C3" s="11">
        <v>8812266.0778999999</v>
      </c>
      <c r="D3" s="11">
        <v>22884898.849099979</v>
      </c>
      <c r="E3" s="11">
        <v>21965155.287999991</v>
      </c>
    </row>
    <row r="4" spans="2:5" x14ac:dyDescent="0.2">
      <c r="B4" s="5" t="s">
        <v>3</v>
      </c>
      <c r="C4" s="6">
        <v>40000</v>
      </c>
      <c r="D4" s="6">
        <v>40000</v>
      </c>
      <c r="E4" s="6">
        <v>40000</v>
      </c>
    </row>
    <row r="5" spans="2:5" x14ac:dyDescent="0.2">
      <c r="B5" s="7" t="s">
        <v>4</v>
      </c>
      <c r="C5" s="8">
        <v>4477</v>
      </c>
      <c r="D5" s="8">
        <v>18673</v>
      </c>
      <c r="E5" s="8">
        <v>13632</v>
      </c>
    </row>
    <row r="6" spans="2:5" x14ac:dyDescent="0.2">
      <c r="B6" s="5" t="s">
        <v>5</v>
      </c>
      <c r="C6" s="9">
        <f>C5/C4</f>
        <v>0.111925</v>
      </c>
      <c r="D6" s="9">
        <f t="shared" ref="D6:E6" si="0">D5/D4</f>
        <v>0.46682499999999999</v>
      </c>
      <c r="E6" s="9">
        <f t="shared" si="0"/>
        <v>0.34079999999999999</v>
      </c>
    </row>
    <row r="7" spans="2:5" x14ac:dyDescent="0.2">
      <c r="B7" s="2" t="s">
        <v>22</v>
      </c>
      <c r="C7" s="3">
        <v>37</v>
      </c>
      <c r="D7" s="3">
        <v>1</v>
      </c>
      <c r="E7" s="3">
        <v>20</v>
      </c>
    </row>
    <row r="8" spans="2:5" x14ac:dyDescent="0.2">
      <c r="B8" s="5" t="s">
        <v>6</v>
      </c>
      <c r="C8" s="9">
        <f>C7/C5</f>
        <v>8.2644628099173556E-3</v>
      </c>
      <c r="D8" s="9">
        <f>D7/D5</f>
        <v>5.3553258715792856E-5</v>
      </c>
      <c r="E8" s="9">
        <f>E7/E5</f>
        <v>1.4671361502347417E-3</v>
      </c>
    </row>
    <row r="9" spans="2:5" x14ac:dyDescent="0.2">
      <c r="B9" s="2" t="s">
        <v>9</v>
      </c>
      <c r="C9" s="2">
        <v>60</v>
      </c>
      <c r="D9" s="2">
        <v>3</v>
      </c>
      <c r="E9" s="2">
        <v>12</v>
      </c>
    </row>
    <row r="10" spans="2:5" x14ac:dyDescent="0.2">
      <c r="B10" s="5" t="s">
        <v>6</v>
      </c>
      <c r="C10" s="9">
        <f>C9/C5</f>
        <v>1.3401831583649765E-2</v>
      </c>
      <c r="D10" s="9">
        <f t="shared" ref="D10:E10" si="1">D9/D5</f>
        <v>1.6065977614737858E-4</v>
      </c>
      <c r="E10" s="9">
        <f t="shared" si="1"/>
        <v>8.8028169014084509E-4</v>
      </c>
    </row>
    <row r="11" spans="2:5" x14ac:dyDescent="0.2">
      <c r="B11" s="2" t="s">
        <v>10</v>
      </c>
      <c r="C11" s="2">
        <v>79</v>
      </c>
      <c r="D11" s="2">
        <v>11</v>
      </c>
      <c r="E11" s="2">
        <v>38</v>
      </c>
    </row>
    <row r="12" spans="2:5" x14ac:dyDescent="0.2">
      <c r="B12" s="5" t="s">
        <v>6</v>
      </c>
      <c r="C12" s="9">
        <f>C11/C5</f>
        <v>1.7645744918472192E-2</v>
      </c>
      <c r="D12" s="9">
        <f t="shared" ref="D12:E12" si="2">D11/D5</f>
        <v>5.8908584587372137E-4</v>
      </c>
      <c r="E12" s="9">
        <f t="shared" si="2"/>
        <v>2.7875586854460093E-3</v>
      </c>
    </row>
    <row r="13" spans="2:5" x14ac:dyDescent="0.2">
      <c r="B13" s="2" t="s">
        <v>11</v>
      </c>
      <c r="C13" s="2">
        <v>134</v>
      </c>
      <c r="D13" s="2">
        <v>17</v>
      </c>
      <c r="E13" s="2">
        <v>69</v>
      </c>
    </row>
    <row r="14" spans="2:5" x14ac:dyDescent="0.2">
      <c r="B14" s="5" t="s">
        <v>6</v>
      </c>
      <c r="C14" s="9">
        <f>C13/C5</f>
        <v>2.9930757203484475E-2</v>
      </c>
      <c r="D14" s="9">
        <f t="shared" ref="D14:E14" si="3">D13/D5</f>
        <v>9.1040539816847853E-4</v>
      </c>
      <c r="E14" s="9">
        <f t="shared" si="3"/>
        <v>5.0616197183098594E-3</v>
      </c>
    </row>
    <row r="15" spans="2:5" x14ac:dyDescent="0.2">
      <c r="B15" s="2" t="s">
        <v>12</v>
      </c>
      <c r="C15" s="2">
        <v>249</v>
      </c>
      <c r="D15" s="2">
        <v>51</v>
      </c>
      <c r="E15" s="2">
        <v>124</v>
      </c>
    </row>
    <row r="16" spans="2:5" x14ac:dyDescent="0.2">
      <c r="B16" s="5" t="s">
        <v>6</v>
      </c>
      <c r="C16" s="9">
        <f>C15/C5</f>
        <v>5.5617601072146527E-2</v>
      </c>
      <c r="D16" s="9">
        <f t="shared" ref="D16:E16" si="4">D15/D5</f>
        <v>2.7312161945054355E-3</v>
      </c>
      <c r="E16" s="9">
        <f t="shared" si="4"/>
        <v>9.0962441314553985E-3</v>
      </c>
    </row>
    <row r="17" spans="2:5" x14ac:dyDescent="0.2">
      <c r="B17" s="2" t="s">
        <v>13</v>
      </c>
      <c r="C17" s="2">
        <v>387</v>
      </c>
      <c r="D17" s="2">
        <v>157</v>
      </c>
      <c r="E17" s="2">
        <v>268</v>
      </c>
    </row>
    <row r="18" spans="2:5" x14ac:dyDescent="0.2">
      <c r="B18" s="5" t="s">
        <v>6</v>
      </c>
      <c r="C18" s="9">
        <f>C17/C5</f>
        <v>8.6441813714540988E-2</v>
      </c>
      <c r="D18" s="9">
        <f t="shared" ref="D18:E18" si="5">D17/D5</f>
        <v>8.4078616183794787E-3</v>
      </c>
      <c r="E18" s="9">
        <f t="shared" si="5"/>
        <v>1.9659624413145539E-2</v>
      </c>
    </row>
    <row r="19" spans="2:5" x14ac:dyDescent="0.2">
      <c r="B19" s="2" t="s">
        <v>14</v>
      </c>
      <c r="C19" s="2">
        <v>749</v>
      </c>
      <c r="D19" s="2">
        <v>876</v>
      </c>
      <c r="E19" s="2">
        <v>870</v>
      </c>
    </row>
    <row r="20" spans="2:5" x14ac:dyDescent="0.2">
      <c r="B20" s="5" t="s">
        <v>6</v>
      </c>
      <c r="C20" s="9">
        <f>C19/C5</f>
        <v>0.16729953093589459</v>
      </c>
      <c r="D20" s="9">
        <f t="shared" ref="D20:E20" si="6">D19/D5</f>
        <v>4.6912654635034544E-2</v>
      </c>
      <c r="E20" s="9">
        <f t="shared" si="6"/>
        <v>6.3820422535211266E-2</v>
      </c>
    </row>
    <row r="21" spans="2:5" x14ac:dyDescent="0.2">
      <c r="B21" s="2" t="s">
        <v>8</v>
      </c>
      <c r="C21" s="3">
        <v>1580</v>
      </c>
      <c r="D21" s="3">
        <v>9193</v>
      </c>
      <c r="E21" s="3">
        <v>5630</v>
      </c>
    </row>
    <row r="22" spans="2:5" x14ac:dyDescent="0.2">
      <c r="B22" s="5" t="s">
        <v>6</v>
      </c>
      <c r="C22" s="9">
        <f>C21/C5</f>
        <v>0.35291489836944384</v>
      </c>
      <c r="D22" s="9">
        <f>D21/D5</f>
        <v>0.49231510737428374</v>
      </c>
      <c r="E22" s="9">
        <f>E21/E5</f>
        <v>0.41299882629107981</v>
      </c>
    </row>
    <row r="23" spans="2:5" x14ac:dyDescent="0.2">
      <c r="B23" s="2" t="s">
        <v>15</v>
      </c>
      <c r="C23" s="3">
        <v>283</v>
      </c>
      <c r="D23" s="3">
        <v>2857</v>
      </c>
      <c r="E23" s="3">
        <v>1973</v>
      </c>
    </row>
    <row r="24" spans="2:5" x14ac:dyDescent="0.2">
      <c r="B24" s="5" t="s">
        <v>6</v>
      </c>
      <c r="C24" s="9">
        <f>C23/C5</f>
        <v>6.3211972302881392E-2</v>
      </c>
      <c r="D24" s="9">
        <f t="shared" ref="D24:E24" si="7">D23/D5</f>
        <v>0.15300166015102018</v>
      </c>
      <c r="E24" s="9">
        <f t="shared" si="7"/>
        <v>0.14473298122065728</v>
      </c>
    </row>
    <row r="25" spans="2:5" x14ac:dyDescent="0.2">
      <c r="B25" s="2" t="s">
        <v>16</v>
      </c>
      <c r="C25" s="2">
        <v>122</v>
      </c>
      <c r="D25" s="2">
        <v>1692</v>
      </c>
      <c r="E25" s="2">
        <v>1282</v>
      </c>
    </row>
    <row r="26" spans="2:5" x14ac:dyDescent="0.2">
      <c r="B26" s="5" t="s">
        <v>6</v>
      </c>
      <c r="C26" s="9">
        <f>C25/C5</f>
        <v>2.7250390886754523E-2</v>
      </c>
      <c r="D26" s="9">
        <f t="shared" ref="D26:E26" si="8">D25/D5</f>
        <v>9.0612113747121512E-2</v>
      </c>
      <c r="E26" s="9">
        <f t="shared" si="8"/>
        <v>9.4043427230046953E-2</v>
      </c>
    </row>
    <row r="27" spans="2:5" x14ac:dyDescent="0.2">
      <c r="B27" s="2" t="s">
        <v>17</v>
      </c>
      <c r="C27" s="2">
        <v>62</v>
      </c>
      <c r="D27" s="2">
        <v>1196</v>
      </c>
      <c r="E27" s="2">
        <v>845</v>
      </c>
    </row>
    <row r="28" spans="2:5" x14ac:dyDescent="0.2">
      <c r="B28" s="5" t="s">
        <v>6</v>
      </c>
      <c r="C28" s="9">
        <f>C27/C5</f>
        <v>1.3848559303104758E-2</v>
      </c>
      <c r="D28" s="9">
        <f t="shared" ref="D28:E28" si="9">D27/D5</f>
        <v>6.4049697424088253E-2</v>
      </c>
      <c r="E28" s="9">
        <f t="shared" si="9"/>
        <v>6.1986502347417843E-2</v>
      </c>
    </row>
    <row r="29" spans="2:5" x14ac:dyDescent="0.2">
      <c r="B29" s="2" t="s">
        <v>18</v>
      </c>
      <c r="C29" s="3">
        <v>39</v>
      </c>
      <c r="D29" s="3">
        <v>847</v>
      </c>
      <c r="E29" s="3">
        <v>586</v>
      </c>
    </row>
    <row r="30" spans="2:5" x14ac:dyDescent="0.2">
      <c r="B30" s="5" t="s">
        <v>6</v>
      </c>
      <c r="C30" s="9">
        <f>C29/C5</f>
        <v>8.7111905293723469E-3</v>
      </c>
      <c r="D30" s="9">
        <f t="shared" ref="D30:E30" si="10">D29/D5</f>
        <v>4.5359610132276552E-2</v>
      </c>
      <c r="E30" s="9">
        <f t="shared" si="10"/>
        <v>4.2987089201877937E-2</v>
      </c>
    </row>
    <row r="31" spans="2:5" x14ac:dyDescent="0.2">
      <c r="B31" s="2" t="s">
        <v>19</v>
      </c>
      <c r="C31" s="2">
        <v>20</v>
      </c>
      <c r="D31" s="2">
        <v>575</v>
      </c>
      <c r="E31" s="2">
        <v>419</v>
      </c>
    </row>
    <row r="32" spans="2:5" x14ac:dyDescent="0.2">
      <c r="B32" s="5" t="s">
        <v>6</v>
      </c>
      <c r="C32" s="9">
        <f>C31/C5</f>
        <v>4.4672771945499217E-3</v>
      </c>
      <c r="D32" s="9">
        <f t="shared" ref="D32:E32" si="11">D31/D5</f>
        <v>3.0793123761580891E-2</v>
      </c>
      <c r="E32" s="9">
        <f t="shared" si="11"/>
        <v>3.073650234741784E-2</v>
      </c>
    </row>
    <row r="33" spans="2:5" x14ac:dyDescent="0.2">
      <c r="B33" s="2" t="s">
        <v>20</v>
      </c>
      <c r="C33" s="2">
        <v>11</v>
      </c>
      <c r="D33" s="2">
        <v>413</v>
      </c>
      <c r="E33" s="2">
        <v>293</v>
      </c>
    </row>
    <row r="34" spans="2:5" x14ac:dyDescent="0.2">
      <c r="B34" s="5" t="s">
        <v>6</v>
      </c>
      <c r="C34" s="9">
        <f>C33/C5</f>
        <v>2.4570024570024569E-3</v>
      </c>
      <c r="D34" s="9">
        <f t="shared" ref="D34:E34" si="12">D33/D5</f>
        <v>2.211749584962245E-2</v>
      </c>
      <c r="E34" s="9">
        <f t="shared" si="12"/>
        <v>2.1493544600938969E-2</v>
      </c>
    </row>
    <row r="35" spans="2:5" x14ac:dyDescent="0.2">
      <c r="B35" s="2" t="s">
        <v>21</v>
      </c>
      <c r="C35" s="1">
        <v>15</v>
      </c>
      <c r="D35" s="1">
        <v>312</v>
      </c>
      <c r="E35" s="1">
        <v>221</v>
      </c>
    </row>
    <row r="36" spans="2:5" x14ac:dyDescent="0.2">
      <c r="B36" s="5" t="s">
        <v>6</v>
      </c>
      <c r="C36" s="9">
        <f>C35/C5</f>
        <v>3.3504578959124413E-3</v>
      </c>
      <c r="D36" s="9">
        <f>D35/D5</f>
        <v>1.6708616719327371E-2</v>
      </c>
      <c r="E36" s="9">
        <f>E35/E5</f>
        <v>1.6211854460093898E-2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6ECEF-3F69-D749-BBAC-9EE78D05B7DC}">
  <dimension ref="B2:AG27"/>
  <sheetViews>
    <sheetView tabSelected="1" topLeftCell="M1" workbookViewId="0">
      <selection activeCell="U16" sqref="U16"/>
    </sheetView>
  </sheetViews>
  <sheetFormatPr baseColWidth="10" defaultRowHeight="16" x14ac:dyDescent="0.2"/>
  <cols>
    <col min="15" max="15" width="23.33203125" customWidth="1"/>
    <col min="21" max="21" width="18.6640625" customWidth="1"/>
    <col min="22" max="22" width="10.83203125" customWidth="1"/>
    <col min="23" max="23" width="13.5" customWidth="1"/>
    <col min="24" max="24" width="12" customWidth="1"/>
    <col min="25" max="25" width="12.83203125" customWidth="1"/>
    <col min="26" max="28" width="12.6640625" customWidth="1"/>
    <col min="29" max="29" width="12" customWidth="1"/>
    <col min="30" max="30" width="12.83203125" customWidth="1"/>
  </cols>
  <sheetData>
    <row r="2" spans="2:33" x14ac:dyDescent="0.2">
      <c r="O2" s="2"/>
      <c r="P2" s="2" t="s">
        <v>0</v>
      </c>
      <c r="Q2" s="2" t="s">
        <v>1</v>
      </c>
      <c r="R2" s="2" t="s">
        <v>2</v>
      </c>
    </row>
    <row r="3" spans="2:33" x14ac:dyDescent="0.2">
      <c r="O3" s="2" t="s">
        <v>40</v>
      </c>
      <c r="P3" s="3">
        <f>259*44825</f>
        <v>11609675</v>
      </c>
      <c r="Q3" s="3">
        <f>259*56272</f>
        <v>14574448</v>
      </c>
      <c r="R3" s="3">
        <f>259*57914</f>
        <v>14999726</v>
      </c>
    </row>
    <row r="4" spans="2:33" x14ac:dyDescent="0.2">
      <c r="B4" t="s">
        <v>0</v>
      </c>
      <c r="O4" s="7" t="s">
        <v>37</v>
      </c>
      <c r="P4" s="10">
        <f>8812266.0779*0.405</f>
        <v>3568967.7615495003</v>
      </c>
      <c r="Q4" s="10">
        <f>0.405*22884898.8491</f>
        <v>9268384.0338855013</v>
      </c>
      <c r="R4" s="10">
        <f>0.405*21965155.288</f>
        <v>8895887.89164</v>
      </c>
    </row>
    <row r="5" spans="2:33" x14ac:dyDescent="0.2">
      <c r="O5" s="5" t="s">
        <v>3</v>
      </c>
      <c r="P5" s="6">
        <v>40000</v>
      </c>
      <c r="Q5" s="6">
        <v>40000</v>
      </c>
      <c r="R5" s="6">
        <v>40000</v>
      </c>
      <c r="U5" s="23">
        <v>0.14699999999999999</v>
      </c>
    </row>
    <row r="6" spans="2:33" x14ac:dyDescent="0.2">
      <c r="B6">
        <v>3</v>
      </c>
      <c r="C6">
        <v>102</v>
      </c>
      <c r="D6">
        <v>201</v>
      </c>
      <c r="E6">
        <v>300</v>
      </c>
      <c r="F6">
        <v>10002</v>
      </c>
      <c r="G6">
        <v>10101</v>
      </c>
      <c r="H6">
        <v>10200</v>
      </c>
      <c r="I6">
        <v>20001</v>
      </c>
      <c r="J6">
        <v>20100</v>
      </c>
      <c r="K6">
        <v>30000</v>
      </c>
      <c r="O6" s="7" t="s">
        <v>4</v>
      </c>
      <c r="P6" s="8">
        <v>9140</v>
      </c>
      <c r="Q6" s="8">
        <v>23649</v>
      </c>
      <c r="R6" s="8">
        <v>18229</v>
      </c>
      <c r="U6" s="24">
        <f>EXP(U5)</f>
        <v>1.1583539630298554</v>
      </c>
      <c r="V6" s="24"/>
    </row>
    <row r="7" spans="2:33" x14ac:dyDescent="0.2">
      <c r="B7">
        <v>247</v>
      </c>
      <c r="C7">
        <v>2392</v>
      </c>
      <c r="D7">
        <v>3947</v>
      </c>
      <c r="E7">
        <v>931</v>
      </c>
      <c r="F7">
        <v>73</v>
      </c>
      <c r="G7">
        <v>947</v>
      </c>
      <c r="H7">
        <v>549</v>
      </c>
      <c r="I7">
        <v>8</v>
      </c>
      <c r="J7">
        <v>42</v>
      </c>
      <c r="K7">
        <v>4</v>
      </c>
      <c r="O7" s="5" t="s">
        <v>5</v>
      </c>
      <c r="P7" s="9">
        <f>P6/P5</f>
        <v>0.22850000000000001</v>
      </c>
      <c r="Q7" s="9">
        <f>Q6/Q5</f>
        <v>0.591225</v>
      </c>
      <c r="R7" s="9">
        <f>R6/R5</f>
        <v>0.45572499999999999</v>
      </c>
    </row>
    <row r="8" spans="2:33" x14ac:dyDescent="0.2">
      <c r="O8" s="2" t="s">
        <v>23</v>
      </c>
      <c r="P8" s="3">
        <v>931</v>
      </c>
      <c r="Q8" s="3">
        <v>117</v>
      </c>
      <c r="R8" s="3">
        <v>474</v>
      </c>
    </row>
    <row r="9" spans="2:33" x14ac:dyDescent="0.2">
      <c r="O9" s="5" t="s">
        <v>6</v>
      </c>
      <c r="P9" s="9">
        <f>P8/P6</f>
        <v>0.10185995623632385</v>
      </c>
      <c r="Q9" s="9">
        <f>Q8/Q6</f>
        <v>4.9473550678675628E-3</v>
      </c>
      <c r="R9" s="9">
        <f>R8/R6</f>
        <v>2.6002523451642987E-2</v>
      </c>
    </row>
    <row r="10" spans="2:33" x14ac:dyDescent="0.2">
      <c r="O10" s="2" t="s">
        <v>24</v>
      </c>
      <c r="P10" s="2">
        <v>3947</v>
      </c>
      <c r="Q10" s="2">
        <v>8584</v>
      </c>
      <c r="R10" s="2">
        <v>7128</v>
      </c>
      <c r="U10" s="4"/>
      <c r="V10" s="20" t="s">
        <v>33</v>
      </c>
      <c r="W10" s="21"/>
      <c r="X10" s="22"/>
      <c r="Y10" s="21" t="s">
        <v>34</v>
      </c>
      <c r="Z10" s="21"/>
      <c r="AA10" s="21"/>
      <c r="AB10" s="20" t="s">
        <v>35</v>
      </c>
      <c r="AC10" s="21"/>
      <c r="AD10" s="21"/>
      <c r="AE10" s="7"/>
    </row>
    <row r="11" spans="2:33" x14ac:dyDescent="0.2">
      <c r="O11" s="5" t="s">
        <v>6</v>
      </c>
      <c r="P11" s="9">
        <f>P10/P6</f>
        <v>0.43183807439824945</v>
      </c>
      <c r="Q11" s="9">
        <f>Q10/Q6</f>
        <v>0.36297517865448858</v>
      </c>
      <c r="R11" s="9">
        <f>R10/R6</f>
        <v>0.39102528937407427</v>
      </c>
      <c r="U11" s="7" t="s">
        <v>61</v>
      </c>
      <c r="V11" s="25">
        <v>0.215</v>
      </c>
      <c r="W11" s="26"/>
      <c r="X11" s="27"/>
      <c r="Y11" s="26">
        <v>0.14000000000000001</v>
      </c>
      <c r="Z11" s="26"/>
      <c r="AA11" s="26"/>
      <c r="AB11" s="25">
        <v>0.11700000000000001</v>
      </c>
      <c r="AC11" s="26"/>
      <c r="AD11" s="26"/>
      <c r="AE11" s="7" t="s">
        <v>47</v>
      </c>
    </row>
    <row r="12" spans="2:33" x14ac:dyDescent="0.2">
      <c r="O12" s="2" t="s">
        <v>25</v>
      </c>
      <c r="P12" s="2">
        <v>2392</v>
      </c>
      <c r="Q12" s="2">
        <v>12057</v>
      </c>
      <c r="R12" s="2">
        <v>8090</v>
      </c>
      <c r="U12" s="7" t="s">
        <v>36</v>
      </c>
      <c r="V12" s="25">
        <f>EXP(V11)</f>
        <v>1.2398618969660617</v>
      </c>
      <c r="W12" s="26"/>
      <c r="X12" s="27"/>
      <c r="Y12" s="26">
        <f>EXP(Y11)</f>
        <v>1.1502737988572274</v>
      </c>
      <c r="Z12" s="26"/>
      <c r="AA12" s="26"/>
      <c r="AB12" s="25">
        <f>EXP(AB11)</f>
        <v>1.1241194296905368</v>
      </c>
      <c r="AC12" s="26"/>
      <c r="AD12" s="26"/>
      <c r="AE12" s="7"/>
    </row>
    <row r="13" spans="2:33" x14ac:dyDescent="0.2">
      <c r="B13" t="s">
        <v>1</v>
      </c>
      <c r="O13" s="5" t="s">
        <v>6</v>
      </c>
      <c r="P13" s="9">
        <f>P12/P6</f>
        <v>0.26170678336980308</v>
      </c>
      <c r="Q13" s="9">
        <f>Q12/Q6</f>
        <v>0.50983128250665988</v>
      </c>
      <c r="R13" s="9">
        <f>R12/R6</f>
        <v>0.44379834329913875</v>
      </c>
      <c r="U13" s="7" t="s">
        <v>48</v>
      </c>
      <c r="V13" s="28" t="s">
        <v>0</v>
      </c>
      <c r="W13" s="29" t="s">
        <v>1</v>
      </c>
      <c r="X13" s="30" t="s">
        <v>2</v>
      </c>
      <c r="Y13" s="29" t="s">
        <v>0</v>
      </c>
      <c r="Z13" s="29" t="s">
        <v>1</v>
      </c>
      <c r="AA13" s="29" t="s">
        <v>2</v>
      </c>
      <c r="AB13" s="28" t="s">
        <v>0</v>
      </c>
      <c r="AC13" s="29" t="s">
        <v>1</v>
      </c>
      <c r="AD13" s="29" t="s">
        <v>2</v>
      </c>
      <c r="AE13" s="4" t="s">
        <v>0</v>
      </c>
      <c r="AF13" s="4" t="s">
        <v>1</v>
      </c>
      <c r="AG13" s="19" t="s">
        <v>2</v>
      </c>
    </row>
    <row r="14" spans="2:33" x14ac:dyDescent="0.2">
      <c r="O14" s="2" t="s">
        <v>26</v>
      </c>
      <c r="P14" s="2">
        <v>247</v>
      </c>
      <c r="Q14" s="2">
        <v>2410</v>
      </c>
      <c r="R14" s="2">
        <v>1239</v>
      </c>
      <c r="U14" s="7" t="s">
        <v>49</v>
      </c>
      <c r="V14" s="31">
        <f>P27*P3*P7</f>
        <v>1160.9675000000002</v>
      </c>
      <c r="W14" s="32">
        <f t="shared" ref="W14:X14" si="0">Q27*Q3*Q7</f>
        <v>0</v>
      </c>
      <c r="X14" s="33">
        <f t="shared" si="0"/>
        <v>749.98629999999991</v>
      </c>
      <c r="Y14" s="32">
        <f>P9*P7*P3</f>
        <v>270215.18562499998</v>
      </c>
      <c r="Z14" s="32">
        <f t="shared" ref="Z14:AA14" si="1">Q9*Q7*Q3</f>
        <v>42630.260399999992</v>
      </c>
      <c r="AA14" s="32">
        <f t="shared" si="1"/>
        <v>177746.7531</v>
      </c>
      <c r="AB14" s="31">
        <f>P7*P3*P11</f>
        <v>1145584.680625</v>
      </c>
      <c r="AC14" s="32">
        <f t="shared" ref="AC14:AD14" si="2">Q7*Q3*Q11</f>
        <v>3127676.5408000001</v>
      </c>
      <c r="AD14" s="32">
        <f t="shared" si="2"/>
        <v>2672951.1731999996</v>
      </c>
      <c r="AE14" s="17"/>
    </row>
    <row r="15" spans="2:33" x14ac:dyDescent="0.2">
      <c r="B15">
        <v>3</v>
      </c>
      <c r="C15">
        <v>102</v>
      </c>
      <c r="D15">
        <v>201</v>
      </c>
      <c r="E15">
        <v>300</v>
      </c>
      <c r="F15">
        <v>10002</v>
      </c>
      <c r="G15">
        <v>10101</v>
      </c>
      <c r="H15">
        <v>10200</v>
      </c>
      <c r="I15">
        <v>20001</v>
      </c>
      <c r="J15">
        <v>20100</v>
      </c>
      <c r="O15" s="5" t="s">
        <v>6</v>
      </c>
      <c r="P15" s="9">
        <f>P14/P6</f>
        <v>2.7024070021881837E-2</v>
      </c>
      <c r="Q15" s="9">
        <f>Q14/Q6</f>
        <v>0.10190705738086177</v>
      </c>
      <c r="R15" s="9">
        <f>R14/R6</f>
        <v>6.7968621427395903E-2</v>
      </c>
      <c r="U15" s="7" t="s">
        <v>39</v>
      </c>
      <c r="V15" s="31">
        <f>V14*V12/1000</f>
        <v>1.4394393668659466</v>
      </c>
      <c r="W15" s="32">
        <f>W14*V12/1000</f>
        <v>0</v>
      </c>
      <c r="X15" s="33">
        <f>X14*V12/1000</f>
        <v>0.92987943661655781</v>
      </c>
      <c r="Y15" s="32">
        <f>Y14*$Y$12/1000</f>
        <v>310.82144807777962</v>
      </c>
      <c r="Z15" s="32">
        <f>Z14*$Y$12/1000</f>
        <v>49.036471576580816</v>
      </c>
      <c r="AA15" s="32">
        <f>AA14*$Y$12/1000</f>
        <v>204.45743292287466</v>
      </c>
      <c r="AB15" s="31">
        <f>AB14*$AB$12/1000</f>
        <v>1287.7739978463908</v>
      </c>
      <c r="AC15" s="32">
        <f>AC14*$AB$12/1000</f>
        <v>3515.8819693005671</v>
      </c>
      <c r="AD15" s="32">
        <f>AD14*$AB$12/1000</f>
        <v>3004.7163484082348</v>
      </c>
      <c r="AE15" s="17">
        <f>V15+Y15+AB15</f>
        <v>1600.0348852910363</v>
      </c>
      <c r="AF15" s="16">
        <f t="shared" ref="AF15:AG15" si="3">W15+Z15+AC15</f>
        <v>3564.918440877148</v>
      </c>
      <c r="AG15" s="16">
        <f t="shared" si="3"/>
        <v>3210.1036607677261</v>
      </c>
    </row>
    <row r="16" spans="2:33" x14ac:dyDescent="0.2">
      <c r="B16">
        <v>2410</v>
      </c>
      <c r="C16">
        <v>12057</v>
      </c>
      <c r="D16">
        <v>8584</v>
      </c>
      <c r="E16">
        <v>117</v>
      </c>
      <c r="F16">
        <v>85</v>
      </c>
      <c r="G16">
        <v>343</v>
      </c>
      <c r="H16">
        <v>34</v>
      </c>
      <c r="I16">
        <v>5</v>
      </c>
      <c r="J16">
        <v>14</v>
      </c>
      <c r="O16" s="2" t="s">
        <v>27</v>
      </c>
      <c r="P16" s="3">
        <v>73</v>
      </c>
      <c r="Q16" s="3">
        <v>85</v>
      </c>
      <c r="R16" s="3">
        <v>169</v>
      </c>
      <c r="U16" s="19"/>
      <c r="V16" s="34" t="s">
        <v>41</v>
      </c>
      <c r="W16" s="35"/>
      <c r="X16" s="36"/>
      <c r="Y16" s="35" t="s">
        <v>42</v>
      </c>
      <c r="Z16" s="35"/>
      <c r="AA16" s="35"/>
      <c r="AB16" s="34" t="s">
        <v>43</v>
      </c>
      <c r="AC16" s="35"/>
      <c r="AD16" s="35"/>
      <c r="AE16" s="17"/>
    </row>
    <row r="17" spans="2:33" x14ac:dyDescent="0.2">
      <c r="O17" s="5" t="s">
        <v>6</v>
      </c>
      <c r="P17" s="9">
        <f>P16/P6</f>
        <v>7.9868708971553605E-3</v>
      </c>
      <c r="Q17" s="9">
        <f t="shared" ref="Q17:R17" si="4">Q16/Q6</f>
        <v>3.5942323142627596E-3</v>
      </c>
      <c r="R17" s="9">
        <f t="shared" si="4"/>
        <v>9.2709419057545664E-3</v>
      </c>
      <c r="U17" s="7" t="s">
        <v>38</v>
      </c>
      <c r="V17" s="25">
        <v>0.13</v>
      </c>
      <c r="W17" s="26"/>
      <c r="X17" s="27"/>
      <c r="Y17" s="26">
        <v>0.151</v>
      </c>
      <c r="Z17" s="26"/>
      <c r="AA17" s="26"/>
      <c r="AB17" s="25">
        <v>0.13100000000000001</v>
      </c>
      <c r="AC17" s="26"/>
      <c r="AD17" s="26"/>
      <c r="AE17" s="17"/>
    </row>
    <row r="18" spans="2:33" x14ac:dyDescent="0.2">
      <c r="O18" s="2" t="s">
        <v>28</v>
      </c>
      <c r="P18" s="2">
        <v>947</v>
      </c>
      <c r="Q18" s="2">
        <v>343</v>
      </c>
      <c r="R18" s="2">
        <v>825</v>
      </c>
      <c r="U18" s="7" t="s">
        <v>36</v>
      </c>
      <c r="V18" s="25">
        <f>EXP(V17)</f>
        <v>1.1388283833246218</v>
      </c>
      <c r="W18" s="26"/>
      <c r="X18" s="27"/>
      <c r="Y18" s="26">
        <f>EXP(Y17)</f>
        <v>1.1629966580818203</v>
      </c>
      <c r="Z18" s="26"/>
      <c r="AA18" s="26"/>
      <c r="AB18" s="25">
        <f>EXP(AB17)</f>
        <v>1.1399677813119904</v>
      </c>
      <c r="AC18" s="26"/>
      <c r="AD18" s="26"/>
      <c r="AE18" s="17"/>
    </row>
    <row r="19" spans="2:33" x14ac:dyDescent="0.2">
      <c r="O19" s="5" t="s">
        <v>6</v>
      </c>
      <c r="P19" s="9">
        <f>P18/P6</f>
        <v>0.10361050328227571</v>
      </c>
      <c r="Q19" s="9">
        <f t="shared" ref="Q19:R19" si="5">Q18/Q6</f>
        <v>1.4503784515201488E-2</v>
      </c>
      <c r="R19" s="9">
        <f t="shared" si="5"/>
        <v>4.5257556640517858E-2</v>
      </c>
      <c r="U19" s="7" t="s">
        <v>48</v>
      </c>
      <c r="V19" s="28" t="s">
        <v>0</v>
      </c>
      <c r="W19" s="29" t="s">
        <v>1</v>
      </c>
      <c r="X19" s="30" t="s">
        <v>2</v>
      </c>
      <c r="Y19" s="29" t="s">
        <v>0</v>
      </c>
      <c r="Z19" s="29" t="s">
        <v>1</v>
      </c>
      <c r="AA19" s="29" t="s">
        <v>2</v>
      </c>
      <c r="AB19" s="28" t="s">
        <v>0</v>
      </c>
      <c r="AC19" s="29" t="s">
        <v>1</v>
      </c>
      <c r="AD19" s="29" t="s">
        <v>2</v>
      </c>
      <c r="AE19" s="17"/>
      <c r="AF19" s="16"/>
      <c r="AG19" s="16"/>
    </row>
    <row r="20" spans="2:33" x14ac:dyDescent="0.2">
      <c r="O20" s="2" t="s">
        <v>29</v>
      </c>
      <c r="P20" s="2">
        <v>549</v>
      </c>
      <c r="Q20" s="2">
        <v>34</v>
      </c>
      <c r="R20" s="2">
        <v>285</v>
      </c>
      <c r="U20" s="7" t="s">
        <v>49</v>
      </c>
      <c r="V20" s="31">
        <f>P27*P3*P7</f>
        <v>1160.9675000000002</v>
      </c>
      <c r="W20" s="31">
        <f>Q27*Q3*Q7</f>
        <v>0</v>
      </c>
      <c r="X20" s="31">
        <f>R27*R3*R7</f>
        <v>749.98629999999991</v>
      </c>
      <c r="Y20" s="32">
        <f>P3*P9*P7</f>
        <v>270215.18562499998</v>
      </c>
      <c r="Z20" s="32">
        <f>Q3*Q9*Q7</f>
        <v>42630.260399999999</v>
      </c>
      <c r="AA20" s="32">
        <f>R3*R9*R7</f>
        <v>177746.7531</v>
      </c>
      <c r="AB20" s="31">
        <f>P3*P7*P11</f>
        <v>1145584.680625</v>
      </c>
      <c r="AC20" s="31">
        <f>Q3*Q7*Q11</f>
        <v>3127676.5408000001</v>
      </c>
      <c r="AD20" s="37">
        <f>R3*R7*R11</f>
        <v>2672951.1731999996</v>
      </c>
      <c r="AE20" s="17"/>
    </row>
    <row r="21" spans="2:33" x14ac:dyDescent="0.2">
      <c r="O21" s="5" t="s">
        <v>6</v>
      </c>
      <c r="P21" s="9">
        <f>P20/P6</f>
        <v>6.0065645514223193E-2</v>
      </c>
      <c r="Q21" s="9">
        <f t="shared" ref="Q21:R21" si="6">Q20/Q6</f>
        <v>1.4376929257051039E-3</v>
      </c>
      <c r="R21" s="9">
        <f t="shared" si="6"/>
        <v>1.563442865763344E-2</v>
      </c>
      <c r="U21" s="7" t="s">
        <v>39</v>
      </c>
      <c r="V21" s="31">
        <f>V20*V18/1000</f>
        <v>1.3221427411174282</v>
      </c>
      <c r="W21" s="32">
        <f>W20*V18/1000</f>
        <v>0</v>
      </c>
      <c r="X21" s="33">
        <f>X20*V18/1000</f>
        <v>0.85410568554461463</v>
      </c>
      <c r="Y21" s="32">
        <f>Y20*$Y$18/1000</f>
        <v>314.25935784483369</v>
      </c>
      <c r="Z21" s="32">
        <f>Z20*$Y$18/1000</f>
        <v>49.578850378357764</v>
      </c>
      <c r="AA21" s="32">
        <f>AA20*$Y$18/1000</f>
        <v>206.71887984019443</v>
      </c>
      <c r="AB21" s="31">
        <f>AB20*$AB$18/1000</f>
        <v>1305.9296266770864</v>
      </c>
      <c r="AC21" s="31">
        <f>AC20*$AB$18/1000</f>
        <v>3565.450486877337</v>
      </c>
      <c r="AD21" s="38">
        <f>AD20*$AB$18/1000</f>
        <v>3047.0782184680852</v>
      </c>
      <c r="AE21" s="17">
        <f t="shared" ref="AE16:AE27" si="7">V21+Y21+AB21</f>
        <v>1621.5111272630375</v>
      </c>
      <c r="AF21" s="16">
        <f t="shared" ref="AF21" si="8">W21+Z21+AC21</f>
        <v>3615.0293372556948</v>
      </c>
      <c r="AG21" s="16">
        <f t="shared" ref="AG21" si="9">X21+AA21+AD21</f>
        <v>3254.6512039938243</v>
      </c>
    </row>
    <row r="22" spans="2:33" x14ac:dyDescent="0.2">
      <c r="O22" s="2" t="s">
        <v>30</v>
      </c>
      <c r="P22" s="2">
        <v>8</v>
      </c>
      <c r="Q22" s="2">
        <v>5</v>
      </c>
      <c r="R22" s="2">
        <v>19</v>
      </c>
      <c r="U22" s="19"/>
      <c r="V22" s="34" t="s">
        <v>44</v>
      </c>
      <c r="W22" s="35"/>
      <c r="X22" s="36"/>
      <c r="Y22" s="35" t="s">
        <v>45</v>
      </c>
      <c r="Z22" s="35"/>
      <c r="AA22" s="35"/>
      <c r="AB22" s="34" t="s">
        <v>46</v>
      </c>
      <c r="AC22" s="35"/>
      <c r="AD22" s="35"/>
      <c r="AE22" s="17"/>
    </row>
    <row r="23" spans="2:33" x14ac:dyDescent="0.2">
      <c r="B23" t="s">
        <v>2</v>
      </c>
      <c r="O23" s="5" t="s">
        <v>6</v>
      </c>
      <c r="P23" s="9">
        <f>P22/P6</f>
        <v>8.7527352297593001E-4</v>
      </c>
      <c r="Q23" s="9">
        <f t="shared" ref="Q23:R23" si="10">Q22/Q6</f>
        <v>2.1142543025075056E-4</v>
      </c>
      <c r="R23" s="9">
        <f t="shared" si="10"/>
        <v>1.0422952438422293E-3</v>
      </c>
      <c r="U23" s="7" t="s">
        <v>38</v>
      </c>
      <c r="V23" s="25">
        <v>0.14699999999999999</v>
      </c>
      <c r="W23" s="26"/>
      <c r="X23" s="27"/>
      <c r="Y23" s="26">
        <v>0.122</v>
      </c>
      <c r="Z23" s="26"/>
      <c r="AA23" s="26"/>
      <c r="AB23" s="25">
        <v>0.14099999999999999</v>
      </c>
      <c r="AC23" s="26"/>
      <c r="AD23" s="26"/>
      <c r="AE23" s="17"/>
    </row>
    <row r="24" spans="2:33" x14ac:dyDescent="0.2">
      <c r="O24" s="2" t="s">
        <v>31</v>
      </c>
      <c r="P24" s="2">
        <v>42</v>
      </c>
      <c r="Q24" s="2">
        <v>14</v>
      </c>
      <c r="R24" s="2">
        <v>38</v>
      </c>
      <c r="U24" s="7" t="s">
        <v>36</v>
      </c>
      <c r="V24" s="25">
        <f>EXP(V23)</f>
        <v>1.1583539630298554</v>
      </c>
      <c r="W24" s="26"/>
      <c r="X24" s="27"/>
      <c r="Y24" s="26">
        <f>EXP(Y23)</f>
        <v>1.1297541017803188</v>
      </c>
      <c r="Z24" s="26"/>
      <c r="AA24" s="26"/>
      <c r="AB24" s="25">
        <f>EXP(AB23)</f>
        <v>1.1514246479847441</v>
      </c>
      <c r="AC24" s="26"/>
      <c r="AD24" s="26"/>
      <c r="AE24" s="17"/>
    </row>
    <row r="25" spans="2:33" x14ac:dyDescent="0.2">
      <c r="B25">
        <v>3</v>
      </c>
      <c r="C25">
        <v>102</v>
      </c>
      <c r="D25">
        <v>201</v>
      </c>
      <c r="E25">
        <v>300</v>
      </c>
      <c r="F25">
        <v>10002</v>
      </c>
      <c r="G25">
        <v>10101</v>
      </c>
      <c r="H25">
        <v>10200</v>
      </c>
      <c r="I25">
        <v>20001</v>
      </c>
      <c r="J25">
        <v>20100</v>
      </c>
      <c r="K25">
        <v>30000</v>
      </c>
      <c r="O25" s="5" t="s">
        <v>6</v>
      </c>
      <c r="P25" s="9">
        <f>P24/P6</f>
        <v>4.595185995623632E-3</v>
      </c>
      <c r="Q25" s="9">
        <f t="shared" ref="Q25:R25" si="11">Q24/Q6</f>
        <v>5.9199120470210156E-4</v>
      </c>
      <c r="R25" s="9">
        <f t="shared" si="11"/>
        <v>2.0845904876844587E-3</v>
      </c>
      <c r="U25" s="7" t="s">
        <v>48</v>
      </c>
      <c r="V25" s="28" t="s">
        <v>0</v>
      </c>
      <c r="W25" s="29" t="s">
        <v>1</v>
      </c>
      <c r="X25" s="30" t="s">
        <v>2</v>
      </c>
      <c r="Y25" s="29" t="s">
        <v>0</v>
      </c>
      <c r="Z25" s="29" t="s">
        <v>1</v>
      </c>
      <c r="AA25" s="29" t="s">
        <v>2</v>
      </c>
      <c r="AB25" s="28" t="s">
        <v>0</v>
      </c>
      <c r="AC25" s="29" t="s">
        <v>1</v>
      </c>
      <c r="AD25" s="29" t="s">
        <v>2</v>
      </c>
      <c r="AE25" s="17"/>
    </row>
    <row r="26" spans="2:33" x14ac:dyDescent="0.2">
      <c r="B26">
        <v>1239</v>
      </c>
      <c r="C26">
        <v>8090</v>
      </c>
      <c r="D26">
        <v>7128</v>
      </c>
      <c r="E26">
        <v>474</v>
      </c>
      <c r="F26">
        <v>169</v>
      </c>
      <c r="G26">
        <v>825</v>
      </c>
      <c r="H26">
        <v>285</v>
      </c>
      <c r="I26">
        <v>19</v>
      </c>
      <c r="J26">
        <v>38</v>
      </c>
      <c r="K26">
        <v>2</v>
      </c>
      <c r="O26" s="12" t="s">
        <v>32</v>
      </c>
      <c r="P26" s="12">
        <v>4</v>
      </c>
      <c r="Q26" s="12">
        <v>0</v>
      </c>
      <c r="R26" s="12">
        <v>2</v>
      </c>
      <c r="U26" s="7" t="s">
        <v>49</v>
      </c>
      <c r="V26" s="31">
        <f>V20</f>
        <v>1160.9675000000002</v>
      </c>
      <c r="W26" s="31">
        <f t="shared" ref="W26:AD26" si="12">W20</f>
        <v>0</v>
      </c>
      <c r="X26" s="31">
        <f t="shared" si="12"/>
        <v>749.98629999999991</v>
      </c>
      <c r="Y26" s="31">
        <f t="shared" si="12"/>
        <v>270215.18562499998</v>
      </c>
      <c r="Z26" s="31">
        <f t="shared" si="12"/>
        <v>42630.260399999999</v>
      </c>
      <c r="AA26" s="31">
        <f t="shared" si="12"/>
        <v>177746.7531</v>
      </c>
      <c r="AB26" s="31">
        <f t="shared" si="12"/>
        <v>1145584.680625</v>
      </c>
      <c r="AC26" s="31">
        <f t="shared" si="12"/>
        <v>3127676.5408000001</v>
      </c>
      <c r="AD26" s="37">
        <f t="shared" si="12"/>
        <v>2672951.1731999996</v>
      </c>
      <c r="AE26" s="17"/>
      <c r="AF26" s="16"/>
      <c r="AG26" s="16"/>
    </row>
    <row r="27" spans="2:33" x14ac:dyDescent="0.2">
      <c r="O27" s="14" t="s">
        <v>6</v>
      </c>
      <c r="P27" s="15">
        <f>P26/P6</f>
        <v>4.3763676148796501E-4</v>
      </c>
      <c r="Q27" s="15">
        <f t="shared" ref="Q27:R27" si="13">Q26/Q6</f>
        <v>0</v>
      </c>
      <c r="R27" s="15">
        <f t="shared" si="13"/>
        <v>1.0971528882549784E-4</v>
      </c>
      <c r="U27" s="5" t="s">
        <v>39</v>
      </c>
      <c r="V27" s="38">
        <f>V26*V24/1000</f>
        <v>1.3448113045738639</v>
      </c>
      <c r="W27" s="39">
        <f>W26*V24/1000</f>
        <v>0</v>
      </c>
      <c r="X27" s="40">
        <f>X26*V24/1000</f>
        <v>0.86874960282309788</v>
      </c>
      <c r="Y27" s="39">
        <f>Y26*$Y$24/1000</f>
        <v>305.27671432317396</v>
      </c>
      <c r="Z27" s="39">
        <f>Z26*$Y$24/1000</f>
        <v>48.161711546863096</v>
      </c>
      <c r="AA27" s="39">
        <f>AA26*$Y$24/1000</f>
        <v>200.8101233928586</v>
      </c>
      <c r="AB27" s="38">
        <f>AB26*$AB$24/1000</f>
        <v>1319.0544376253563</v>
      </c>
      <c r="AC27" s="38">
        <f>AC26*$AB$24/1000</f>
        <v>3601.2838600007822</v>
      </c>
      <c r="AD27" s="38">
        <f>AD26*$AB$24/1000</f>
        <v>3077.7018636822186</v>
      </c>
      <c r="AE27" s="17">
        <f t="shared" si="7"/>
        <v>1625.6759632531041</v>
      </c>
      <c r="AF27" s="16">
        <f t="shared" ref="AF27" si="14">W27+Z27+AC27</f>
        <v>3649.4455715476452</v>
      </c>
      <c r="AG27" s="16">
        <f t="shared" ref="AG27" si="15">X27+AA27+AD27</f>
        <v>3279.3807366779001</v>
      </c>
    </row>
  </sheetData>
  <mergeCells count="27">
    <mergeCell ref="Y24:AA24"/>
    <mergeCell ref="AB24:AD24"/>
    <mergeCell ref="V22:X22"/>
    <mergeCell ref="Y22:AA22"/>
    <mergeCell ref="AB22:AD22"/>
    <mergeCell ref="V23:X23"/>
    <mergeCell ref="Y23:AA23"/>
    <mergeCell ref="AB23:AD23"/>
    <mergeCell ref="V24:X24"/>
    <mergeCell ref="Y18:AA18"/>
    <mergeCell ref="AB18:AD18"/>
    <mergeCell ref="AB10:AD10"/>
    <mergeCell ref="AB11:AD11"/>
    <mergeCell ref="AB12:AD12"/>
    <mergeCell ref="V16:X16"/>
    <mergeCell ref="Y16:AA16"/>
    <mergeCell ref="AB16:AD16"/>
    <mergeCell ref="V17:X17"/>
    <mergeCell ref="Y17:AA17"/>
    <mergeCell ref="AB17:AD17"/>
    <mergeCell ref="V18:X18"/>
    <mergeCell ref="V10:X10"/>
    <mergeCell ref="V11:X11"/>
    <mergeCell ref="V12:X12"/>
    <mergeCell ref="Y10:AA10"/>
    <mergeCell ref="Y11:AA11"/>
    <mergeCell ref="Y12:AA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05DFE-E30F-C14C-8A87-07A16462270F}">
  <dimension ref="B7:Q30"/>
  <sheetViews>
    <sheetView showGridLines="0" workbookViewId="0">
      <selection activeCell="B18" sqref="B18:F30"/>
    </sheetView>
  </sheetViews>
  <sheetFormatPr baseColWidth="10" defaultRowHeight="16" x14ac:dyDescent="0.2"/>
  <cols>
    <col min="2" max="2" width="13.5" customWidth="1"/>
  </cols>
  <sheetData>
    <row r="7" spans="8:17" x14ac:dyDescent="0.2">
      <c r="H7" t="s">
        <v>48</v>
      </c>
      <c r="I7" t="s">
        <v>0</v>
      </c>
      <c r="J7" t="s">
        <v>1</v>
      </c>
      <c r="K7" t="s">
        <v>2</v>
      </c>
      <c r="L7" t="s">
        <v>0</v>
      </c>
      <c r="M7" t="s">
        <v>1</v>
      </c>
      <c r="N7" t="s">
        <v>2</v>
      </c>
      <c r="O7" t="s">
        <v>0</v>
      </c>
      <c r="P7" t="s">
        <v>1</v>
      </c>
      <c r="Q7" t="s">
        <v>2</v>
      </c>
    </row>
    <row r="8" spans="8:17" x14ac:dyDescent="0.2">
      <c r="H8" t="s">
        <v>49</v>
      </c>
      <c r="I8">
        <v>1160.9675000000002</v>
      </c>
      <c r="J8">
        <v>0</v>
      </c>
      <c r="K8">
        <v>749.98629999999991</v>
      </c>
      <c r="L8">
        <v>270215.18562499998</v>
      </c>
      <c r="M8">
        <v>42630.260399999992</v>
      </c>
      <c r="N8">
        <v>177746.7531</v>
      </c>
      <c r="O8">
        <v>1145584.680625</v>
      </c>
      <c r="P8">
        <v>3127676.5408000001</v>
      </c>
      <c r="Q8">
        <v>2672951.1731999996</v>
      </c>
    </row>
    <row r="9" spans="8:17" x14ac:dyDescent="0.2">
      <c r="H9" t="s">
        <v>39</v>
      </c>
      <c r="I9">
        <v>1.4394393668659466</v>
      </c>
      <c r="J9">
        <v>0</v>
      </c>
      <c r="K9">
        <v>0.92987943661655781</v>
      </c>
      <c r="L9">
        <v>310.82144807777962</v>
      </c>
      <c r="M9">
        <v>49.036471576580816</v>
      </c>
      <c r="N9">
        <v>204.45743292287466</v>
      </c>
      <c r="O9">
        <v>1287.7739978463908</v>
      </c>
      <c r="P9">
        <v>3515.8819693005671</v>
      </c>
      <c r="Q9">
        <v>3004.7163484082348</v>
      </c>
    </row>
    <row r="10" spans="8:17" x14ac:dyDescent="0.2">
      <c r="H10" t="s">
        <v>48</v>
      </c>
      <c r="I10" t="s">
        <v>0</v>
      </c>
      <c r="J10" t="s">
        <v>1</v>
      </c>
      <c r="K10" t="s">
        <v>2</v>
      </c>
      <c r="L10" t="s">
        <v>0</v>
      </c>
      <c r="M10" t="s">
        <v>1</v>
      </c>
      <c r="N10" t="s">
        <v>2</v>
      </c>
      <c r="O10" t="s">
        <v>0</v>
      </c>
      <c r="P10" t="s">
        <v>1</v>
      </c>
      <c r="Q10" t="s">
        <v>2</v>
      </c>
    </row>
    <row r="11" spans="8:17" x14ac:dyDescent="0.2">
      <c r="H11" t="s">
        <v>49</v>
      </c>
      <c r="I11">
        <v>1160.9675000000002</v>
      </c>
      <c r="J11">
        <v>0</v>
      </c>
      <c r="K11">
        <v>749.98629999999991</v>
      </c>
      <c r="L11">
        <v>270215.18562499998</v>
      </c>
      <c r="M11">
        <v>42630.260399999999</v>
      </c>
      <c r="N11">
        <v>177746.7531</v>
      </c>
      <c r="O11">
        <v>1145584.680625</v>
      </c>
      <c r="P11">
        <v>3127676.5408000001</v>
      </c>
      <c r="Q11">
        <v>2672951.1731999996</v>
      </c>
    </row>
    <row r="12" spans="8:17" x14ac:dyDescent="0.2">
      <c r="H12" t="s">
        <v>39</v>
      </c>
      <c r="I12">
        <v>1.3221427411174282</v>
      </c>
      <c r="J12">
        <v>0</v>
      </c>
      <c r="K12">
        <v>0.85410568554461463</v>
      </c>
      <c r="L12">
        <v>314.25935784483369</v>
      </c>
      <c r="M12">
        <v>49.578850378357764</v>
      </c>
      <c r="N12">
        <v>206.71887984019443</v>
      </c>
      <c r="O12">
        <v>1305.9296266770864</v>
      </c>
      <c r="P12">
        <v>3565.450486877337</v>
      </c>
      <c r="Q12">
        <v>3047.0782184680852</v>
      </c>
    </row>
    <row r="13" spans="8:17" x14ac:dyDescent="0.2">
      <c r="H13" t="s">
        <v>48</v>
      </c>
      <c r="I13" t="s">
        <v>0</v>
      </c>
      <c r="J13" t="s">
        <v>1</v>
      </c>
      <c r="K13" t="s">
        <v>2</v>
      </c>
      <c r="L13" t="s">
        <v>0</v>
      </c>
      <c r="M13" t="s">
        <v>1</v>
      </c>
      <c r="N13" t="s">
        <v>2</v>
      </c>
      <c r="O13" t="s">
        <v>0</v>
      </c>
      <c r="P13" t="s">
        <v>1</v>
      </c>
      <c r="Q13" t="s">
        <v>2</v>
      </c>
    </row>
    <row r="14" spans="8:17" x14ac:dyDescent="0.2">
      <c r="H14" t="s">
        <v>49</v>
      </c>
      <c r="I14">
        <v>1160.9675000000002</v>
      </c>
      <c r="J14">
        <v>0</v>
      </c>
      <c r="K14">
        <v>749.98629999999991</v>
      </c>
      <c r="L14">
        <v>270215.18562499998</v>
      </c>
      <c r="M14">
        <v>42630.260399999999</v>
      </c>
      <c r="N14">
        <v>177746.7531</v>
      </c>
      <c r="O14">
        <v>1145584.680625</v>
      </c>
      <c r="P14">
        <v>3127676.5408000001</v>
      </c>
      <c r="Q14">
        <v>2672951.1731999996</v>
      </c>
    </row>
    <row r="15" spans="8:17" x14ac:dyDescent="0.2">
      <c r="H15" t="s">
        <v>39</v>
      </c>
      <c r="I15">
        <v>1.3448113045738639</v>
      </c>
      <c r="J15">
        <v>0</v>
      </c>
      <c r="K15">
        <v>0.86874960282309788</v>
      </c>
      <c r="L15">
        <v>305.27671432317396</v>
      </c>
      <c r="M15">
        <v>48.161711546863096</v>
      </c>
      <c r="N15">
        <v>200.8101233928586</v>
      </c>
      <c r="O15">
        <v>1319.0544376253563</v>
      </c>
      <c r="P15">
        <v>3601.2838600007822</v>
      </c>
      <c r="Q15">
        <v>3077.7018636822186</v>
      </c>
    </row>
    <row r="18" spans="2:6" x14ac:dyDescent="0.2">
      <c r="B18" s="4" t="s">
        <v>60</v>
      </c>
      <c r="C18" s="4" t="s">
        <v>0</v>
      </c>
      <c r="D18" s="4" t="s">
        <v>1</v>
      </c>
      <c r="E18" s="4" t="s">
        <v>2</v>
      </c>
      <c r="F18" s="42" t="s">
        <v>59</v>
      </c>
    </row>
    <row r="19" spans="2:6" x14ac:dyDescent="0.2">
      <c r="B19" t="s">
        <v>50</v>
      </c>
      <c r="C19" s="16">
        <v>1.4394393668659466</v>
      </c>
      <c r="D19" s="16">
        <v>0</v>
      </c>
      <c r="E19" s="16">
        <v>0.92987943661655781</v>
      </c>
      <c r="F19" s="16">
        <f>SUM(C19:E19)</f>
        <v>2.3693188034825043</v>
      </c>
    </row>
    <row r="20" spans="2:6" x14ac:dyDescent="0.2">
      <c r="B20" t="s">
        <v>51</v>
      </c>
      <c r="C20" s="16">
        <v>310.82144807777962</v>
      </c>
      <c r="D20" s="16">
        <v>49.036471576580816</v>
      </c>
      <c r="E20" s="16">
        <v>204.45743292287466</v>
      </c>
      <c r="F20" s="16">
        <f t="shared" ref="F20:F30" si="0">SUM(C20:E20)</f>
        <v>564.3153525772351</v>
      </c>
    </row>
    <row r="21" spans="2:6" x14ac:dyDescent="0.2">
      <c r="B21" s="7" t="s">
        <v>52</v>
      </c>
      <c r="C21" s="17">
        <v>1287.7739978463908</v>
      </c>
      <c r="D21" s="17">
        <v>3515.8819693005671</v>
      </c>
      <c r="E21" s="17">
        <v>3004.7163484082348</v>
      </c>
      <c r="F21" s="16">
        <f t="shared" si="0"/>
        <v>7808.3723155551925</v>
      </c>
    </row>
    <row r="22" spans="2:6" x14ac:dyDescent="0.2">
      <c r="B22" s="5" t="s">
        <v>47</v>
      </c>
      <c r="C22" s="18">
        <f>SUM(C19:C21)</f>
        <v>1600.0348852910363</v>
      </c>
      <c r="D22" s="18">
        <f t="shared" ref="D22:E22" si="1">SUM(D19:D21)</f>
        <v>3564.918440877148</v>
      </c>
      <c r="E22" s="18">
        <f t="shared" si="1"/>
        <v>3210.1036607677261</v>
      </c>
      <c r="F22" s="18">
        <f t="shared" si="0"/>
        <v>8375.0569869359097</v>
      </c>
    </row>
    <row r="23" spans="2:6" x14ac:dyDescent="0.2">
      <c r="B23" t="s">
        <v>53</v>
      </c>
      <c r="C23" s="16">
        <v>1.3221427411174282</v>
      </c>
      <c r="D23" s="16">
        <v>0</v>
      </c>
      <c r="E23" s="16">
        <v>0.85410568554461463</v>
      </c>
      <c r="F23" s="16">
        <f t="shared" si="0"/>
        <v>2.1762484266620428</v>
      </c>
    </row>
    <row r="24" spans="2:6" x14ac:dyDescent="0.2">
      <c r="B24" t="s">
        <v>54</v>
      </c>
      <c r="C24" s="16">
        <v>314.25935784483369</v>
      </c>
      <c r="D24" s="16">
        <v>49.578850378357764</v>
      </c>
      <c r="E24" s="16">
        <v>206.71887984019443</v>
      </c>
      <c r="F24" s="16">
        <f t="shared" si="0"/>
        <v>570.55708806338589</v>
      </c>
    </row>
    <row r="25" spans="2:6" x14ac:dyDescent="0.2">
      <c r="B25" s="7" t="s">
        <v>55</v>
      </c>
      <c r="C25" s="16">
        <v>1305.9296266770864</v>
      </c>
      <c r="D25" s="16">
        <v>3565.450486877337</v>
      </c>
      <c r="E25" s="16">
        <v>3047.0782184680852</v>
      </c>
      <c r="F25" s="16">
        <f t="shared" si="0"/>
        <v>7918.4583320225083</v>
      </c>
    </row>
    <row r="26" spans="2:6" s="7" customFormat="1" x14ac:dyDescent="0.2">
      <c r="B26" s="5" t="s">
        <v>47</v>
      </c>
      <c r="C26" s="18">
        <f>SUM(C23:C25)</f>
        <v>1621.5111272630375</v>
      </c>
      <c r="D26" s="18">
        <f t="shared" ref="D26:E26" si="2">SUM(D23:D25)</f>
        <v>3615.0293372556948</v>
      </c>
      <c r="E26" s="18">
        <f t="shared" si="2"/>
        <v>3254.6512039938243</v>
      </c>
      <c r="F26" s="18">
        <f t="shared" si="0"/>
        <v>8491.1916685125561</v>
      </c>
    </row>
    <row r="27" spans="2:6" x14ac:dyDescent="0.2">
      <c r="B27" s="13" t="s">
        <v>56</v>
      </c>
      <c r="C27" s="17">
        <v>1.3448113045738639</v>
      </c>
      <c r="D27" s="17">
        <v>0</v>
      </c>
      <c r="E27" s="17">
        <v>0.86874960282309788</v>
      </c>
      <c r="F27" s="16">
        <f t="shared" si="0"/>
        <v>2.2135609073969618</v>
      </c>
    </row>
    <row r="28" spans="2:6" x14ac:dyDescent="0.2">
      <c r="B28" s="13" t="s">
        <v>57</v>
      </c>
      <c r="C28" s="16">
        <v>305.27671432317396</v>
      </c>
      <c r="D28" s="16">
        <v>48.161711546863096</v>
      </c>
      <c r="E28" s="16">
        <v>200.8101233928586</v>
      </c>
      <c r="F28" s="16">
        <f t="shared" si="0"/>
        <v>554.24854926289572</v>
      </c>
    </row>
    <row r="29" spans="2:6" x14ac:dyDescent="0.2">
      <c r="B29" s="41" t="s">
        <v>58</v>
      </c>
      <c r="C29" s="17">
        <v>1319.0544376253563</v>
      </c>
      <c r="D29" s="17">
        <v>3601.2838600007822</v>
      </c>
      <c r="E29" s="17">
        <v>3077.7018636822186</v>
      </c>
      <c r="F29" s="16">
        <f t="shared" si="0"/>
        <v>7998.0401613083568</v>
      </c>
    </row>
    <row r="30" spans="2:6" x14ac:dyDescent="0.2">
      <c r="B30" s="14" t="s">
        <v>47</v>
      </c>
      <c r="C30" s="18">
        <f>SUM(C27:C29)</f>
        <v>1625.6759632531041</v>
      </c>
      <c r="D30" s="18">
        <f t="shared" ref="D30:E30" si="3">SUM(D27:D29)</f>
        <v>3649.4455715476452</v>
      </c>
      <c r="E30" s="18">
        <f t="shared" si="3"/>
        <v>3279.3807366779001</v>
      </c>
      <c r="F30" s="18">
        <f t="shared" si="0"/>
        <v>8554.5022714786501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14years</vt:lpstr>
      <vt:lpstr>3years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Wu, Yining</cp:lastModifiedBy>
  <dcterms:created xsi:type="dcterms:W3CDTF">2023-07-06T16:06:42Z</dcterms:created>
  <dcterms:modified xsi:type="dcterms:W3CDTF">2023-07-08T04:17:06Z</dcterms:modified>
</cp:coreProperties>
</file>