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 STACEY\Documents\UVU\New_Project_UVU\"/>
    </mc:Choice>
  </mc:AlternateContent>
  <xr:revisionPtr revIDLastSave="0" documentId="13_ncr:1_{DC6D3E67-0FA8-49ED-B874-FFE30606F1AE}" xr6:coauthVersionLast="47" xr6:coauthVersionMax="47" xr10:uidLastSave="{00000000-0000-0000-0000-000000000000}"/>
  <bookViews>
    <workbookView xWindow="-675" yWindow="2970" windowWidth="21600" windowHeight="11385" xr2:uid="{64E3CE4C-334F-49AC-9434-C31136D1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J8" i="1"/>
  <c r="I8" i="1"/>
  <c r="J32" i="1"/>
  <c r="J18" i="1"/>
  <c r="H20" i="1"/>
  <c r="I19" i="1"/>
  <c r="H19" i="1"/>
  <c r="J19" i="1"/>
  <c r="J20" i="1" s="1"/>
  <c r="I20" i="1"/>
  <c r="H21" i="1"/>
  <c r="H23" i="1"/>
  <c r="H24" i="1"/>
  <c r="H26" i="1"/>
  <c r="H28" i="1"/>
  <c r="H27" i="1"/>
  <c r="H29" i="1" s="1"/>
  <c r="J36" i="1"/>
  <c r="I36" i="1"/>
  <c r="J35" i="1"/>
  <c r="I35" i="1"/>
  <c r="J34" i="1"/>
  <c r="I34" i="1"/>
  <c r="I32" i="1" s="1"/>
  <c r="H36" i="1"/>
  <c r="H35" i="1"/>
  <c r="H34" i="1"/>
  <c r="H32" i="1" s="1"/>
  <c r="J28" i="1"/>
  <c r="F25" i="1"/>
  <c r="I28" i="1" s="1"/>
  <c r="J27" i="1"/>
  <c r="J29" i="1" s="1"/>
  <c r="I27" i="1"/>
  <c r="I29" i="1" s="1"/>
  <c r="J25" i="1"/>
  <c r="J26" i="1" s="1"/>
  <c r="I25" i="1"/>
  <c r="I26" i="1" s="1"/>
  <c r="H25" i="1"/>
  <c r="J24" i="1"/>
  <c r="J23" i="1"/>
  <c r="I23" i="1"/>
  <c r="I24" i="1" s="1"/>
  <c r="K25" i="1"/>
  <c r="H9" i="1"/>
  <c r="J21" i="1"/>
  <c r="I21" i="1"/>
  <c r="H12" i="1"/>
  <c r="H10" i="1"/>
  <c r="H7" i="1"/>
  <c r="I18" i="1"/>
  <c r="H18" i="1"/>
  <c r="J17" i="1"/>
  <c r="I17" i="1"/>
  <c r="H17" i="1"/>
  <c r="H16" i="1"/>
  <c r="J16" i="1"/>
  <c r="I16" i="1"/>
  <c r="I15" i="1"/>
  <c r="J15" i="1"/>
  <c r="H15" i="1"/>
  <c r="J13" i="1"/>
  <c r="H13" i="1"/>
  <c r="I13" i="1"/>
  <c r="J12" i="1"/>
  <c r="I12" i="1"/>
  <c r="J10" i="1"/>
  <c r="I10" i="1"/>
  <c r="J9" i="1"/>
  <c r="I9" i="1"/>
  <c r="F6" i="1"/>
  <c r="H5" i="1"/>
  <c r="H4" i="1"/>
  <c r="J7" i="1"/>
  <c r="I7" i="1"/>
  <c r="J5" i="1"/>
  <c r="I5" i="1"/>
  <c r="J4" i="1"/>
  <c r="I4" i="1"/>
</calcChain>
</file>

<file path=xl/sharedStrings.xml><?xml version="1.0" encoding="utf-8"?>
<sst xmlns="http://schemas.openxmlformats.org/spreadsheetml/2006/main" count="137" uniqueCount="89">
  <si>
    <t>Period Ending:</t>
  </si>
  <si>
    <t>Total Revenue</t>
  </si>
  <si>
    <t>Cost of Revenue</t>
  </si>
  <si>
    <t>Gross Profit</t>
  </si>
  <si>
    <t>Operating Expenses</t>
  </si>
  <si>
    <t>--</t>
  </si>
  <si>
    <t>Operating Income</t>
  </si>
  <si>
    <t>Interest Expense</t>
  </si>
  <si>
    <t>Earnings Before Tax</t>
  </si>
  <si>
    <t>Income Tax</t>
  </si>
  <si>
    <t>Net Income</t>
  </si>
  <si>
    <t>R&amp;D</t>
  </si>
  <si>
    <t>SG &amp; A</t>
  </si>
  <si>
    <t>EBIT</t>
  </si>
  <si>
    <t>Add'l income</t>
  </si>
  <si>
    <t>Income Statement, in Thousands</t>
  </si>
  <si>
    <t>Current Assets</t>
  </si>
  <si>
    <t>Cash and Cash Equivalents</t>
  </si>
  <si>
    <t>Short-Term Investments</t>
  </si>
  <si>
    <t>Net Receivables</t>
  </si>
  <si>
    <t>Inventory</t>
  </si>
  <si>
    <t>Other Current Assets</t>
  </si>
  <si>
    <t>Total Current Assets</t>
  </si>
  <si>
    <t>Long-Term Assets</t>
  </si>
  <si>
    <t>Fixed Assets</t>
  </si>
  <si>
    <t>Goodwill</t>
  </si>
  <si>
    <t>Intangible Assets</t>
  </si>
  <si>
    <t>Other Assets</t>
  </si>
  <si>
    <t>Deferred Asset Charges</t>
  </si>
  <si>
    <t>Total Assets</t>
  </si>
  <si>
    <t>Current Liabilities</t>
  </si>
  <si>
    <t>Accounts Payable</t>
  </si>
  <si>
    <t>Short-Term Debt / Current Portion of Long-Term Debt</t>
  </si>
  <si>
    <t>Total Current Liabilities</t>
  </si>
  <si>
    <t>Long-Term Debt</t>
  </si>
  <si>
    <t>Other Liabilities</t>
  </si>
  <si>
    <t>Total Liabilities</t>
  </si>
  <si>
    <t>Stock Holders Equity</t>
  </si>
  <si>
    <t>Common Stocks</t>
  </si>
  <si>
    <t>Capital Surplus</t>
  </si>
  <si>
    <t>Retained Earnings</t>
  </si>
  <si>
    <t>Treasury Stock</t>
  </si>
  <si>
    <t>Other Equity</t>
  </si>
  <si>
    <t>Total Equity</t>
  </si>
  <si>
    <t>Total Liabilities &amp; Equity</t>
  </si>
  <si>
    <t>Balance Sheet</t>
  </si>
  <si>
    <t xml:space="preserve">Nvidia </t>
  </si>
  <si>
    <t>Liquidity Ratio</t>
  </si>
  <si>
    <t>Current Ratio</t>
  </si>
  <si>
    <t>Industry Average</t>
  </si>
  <si>
    <t>Quick, or acid test, ratio</t>
  </si>
  <si>
    <t>Asset management ratio</t>
  </si>
  <si>
    <t>Gross margin</t>
  </si>
  <si>
    <t>Operating margin</t>
  </si>
  <si>
    <t>Inventory turnover ratio</t>
  </si>
  <si>
    <t>Days Sales Outstading (DSO)</t>
  </si>
  <si>
    <t>Fixed asset turn over ratio</t>
  </si>
  <si>
    <t>Total assets turnover ratio</t>
  </si>
  <si>
    <t>Debt management ratio</t>
  </si>
  <si>
    <t>Total debt to total capital</t>
  </si>
  <si>
    <t>Times-interest-earned ratio (TIE)</t>
  </si>
  <si>
    <t>Profitaility ratio</t>
  </si>
  <si>
    <t>Profit margin</t>
  </si>
  <si>
    <t>Return on total assets</t>
  </si>
  <si>
    <t>Return on common equity (ROE)</t>
  </si>
  <si>
    <t>Basic Earning Power ratio (BEP)</t>
  </si>
  <si>
    <t>Market Value Ratio</t>
  </si>
  <si>
    <t>Price/Earnings (P/E) Ratio</t>
  </si>
  <si>
    <t>Earning per Share (EPS)</t>
  </si>
  <si>
    <t>Book value per share</t>
  </si>
  <si>
    <t>Market / Book (M/B) Ratio</t>
  </si>
  <si>
    <t>Entreprise Value (EV)</t>
  </si>
  <si>
    <t>D &amp; A</t>
  </si>
  <si>
    <t>EBITDA</t>
  </si>
  <si>
    <t>EV/EBITDA</t>
  </si>
  <si>
    <t>Dupont equation</t>
  </si>
  <si>
    <t>ROE</t>
  </si>
  <si>
    <t>ROA</t>
  </si>
  <si>
    <t>Profit Margin</t>
  </si>
  <si>
    <t>Total asset turnover</t>
  </si>
  <si>
    <t>Equity Multiplier</t>
  </si>
  <si>
    <t>Tax rate</t>
  </si>
  <si>
    <t>Return on invested capital (ROIC)</t>
  </si>
  <si>
    <t>Comments</t>
  </si>
  <si>
    <t>High</t>
  </si>
  <si>
    <t>OK</t>
  </si>
  <si>
    <t>Low</t>
  </si>
  <si>
    <t>Poor</t>
  </si>
  <si>
    <r>
      <t xml:space="preserve">Comment on the trends on the ratios you calculated and if Nvidia's management is doing a great job. What is so unusual about Nvidia's return on fixed assets? </t>
    </r>
    <r>
      <rPr>
        <sz val="11"/>
        <color theme="1"/>
        <rFont val="Calibri"/>
        <family val="2"/>
        <scheme val="minor"/>
      </rPr>
      <t xml:space="preserve"> NVIDIA management is doing a pretty great job in keeping these ratio relatively higher than the industry average ration. Especially, at the market value section, their shares value given a much higher return than the EV/EBITDA 9.2% average. In my quick  research from Investopia, the article "Fixed Asset Turnover Ratio" said that higher fixed asset ratio can generate a higher outcome in operating efficiency. However, I noticed that this number is generated much higher than usual.  Especially, when we take a look at the DSO rate, the average sale day are longer than expected. Thus, in 2022, more than the double of the DSO may become a risky factor for NVIDIA to collect payment from its customers who have taken longer payment period than normal. I also notice that in 2021, the company took a short term debt, about $900,000. https://www.investopedia.com/terms/f/fixed-asset-turnover.asp#:~:text=The%20fixed%20asset%20turnover%20ratio%20reveals%20how%20efficient%20a%20company,solid%20profits%20or%20cash%20flows.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</si>
</sst>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9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rgb="FF2B2B2B"/>
      <name val="Arial"/>
      <family val="2"/>
    </font>
    <font>
      <sz val="11"/>
      <color rgb="FF2B2B2B"/>
      <name val="Arial"/>
      <family val="2"/>
    </font>
    <font>
      <sz val="11"/>
      <color rgb="FF2B2B2B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666666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6" fontId="2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6" fontId="3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6" fontId="2" fillId="0" borderId="2" xfId="0" applyNumberFormat="1" applyFont="1" applyBorder="1" applyAlignment="1">
      <alignment horizontal="right" vertical="center" wrapText="1"/>
    </xf>
    <xf numFmtId="6" fontId="3" fillId="0" borderId="3" xfId="0" applyNumberFormat="1" applyFont="1" applyBorder="1" applyAlignment="1">
      <alignment horizontal="right" vertical="center" wrapText="1"/>
    </xf>
    <xf numFmtId="0" fontId="4" fillId="0" borderId="0" xfId="0" applyFont="1"/>
    <xf numFmtId="0" fontId="1" fillId="0" borderId="0" xfId="0" applyFont="1" applyFill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right" vertical="center" wrapText="1"/>
    </xf>
    <xf numFmtId="6" fontId="2" fillId="2" borderId="0" xfId="0" applyNumberFormat="1" applyFont="1" applyFill="1" applyBorder="1" applyAlignment="1">
      <alignment horizontal="right" vertical="center" wrapText="1"/>
    </xf>
    <xf numFmtId="6" fontId="2" fillId="0" borderId="0" xfId="0" applyNumberFormat="1" applyFont="1" applyBorder="1" applyAlignment="1">
      <alignment horizontal="right" vertical="center" wrapText="1"/>
    </xf>
    <xf numFmtId="6" fontId="3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169" fontId="0" fillId="0" borderId="0" xfId="0" applyNumberFormat="1"/>
    <xf numFmtId="2" fontId="0" fillId="0" borderId="0" xfId="0" applyNumberFormat="1"/>
    <xf numFmtId="0" fontId="7" fillId="0" borderId="0" xfId="0" applyFont="1"/>
    <xf numFmtId="2" fontId="3" fillId="0" borderId="0" xfId="1" applyNumberFormat="1" applyFont="1" applyBorder="1" applyAlignment="1">
      <alignment horizontal="right" vertical="center" wrapText="1"/>
    </xf>
    <xf numFmtId="9" fontId="0" fillId="0" borderId="0" xfId="2" applyFont="1"/>
    <xf numFmtId="10" fontId="0" fillId="0" borderId="0" xfId="2" applyNumberFormat="1" applyFont="1"/>
    <xf numFmtId="10" fontId="0" fillId="0" borderId="0" xfId="0" applyNumberFormat="1"/>
    <xf numFmtId="9" fontId="0" fillId="0" borderId="0" xfId="0" applyNumberFormat="1"/>
    <xf numFmtId="44" fontId="0" fillId="0" borderId="0" xfId="1" applyFont="1"/>
    <xf numFmtId="6" fontId="0" fillId="0" borderId="0" xfId="1" applyNumberFormat="1" applyFont="1"/>
    <xf numFmtId="39" fontId="0" fillId="0" borderId="0" xfId="1" applyNumberFormat="1" applyFont="1"/>
    <xf numFmtId="2" fontId="0" fillId="0" borderId="0" xfId="1" applyNumberFormat="1" applyFont="1"/>
    <xf numFmtId="0" fontId="0" fillId="0" borderId="0" xfId="2" applyNumberFormat="1" applyFont="1"/>
    <xf numFmtId="2" fontId="1" fillId="0" borderId="0" xfId="0" applyNumberFormat="1" applyFont="1" applyBorder="1" applyAlignment="1">
      <alignment horizontal="right" vertical="center" wrapText="1"/>
    </xf>
    <xf numFmtId="0" fontId="0" fillId="3" borderId="0" xfId="0" applyFill="1"/>
    <xf numFmtId="0" fontId="0" fillId="3" borderId="0" xfId="0" applyFont="1" applyFill="1"/>
    <xf numFmtId="0" fontId="7" fillId="3" borderId="0" xfId="0" applyFont="1" applyFill="1"/>
    <xf numFmtId="0" fontId="5" fillId="3" borderId="0" xfId="0" applyFont="1" applyFill="1"/>
    <xf numFmtId="0" fontId="1" fillId="3" borderId="0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8872-BE3E-4078-935E-3F7E32BC93F2}">
  <dimension ref="A1:T49"/>
  <sheetViews>
    <sheetView tabSelected="1" zoomScale="70" zoomScaleNormal="70" workbookViewId="0">
      <selection activeCell="P2" sqref="P2:T29"/>
    </sheetView>
  </sheetViews>
  <sheetFormatPr defaultRowHeight="15" x14ac:dyDescent="0.25"/>
  <cols>
    <col min="1" max="1" width="35.140625" customWidth="1"/>
    <col min="2" max="2" width="19" customWidth="1"/>
    <col min="3" max="3" width="18.140625" customWidth="1"/>
    <col min="4" max="4" width="17.85546875" customWidth="1"/>
    <col min="5" max="5" width="18.140625" customWidth="1"/>
    <col min="6" max="6" width="12.140625" customWidth="1"/>
    <col min="7" max="7" width="39.85546875" customWidth="1"/>
    <col min="8" max="8" width="20.28515625" customWidth="1"/>
    <col min="9" max="9" width="20.5703125" customWidth="1"/>
    <col min="10" max="10" width="20.7109375" customWidth="1"/>
    <col min="11" max="11" width="18.42578125" customWidth="1"/>
    <col min="13" max="13" width="17.85546875" customWidth="1"/>
    <col min="14" max="15" width="15.140625" customWidth="1"/>
  </cols>
  <sheetData>
    <row r="1" spans="1:20" ht="18.75" x14ac:dyDescent="0.3">
      <c r="A1" s="13" t="s">
        <v>46</v>
      </c>
    </row>
    <row r="2" spans="1:20" ht="16.5" thickBot="1" x14ac:dyDescent="0.3">
      <c r="A2" s="37" t="s">
        <v>15</v>
      </c>
      <c r="B2" s="34"/>
      <c r="C2" s="34"/>
      <c r="D2" s="34"/>
      <c r="K2" s="39" t="s">
        <v>49</v>
      </c>
      <c r="M2" s="40" t="s">
        <v>83</v>
      </c>
      <c r="N2" s="40"/>
      <c r="O2" s="40"/>
      <c r="P2" s="42" t="s">
        <v>88</v>
      </c>
      <c r="Q2" s="41"/>
      <c r="R2" s="41"/>
      <c r="S2" s="41"/>
      <c r="T2" s="41"/>
    </row>
    <row r="3" spans="1:20" ht="15.75" thickBot="1" x14ac:dyDescent="0.3">
      <c r="A3" s="1" t="s">
        <v>0</v>
      </c>
      <c r="B3" s="2">
        <v>43856</v>
      </c>
      <c r="C3" s="2">
        <v>44227</v>
      </c>
      <c r="D3" s="2">
        <v>44591</v>
      </c>
      <c r="E3" s="15"/>
      <c r="F3" s="15"/>
      <c r="G3" s="34" t="s">
        <v>47</v>
      </c>
      <c r="H3" s="2">
        <v>43856</v>
      </c>
      <c r="I3" s="2">
        <v>44227</v>
      </c>
      <c r="J3" s="2">
        <v>44591</v>
      </c>
      <c r="M3" s="2">
        <v>43856</v>
      </c>
      <c r="N3" s="2">
        <v>44227</v>
      </c>
      <c r="O3" s="2">
        <v>44591</v>
      </c>
      <c r="P3" s="41"/>
      <c r="Q3" s="41"/>
      <c r="R3" s="41"/>
      <c r="S3" s="41"/>
      <c r="T3" s="41"/>
    </row>
    <row r="4" spans="1:20" ht="15.75" thickBot="1" x14ac:dyDescent="0.3">
      <c r="A4" s="3" t="s">
        <v>1</v>
      </c>
      <c r="B4" s="4">
        <v>10918000</v>
      </c>
      <c r="C4" s="4">
        <v>16675000</v>
      </c>
      <c r="D4" s="4">
        <v>26914000</v>
      </c>
      <c r="E4" s="16"/>
      <c r="F4" s="16"/>
      <c r="G4" s="22" t="s">
        <v>48</v>
      </c>
      <c r="H4" s="21">
        <f>B27/B38</f>
        <v>7.6737668161434973</v>
      </c>
      <c r="I4" s="21">
        <f>C27/C38</f>
        <v>4.0904458598726112</v>
      </c>
      <c r="J4" s="21">
        <f>D27/D38</f>
        <v>6.6502883506343711</v>
      </c>
      <c r="K4">
        <v>4.2</v>
      </c>
      <c r="M4" t="s">
        <v>84</v>
      </c>
      <c r="N4" t="s">
        <v>84</v>
      </c>
      <c r="O4" t="s">
        <v>84</v>
      </c>
      <c r="P4" s="41"/>
      <c r="Q4" s="41"/>
      <c r="R4" s="41"/>
      <c r="S4" s="41"/>
      <c r="T4" s="41"/>
    </row>
    <row r="5" spans="1:20" ht="15.75" thickBot="1" x14ac:dyDescent="0.3">
      <c r="A5" s="5" t="s">
        <v>2</v>
      </c>
      <c r="B5" s="6">
        <v>4150000</v>
      </c>
      <c r="C5" s="6">
        <v>6279000</v>
      </c>
      <c r="D5" s="6">
        <v>9439000</v>
      </c>
      <c r="E5" s="17"/>
      <c r="F5" s="17"/>
      <c r="G5" s="22" t="s">
        <v>50</v>
      </c>
      <c r="H5" s="21">
        <f>(B27-B25)/B38</f>
        <v>7.125</v>
      </c>
      <c r="I5" s="21">
        <f>(C27-C25)/C38</f>
        <v>3.6252229299363057</v>
      </c>
      <c r="J5" s="21">
        <f>(D27-D25)/D38</f>
        <v>6.0493656286043826</v>
      </c>
      <c r="K5">
        <v>2.2000000000000002</v>
      </c>
      <c r="M5" t="s">
        <v>84</v>
      </c>
      <c r="N5" t="s">
        <v>85</v>
      </c>
      <c r="O5" t="s">
        <v>84</v>
      </c>
      <c r="P5" s="41"/>
      <c r="Q5" s="41"/>
      <c r="R5" s="41"/>
      <c r="S5" s="41"/>
      <c r="T5" s="41"/>
    </row>
    <row r="6" spans="1:20" ht="15.75" thickBot="1" x14ac:dyDescent="0.3">
      <c r="A6" s="10" t="s">
        <v>3</v>
      </c>
      <c r="B6" s="8">
        <v>6768000</v>
      </c>
      <c r="C6" s="8">
        <v>10396000</v>
      </c>
      <c r="D6" s="8">
        <v>17475000</v>
      </c>
      <c r="E6" s="17" t="s">
        <v>52</v>
      </c>
      <c r="F6" s="23">
        <f>(B6/B4)</f>
        <v>0.61989375343469499</v>
      </c>
      <c r="G6" s="34" t="s">
        <v>51</v>
      </c>
      <c r="H6" s="21"/>
      <c r="I6" s="21"/>
      <c r="J6" s="21"/>
      <c r="P6" s="41"/>
      <c r="Q6" s="41"/>
      <c r="R6" s="41"/>
      <c r="S6" s="41"/>
      <c r="T6" s="41"/>
    </row>
    <row r="7" spans="1:20" ht="15.75" thickBot="1" x14ac:dyDescent="0.3">
      <c r="A7" s="7" t="s">
        <v>4</v>
      </c>
      <c r="B7" s="9"/>
      <c r="C7" s="9"/>
      <c r="D7" s="9"/>
      <c r="E7" s="19"/>
      <c r="F7" s="19"/>
      <c r="G7" s="22" t="s">
        <v>54</v>
      </c>
      <c r="H7" s="21">
        <f>B5/B25</f>
        <v>4.2390194075587333</v>
      </c>
      <c r="I7" s="21">
        <f>C5/C25</f>
        <v>3.4386637458926614</v>
      </c>
      <c r="J7" s="21">
        <f>D5/D25</f>
        <v>3.6234165067178501</v>
      </c>
      <c r="K7">
        <v>7.6</v>
      </c>
      <c r="M7" t="s">
        <v>86</v>
      </c>
      <c r="N7" t="s">
        <v>86</v>
      </c>
      <c r="O7" t="s">
        <v>86</v>
      </c>
      <c r="P7" s="41"/>
      <c r="Q7" s="41"/>
      <c r="R7" s="41"/>
      <c r="S7" s="41"/>
      <c r="T7" s="41"/>
    </row>
    <row r="8" spans="1:20" ht="15.75" thickBot="1" x14ac:dyDescent="0.3">
      <c r="A8" s="10" t="s">
        <v>11</v>
      </c>
      <c r="B8" s="11">
        <v>2829000</v>
      </c>
      <c r="C8" s="11">
        <v>3924000</v>
      </c>
      <c r="D8" s="11">
        <v>5268000</v>
      </c>
      <c r="E8" s="17"/>
      <c r="F8" s="17"/>
      <c r="G8" s="22" t="s">
        <v>55</v>
      </c>
      <c r="H8" s="21">
        <f>B24/(B4/365)</f>
        <v>55.395218904561276</v>
      </c>
      <c r="I8" s="21">
        <f>C24/(C4/365)</f>
        <v>53.168515742128932</v>
      </c>
      <c r="J8" s="21">
        <f>D24/(D4/365)</f>
        <v>63.061975180203611</v>
      </c>
      <c r="K8">
        <v>36</v>
      </c>
      <c r="M8" t="s">
        <v>87</v>
      </c>
      <c r="N8" t="s">
        <v>87</v>
      </c>
      <c r="O8" t="s">
        <v>87</v>
      </c>
      <c r="P8" s="41"/>
      <c r="Q8" s="41"/>
      <c r="R8" s="41"/>
      <c r="S8" s="41"/>
      <c r="T8" s="41"/>
    </row>
    <row r="9" spans="1:20" ht="15.75" thickBot="1" x14ac:dyDescent="0.3">
      <c r="A9" s="10" t="s">
        <v>12</v>
      </c>
      <c r="B9" s="11">
        <v>1093000</v>
      </c>
      <c r="C9" s="11">
        <v>1940000</v>
      </c>
      <c r="D9" s="11">
        <v>2166000</v>
      </c>
      <c r="E9" s="17"/>
      <c r="F9" s="17"/>
      <c r="G9" s="22" t="s">
        <v>56</v>
      </c>
      <c r="H9" s="21">
        <f>B4/B24</f>
        <v>6.5890162945081476</v>
      </c>
      <c r="I9" s="21">
        <f>C4/C24</f>
        <v>6.8649650061753809</v>
      </c>
      <c r="J9" s="21">
        <f>D4/D24</f>
        <v>5.7879569892473119</v>
      </c>
      <c r="K9">
        <v>2.8</v>
      </c>
      <c r="M9" t="s">
        <v>84</v>
      </c>
      <c r="N9" t="s">
        <v>84</v>
      </c>
      <c r="O9" t="s">
        <v>84</v>
      </c>
      <c r="P9" s="41"/>
      <c r="Q9" s="41"/>
      <c r="R9" s="41"/>
      <c r="S9" s="41"/>
      <c r="T9" s="41"/>
    </row>
    <row r="10" spans="1:20" ht="15.75" thickBot="1" x14ac:dyDescent="0.3">
      <c r="A10" s="10" t="s">
        <v>6</v>
      </c>
      <c r="B10" s="8">
        <v>2846000</v>
      </c>
      <c r="C10" s="8">
        <v>4532000</v>
      </c>
      <c r="D10" s="8">
        <v>10041000</v>
      </c>
      <c r="E10" s="18"/>
      <c r="F10" s="18"/>
      <c r="G10" s="22" t="s">
        <v>57</v>
      </c>
      <c r="H10" s="21">
        <f>B4/B27</f>
        <v>0.79751643535427319</v>
      </c>
      <c r="I10" s="21">
        <f>C4/C27</f>
        <v>1.038617253192152</v>
      </c>
      <c r="J10" s="21">
        <f>D4/D27</f>
        <v>0.93357383190537302</v>
      </c>
      <c r="K10">
        <v>1.8</v>
      </c>
      <c r="M10" t="s">
        <v>86</v>
      </c>
      <c r="N10" t="s">
        <v>86</v>
      </c>
      <c r="O10" t="s">
        <v>86</v>
      </c>
      <c r="P10" s="41"/>
      <c r="Q10" s="41"/>
      <c r="R10" s="41"/>
      <c r="S10" s="41"/>
      <c r="T10" s="41"/>
    </row>
    <row r="11" spans="1:20" ht="15.75" thickBot="1" x14ac:dyDescent="0.3">
      <c r="A11" s="10" t="s">
        <v>14</v>
      </c>
      <c r="B11" s="11">
        <v>176000</v>
      </c>
      <c r="C11" s="11">
        <v>61000</v>
      </c>
      <c r="D11" s="11">
        <v>136000</v>
      </c>
      <c r="E11" s="17"/>
      <c r="F11" s="17"/>
      <c r="G11" s="35" t="s">
        <v>58</v>
      </c>
      <c r="H11" s="21"/>
      <c r="I11" s="21"/>
      <c r="J11" s="21"/>
      <c r="P11" s="41"/>
      <c r="Q11" s="41"/>
      <c r="R11" s="41"/>
      <c r="S11" s="41"/>
      <c r="T11" s="41"/>
    </row>
    <row r="12" spans="1:20" ht="15.75" thickBot="1" x14ac:dyDescent="0.3">
      <c r="A12" s="10" t="s">
        <v>13</v>
      </c>
      <c r="B12" s="11">
        <v>3022000</v>
      </c>
      <c r="C12" s="11">
        <v>4593000</v>
      </c>
      <c r="D12" s="11">
        <v>10177000</v>
      </c>
      <c r="E12" s="17"/>
      <c r="F12" s="17"/>
      <c r="G12" s="22" t="s">
        <v>59</v>
      </c>
      <c r="H12" s="25">
        <f>(B37+B39)/(B37+B39+B48)</f>
        <v>0.1402606551602677</v>
      </c>
      <c r="I12" s="25">
        <f>(C37+C39)/(C37+C39+C48)</f>
        <v>0.29187625754527163</v>
      </c>
      <c r="J12" s="25">
        <f>(D37+D39)/(D37+D39+D48)</f>
        <v>0.29144256882688108</v>
      </c>
      <c r="K12" s="26">
        <v>0.36399999999999999</v>
      </c>
      <c r="M12" t="s">
        <v>86</v>
      </c>
      <c r="N12" t="s">
        <v>85</v>
      </c>
      <c r="O12" t="s">
        <v>85</v>
      </c>
      <c r="P12" s="41"/>
      <c r="Q12" s="41"/>
      <c r="R12" s="41"/>
      <c r="S12" s="41"/>
      <c r="T12" s="41"/>
    </row>
    <row r="13" spans="1:20" ht="15.75" thickBot="1" x14ac:dyDescent="0.3">
      <c r="A13" s="10" t="s">
        <v>7</v>
      </c>
      <c r="B13" s="11">
        <v>52000</v>
      </c>
      <c r="C13" s="11">
        <v>184000</v>
      </c>
      <c r="D13" s="11">
        <v>236000</v>
      </c>
      <c r="E13" s="17"/>
      <c r="F13" s="17"/>
      <c r="G13" s="22" t="s">
        <v>60</v>
      </c>
      <c r="H13" s="21">
        <f>B12/B13</f>
        <v>58.115384615384613</v>
      </c>
      <c r="I13" s="21">
        <f>C12/C13</f>
        <v>24.961956521739129</v>
      </c>
      <c r="J13" s="21">
        <f>D12/D13</f>
        <v>43.122881355932201</v>
      </c>
      <c r="M13" t="s">
        <v>84</v>
      </c>
      <c r="N13" t="s">
        <v>84</v>
      </c>
      <c r="O13" t="s">
        <v>84</v>
      </c>
      <c r="P13" s="41"/>
      <c r="Q13" s="41"/>
      <c r="R13" s="41"/>
      <c r="S13" s="41"/>
      <c r="T13" s="41"/>
    </row>
    <row r="14" spans="1:20" ht="15.75" thickBot="1" x14ac:dyDescent="0.3">
      <c r="A14" s="10" t="s">
        <v>8</v>
      </c>
      <c r="B14" s="11">
        <v>2970000</v>
      </c>
      <c r="C14" s="11">
        <v>4409000</v>
      </c>
      <c r="D14" s="11">
        <v>9941000</v>
      </c>
      <c r="E14" s="17"/>
      <c r="F14" s="17"/>
      <c r="G14" s="35" t="s">
        <v>61</v>
      </c>
      <c r="H14" s="21"/>
      <c r="I14" s="21"/>
      <c r="J14" s="21"/>
      <c r="P14" s="41"/>
      <c r="Q14" s="41"/>
      <c r="R14" s="41"/>
      <c r="S14" s="41"/>
      <c r="T14" s="41"/>
    </row>
    <row r="15" spans="1:20" ht="15.75" thickBot="1" x14ac:dyDescent="0.3">
      <c r="A15" s="10" t="s">
        <v>9</v>
      </c>
      <c r="B15" s="11">
        <v>174000</v>
      </c>
      <c r="C15" s="11">
        <v>77000</v>
      </c>
      <c r="D15" s="11">
        <v>189000</v>
      </c>
      <c r="E15" s="17"/>
      <c r="F15" s="17"/>
      <c r="G15" s="22" t="s">
        <v>53</v>
      </c>
      <c r="H15" s="24">
        <f>B12/B4</f>
        <v>0.27679062099285584</v>
      </c>
      <c r="I15" s="24">
        <f>C12/C4</f>
        <v>0.27544227886056971</v>
      </c>
      <c r="J15" s="24">
        <f>D12/D4</f>
        <v>0.3781303410864234</v>
      </c>
      <c r="K15" s="27">
        <v>0.1</v>
      </c>
      <c r="M15" t="s">
        <v>84</v>
      </c>
      <c r="N15" t="s">
        <v>84</v>
      </c>
      <c r="O15" t="s">
        <v>84</v>
      </c>
      <c r="P15" s="41"/>
      <c r="Q15" s="41"/>
      <c r="R15" s="41"/>
      <c r="S15" s="41"/>
      <c r="T15" s="41"/>
    </row>
    <row r="16" spans="1:20" ht="15.75" thickBot="1" x14ac:dyDescent="0.3">
      <c r="A16" s="5" t="s">
        <v>10</v>
      </c>
      <c r="B16" s="12">
        <v>2796000</v>
      </c>
      <c r="C16" s="12">
        <v>4332000</v>
      </c>
      <c r="D16" s="12">
        <v>9752000</v>
      </c>
      <c r="E16" s="18"/>
      <c r="F16" s="18"/>
      <c r="G16" s="22" t="s">
        <v>62</v>
      </c>
      <c r="H16" s="24">
        <f>B16/B4</f>
        <v>0.25609085913170909</v>
      </c>
      <c r="I16" s="24">
        <f>C16/C4</f>
        <v>0.25979010494752625</v>
      </c>
      <c r="J16" s="24">
        <f>D16/D4</f>
        <v>0.36233930296499961</v>
      </c>
      <c r="K16" s="27">
        <v>0.06</v>
      </c>
      <c r="M16" t="s">
        <v>84</v>
      </c>
      <c r="N16" t="s">
        <v>84</v>
      </c>
      <c r="O16" t="s">
        <v>84</v>
      </c>
      <c r="P16" s="41"/>
      <c r="Q16" s="41"/>
      <c r="R16" s="41"/>
      <c r="S16" s="41"/>
      <c r="T16" s="41"/>
    </row>
    <row r="17" spans="1:20" x14ac:dyDescent="0.25">
      <c r="G17" s="22" t="s">
        <v>63</v>
      </c>
      <c r="H17" s="24">
        <f>B16/B34</f>
        <v>0.16147848686110308</v>
      </c>
      <c r="I17" s="24">
        <f>C16/C34</f>
        <v>0.15046368656871939</v>
      </c>
      <c r="J17" s="24">
        <f>D16/D34</f>
        <v>0.22069839545567702</v>
      </c>
      <c r="K17" s="26">
        <v>0.108</v>
      </c>
      <c r="M17" t="s">
        <v>85</v>
      </c>
      <c r="N17" t="s">
        <v>85</v>
      </c>
      <c r="O17" t="s">
        <v>84</v>
      </c>
      <c r="P17" s="41"/>
      <c r="Q17" s="41"/>
      <c r="R17" s="41"/>
      <c r="S17" s="41"/>
      <c r="T17" s="41"/>
    </row>
    <row r="18" spans="1:20" x14ac:dyDescent="0.25">
      <c r="A18" s="38" t="s">
        <v>45</v>
      </c>
      <c r="B18" s="34"/>
      <c r="C18" s="34"/>
      <c r="D18" s="34"/>
      <c r="G18" s="22" t="s">
        <v>64</v>
      </c>
      <c r="H18" s="24">
        <f>B16/B48</f>
        <v>0.22910521140609635</v>
      </c>
      <c r="I18" s="24">
        <f>C16/C48</f>
        <v>0.25643757769490322</v>
      </c>
      <c r="J18" s="24">
        <f>D16/D48</f>
        <v>0.36645122501127309</v>
      </c>
      <c r="K18" s="25">
        <v>0.187</v>
      </c>
      <c r="M18" t="s">
        <v>84</v>
      </c>
      <c r="N18" t="s">
        <v>84</v>
      </c>
      <c r="O18" t="s">
        <v>84</v>
      </c>
      <c r="P18" s="41"/>
      <c r="Q18" s="41"/>
      <c r="R18" s="41"/>
      <c r="S18" s="41"/>
      <c r="T18" s="41"/>
    </row>
    <row r="19" spans="1:20" ht="15.75" thickBot="1" x14ac:dyDescent="0.3">
      <c r="A19" s="14"/>
      <c r="G19" s="22" t="s">
        <v>81</v>
      </c>
      <c r="H19" s="32">
        <f>(B15)/B14</f>
        <v>5.8585858585858588E-2</v>
      </c>
      <c r="I19" s="32">
        <f>C15/C14</f>
        <v>1.7464277613971423E-2</v>
      </c>
      <c r="J19" s="32">
        <f>D15/D14</f>
        <v>1.9012171813700834E-2</v>
      </c>
      <c r="K19" s="25"/>
      <c r="P19" s="41"/>
      <c r="Q19" s="41"/>
      <c r="R19" s="41"/>
      <c r="S19" s="41"/>
      <c r="T19" s="41"/>
    </row>
    <row r="20" spans="1:20" ht="15.75" thickBot="1" x14ac:dyDescent="0.3">
      <c r="A20" s="1" t="s">
        <v>0</v>
      </c>
      <c r="B20" s="2">
        <v>43856</v>
      </c>
      <c r="C20" s="2">
        <v>44227</v>
      </c>
      <c r="D20" s="2">
        <v>44591</v>
      </c>
      <c r="E20" s="33"/>
      <c r="F20" s="15"/>
      <c r="G20" s="22" t="s">
        <v>82</v>
      </c>
      <c r="H20" s="24">
        <f>B12*(1-H19)/(B37+B39+B48)</f>
        <v>0.2004194107329014</v>
      </c>
      <c r="I20" s="24">
        <f>C12*(1-I19)/(C37+C39+C48)</f>
        <v>0.18916778055495598</v>
      </c>
      <c r="J20" s="24">
        <f>D12*(1-J19)/(D37+D39+D48)</f>
        <v>0.26581588815836749</v>
      </c>
      <c r="K20" s="26">
        <v>0.13200000000000001</v>
      </c>
      <c r="M20" t="s">
        <v>84</v>
      </c>
      <c r="N20" t="s">
        <v>84</v>
      </c>
      <c r="O20" t="s">
        <v>84</v>
      </c>
      <c r="P20" s="41"/>
      <c r="Q20" s="41"/>
      <c r="R20" s="41"/>
      <c r="S20" s="41"/>
      <c r="T20" s="41"/>
    </row>
    <row r="21" spans="1:20" ht="15.75" thickBot="1" x14ac:dyDescent="0.3">
      <c r="A21" s="7" t="s">
        <v>16</v>
      </c>
      <c r="B21" s="9"/>
      <c r="C21" s="9"/>
      <c r="D21" s="9"/>
      <c r="E21" s="19"/>
      <c r="F21" s="19"/>
      <c r="G21" s="22" t="s">
        <v>65</v>
      </c>
      <c r="H21" s="24">
        <f>B12/B34</f>
        <v>0.17453075368177881</v>
      </c>
      <c r="I21" s="24">
        <f>C12/C34</f>
        <v>0.1595290194852558</v>
      </c>
      <c r="J21" s="24">
        <f>D12/D34</f>
        <v>0.23031660895738565</v>
      </c>
      <c r="K21" s="26">
        <v>0.18</v>
      </c>
      <c r="M21" t="s">
        <v>85</v>
      </c>
      <c r="N21" t="s">
        <v>85</v>
      </c>
      <c r="O21" t="s">
        <v>84</v>
      </c>
      <c r="P21" s="41"/>
      <c r="Q21" s="41"/>
      <c r="R21" s="41"/>
      <c r="S21" s="41"/>
      <c r="T21" s="41"/>
    </row>
    <row r="22" spans="1:20" ht="15.75" thickBot="1" x14ac:dyDescent="0.3">
      <c r="A22" s="10" t="s">
        <v>17</v>
      </c>
      <c r="B22" s="11">
        <v>10896000</v>
      </c>
      <c r="C22" s="11">
        <v>847000</v>
      </c>
      <c r="D22" s="11">
        <v>1990000</v>
      </c>
      <c r="E22" s="17"/>
      <c r="F22" s="17"/>
      <c r="G22" s="35" t="s">
        <v>66</v>
      </c>
      <c r="H22" s="21"/>
      <c r="I22" s="21"/>
      <c r="J22" s="21"/>
      <c r="P22" s="41"/>
      <c r="Q22" s="41"/>
      <c r="R22" s="41"/>
      <c r="S22" s="41"/>
      <c r="T22" s="41"/>
    </row>
    <row r="23" spans="1:20" ht="15.75" thickBot="1" x14ac:dyDescent="0.3">
      <c r="A23" s="10" t="s">
        <v>18</v>
      </c>
      <c r="B23" s="11">
        <v>1000</v>
      </c>
      <c r="C23" s="11">
        <v>10714000</v>
      </c>
      <c r="D23" s="11">
        <v>19218000</v>
      </c>
      <c r="E23" s="17"/>
      <c r="F23" s="17"/>
      <c r="G23" s="22" t="s">
        <v>68</v>
      </c>
      <c r="H23" s="20">
        <f>(B16)/2500000</f>
        <v>1.1184000000000001</v>
      </c>
      <c r="I23" s="20">
        <f>(C16)/2500000</f>
        <v>1.7327999999999999</v>
      </c>
      <c r="J23" s="20">
        <f>(D16)/2500000</f>
        <v>3.9007999999999998</v>
      </c>
      <c r="P23" s="41"/>
      <c r="Q23" s="41"/>
      <c r="R23" s="41"/>
      <c r="S23" s="41"/>
      <c r="T23" s="41"/>
    </row>
    <row r="24" spans="1:20" ht="15.75" thickBot="1" x14ac:dyDescent="0.3">
      <c r="A24" s="10" t="s">
        <v>19</v>
      </c>
      <c r="B24" s="11">
        <v>1657000</v>
      </c>
      <c r="C24" s="11">
        <v>2429000</v>
      </c>
      <c r="D24" s="11">
        <v>4650000</v>
      </c>
      <c r="E24" s="17"/>
      <c r="F24" s="17"/>
      <c r="G24" s="22" t="s">
        <v>67</v>
      </c>
      <c r="H24" s="21">
        <f>250/H23</f>
        <v>223.53361945636624</v>
      </c>
      <c r="I24" s="21">
        <f>250/I23</f>
        <v>144.27516158818099</v>
      </c>
      <c r="J24" s="21">
        <f>250/J23</f>
        <v>64.089417555373259</v>
      </c>
      <c r="K24" s="26">
        <v>0.13600000000000001</v>
      </c>
      <c r="M24" t="s">
        <v>84</v>
      </c>
      <c r="N24" t="s">
        <v>84</v>
      </c>
      <c r="O24" t="s">
        <v>84</v>
      </c>
      <c r="P24" s="41"/>
      <c r="Q24" s="41"/>
      <c r="R24" s="41"/>
      <c r="S24" s="41"/>
      <c r="T24" s="41"/>
    </row>
    <row r="25" spans="1:20" ht="15.75" thickBot="1" x14ac:dyDescent="0.3">
      <c r="A25" s="10" t="s">
        <v>20</v>
      </c>
      <c r="B25" s="11">
        <v>979000</v>
      </c>
      <c r="C25" s="11">
        <v>1826000</v>
      </c>
      <c r="D25" s="11">
        <v>2605000</v>
      </c>
      <c r="E25" s="17" t="s">
        <v>72</v>
      </c>
      <c r="F25" s="17">
        <f>B8*50/100</f>
        <v>1414500</v>
      </c>
      <c r="G25" s="22" t="s">
        <v>69</v>
      </c>
      <c r="H25" s="21">
        <f>(B48)/2500000</f>
        <v>4.8815999999999997</v>
      </c>
      <c r="I25" s="21">
        <f>(C48)/2500000</f>
        <v>6.7572000000000001</v>
      </c>
      <c r="J25" s="21">
        <f>(D48)/2500000</f>
        <v>10.6448</v>
      </c>
      <c r="K25" s="21">
        <f>(E48*1000)/2500000000</f>
        <v>0</v>
      </c>
      <c r="P25" s="41"/>
      <c r="Q25" s="41"/>
      <c r="R25" s="41"/>
      <c r="S25" s="41"/>
      <c r="T25" s="41"/>
    </row>
    <row r="26" spans="1:20" ht="15.75" thickBot="1" x14ac:dyDescent="0.3">
      <c r="A26" s="10" t="s">
        <v>21</v>
      </c>
      <c r="B26" s="11">
        <v>157000</v>
      </c>
      <c r="C26" s="11">
        <v>239000</v>
      </c>
      <c r="D26" s="11">
        <v>366000</v>
      </c>
      <c r="E26" s="17"/>
      <c r="F26" s="17"/>
      <c r="G26" s="22" t="s">
        <v>70</v>
      </c>
      <c r="H26" s="21">
        <f>250/H25</f>
        <v>51.212717141920685</v>
      </c>
      <c r="I26" s="21">
        <f>250/I25</f>
        <v>36.997572959213876</v>
      </c>
      <c r="J26" s="21">
        <f>250/J25</f>
        <v>23.485645573425522</v>
      </c>
      <c r="K26">
        <v>2.6</v>
      </c>
      <c r="M26" t="s">
        <v>84</v>
      </c>
      <c r="N26" t="s">
        <v>84</v>
      </c>
      <c r="O26" t="s">
        <v>84</v>
      </c>
      <c r="P26" s="41"/>
      <c r="Q26" s="41"/>
      <c r="R26" s="41"/>
      <c r="S26" s="41"/>
      <c r="T26" s="41"/>
    </row>
    <row r="27" spans="1:20" ht="15.75" thickBot="1" x14ac:dyDescent="0.3">
      <c r="A27" s="10" t="s">
        <v>22</v>
      </c>
      <c r="B27" s="11">
        <v>13690000</v>
      </c>
      <c r="C27" s="11">
        <v>16055000</v>
      </c>
      <c r="D27" s="11">
        <v>28829000</v>
      </c>
      <c r="E27" s="17"/>
      <c r="F27" s="17"/>
      <c r="G27" s="22" t="s">
        <v>71</v>
      </c>
      <c r="H27" s="28">
        <f>(250* 2500000)+(B37+B39+B48)+B26-B22</f>
        <v>628456000</v>
      </c>
      <c r="I27" s="28">
        <f>(250* 2500000)+(C37+C39+C48)+C26-C22</f>
        <v>648248000</v>
      </c>
      <c r="J27" s="28">
        <f>(250* 2500000)+(D37+D39+D48)+D26-D22</f>
        <v>660934000</v>
      </c>
      <c r="P27" s="41"/>
      <c r="Q27" s="41"/>
      <c r="R27" s="41"/>
      <c r="S27" s="41"/>
      <c r="T27" s="41"/>
    </row>
    <row r="28" spans="1:20" ht="15.75" thickBot="1" x14ac:dyDescent="0.3">
      <c r="A28" s="7" t="s">
        <v>23</v>
      </c>
      <c r="B28" s="9"/>
      <c r="C28" s="9"/>
      <c r="D28" s="9"/>
      <c r="E28" s="19"/>
      <c r="F28" s="19"/>
      <c r="G28" s="22" t="s">
        <v>73</v>
      </c>
      <c r="H28" s="29">
        <f>$F$25+B12</f>
        <v>4436500</v>
      </c>
      <c r="I28" s="29">
        <f>$F$25+C12</f>
        <v>6007500</v>
      </c>
      <c r="J28" s="29">
        <f>$F$25+D12</f>
        <v>11591500</v>
      </c>
      <c r="P28" s="41"/>
      <c r="Q28" s="41"/>
      <c r="R28" s="41"/>
      <c r="S28" s="41"/>
      <c r="T28" s="41"/>
    </row>
    <row r="29" spans="1:20" ht="15.75" thickBot="1" x14ac:dyDescent="0.3">
      <c r="A29" s="10" t="s">
        <v>24</v>
      </c>
      <c r="B29" s="11">
        <v>2292000</v>
      </c>
      <c r="C29" s="11">
        <v>2856000</v>
      </c>
      <c r="D29" s="11">
        <v>3607000</v>
      </c>
      <c r="E29" s="17"/>
      <c r="F29" s="17"/>
      <c r="G29" s="22" t="s">
        <v>74</v>
      </c>
      <c r="H29" s="30">
        <f>H27/H28</f>
        <v>141.6558097599459</v>
      </c>
      <c r="I29" s="30">
        <f>I27/I28</f>
        <v>107.90645027049521</v>
      </c>
      <c r="J29" s="30">
        <f>J27/J28</f>
        <v>57.018850019410777</v>
      </c>
      <c r="K29">
        <v>9.1999999999999993</v>
      </c>
      <c r="M29" t="s">
        <v>84</v>
      </c>
      <c r="N29" t="s">
        <v>84</v>
      </c>
      <c r="O29" t="s">
        <v>84</v>
      </c>
      <c r="P29" s="41"/>
      <c r="Q29" s="41"/>
      <c r="R29" s="41"/>
      <c r="S29" s="41"/>
      <c r="T29" s="41"/>
    </row>
    <row r="30" spans="1:20" ht="15.75" thickBot="1" x14ac:dyDescent="0.3">
      <c r="A30" s="10" t="s">
        <v>25</v>
      </c>
      <c r="B30" s="11">
        <v>618000</v>
      </c>
      <c r="C30" s="11">
        <v>4193000</v>
      </c>
      <c r="D30" s="11">
        <v>4349000</v>
      </c>
      <c r="E30" s="17"/>
      <c r="F30" s="17"/>
      <c r="H30" s="28"/>
      <c r="I30" s="28"/>
      <c r="J30" s="28"/>
    </row>
    <row r="31" spans="1:20" ht="15.75" thickBot="1" x14ac:dyDescent="0.3">
      <c r="A31" s="10" t="s">
        <v>26</v>
      </c>
      <c r="B31" s="11">
        <v>49000</v>
      </c>
      <c r="C31" s="11">
        <v>2737000</v>
      </c>
      <c r="D31" s="11">
        <v>2339000</v>
      </c>
      <c r="E31" s="17"/>
      <c r="F31" s="17"/>
      <c r="G31" s="36" t="s">
        <v>75</v>
      </c>
      <c r="H31" s="28"/>
      <c r="I31" s="28"/>
      <c r="J31" s="28"/>
    </row>
    <row r="32" spans="1:20" ht="15.75" thickBot="1" x14ac:dyDescent="0.3">
      <c r="A32" s="10" t="s">
        <v>27</v>
      </c>
      <c r="B32" s="11">
        <v>118000</v>
      </c>
      <c r="C32" s="11">
        <v>2144000</v>
      </c>
      <c r="D32" s="11">
        <v>3841000</v>
      </c>
      <c r="E32" s="17"/>
      <c r="F32" s="17"/>
      <c r="G32" s="22" t="s">
        <v>76</v>
      </c>
      <c r="H32" s="24">
        <f>H34*H35*H36</f>
        <v>0.22910521140609638</v>
      </c>
      <c r="I32" s="24">
        <f>I34*I35*I36</f>
        <v>0.25643757769490327</v>
      </c>
      <c r="J32" s="24">
        <f>J34*J35*J36</f>
        <v>0.36645122501127309</v>
      </c>
      <c r="K32" s="26">
        <v>0.187</v>
      </c>
    </row>
    <row r="33" spans="1:11" ht="15.75" thickBot="1" x14ac:dyDescent="0.3">
      <c r="A33" s="10" t="s">
        <v>28</v>
      </c>
      <c r="B33" s="11">
        <v>548000</v>
      </c>
      <c r="C33" s="11">
        <v>806000</v>
      </c>
      <c r="D33" s="11">
        <v>1222000</v>
      </c>
      <c r="E33" s="17"/>
      <c r="F33" s="17"/>
      <c r="G33" s="22" t="s">
        <v>77</v>
      </c>
      <c r="H33" s="24"/>
      <c r="I33" s="31"/>
      <c r="J33" s="31"/>
      <c r="K33" s="21"/>
    </row>
    <row r="34" spans="1:11" ht="15.75" thickBot="1" x14ac:dyDescent="0.3">
      <c r="A34" s="10" t="s">
        <v>29</v>
      </c>
      <c r="B34" s="11">
        <v>17315000</v>
      </c>
      <c r="C34" s="11">
        <v>28791000</v>
      </c>
      <c r="D34" s="11">
        <v>44187000</v>
      </c>
      <c r="E34" s="17"/>
      <c r="F34" s="17"/>
      <c r="G34" s="22" t="s">
        <v>78</v>
      </c>
      <c r="H34" s="24">
        <f>B16/B4</f>
        <v>0.25609085913170909</v>
      </c>
      <c r="I34" s="24">
        <f>C16/C4</f>
        <v>0.25979010494752625</v>
      </c>
      <c r="J34" s="24">
        <f>D16/D4</f>
        <v>0.36233930296499961</v>
      </c>
      <c r="K34" s="24">
        <v>0.06</v>
      </c>
    </row>
    <row r="35" spans="1:11" ht="15.75" thickBot="1" x14ac:dyDescent="0.3">
      <c r="A35" s="7" t="s">
        <v>30</v>
      </c>
      <c r="B35" s="9"/>
      <c r="C35" s="9"/>
      <c r="D35" s="9"/>
      <c r="E35" s="19"/>
      <c r="F35" s="19"/>
      <c r="G35" s="22" t="s">
        <v>79</v>
      </c>
      <c r="H35" s="31">
        <f>B4/B27</f>
        <v>0.79751643535427319</v>
      </c>
      <c r="I35" s="31">
        <f>C4/C27</f>
        <v>1.038617253192152</v>
      </c>
      <c r="J35" s="31">
        <f>D4/D27</f>
        <v>0.93357383190537302</v>
      </c>
      <c r="K35" s="21">
        <v>1.8</v>
      </c>
    </row>
    <row r="36" spans="1:11" ht="15.75" thickBot="1" x14ac:dyDescent="0.3">
      <c r="A36" s="10" t="s">
        <v>31</v>
      </c>
      <c r="B36" s="11">
        <v>1784000</v>
      </c>
      <c r="C36" s="11">
        <v>2926000</v>
      </c>
      <c r="D36" s="11">
        <v>4335000</v>
      </c>
      <c r="E36" s="17"/>
      <c r="F36" s="17"/>
      <c r="G36" s="22" t="s">
        <v>80</v>
      </c>
      <c r="H36" s="31">
        <f>B27/B48</f>
        <v>1.1217633562766307</v>
      </c>
      <c r="I36" s="31">
        <f>C27/C48</f>
        <v>0.95039365417628607</v>
      </c>
      <c r="J36" s="31">
        <f>D27/D48</f>
        <v>1.0833082819780551</v>
      </c>
      <c r="K36" s="21">
        <v>1.73</v>
      </c>
    </row>
    <row r="37" spans="1:11" ht="30.75" thickBot="1" x14ac:dyDescent="0.3">
      <c r="A37" s="10" t="s">
        <v>32</v>
      </c>
      <c r="B37" s="9">
        <v>0</v>
      </c>
      <c r="C37" s="11">
        <v>999000</v>
      </c>
      <c r="D37" s="9">
        <v>0</v>
      </c>
      <c r="E37" s="19"/>
      <c r="F37" s="19"/>
      <c r="G37" s="22"/>
      <c r="H37" s="31"/>
      <c r="I37" s="31"/>
      <c r="J37" s="31"/>
      <c r="K37" s="21"/>
    </row>
    <row r="38" spans="1:11" ht="30.75" thickBot="1" x14ac:dyDescent="0.3">
      <c r="A38" s="10" t="s">
        <v>33</v>
      </c>
      <c r="B38" s="11">
        <v>1784000</v>
      </c>
      <c r="C38" s="11">
        <v>3925000</v>
      </c>
      <c r="D38" s="11">
        <v>4335000</v>
      </c>
      <c r="E38" s="17"/>
      <c r="F38" s="17"/>
      <c r="H38" s="31"/>
      <c r="I38" s="31"/>
      <c r="J38" s="31"/>
      <c r="K38" s="21"/>
    </row>
    <row r="39" spans="1:11" ht="15.75" thickBot="1" x14ac:dyDescent="0.3">
      <c r="A39" s="10" t="s">
        <v>34</v>
      </c>
      <c r="B39" s="11">
        <v>1991000</v>
      </c>
      <c r="C39" s="11">
        <v>5964000</v>
      </c>
      <c r="D39" s="11">
        <v>10946000</v>
      </c>
      <c r="E39" s="17"/>
      <c r="F39" s="17"/>
      <c r="H39" s="21"/>
      <c r="I39" s="21"/>
      <c r="J39" s="21"/>
      <c r="K39" s="21"/>
    </row>
    <row r="40" spans="1:11" ht="15.75" thickBot="1" x14ac:dyDescent="0.3">
      <c r="A40" s="10" t="s">
        <v>35</v>
      </c>
      <c r="B40" s="11">
        <v>1336000</v>
      </c>
      <c r="C40" s="11">
        <v>2009000</v>
      </c>
      <c r="D40" s="11">
        <v>2294000</v>
      </c>
      <c r="E40" s="17"/>
      <c r="F40" s="17"/>
      <c r="H40" s="21"/>
      <c r="I40" s="21"/>
      <c r="J40" s="21"/>
      <c r="K40" s="21"/>
    </row>
    <row r="41" spans="1:11" ht="15.75" thickBot="1" x14ac:dyDescent="0.3">
      <c r="A41" s="10" t="s">
        <v>36</v>
      </c>
      <c r="B41" s="11">
        <v>5111000</v>
      </c>
      <c r="C41" s="11">
        <v>11898000</v>
      </c>
      <c r="D41" s="11">
        <v>17575000</v>
      </c>
      <c r="E41" s="17"/>
      <c r="F41" s="17"/>
      <c r="H41" s="21"/>
      <c r="I41" s="21"/>
      <c r="J41" s="21"/>
      <c r="K41" s="21"/>
    </row>
    <row r="42" spans="1:11" ht="15.75" thickBot="1" x14ac:dyDescent="0.3">
      <c r="A42" s="7" t="s">
        <v>37</v>
      </c>
      <c r="B42" s="9"/>
      <c r="C42" s="9"/>
      <c r="D42" s="9"/>
      <c r="E42" s="19"/>
      <c r="F42" s="19"/>
      <c r="H42" s="21"/>
      <c r="I42" s="21"/>
      <c r="J42" s="21"/>
      <c r="K42" s="21"/>
    </row>
    <row r="43" spans="1:11" ht="15.75" thickBot="1" x14ac:dyDescent="0.3">
      <c r="A43" s="10" t="s">
        <v>38</v>
      </c>
      <c r="B43" s="11">
        <v>1000</v>
      </c>
      <c r="C43" s="11">
        <v>3000</v>
      </c>
      <c r="D43" s="11">
        <v>3000</v>
      </c>
      <c r="E43" s="17"/>
      <c r="F43" s="17"/>
      <c r="H43" s="21"/>
      <c r="I43" s="21"/>
      <c r="J43" s="21"/>
    </row>
    <row r="44" spans="1:11" ht="15.75" thickBot="1" x14ac:dyDescent="0.3">
      <c r="A44" s="10" t="s">
        <v>39</v>
      </c>
      <c r="B44" s="11">
        <v>14971000</v>
      </c>
      <c r="C44" s="11">
        <v>18908000</v>
      </c>
      <c r="D44" s="11">
        <v>16235000</v>
      </c>
      <c r="E44" s="17"/>
      <c r="F44" s="17"/>
      <c r="H44" s="21"/>
      <c r="I44" s="21"/>
      <c r="J44" s="21"/>
    </row>
    <row r="45" spans="1:11" ht="15.75" thickBot="1" x14ac:dyDescent="0.3">
      <c r="A45" s="10" t="s">
        <v>40</v>
      </c>
      <c r="B45" s="11">
        <v>-9814000</v>
      </c>
      <c r="C45" s="11">
        <v>-10756000</v>
      </c>
      <c r="D45" s="9" t="s">
        <v>5</v>
      </c>
      <c r="E45" s="19"/>
      <c r="F45" s="19"/>
      <c r="H45" s="21"/>
      <c r="I45" s="21"/>
      <c r="J45" s="21"/>
    </row>
    <row r="46" spans="1:11" ht="15.75" thickBot="1" x14ac:dyDescent="0.3">
      <c r="A46" s="10" t="s">
        <v>41</v>
      </c>
      <c r="B46" s="11">
        <v>7045000</v>
      </c>
      <c r="C46" s="11">
        <v>8719000</v>
      </c>
      <c r="D46" s="11">
        <v>10385000</v>
      </c>
      <c r="E46" s="17"/>
      <c r="F46" s="17"/>
      <c r="H46" s="21"/>
      <c r="I46" s="21"/>
      <c r="J46" s="21"/>
    </row>
    <row r="47" spans="1:11" ht="15.75" thickBot="1" x14ac:dyDescent="0.3">
      <c r="A47" s="10" t="s">
        <v>42</v>
      </c>
      <c r="B47" s="11">
        <v>1000</v>
      </c>
      <c r="C47" s="11">
        <v>19000</v>
      </c>
      <c r="D47" s="11">
        <v>-11000</v>
      </c>
      <c r="E47" s="17"/>
      <c r="F47" s="17"/>
      <c r="H47" s="21"/>
      <c r="I47" s="21"/>
      <c r="J47" s="21"/>
    </row>
    <row r="48" spans="1:11" ht="15.75" thickBot="1" x14ac:dyDescent="0.3">
      <c r="A48" s="10" t="s">
        <v>43</v>
      </c>
      <c r="B48" s="11">
        <v>12204000</v>
      </c>
      <c r="C48" s="11">
        <v>16893000</v>
      </c>
      <c r="D48" s="11">
        <v>26612000</v>
      </c>
      <c r="E48" s="17"/>
      <c r="F48" s="17"/>
      <c r="H48" s="21"/>
      <c r="I48" s="21"/>
      <c r="J48" s="21"/>
    </row>
    <row r="49" spans="1:10" ht="30.75" thickBot="1" x14ac:dyDescent="0.3">
      <c r="A49" s="10" t="s">
        <v>44</v>
      </c>
      <c r="B49" s="11">
        <v>17315000</v>
      </c>
      <c r="C49" s="11">
        <v>28791000</v>
      </c>
      <c r="D49" s="11">
        <v>44187000</v>
      </c>
      <c r="E49" s="17"/>
      <c r="F49" s="17"/>
      <c r="H49" s="21"/>
      <c r="I49" s="21"/>
      <c r="J49" s="21"/>
    </row>
  </sheetData>
  <mergeCells count="2">
    <mergeCell ref="M2:O2"/>
    <mergeCell ref="P2:T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Gwen Le</cp:lastModifiedBy>
  <dcterms:created xsi:type="dcterms:W3CDTF">2022-03-21T23:06:42Z</dcterms:created>
  <dcterms:modified xsi:type="dcterms:W3CDTF">2022-05-31T03:53:16Z</dcterms:modified>
</cp:coreProperties>
</file>