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You protein concenration" sheetId="2" r:id="rId4"/>
    <sheet state="visible" name="Sheet3" sheetId="3" r:id="rId5"/>
    <sheet state="visible" name="Sheet2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9">
      <text>
        <t xml:space="preserve">OD 460
	-Yinon Bar-on</t>
      </text>
    </comment>
  </commentList>
</comments>
</file>

<file path=xl/sharedStrings.xml><?xml version="1.0" encoding="utf-8"?>
<sst xmlns="http://schemas.openxmlformats.org/spreadsheetml/2006/main" count="738" uniqueCount="169">
  <si>
    <t>Reference</t>
  </si>
  <si>
    <t>Figure S14 in You et al.</t>
  </si>
  <si>
    <t>Growth rate [h^-1]</t>
  </si>
  <si>
    <t>Protein concentration [µg/mL OD600]</t>
  </si>
  <si>
    <t>Strain</t>
  </si>
  <si>
    <t>Protein/mass</t>
  </si>
  <si>
    <t>Nutrient Conditions</t>
  </si>
  <si>
    <t>Growth
rate (1/h)</t>
  </si>
  <si>
    <t>Total RNA
(μg)/mL/OD 600</t>
  </si>
  <si>
    <t>Total RNA SE</t>
  </si>
  <si>
    <t>Total Protein
(μg)/mL/OD 600</t>
  </si>
  <si>
    <t>Total Protein
SE</t>
  </si>
  <si>
    <t>Fraction of RNA out of dry weight</t>
  </si>
  <si>
    <t>Fraction of protein out of dry weight</t>
  </si>
  <si>
    <t>Fraction of DNA out of dry weight</t>
  </si>
  <si>
    <t>Fraction of RNA + Protein + DNA out of dry weight</t>
  </si>
  <si>
    <t>RNA/Protein</t>
  </si>
  <si>
    <t>Label</t>
  </si>
  <si>
    <t>Mode</t>
  </si>
  <si>
    <t>Remarks</t>
  </si>
  <si>
    <t>Total DNA [µg/mL OD600]</t>
  </si>
  <si>
    <t>Total DNA SE</t>
  </si>
  <si>
    <t>Cell dry weight [µg/mL OD600]</t>
  </si>
  <si>
    <t>Cell concentration [# cells/mL OD600]</t>
  </si>
  <si>
    <t>Cell concentration SE</t>
  </si>
  <si>
    <t>Growth
rate SE (1/h)</t>
  </si>
  <si>
    <t>RDM+ 0.2% glucose+10 mM NH 4Cl</t>
  </si>
  <si>
    <t>http://dx.doi.org/10.1038/nmicrobiol.2016.231</t>
  </si>
  <si>
    <t>Dai et al.</t>
  </si>
  <si>
    <t>Batch</t>
  </si>
  <si>
    <t>RDM+ 0.2% glycerol+10 mM NH 4Cl</t>
  </si>
  <si>
    <t>0. 2 % glucose+cAA+10 mM NH 4Cl</t>
  </si>
  <si>
    <t>0. 2 % lactose+cAA+10 mM NH 4Cl</t>
  </si>
  <si>
    <t>RNA/mass</t>
  </si>
  <si>
    <t>10 mM glucose-6-phosphate
+10 mM gluconate+10 mM NH 4Cl</t>
  </si>
  <si>
    <t>0.2% glucose+10 mM NH 4Cl</t>
  </si>
  <si>
    <t>0.2% lactose+10 mM NH 4Cl</t>
  </si>
  <si>
    <t>0.2% arabinose+10 mM NH 4Cl</t>
  </si>
  <si>
    <t>0.2% mannitol+10 mM NH 4Cl</t>
  </si>
  <si>
    <t>0.2% xylose+10 mM NH 4Cl</t>
  </si>
  <si>
    <t>40 mM sodium pyruvate+10 mM NH 4Cl</t>
  </si>
  <si>
    <t>20 mM succinate+10 mM NH 4Cl</t>
  </si>
  <si>
    <t>0.2 % glycerol+10 mM NH 4Cl</t>
  </si>
  <si>
    <t>0.2% fructose+10 mM NH 4Cl</t>
  </si>
  <si>
    <t>0.2% sorbitol+10 mM NH 4Cl</t>
  </si>
  <si>
    <t>0.2% galactose+10 mM NH 4Cl</t>
  </si>
  <si>
    <t>60 mM acetate+10 mM NH 4Cl</t>
  </si>
  <si>
    <t>0.2% mannose+10 mM NH 4Cl</t>
  </si>
  <si>
    <t>0.1% mannose+10 mM NH 4Cl</t>
  </si>
  <si>
    <t>NQ1261(ΔptsG ) in 0.2% glucose+10
mM NH 4Cl</t>
  </si>
  <si>
    <t>20 mM potassium aspartate</t>
  </si>
  <si>
    <t>0.075% mannose+10 mM NH 4Cl</t>
  </si>
  <si>
    <t>0.2% glycerol +10 mM Arginine</t>
  </si>
  <si>
    <t>20 mM aspartate+10 mM NH 4Cl</t>
  </si>
  <si>
    <t>20 mM glutamate+10 mM NH 4Cl</t>
  </si>
  <si>
    <t>0.2% glycerol+20 mM Threonine</t>
  </si>
  <si>
    <t>Stationary phase</t>
  </si>
  <si>
    <t>Med. C + succ</t>
  </si>
  <si>
    <t>Fraction of RNA</t>
  </si>
  <si>
    <t>Fraction of protein</t>
  </si>
  <si>
    <t>Dennis &amp; Bremmer</t>
  </si>
  <si>
    <t>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</t>
  </si>
  <si>
    <t>Med. C + glyc</t>
  </si>
  <si>
    <t>Med. C + gluc</t>
  </si>
  <si>
    <t>Med. C + AA + glyc</t>
  </si>
  <si>
    <t>Med. C + AA + gluc</t>
  </si>
  <si>
    <t>Taymaz-Nikerel</t>
  </si>
  <si>
    <t>https://www.ncbi.nlm.nih.gov/pubmed/20506321</t>
  </si>
  <si>
    <t>Taymaz-Nikerel et al.</t>
  </si>
  <si>
    <t>Chemostat</t>
  </si>
  <si>
    <t>NCM3722 60 mM acetate</t>
  </si>
  <si>
    <t>doi:10.1038/nature12446</t>
  </si>
  <si>
    <t>You et al.</t>
  </si>
  <si>
    <t>NCM3722 20 mM sorbitol</t>
  </si>
  <si>
    <t>NCM3722 20 mM pyruvate</t>
  </si>
  <si>
    <t>NCM3722 0.4% glycerol</t>
  </si>
  <si>
    <t>NCM3722 0.4% glucose</t>
  </si>
  <si>
    <t>NCM3722 10mM G6P + 10mM gluconate</t>
  </si>
  <si>
    <t>NQ5 0.4% glucose 3mM NH4Cl</t>
  </si>
  <si>
    <t>NQ5 0.4% glucose 5mM NH4Cl</t>
  </si>
  <si>
    <t>NQ5 0.4% glucose 20mM NH4Cl</t>
  </si>
  <si>
    <t>NQ34 0.4% glucose 20mM NH4Cl + 40 ng/ml cTc</t>
  </si>
  <si>
    <t>NQ34 0.4% glucose 20mM NH4Cl + 100 ng/ml cTc</t>
  </si>
  <si>
    <t>NQ5 0.4% glycerol 5mM NH4Cl</t>
  </si>
  <si>
    <t>NQ5 0.4% glycerol 20mM NH4Cl</t>
  </si>
  <si>
    <t>NQ34 0.4% glycerol 20mM NH4Cl + 15 ng/ml cTc</t>
  </si>
  <si>
    <t>NQ34 0.4% glycerol 20mM NH4Cl + 40 ng/ml cTc</t>
  </si>
  <si>
    <t>NQ34 0.4% glycerol 20mM NH4Cl + 100 ng/ml cTc</t>
  </si>
  <si>
    <t>M63 + glyc</t>
  </si>
  <si>
    <t>DOI: 10.1126/science.1192588</t>
  </si>
  <si>
    <t>Scott et al.</t>
  </si>
  <si>
    <t>M63 + gluc</t>
  </si>
  <si>
    <t>cAA + glyc</t>
  </si>
  <si>
    <t>cAA + gluc</t>
  </si>
  <si>
    <t>RDM + glyc</t>
  </si>
  <si>
    <t>RDM + gluc</t>
  </si>
  <si>
    <t>TRIS + acetate</t>
  </si>
  <si>
    <t>https://doi-org.ezproxy.weizmann.ac.il/10.1016/0022-2836(71)90337-8</t>
  </si>
  <si>
    <t>Forchhammer &amp; Lindahl</t>
  </si>
  <si>
    <t>TRIS + succinate</t>
  </si>
  <si>
    <t>TRIS + gluc</t>
  </si>
  <si>
    <t>TRIS + cAA + gluc</t>
  </si>
  <si>
    <t>FL Broth</t>
  </si>
  <si>
    <t>37C 2 Gen/h</t>
  </si>
  <si>
    <t>https://lib.dr.iastate.edu/cgi/viewcontent.cgi?referer=https://www.google.co.il/&amp;httpsredir=1&amp;article=5675&amp;context=rtd</t>
  </si>
  <si>
    <t>Moore</t>
  </si>
  <si>
    <t>Medium can support growth rate of 1.56</t>
  </si>
  <si>
    <t>37C 1 Gen/h</t>
  </si>
  <si>
    <t>37C 0.5 Gen/h</t>
  </si>
  <si>
    <t>25C 1 Gen/h</t>
  </si>
  <si>
    <t>25C 0.5 Gen/h</t>
  </si>
  <si>
    <t>N Limitation 0.1</t>
  </si>
  <si>
    <t>https://doi.org/10.1101/224204</t>
  </si>
  <si>
    <t>Li et al.</t>
  </si>
  <si>
    <t>Medium can support growth rate of 0.87 according to batch measurements in the same media by Scott et al.</t>
  </si>
  <si>
    <t>N Limitation 0.3</t>
  </si>
  <si>
    <t>N Limitation 0.5</t>
  </si>
  <si>
    <t>N Limitation 0.7</t>
  </si>
  <si>
    <t>C Limitation 0.1</t>
  </si>
  <si>
    <t>C Limitation 0.3</t>
  </si>
  <si>
    <t>C Limitation 0.5</t>
  </si>
  <si>
    <t>C Limitation 0.7</t>
  </si>
  <si>
    <t>P Limitation 0.1</t>
  </si>
  <si>
    <t>P Limitation 0.3</t>
  </si>
  <si>
    <t>P Limitation 0.5</t>
  </si>
  <si>
    <t>P Limitation 0.7</t>
  </si>
  <si>
    <t>NCM3722</t>
  </si>
  <si>
    <t>RDM+glucose</t>
  </si>
  <si>
    <t>DOI 10.15252/msb.20156178</t>
  </si>
  <si>
    <t>Basan et al.</t>
  </si>
  <si>
    <t>Glucose+cAA</t>
  </si>
  <si>
    <t>Glucose</t>
  </si>
  <si>
    <t>Glycerol</t>
  </si>
  <si>
    <t>Acetate</t>
  </si>
  <si>
    <t>Mannose</t>
  </si>
  <si>
    <t>NQ1389</t>
  </si>
  <si>
    <t>Glucose + 0 ng/mL cTc</t>
  </si>
  <si>
    <t>Glucose+cAA + 0 ng/mL cTc</t>
  </si>
  <si>
    <t>MG1655</t>
  </si>
  <si>
    <t>M9 + Glucose</t>
  </si>
  <si>
    <t>doi: 10.1074/jbc.M307968200</t>
  </si>
  <si>
    <t>Fisher &amp; Sauer</t>
  </si>
  <si>
    <t>Glucose limited chemostat</t>
  </si>
  <si>
    <t>W3110</t>
  </si>
  <si>
    <t>C limited chemostat</t>
  </si>
  <si>
    <t>DOI: 10.1128/JB.185.24.7053–7067.2003</t>
  </si>
  <si>
    <t>Hua et al.</t>
  </si>
  <si>
    <t>N limited chemostat</t>
  </si>
  <si>
    <t>JM101</t>
  </si>
  <si>
    <t>DOI: 10.1128/JB.184.1.152–164.2002</t>
  </si>
  <si>
    <t>Emmerling et al.</t>
  </si>
  <si>
    <t>TSB</t>
  </si>
  <si>
    <t>https://doi-org.ezproxy.weizmann.ac.il/10.1016/j.cub.2017.03.022</t>
  </si>
  <si>
    <t>Fangwei et al.</t>
  </si>
  <si>
    <t>MOPS glucose synthetic rich</t>
  </si>
  <si>
    <t>MOPS glucose + 12 a. a.</t>
  </si>
  <si>
    <t>MOPS glucose</t>
  </si>
  <si>
    <t>MOPS sorbitol</t>
  </si>
  <si>
    <t>MOPS glycerol</t>
  </si>
  <si>
    <t>MOPS glucose + 6 a. a.</t>
  </si>
  <si>
    <t>MOPS glucose + casamino acids</t>
  </si>
  <si>
    <t>M9 glucose + 3 a. a.</t>
  </si>
  <si>
    <t>MOPS glycerol synthetic rich</t>
  </si>
  <si>
    <t>MOPS glucose + 12 a. a. + 0.2mM uracil</t>
  </si>
  <si>
    <t>MOPS glucose + 6 a. a. + 0.2mM uracil</t>
  </si>
  <si>
    <t>M9 glucose + 3 a. a. + 0.2mM uracil</t>
  </si>
  <si>
    <t>MOPS glucose + 0.2mM uracil</t>
  </si>
  <si>
    <t>MOPS glycerol + 0.2mM uracil</t>
  </si>
  <si>
    <t>MOPS mannose synthetic 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</si>
</sst>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u/>
      <color rgb="FF0000FF"/>
    </font>
    <font>
      <color rgb="FF222222"/>
      <name val="&quot;Source Sans Pro&quot;"/>
    </font>
    <font>
      <color rgb="FF666666"/>
      <name val="Roboto"/>
    </font>
    <font>
      <u/>
      <sz val="11.0"/>
      <color rgb="FF333333"/>
      <name val="GillSansRegular"/>
    </font>
    <font>
      <name val="Arial"/>
    </font>
    <font>
      <name val="Calibri"/>
    </font>
    <font>
      <b/>
      <sz val="11.0"/>
      <color rgb="FF646464"/>
      <name val="&quot;Open Sans&quot;"/>
    </font>
    <font>
      <color rgb="FF333300"/>
      <name val="Inherit"/>
    </font>
    <font>
      <color rgb="FF000000"/>
    </font>
    <font>
      <color rgb="FFE9711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1" xfId="0" applyFont="1" applyNumberForma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left" readingOrder="0" vertical="bottom"/>
    </xf>
    <xf borderId="0" fillId="2" fontId="8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7" numFmtId="11" xfId="0" applyAlignment="1" applyFont="1" applyNumberFormat="1">
      <alignment horizontal="left" readingOrder="0" vertical="bottom"/>
    </xf>
    <xf borderId="0" fillId="3" fontId="9" numFmtId="0" xfId="0" applyAlignment="1" applyFill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1" fillId="0" fontId="1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-org.ezproxy.weizmann.ac.il/10.1016/0022-2836(71)90337-8" TargetMode="External"/><Relationship Id="rId42" Type="http://schemas.openxmlformats.org/officeDocument/2006/relationships/hyperlink" Target="https://doi-org.ezproxy.weizmann.ac.il/10.1016/0022-2836(71)90337-8" TargetMode="External"/><Relationship Id="rId41" Type="http://schemas.openxmlformats.org/officeDocument/2006/relationships/hyperlink" Target="https://doi-org.ezproxy.weizmann.ac.il/10.1016/0022-2836(71)90337-8" TargetMode="External"/><Relationship Id="rId44" Type="http://schemas.openxmlformats.org/officeDocument/2006/relationships/hyperlink" Target="https://lib.dr.iastate.edu/cgi/viewcontent.cgi?referer=https://www.google.co.il/&amp;httpsredir=1&amp;article=5675&amp;context=rtd" TargetMode="External"/><Relationship Id="rId43" Type="http://schemas.openxmlformats.org/officeDocument/2006/relationships/hyperlink" Target="https://lib.dr.iastate.edu/cgi/viewcontent.cgi?referer=https://www.google.co.il/&amp;httpsredir=1&amp;article=5675&amp;context=rtd" TargetMode="External"/><Relationship Id="rId46" Type="http://schemas.openxmlformats.org/officeDocument/2006/relationships/hyperlink" Target="https://lib.dr.iastate.edu/cgi/viewcontent.cgi?referer=https://www.google.co.il/&amp;httpsredir=1&amp;article=5675&amp;context=rtd" TargetMode="External"/><Relationship Id="rId45" Type="http://schemas.openxmlformats.org/officeDocument/2006/relationships/hyperlink" Target="https://lib.dr.iastate.edu/cgi/viewcontent.cgi?referer=https://www.google.co.il/&amp;httpsredir=1&amp;article=5675&amp;context=rtd" TargetMode="External"/><Relationship Id="rId107" Type="http://schemas.openxmlformats.org/officeDocument/2006/relationships/hyperlink" Target="https://doi-org.ezproxy.weizmann.ac.il/10.1016/j.cub.2017.03.022" TargetMode="External"/><Relationship Id="rId106" Type="http://schemas.openxmlformats.org/officeDocument/2006/relationships/hyperlink" Target="https://doi-org.ezproxy.weizmann.ac.il/10.1016/j.cub.2017.03.022" TargetMode="External"/><Relationship Id="rId105" Type="http://schemas.openxmlformats.org/officeDocument/2006/relationships/hyperlink" Target="https://doi-org.ezproxy.weizmann.ac.il/10.1016/j.cub.2017.03.022" TargetMode="External"/><Relationship Id="rId104" Type="http://schemas.openxmlformats.org/officeDocument/2006/relationships/hyperlink" Target="https://doi-org.ezproxy.weizmann.ac.il/10.1016/j.cub.2017.03.022" TargetMode="External"/><Relationship Id="rId109" Type="http://schemas.openxmlformats.org/officeDocument/2006/relationships/hyperlink" Target="https://doi-org.ezproxy.weizmann.ac.il/10.1016/j.cub.2017.03.022" TargetMode="External"/><Relationship Id="rId108" Type="http://schemas.openxmlformats.org/officeDocument/2006/relationships/hyperlink" Target="https://doi-org.ezproxy.weizmann.ac.il/10.1016/j.cub.2017.03.022" TargetMode="External"/><Relationship Id="rId48" Type="http://schemas.openxmlformats.org/officeDocument/2006/relationships/hyperlink" Target="https://doi.org/10.1101/224204" TargetMode="External"/><Relationship Id="rId47" Type="http://schemas.openxmlformats.org/officeDocument/2006/relationships/hyperlink" Target="https://lib.dr.iastate.edu/cgi/viewcontent.cgi?referer=https://www.google.co.il/&amp;httpsredir=1&amp;article=5675&amp;context=rtd" TargetMode="External"/><Relationship Id="rId49" Type="http://schemas.openxmlformats.org/officeDocument/2006/relationships/hyperlink" Target="https://doi.org/10.1101/224204" TargetMode="External"/><Relationship Id="rId103" Type="http://schemas.openxmlformats.org/officeDocument/2006/relationships/hyperlink" Target="https://doi-org.ezproxy.weizmann.ac.il/10.1016/j.cub.2017.03.022" TargetMode="External"/><Relationship Id="rId102" Type="http://schemas.openxmlformats.org/officeDocument/2006/relationships/hyperlink" Target="https://doi-org.ezproxy.weizmann.ac.il/10.1016/j.cub.2017.03.022" TargetMode="External"/><Relationship Id="rId101" Type="http://schemas.openxmlformats.org/officeDocument/2006/relationships/hyperlink" Target="https://doi-org.ezproxy.weizmann.ac.il/10.1016/j.cub.2017.03.022" TargetMode="External"/><Relationship Id="rId100" Type="http://schemas.openxmlformats.org/officeDocument/2006/relationships/hyperlink" Target="https://doi-org.ezproxy.weizmann.ac.il/10.1016/j.cub.2017.03.022" TargetMode="External"/><Relationship Id="rId31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30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33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32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35" Type="http://schemas.openxmlformats.org/officeDocument/2006/relationships/hyperlink" Target="https://www.ncbi.nlm.nih.gov/pubmed/20506321" TargetMode="External"/><Relationship Id="rId34" Type="http://schemas.openxmlformats.org/officeDocument/2006/relationships/hyperlink" Target="https://www.ncbi.nlm.nih.gov/pubmed/20506321" TargetMode="External"/><Relationship Id="rId37" Type="http://schemas.openxmlformats.org/officeDocument/2006/relationships/hyperlink" Target="https://www.ncbi.nlm.nih.gov/pubmed/20506321" TargetMode="External"/><Relationship Id="rId36" Type="http://schemas.openxmlformats.org/officeDocument/2006/relationships/hyperlink" Target="https://www.ncbi.nlm.nih.gov/pubmed/20506321" TargetMode="External"/><Relationship Id="rId39" Type="http://schemas.openxmlformats.org/officeDocument/2006/relationships/hyperlink" Target="https://doi-org.ezproxy.weizmann.ac.il/10.1016/0022-2836(71)90337-8" TargetMode="External"/><Relationship Id="rId38" Type="http://schemas.openxmlformats.org/officeDocument/2006/relationships/hyperlink" Target="https://doi-org.ezproxy.weizmann.ac.il/10.1016/0022-2836(71)90337-8" TargetMode="External"/><Relationship Id="rId20" Type="http://schemas.openxmlformats.org/officeDocument/2006/relationships/hyperlink" Target="http://dx.doi.org/10.1038/nmicrobiol.2016.231" TargetMode="External"/><Relationship Id="rId22" Type="http://schemas.openxmlformats.org/officeDocument/2006/relationships/hyperlink" Target="http://dx.doi.org/10.1038/nmicrobiol.2016.231" TargetMode="External"/><Relationship Id="rId21" Type="http://schemas.openxmlformats.org/officeDocument/2006/relationships/hyperlink" Target="http://dx.doi.org/10.1038/nmicrobiol.2016.231" TargetMode="External"/><Relationship Id="rId24" Type="http://schemas.openxmlformats.org/officeDocument/2006/relationships/hyperlink" Target="http://dx.doi.org/10.1038/nmicrobiol.2016.231" TargetMode="External"/><Relationship Id="rId23" Type="http://schemas.openxmlformats.org/officeDocument/2006/relationships/hyperlink" Target="http://dx.doi.org/10.1038/nmicrobiol.2016.231" TargetMode="External"/><Relationship Id="rId26" Type="http://schemas.openxmlformats.org/officeDocument/2006/relationships/hyperlink" Target="http://dx.doi.org/10.1038/nmicrobiol.2016.231" TargetMode="External"/><Relationship Id="rId25" Type="http://schemas.openxmlformats.org/officeDocument/2006/relationships/hyperlink" Target="http://dx.doi.org/10.1038/nmicrobiol.2016.231" TargetMode="External"/><Relationship Id="rId28" Type="http://schemas.openxmlformats.org/officeDocument/2006/relationships/hyperlink" Target="http://dx.doi.org/10.1038/nmicrobiol.2016.231" TargetMode="External"/><Relationship Id="rId27" Type="http://schemas.openxmlformats.org/officeDocument/2006/relationships/hyperlink" Target="http://dx.doi.org/10.1038/nmicrobiol.2016.231" TargetMode="External"/><Relationship Id="rId29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95" Type="http://schemas.openxmlformats.org/officeDocument/2006/relationships/hyperlink" Target="https://doi-org.ezproxy.weizmann.ac.il/10.1016/j.cub.2017.03.022" TargetMode="External"/><Relationship Id="rId94" Type="http://schemas.openxmlformats.org/officeDocument/2006/relationships/hyperlink" Target="https://doi-org.ezproxy.weizmann.ac.il/10.1016/j.cub.2017.03.022" TargetMode="External"/><Relationship Id="rId97" Type="http://schemas.openxmlformats.org/officeDocument/2006/relationships/hyperlink" Target="https://doi-org.ezproxy.weizmann.ac.il/10.1016/j.cub.2017.03.022" TargetMode="External"/><Relationship Id="rId96" Type="http://schemas.openxmlformats.org/officeDocument/2006/relationships/hyperlink" Target="https://doi-org.ezproxy.weizmann.ac.il/10.1016/j.cub.2017.03.022" TargetMode="External"/><Relationship Id="rId11" Type="http://schemas.openxmlformats.org/officeDocument/2006/relationships/hyperlink" Target="http://dx.doi.org/10.1038/nmicrobiol.2016.231" TargetMode="External"/><Relationship Id="rId99" Type="http://schemas.openxmlformats.org/officeDocument/2006/relationships/hyperlink" Target="https://doi-org.ezproxy.weizmann.ac.il/10.1016/j.cub.2017.03.022" TargetMode="External"/><Relationship Id="rId10" Type="http://schemas.openxmlformats.org/officeDocument/2006/relationships/hyperlink" Target="http://dx.doi.org/10.1038/nmicrobiol.2016.231" TargetMode="External"/><Relationship Id="rId98" Type="http://schemas.openxmlformats.org/officeDocument/2006/relationships/hyperlink" Target="https://doi-org.ezproxy.weizmann.ac.il/10.1016/j.cub.2017.03.022" TargetMode="External"/><Relationship Id="rId13" Type="http://schemas.openxmlformats.org/officeDocument/2006/relationships/hyperlink" Target="http://dx.doi.org/10.1038/nmicrobiol.2016.231" TargetMode="External"/><Relationship Id="rId12" Type="http://schemas.openxmlformats.org/officeDocument/2006/relationships/hyperlink" Target="http://dx.doi.org/10.1038/nmicrobiol.2016.231" TargetMode="External"/><Relationship Id="rId91" Type="http://schemas.openxmlformats.org/officeDocument/2006/relationships/hyperlink" Target="https://doi-org.ezproxy.weizmann.ac.il/10.1016/j.cub.2017.03.022" TargetMode="External"/><Relationship Id="rId90" Type="http://schemas.openxmlformats.org/officeDocument/2006/relationships/hyperlink" Target="https://doi-org.ezproxy.weizmann.ac.il/10.1016/j.cub.2017.03.022" TargetMode="External"/><Relationship Id="rId93" Type="http://schemas.openxmlformats.org/officeDocument/2006/relationships/hyperlink" Target="https://doi-org.ezproxy.weizmann.ac.il/10.1016/j.cub.2017.03.022" TargetMode="External"/><Relationship Id="rId92" Type="http://schemas.openxmlformats.org/officeDocument/2006/relationships/hyperlink" Target="https://doi-org.ezproxy.weizmann.ac.il/10.1016/j.cub.2017.03.022" TargetMode="External"/><Relationship Id="rId118" Type="http://schemas.openxmlformats.org/officeDocument/2006/relationships/vmlDrawing" Target="../drawings/vmlDrawing1.vml"/><Relationship Id="rId117" Type="http://schemas.openxmlformats.org/officeDocument/2006/relationships/drawing" Target="../drawings/drawing1.xml"/><Relationship Id="rId116" Type="http://schemas.openxmlformats.org/officeDocument/2006/relationships/hyperlink" Target="https://doi-org.ezproxy.weizmann.ac.il/10.1016/j.cub.2017.03.022" TargetMode="External"/><Relationship Id="rId115" Type="http://schemas.openxmlformats.org/officeDocument/2006/relationships/hyperlink" Target="https://doi-org.ezproxy.weizmann.ac.il/10.1016/j.cub.2017.03.022" TargetMode="External"/><Relationship Id="rId15" Type="http://schemas.openxmlformats.org/officeDocument/2006/relationships/hyperlink" Target="http://dx.doi.org/10.1038/nmicrobiol.2016.231" TargetMode="External"/><Relationship Id="rId110" Type="http://schemas.openxmlformats.org/officeDocument/2006/relationships/hyperlink" Target="https://doi-org.ezproxy.weizmann.ac.il/10.1016/j.cub.2017.03.022" TargetMode="External"/><Relationship Id="rId14" Type="http://schemas.openxmlformats.org/officeDocument/2006/relationships/hyperlink" Target="http://dx.doi.org/10.1038/nmicrobiol.2016.231" TargetMode="External"/><Relationship Id="rId17" Type="http://schemas.openxmlformats.org/officeDocument/2006/relationships/hyperlink" Target="http://dx.doi.org/10.1038/nmicrobiol.2016.231" TargetMode="External"/><Relationship Id="rId16" Type="http://schemas.openxmlformats.org/officeDocument/2006/relationships/hyperlink" Target="http://dx.doi.org/10.1038/nmicrobiol.2016.231" TargetMode="External"/><Relationship Id="rId19" Type="http://schemas.openxmlformats.org/officeDocument/2006/relationships/hyperlink" Target="http://dx.doi.org/10.1038/nmicrobiol.2016.231" TargetMode="External"/><Relationship Id="rId114" Type="http://schemas.openxmlformats.org/officeDocument/2006/relationships/hyperlink" Target="https://doi-org.ezproxy.weizmann.ac.il/10.1016/j.cub.2017.03.022" TargetMode="External"/><Relationship Id="rId18" Type="http://schemas.openxmlformats.org/officeDocument/2006/relationships/hyperlink" Target="http://dx.doi.org/10.1038/nmicrobiol.2016.231" TargetMode="External"/><Relationship Id="rId113" Type="http://schemas.openxmlformats.org/officeDocument/2006/relationships/hyperlink" Target="https://doi-org.ezproxy.weizmann.ac.il/10.1016/j.cub.2017.03.022" TargetMode="External"/><Relationship Id="rId112" Type="http://schemas.openxmlformats.org/officeDocument/2006/relationships/hyperlink" Target="https://doi-org.ezproxy.weizmann.ac.il/10.1016/j.cub.2017.03.022" TargetMode="External"/><Relationship Id="rId111" Type="http://schemas.openxmlformats.org/officeDocument/2006/relationships/hyperlink" Target="https://doi-org.ezproxy.weizmann.ac.il/10.1016/j.cub.2017.03.022" TargetMode="External"/><Relationship Id="rId84" Type="http://schemas.openxmlformats.org/officeDocument/2006/relationships/hyperlink" Target="https://doi-org.ezproxy.weizmann.ac.il/10.1016/j.cub.2017.03.022" TargetMode="External"/><Relationship Id="rId83" Type="http://schemas.openxmlformats.org/officeDocument/2006/relationships/hyperlink" Target="https://doi-org.ezproxy.weizmann.ac.il/10.1016/j.cub.2017.03.022" TargetMode="External"/><Relationship Id="rId86" Type="http://schemas.openxmlformats.org/officeDocument/2006/relationships/hyperlink" Target="https://doi-org.ezproxy.weizmann.ac.il/10.1016/j.cub.2017.03.022" TargetMode="External"/><Relationship Id="rId85" Type="http://schemas.openxmlformats.org/officeDocument/2006/relationships/hyperlink" Target="https://doi-org.ezproxy.weizmann.ac.il/10.1016/j.cub.2017.03.022" TargetMode="External"/><Relationship Id="rId88" Type="http://schemas.openxmlformats.org/officeDocument/2006/relationships/hyperlink" Target="https://doi-org.ezproxy.weizmann.ac.il/10.1016/j.cub.2017.03.022" TargetMode="External"/><Relationship Id="rId87" Type="http://schemas.openxmlformats.org/officeDocument/2006/relationships/hyperlink" Target="https://doi-org.ezproxy.weizmann.ac.il/10.1016/j.cub.2017.03.022" TargetMode="External"/><Relationship Id="rId89" Type="http://schemas.openxmlformats.org/officeDocument/2006/relationships/hyperlink" Target="https://doi-org.ezproxy.weizmann.ac.il/10.1016/j.cub.2017.03.022" TargetMode="External"/><Relationship Id="rId80" Type="http://schemas.openxmlformats.org/officeDocument/2006/relationships/hyperlink" Target="https://doi-org.ezproxy.weizmann.ac.il/10.1016/j.cub.2017.03.022" TargetMode="External"/><Relationship Id="rId82" Type="http://schemas.openxmlformats.org/officeDocument/2006/relationships/hyperlink" Target="https://doi-org.ezproxy.weizmann.ac.il/10.1016/j.cub.2017.03.022" TargetMode="External"/><Relationship Id="rId81" Type="http://schemas.openxmlformats.org/officeDocument/2006/relationships/hyperlink" Target="https://doi-org.ezproxy.weizmann.ac.il/10.1016/j.cub.2017.03.02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dx.doi.org/10.1038/nmicrobiol.2016.231" TargetMode="External"/><Relationship Id="rId3" Type="http://schemas.openxmlformats.org/officeDocument/2006/relationships/hyperlink" Target="http://dx.doi.org/10.1038/nmicrobiol.2016.231" TargetMode="External"/><Relationship Id="rId4" Type="http://schemas.openxmlformats.org/officeDocument/2006/relationships/hyperlink" Target="http://dx.doi.org/10.1038/nmicrobiol.2016.231" TargetMode="External"/><Relationship Id="rId9" Type="http://schemas.openxmlformats.org/officeDocument/2006/relationships/hyperlink" Target="http://dx.doi.org/10.1038/nmicrobiol.2016.231" TargetMode="External"/><Relationship Id="rId5" Type="http://schemas.openxmlformats.org/officeDocument/2006/relationships/hyperlink" Target="http://dx.doi.org/10.1038/nmicrobiol.2016.231" TargetMode="External"/><Relationship Id="rId6" Type="http://schemas.openxmlformats.org/officeDocument/2006/relationships/hyperlink" Target="http://dx.doi.org/10.1038/nmicrobiol.2016.231" TargetMode="External"/><Relationship Id="rId7" Type="http://schemas.openxmlformats.org/officeDocument/2006/relationships/hyperlink" Target="http://dx.doi.org/10.1038/nmicrobiol.2016.231" TargetMode="External"/><Relationship Id="rId8" Type="http://schemas.openxmlformats.org/officeDocument/2006/relationships/hyperlink" Target="http://dx.doi.org/10.1038/nmicrobiol.2016.231" TargetMode="External"/><Relationship Id="rId73" Type="http://schemas.openxmlformats.org/officeDocument/2006/relationships/hyperlink" Target="https://doi-org.ezproxy.weizmann.ac.il/10.1016/j.cub.2017.03.022" TargetMode="External"/><Relationship Id="rId72" Type="http://schemas.openxmlformats.org/officeDocument/2006/relationships/hyperlink" Target="https://doi-org.ezproxy.weizmann.ac.il/10.1016/j.cub.2017.03.022" TargetMode="External"/><Relationship Id="rId75" Type="http://schemas.openxmlformats.org/officeDocument/2006/relationships/hyperlink" Target="https://doi-org.ezproxy.weizmann.ac.il/10.1016/j.cub.2017.03.022" TargetMode="External"/><Relationship Id="rId74" Type="http://schemas.openxmlformats.org/officeDocument/2006/relationships/hyperlink" Target="https://doi-org.ezproxy.weizmann.ac.il/10.1016/j.cub.2017.03.022" TargetMode="External"/><Relationship Id="rId77" Type="http://schemas.openxmlformats.org/officeDocument/2006/relationships/hyperlink" Target="https://doi-org.ezproxy.weizmann.ac.il/10.1016/j.cub.2017.03.022" TargetMode="External"/><Relationship Id="rId76" Type="http://schemas.openxmlformats.org/officeDocument/2006/relationships/hyperlink" Target="https://doi-org.ezproxy.weizmann.ac.il/10.1016/j.cub.2017.03.022" TargetMode="External"/><Relationship Id="rId79" Type="http://schemas.openxmlformats.org/officeDocument/2006/relationships/hyperlink" Target="https://doi-org.ezproxy.weizmann.ac.il/10.1016/j.cub.2017.03.022" TargetMode="External"/><Relationship Id="rId78" Type="http://schemas.openxmlformats.org/officeDocument/2006/relationships/hyperlink" Target="https://doi-org.ezproxy.weizmann.ac.il/10.1016/j.cub.2017.03.022" TargetMode="External"/><Relationship Id="rId71" Type="http://schemas.openxmlformats.org/officeDocument/2006/relationships/hyperlink" Target="https://doi-org.ezproxy.weizmann.ac.il/10.1016/j.cub.2017.03.022" TargetMode="External"/><Relationship Id="rId70" Type="http://schemas.openxmlformats.org/officeDocument/2006/relationships/hyperlink" Target="https://doi-org.ezproxy.weizmann.ac.il/10.1016/j.cub.2017.03.022" TargetMode="External"/><Relationship Id="rId62" Type="http://schemas.openxmlformats.org/officeDocument/2006/relationships/hyperlink" Target="https://doi-org.ezproxy.weizmann.ac.il/10.1016/j.cub.2017.03.022" TargetMode="External"/><Relationship Id="rId61" Type="http://schemas.openxmlformats.org/officeDocument/2006/relationships/hyperlink" Target="https://doi-org.ezproxy.weizmann.ac.il/10.1016/j.cub.2017.03.022" TargetMode="External"/><Relationship Id="rId64" Type="http://schemas.openxmlformats.org/officeDocument/2006/relationships/hyperlink" Target="https://doi-org.ezproxy.weizmann.ac.il/10.1016/j.cub.2017.03.022" TargetMode="External"/><Relationship Id="rId63" Type="http://schemas.openxmlformats.org/officeDocument/2006/relationships/hyperlink" Target="https://doi-org.ezproxy.weizmann.ac.il/10.1016/j.cub.2017.03.022" TargetMode="External"/><Relationship Id="rId66" Type="http://schemas.openxmlformats.org/officeDocument/2006/relationships/hyperlink" Target="https://doi-org.ezproxy.weizmann.ac.il/10.1016/j.cub.2017.03.022" TargetMode="External"/><Relationship Id="rId65" Type="http://schemas.openxmlformats.org/officeDocument/2006/relationships/hyperlink" Target="https://doi-org.ezproxy.weizmann.ac.il/10.1016/j.cub.2017.03.022" TargetMode="External"/><Relationship Id="rId68" Type="http://schemas.openxmlformats.org/officeDocument/2006/relationships/hyperlink" Target="https://doi-org.ezproxy.weizmann.ac.il/10.1016/j.cub.2017.03.022" TargetMode="External"/><Relationship Id="rId67" Type="http://schemas.openxmlformats.org/officeDocument/2006/relationships/hyperlink" Target="https://doi-org.ezproxy.weizmann.ac.il/10.1016/j.cub.2017.03.022" TargetMode="External"/><Relationship Id="rId60" Type="http://schemas.openxmlformats.org/officeDocument/2006/relationships/hyperlink" Target="https://doi-org.ezproxy.weizmann.ac.il/10.1016/j.cub.2017.03.022" TargetMode="External"/><Relationship Id="rId69" Type="http://schemas.openxmlformats.org/officeDocument/2006/relationships/hyperlink" Target="https://doi-org.ezproxy.weizmann.ac.il/10.1016/j.cub.2017.03.022" TargetMode="External"/><Relationship Id="rId51" Type="http://schemas.openxmlformats.org/officeDocument/2006/relationships/hyperlink" Target="https://doi.org/10.1101/224204" TargetMode="External"/><Relationship Id="rId50" Type="http://schemas.openxmlformats.org/officeDocument/2006/relationships/hyperlink" Target="https://doi.org/10.1101/224204" TargetMode="External"/><Relationship Id="rId53" Type="http://schemas.openxmlformats.org/officeDocument/2006/relationships/hyperlink" Target="https://doi.org/10.1101/224204" TargetMode="External"/><Relationship Id="rId52" Type="http://schemas.openxmlformats.org/officeDocument/2006/relationships/hyperlink" Target="https://doi.org/10.1101/224204" TargetMode="External"/><Relationship Id="rId55" Type="http://schemas.openxmlformats.org/officeDocument/2006/relationships/hyperlink" Target="https://doi.org/10.1101/224204" TargetMode="External"/><Relationship Id="rId54" Type="http://schemas.openxmlformats.org/officeDocument/2006/relationships/hyperlink" Target="https://doi.org/10.1101/224204" TargetMode="External"/><Relationship Id="rId57" Type="http://schemas.openxmlformats.org/officeDocument/2006/relationships/hyperlink" Target="https://doi.org/10.1101/224204" TargetMode="External"/><Relationship Id="rId56" Type="http://schemas.openxmlformats.org/officeDocument/2006/relationships/hyperlink" Target="https://doi.org/10.1101/224204" TargetMode="External"/><Relationship Id="rId59" Type="http://schemas.openxmlformats.org/officeDocument/2006/relationships/hyperlink" Target="https://doi.org/10.1101/224204" TargetMode="External"/><Relationship Id="rId58" Type="http://schemas.openxmlformats.org/officeDocument/2006/relationships/hyperlink" Target="https://doi.org/10.1101/22420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2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3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4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5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83.57"/>
  </cols>
  <sheetData>
    <row r="1">
      <c r="A1" s="2" t="s">
        <v>4</v>
      </c>
      <c r="B1" s="2" t="s">
        <v>6</v>
      </c>
      <c r="C1" s="2" t="s">
        <v>7</v>
      </c>
      <c r="D1" s="2" t="s">
        <v>8</v>
      </c>
      <c r="E1" s="1" t="s">
        <v>9</v>
      </c>
      <c r="F1" s="2" t="s">
        <v>10</v>
      </c>
      <c r="G1" s="2" t="s">
        <v>11</v>
      </c>
      <c r="H1" s="4" t="s">
        <v>12</v>
      </c>
      <c r="I1" s="4" t="s">
        <v>13</v>
      </c>
      <c r="J1" s="4" t="s">
        <v>14</v>
      </c>
      <c r="K1" s="1" t="s">
        <v>15</v>
      </c>
      <c r="L1" s="2" t="s">
        <v>16</v>
      </c>
      <c r="M1" s="1" t="s">
        <v>0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2" t="s">
        <v>25</v>
      </c>
    </row>
    <row r="2">
      <c r="A2" s="2"/>
      <c r="B2" s="2" t="s">
        <v>26</v>
      </c>
      <c r="C2" s="5">
        <v>1.8</v>
      </c>
      <c r="D2" s="2">
        <v>156.0</v>
      </c>
      <c r="E2" s="2">
        <v>4.2</v>
      </c>
      <c r="F2" s="2">
        <v>327.0</v>
      </c>
      <c r="G2" s="2">
        <v>9.3</v>
      </c>
      <c r="L2" s="5">
        <v>0.476</v>
      </c>
      <c r="M2" s="6" t="s">
        <v>27</v>
      </c>
      <c r="N2" s="1" t="s">
        <v>28</v>
      </c>
      <c r="O2" s="1" t="s">
        <v>29</v>
      </c>
    </row>
    <row r="3">
      <c r="A3" s="2"/>
      <c r="B3" s="2" t="s">
        <v>30</v>
      </c>
      <c r="C3" s="5">
        <v>1.57</v>
      </c>
      <c r="D3" s="2">
        <v>138.0</v>
      </c>
      <c r="E3" s="2">
        <v>1.2</v>
      </c>
      <c r="F3" s="2">
        <v>320.0</v>
      </c>
      <c r="G3" s="2">
        <v>6.5</v>
      </c>
      <c r="L3" s="5">
        <v>0.431</v>
      </c>
      <c r="M3" s="6" t="s">
        <v>27</v>
      </c>
      <c r="N3" s="1" t="s">
        <v>28</v>
      </c>
      <c r="O3" s="1" t="s">
        <v>29</v>
      </c>
    </row>
    <row r="4">
      <c r="A4" s="2"/>
      <c r="B4" s="2" t="s">
        <v>31</v>
      </c>
      <c r="C4" s="5">
        <v>1.28</v>
      </c>
      <c r="D4" s="2">
        <v>115.0</v>
      </c>
      <c r="E4" s="2">
        <v>3.0</v>
      </c>
      <c r="F4" s="2">
        <v>316.0</v>
      </c>
      <c r="G4" s="2">
        <v>10.5</v>
      </c>
      <c r="L4" s="5">
        <v>0.364</v>
      </c>
      <c r="M4" s="6" t="s">
        <v>27</v>
      </c>
      <c r="N4" s="1" t="s">
        <v>28</v>
      </c>
      <c r="O4" s="1" t="s">
        <v>29</v>
      </c>
    </row>
    <row r="5">
      <c r="A5" s="2"/>
      <c r="B5" s="2" t="s">
        <v>32</v>
      </c>
      <c r="C5" s="5">
        <v>1.17</v>
      </c>
      <c r="D5" s="2">
        <v>106.0</v>
      </c>
      <c r="E5" s="2">
        <v>2.2</v>
      </c>
      <c r="F5" s="2">
        <v>321.0</v>
      </c>
      <c r="G5" s="2">
        <v>4.1</v>
      </c>
      <c r="L5" s="5">
        <v>0.33</v>
      </c>
      <c r="M5" s="6" t="s">
        <v>27</v>
      </c>
      <c r="N5" s="1" t="s">
        <v>28</v>
      </c>
      <c r="O5" s="1" t="s">
        <v>29</v>
      </c>
    </row>
    <row r="6">
      <c r="A6" s="2"/>
      <c r="B6" s="2" t="s">
        <v>34</v>
      </c>
      <c r="C6" s="5">
        <v>1.12</v>
      </c>
      <c r="D6" s="2">
        <v>99.1</v>
      </c>
      <c r="E6" s="2">
        <v>0.2</v>
      </c>
      <c r="F6" s="2">
        <v>324.0</v>
      </c>
      <c r="G6" s="2">
        <v>1.5</v>
      </c>
      <c r="L6" s="5">
        <v>0.306</v>
      </c>
      <c r="M6" s="6" t="s">
        <v>27</v>
      </c>
      <c r="N6" s="1" t="s">
        <v>28</v>
      </c>
      <c r="O6" s="1" t="s">
        <v>29</v>
      </c>
    </row>
    <row r="7">
      <c r="A7" s="2"/>
      <c r="B7" s="2" t="s">
        <v>35</v>
      </c>
      <c r="C7" s="5">
        <v>0.98</v>
      </c>
      <c r="D7" s="2">
        <v>97.9</v>
      </c>
      <c r="E7" s="2">
        <v>0.4</v>
      </c>
      <c r="F7" s="2">
        <v>333.0</v>
      </c>
      <c r="G7" s="2">
        <v>4.4</v>
      </c>
      <c r="L7" s="5">
        <v>0.294</v>
      </c>
      <c r="M7" s="6" t="s">
        <v>27</v>
      </c>
      <c r="N7" s="1" t="s">
        <v>28</v>
      </c>
      <c r="O7" s="1" t="s">
        <v>29</v>
      </c>
    </row>
    <row r="8">
      <c r="A8" s="2"/>
      <c r="B8" s="2" t="s">
        <v>36</v>
      </c>
      <c r="C8" s="5">
        <v>0.99</v>
      </c>
      <c r="D8" s="2">
        <v>88.7</v>
      </c>
      <c r="E8" s="2">
        <v>1.5</v>
      </c>
      <c r="F8" s="2">
        <v>331.0</v>
      </c>
      <c r="G8" s="2">
        <v>8.7</v>
      </c>
      <c r="L8" s="5">
        <v>0.268</v>
      </c>
      <c r="M8" s="6" t="s">
        <v>27</v>
      </c>
      <c r="N8" s="1" t="s">
        <v>28</v>
      </c>
      <c r="O8" s="1" t="s">
        <v>29</v>
      </c>
    </row>
    <row r="9">
      <c r="A9" s="2"/>
      <c r="B9" s="2" t="s">
        <v>37</v>
      </c>
      <c r="C9" s="5">
        <v>0.95</v>
      </c>
      <c r="D9" s="2">
        <v>91.9</v>
      </c>
      <c r="E9" s="2">
        <v>3.2</v>
      </c>
      <c r="F9" s="2">
        <v>338.0</v>
      </c>
      <c r="G9" s="2">
        <v>5.3</v>
      </c>
      <c r="L9" s="5">
        <v>0.272</v>
      </c>
      <c r="M9" s="6" t="s">
        <v>27</v>
      </c>
      <c r="N9" s="1" t="s">
        <v>28</v>
      </c>
      <c r="O9" s="1" t="s">
        <v>29</v>
      </c>
    </row>
    <row r="10">
      <c r="A10" s="2"/>
      <c r="B10" s="2" t="s">
        <v>38</v>
      </c>
      <c r="C10" s="5">
        <v>0.92</v>
      </c>
      <c r="D10" s="2">
        <v>87.3</v>
      </c>
      <c r="E10" s="2">
        <v>0.7</v>
      </c>
      <c r="F10" s="2">
        <v>345.0</v>
      </c>
      <c r="G10" s="2">
        <v>2.3</v>
      </c>
      <c r="L10" s="5">
        <v>0.253</v>
      </c>
      <c r="M10" s="6" t="s">
        <v>27</v>
      </c>
      <c r="N10" s="1" t="s">
        <v>28</v>
      </c>
      <c r="O10" s="1" t="s">
        <v>29</v>
      </c>
    </row>
    <row r="11">
      <c r="A11" s="2"/>
      <c r="B11" s="2" t="s">
        <v>39</v>
      </c>
      <c r="C11" s="5">
        <v>0.75</v>
      </c>
      <c r="D11" s="2">
        <v>84.8</v>
      </c>
      <c r="E11" s="2">
        <v>0.5</v>
      </c>
      <c r="F11" s="2">
        <v>364.0</v>
      </c>
      <c r="G11" s="2">
        <v>14.1</v>
      </c>
      <c r="L11" s="5">
        <v>0.233</v>
      </c>
      <c r="M11" s="6" t="s">
        <v>27</v>
      </c>
      <c r="N11" s="1" t="s">
        <v>28</v>
      </c>
      <c r="O11" s="1" t="s">
        <v>29</v>
      </c>
    </row>
    <row r="12">
      <c r="A12" s="2"/>
      <c r="B12" s="2" t="s">
        <v>40</v>
      </c>
      <c r="C12" s="5">
        <v>0.72</v>
      </c>
      <c r="D12" s="2">
        <v>79.3</v>
      </c>
      <c r="E12" s="2">
        <v>3.2</v>
      </c>
      <c r="F12" s="2">
        <v>367.0</v>
      </c>
      <c r="G12" s="2">
        <v>7.9</v>
      </c>
      <c r="L12" s="5">
        <v>0.216</v>
      </c>
      <c r="M12" s="6" t="s">
        <v>27</v>
      </c>
      <c r="N12" s="1" t="s">
        <v>28</v>
      </c>
      <c r="O12" s="1" t="s">
        <v>29</v>
      </c>
    </row>
    <row r="13">
      <c r="A13" s="2"/>
      <c r="B13" s="2" t="s">
        <v>41</v>
      </c>
      <c r="C13" s="5">
        <v>0.7</v>
      </c>
      <c r="D13" s="2">
        <v>82.1</v>
      </c>
      <c r="E13" s="2">
        <v>0.9</v>
      </c>
      <c r="F13" s="2">
        <v>365.0</v>
      </c>
      <c r="G13" s="2">
        <v>8.0</v>
      </c>
      <c r="L13" s="5">
        <v>0.225</v>
      </c>
      <c r="M13" s="6" t="s">
        <v>27</v>
      </c>
      <c r="N13" s="1" t="s">
        <v>28</v>
      </c>
      <c r="O13" s="1" t="s">
        <v>29</v>
      </c>
    </row>
    <row r="14">
      <c r="A14" s="2"/>
      <c r="B14" s="2" t="s">
        <v>42</v>
      </c>
      <c r="C14" s="5">
        <v>0.69</v>
      </c>
      <c r="D14" s="2">
        <v>85.6</v>
      </c>
      <c r="E14" s="2">
        <v>1.4</v>
      </c>
      <c r="F14" s="2">
        <v>377.0</v>
      </c>
      <c r="G14" s="2">
        <v>4.2</v>
      </c>
      <c r="L14" s="5">
        <v>0.227</v>
      </c>
      <c r="M14" s="6" t="s">
        <v>27</v>
      </c>
      <c r="N14" s="1" t="s">
        <v>28</v>
      </c>
      <c r="O14" s="1" t="s">
        <v>29</v>
      </c>
    </row>
    <row r="15">
      <c r="A15" s="2"/>
      <c r="B15" s="2" t="s">
        <v>43</v>
      </c>
      <c r="C15" s="5">
        <v>0.69</v>
      </c>
      <c r="D15" s="2">
        <v>79.6</v>
      </c>
      <c r="E15" s="2">
        <v>0.2</v>
      </c>
      <c r="F15" s="2">
        <v>367.0</v>
      </c>
      <c r="G15" s="2">
        <v>3.7</v>
      </c>
      <c r="L15" s="5">
        <v>0.217</v>
      </c>
      <c r="M15" s="6" t="s">
        <v>27</v>
      </c>
      <c r="N15" s="1" t="s">
        <v>28</v>
      </c>
      <c r="O15" s="1" t="s">
        <v>29</v>
      </c>
    </row>
    <row r="16">
      <c r="A16" s="2"/>
      <c r="B16" s="2" t="s">
        <v>44</v>
      </c>
      <c r="C16" s="5">
        <v>0.55</v>
      </c>
      <c r="D16" s="2">
        <v>69.4</v>
      </c>
      <c r="E16" s="2">
        <v>2.3</v>
      </c>
      <c r="F16" s="2">
        <v>360.0</v>
      </c>
      <c r="G16" s="2">
        <v>3.4</v>
      </c>
      <c r="L16" s="5">
        <v>0.193</v>
      </c>
      <c r="M16" s="6" t="s">
        <v>27</v>
      </c>
      <c r="N16" s="1" t="s">
        <v>28</v>
      </c>
      <c r="O16" s="1" t="s">
        <v>29</v>
      </c>
    </row>
    <row r="17">
      <c r="A17" s="2"/>
      <c r="B17" s="2" t="s">
        <v>45</v>
      </c>
      <c r="C17" s="5">
        <v>0.5</v>
      </c>
      <c r="D17" s="2">
        <v>70.4</v>
      </c>
      <c r="E17" s="2">
        <v>1.6</v>
      </c>
      <c r="F17" s="2">
        <v>383.0</v>
      </c>
      <c r="G17" s="2">
        <v>5.0</v>
      </c>
      <c r="L17" s="5">
        <v>0.184</v>
      </c>
      <c r="M17" s="6" t="s">
        <v>27</v>
      </c>
      <c r="N17" s="1" t="s">
        <v>28</v>
      </c>
      <c r="O17" s="1" t="s">
        <v>29</v>
      </c>
    </row>
    <row r="18">
      <c r="A18" s="2"/>
      <c r="B18" s="2" t="s">
        <v>46</v>
      </c>
      <c r="C18" s="5">
        <v>0.46</v>
      </c>
      <c r="D18" s="2">
        <v>65.0</v>
      </c>
      <c r="E18" s="2">
        <v>2.9</v>
      </c>
      <c r="F18" s="2">
        <v>378.0</v>
      </c>
      <c r="G18" s="2">
        <v>7.8</v>
      </c>
      <c r="L18" s="5">
        <v>0.172</v>
      </c>
      <c r="M18" s="6" t="s">
        <v>27</v>
      </c>
      <c r="N18" s="1" t="s">
        <v>28</v>
      </c>
      <c r="O18" s="1" t="s">
        <v>29</v>
      </c>
    </row>
    <row r="19">
      <c r="A19" s="2"/>
      <c r="B19" s="2" t="s">
        <v>47</v>
      </c>
      <c r="C19" s="5">
        <v>0.41</v>
      </c>
      <c r="D19" s="2">
        <v>67.1</v>
      </c>
      <c r="E19" s="2">
        <v>1.6</v>
      </c>
      <c r="F19" s="2">
        <v>390.0</v>
      </c>
      <c r="G19" s="2">
        <v>2.9</v>
      </c>
      <c r="L19" s="5">
        <v>0.172</v>
      </c>
      <c r="M19" s="6" t="s">
        <v>27</v>
      </c>
      <c r="N19" s="1" t="s">
        <v>28</v>
      </c>
      <c r="O19" s="1" t="s">
        <v>29</v>
      </c>
    </row>
    <row r="20">
      <c r="A20" s="2"/>
      <c r="B20" s="2" t="s">
        <v>48</v>
      </c>
      <c r="C20" s="5">
        <v>0.34</v>
      </c>
      <c r="D20" s="2">
        <v>59.9</v>
      </c>
      <c r="E20" s="2">
        <v>3.9</v>
      </c>
      <c r="F20" s="2">
        <v>394.0</v>
      </c>
      <c r="G20" s="2">
        <v>6.0</v>
      </c>
      <c r="L20" s="5">
        <v>0.152</v>
      </c>
      <c r="M20" s="6" t="s">
        <v>27</v>
      </c>
      <c r="N20" s="1" t="s">
        <v>28</v>
      </c>
      <c r="O20" s="1" t="s">
        <v>29</v>
      </c>
    </row>
    <row r="21">
      <c r="A21" s="2"/>
      <c r="B21" s="2" t="s">
        <v>49</v>
      </c>
      <c r="C21" s="5">
        <v>0.38</v>
      </c>
      <c r="D21" s="2">
        <v>63.8</v>
      </c>
      <c r="E21" s="2">
        <v>1.5</v>
      </c>
      <c r="F21" s="2">
        <v>399.0</v>
      </c>
      <c r="G21" s="2">
        <v>9.2</v>
      </c>
      <c r="L21" s="5">
        <v>0.16</v>
      </c>
      <c r="M21" s="6" t="s">
        <v>27</v>
      </c>
      <c r="N21" s="1" t="s">
        <v>28</v>
      </c>
      <c r="O21" s="1" t="s">
        <v>29</v>
      </c>
    </row>
    <row r="22">
      <c r="A22" s="2"/>
      <c r="B22" s="2" t="s">
        <v>50</v>
      </c>
      <c r="C22" s="5">
        <v>0.33</v>
      </c>
      <c r="D22" s="2">
        <v>59.1</v>
      </c>
      <c r="E22" s="2">
        <v>1.4</v>
      </c>
      <c r="F22" s="2">
        <v>389.0</v>
      </c>
      <c r="G22" s="2">
        <v>2.6</v>
      </c>
      <c r="L22" s="5">
        <v>0.152</v>
      </c>
      <c r="M22" s="6" t="s">
        <v>27</v>
      </c>
      <c r="N22" s="1" t="s">
        <v>28</v>
      </c>
      <c r="O22" s="1" t="s">
        <v>29</v>
      </c>
    </row>
    <row r="23">
      <c r="A23" s="2"/>
      <c r="B23" s="2" t="s">
        <v>51</v>
      </c>
      <c r="C23" s="5">
        <v>0.29</v>
      </c>
      <c r="D23" s="2">
        <v>58.4</v>
      </c>
      <c r="E23" s="2">
        <v>0.9</v>
      </c>
      <c r="F23" s="2">
        <v>398.0</v>
      </c>
      <c r="G23" s="2">
        <v>0.9</v>
      </c>
      <c r="L23" s="5">
        <v>0.147</v>
      </c>
      <c r="M23" s="6" t="s">
        <v>27</v>
      </c>
      <c r="N23" s="1" t="s">
        <v>28</v>
      </c>
      <c r="O23" s="1" t="s">
        <v>29</v>
      </c>
    </row>
    <row r="24">
      <c r="A24" s="2"/>
      <c r="B24" s="2" t="s">
        <v>52</v>
      </c>
      <c r="C24" s="5">
        <v>0.2</v>
      </c>
      <c r="D24" s="2">
        <v>40.43</v>
      </c>
      <c r="E24" s="2">
        <v>1.5</v>
      </c>
      <c r="F24" s="2">
        <v>311.0</v>
      </c>
      <c r="G24" s="2">
        <v>5.6</v>
      </c>
      <c r="L24" s="5">
        <v>0.13</v>
      </c>
      <c r="M24" s="6" t="s">
        <v>27</v>
      </c>
      <c r="N24" s="1" t="s">
        <v>28</v>
      </c>
      <c r="O24" s="1" t="s">
        <v>29</v>
      </c>
    </row>
    <row r="25">
      <c r="A25" s="2"/>
      <c r="B25" s="2" t="s">
        <v>53</v>
      </c>
      <c r="C25" s="5">
        <v>0.23</v>
      </c>
      <c r="D25" s="2">
        <v>52.9</v>
      </c>
      <c r="E25" s="2">
        <v>0.4</v>
      </c>
      <c r="F25" s="2">
        <v>395.0</v>
      </c>
      <c r="G25" s="2">
        <v>3.6</v>
      </c>
      <c r="L25" s="5">
        <v>0.134</v>
      </c>
      <c r="M25" s="6" t="s">
        <v>27</v>
      </c>
      <c r="N25" s="1" t="s">
        <v>28</v>
      </c>
      <c r="O25" s="1" t="s">
        <v>29</v>
      </c>
    </row>
    <row r="26">
      <c r="A26" s="2"/>
      <c r="B26" s="2" t="s">
        <v>54</v>
      </c>
      <c r="C26" s="5">
        <v>0.13</v>
      </c>
      <c r="D26" s="2">
        <v>46.1</v>
      </c>
      <c r="E26" s="2">
        <v>0.1</v>
      </c>
      <c r="F26" s="2">
        <v>391.0</v>
      </c>
      <c r="G26" s="2">
        <v>7.7</v>
      </c>
      <c r="L26" s="5">
        <v>0.118</v>
      </c>
      <c r="M26" s="6" t="s">
        <v>27</v>
      </c>
      <c r="N26" s="1" t="s">
        <v>28</v>
      </c>
      <c r="O26" s="1" t="s">
        <v>29</v>
      </c>
    </row>
    <row r="27">
      <c r="A27" s="2"/>
      <c r="B27" s="2" t="s">
        <v>55</v>
      </c>
      <c r="C27" s="5">
        <v>0.035</v>
      </c>
      <c r="D27" s="2">
        <v>27.8</v>
      </c>
      <c r="E27" s="2">
        <v>0.3</v>
      </c>
      <c r="F27" s="2">
        <v>287.0</v>
      </c>
      <c r="G27" s="2">
        <v>3.1</v>
      </c>
      <c r="L27" s="5">
        <v>0.097</v>
      </c>
      <c r="M27" s="6" t="s">
        <v>27</v>
      </c>
      <c r="N27" s="1" t="s">
        <v>28</v>
      </c>
      <c r="O27" s="1" t="s">
        <v>29</v>
      </c>
    </row>
    <row r="28">
      <c r="A28" s="2"/>
      <c r="B28" s="2" t="s">
        <v>56</v>
      </c>
      <c r="C28" s="5">
        <v>0.0</v>
      </c>
      <c r="D28" s="2">
        <v>33.0</v>
      </c>
      <c r="E28" s="2">
        <v>0.4</v>
      </c>
      <c r="F28" s="2">
        <v>384.0</v>
      </c>
      <c r="G28" s="2">
        <v>5.8</v>
      </c>
      <c r="L28" s="5">
        <v>0.086</v>
      </c>
      <c r="M28" s="6" t="s">
        <v>27</v>
      </c>
      <c r="N28" s="1" t="s">
        <v>28</v>
      </c>
      <c r="O28" s="1" t="s">
        <v>29</v>
      </c>
    </row>
    <row r="29">
      <c r="A29" s="1"/>
      <c r="B29" s="1" t="s">
        <v>57</v>
      </c>
      <c r="C29" s="1">
        <v>0.41</v>
      </c>
      <c r="D29">
        <f>20*1.17</f>
        <v>23.4</v>
      </c>
      <c r="F29">
        <f>100*1.17</f>
        <v>117</v>
      </c>
      <c r="H29">
        <f t="shared" ref="H29:H33" si="1">D29/S29</f>
        <v>0.1351351351</v>
      </c>
      <c r="I29">
        <f t="shared" ref="I29:I33" si="2">F29/S29</f>
        <v>0.6756756757</v>
      </c>
      <c r="J29">
        <f t="shared" ref="J29:J33" si="3">Q29/S29</f>
        <v>0.05135135135</v>
      </c>
      <c r="K29">
        <f t="shared" ref="K29:K37" si="4">sum(H29:J29)</f>
        <v>0.8621621622</v>
      </c>
      <c r="L29">
        <f t="shared" ref="L29:L33" si="5">D29/F29</f>
        <v>0.2</v>
      </c>
      <c r="M29" s="6" t="s">
        <v>61</v>
      </c>
      <c r="N29" s="1" t="s">
        <v>60</v>
      </c>
      <c r="O29" s="1" t="s">
        <v>29</v>
      </c>
      <c r="Q29">
        <f>7.6*1.17</f>
        <v>8.892</v>
      </c>
      <c r="S29">
        <f>148*1.17</f>
        <v>173.16</v>
      </c>
    </row>
    <row r="30">
      <c r="A30" s="1"/>
      <c r="B30" s="1" t="s">
        <v>62</v>
      </c>
      <c r="C30">
        <f>1*ln(2)</f>
        <v>0.6931471806</v>
      </c>
      <c r="D30">
        <f>39*0.67</f>
        <v>26.13</v>
      </c>
      <c r="F30">
        <f>156*0.67</f>
        <v>104.52</v>
      </c>
      <c r="H30">
        <f t="shared" si="1"/>
        <v>0.1511627907</v>
      </c>
      <c r="I30">
        <f t="shared" si="2"/>
        <v>0.6046511628</v>
      </c>
      <c r="J30">
        <f t="shared" si="3"/>
        <v>0.03488372093</v>
      </c>
      <c r="K30">
        <f t="shared" si="4"/>
        <v>0.7906976744</v>
      </c>
      <c r="L30">
        <f t="shared" si="5"/>
        <v>0.25</v>
      </c>
      <c r="M30" s="6" t="s">
        <v>61</v>
      </c>
      <c r="N30" s="1" t="s">
        <v>60</v>
      </c>
      <c r="O30" s="1" t="s">
        <v>29</v>
      </c>
      <c r="Q30">
        <f>9*0.67</f>
        <v>6.03</v>
      </c>
      <c r="S30">
        <f>258*0.67</f>
        <v>172.86</v>
      </c>
    </row>
    <row r="31">
      <c r="A31" s="1"/>
      <c r="B31" s="1" t="s">
        <v>63</v>
      </c>
      <c r="C31">
        <f>1.5*ln(2)</f>
        <v>1.039720771</v>
      </c>
      <c r="D31">
        <f>77*0.4</f>
        <v>30.8</v>
      </c>
      <c r="F31">
        <f>234*0.4</f>
        <v>93.6</v>
      </c>
      <c r="H31">
        <f t="shared" si="1"/>
        <v>0.1738148984</v>
      </c>
      <c r="I31">
        <f t="shared" si="2"/>
        <v>0.5282167043</v>
      </c>
      <c r="J31">
        <f t="shared" si="3"/>
        <v>0.02550790068</v>
      </c>
      <c r="K31">
        <f t="shared" si="4"/>
        <v>0.7275395034</v>
      </c>
      <c r="L31">
        <f t="shared" si="5"/>
        <v>0.3290598291</v>
      </c>
      <c r="M31" s="6" t="s">
        <v>61</v>
      </c>
      <c r="N31" s="1" t="s">
        <v>60</v>
      </c>
      <c r="O31" s="1" t="s">
        <v>29</v>
      </c>
      <c r="Q31">
        <f>11.3*0.4</f>
        <v>4.52</v>
      </c>
      <c r="S31">
        <f>443*0.4</f>
        <v>177.2</v>
      </c>
    </row>
    <row r="32">
      <c r="A32" s="1"/>
      <c r="B32" s="1" t="s">
        <v>64</v>
      </c>
      <c r="C32">
        <f>2*ln(2)</f>
        <v>1.386294361</v>
      </c>
      <c r="D32">
        <f>132*0.27</f>
        <v>35.64</v>
      </c>
      <c r="F32">
        <f>340*0.27</f>
        <v>91.8</v>
      </c>
      <c r="H32">
        <f t="shared" si="1"/>
        <v>0.2059282371</v>
      </c>
      <c r="I32">
        <f t="shared" si="2"/>
        <v>0.5304212168</v>
      </c>
      <c r="J32">
        <f t="shared" si="3"/>
        <v>0.0224648986</v>
      </c>
      <c r="K32">
        <f t="shared" si="4"/>
        <v>0.7588143526</v>
      </c>
      <c r="L32">
        <f t="shared" si="5"/>
        <v>0.3882352941</v>
      </c>
      <c r="M32" s="6" t="s">
        <v>61</v>
      </c>
      <c r="N32" s="1" t="s">
        <v>60</v>
      </c>
      <c r="O32" s="1" t="s">
        <v>29</v>
      </c>
      <c r="Q32">
        <f>14.4*0.27</f>
        <v>3.888</v>
      </c>
      <c r="S32">
        <f>641*0.27</f>
        <v>173.07</v>
      </c>
    </row>
    <row r="33">
      <c r="A33" s="1"/>
      <c r="B33" s="1" t="s">
        <v>65</v>
      </c>
      <c r="C33">
        <f>2.5*ln(2)</f>
        <v>1.732867951</v>
      </c>
      <c r="D33">
        <f>221*0.2</f>
        <v>44.2</v>
      </c>
      <c r="F33">
        <f>450*0.2</f>
        <v>90</v>
      </c>
      <c r="H33">
        <f t="shared" si="1"/>
        <v>0.2554913295</v>
      </c>
      <c r="I33">
        <f t="shared" si="2"/>
        <v>0.5202312139</v>
      </c>
      <c r="J33">
        <f t="shared" si="3"/>
        <v>0.02115606936</v>
      </c>
      <c r="K33">
        <f t="shared" si="4"/>
        <v>0.7968786127</v>
      </c>
      <c r="L33">
        <f t="shared" si="5"/>
        <v>0.4911111111</v>
      </c>
      <c r="M33" s="6" t="s">
        <v>61</v>
      </c>
      <c r="N33" s="1" t="s">
        <v>60</v>
      </c>
      <c r="O33" s="1" t="s">
        <v>29</v>
      </c>
      <c r="Q33">
        <f>18.3*0.2</f>
        <v>3.66</v>
      </c>
      <c r="S33">
        <f>865*0.2</f>
        <v>173</v>
      </c>
    </row>
    <row r="34">
      <c r="A34" s="1"/>
      <c r="B34" s="1" t="s">
        <v>66</v>
      </c>
      <c r="C34" s="1">
        <v>0.025</v>
      </c>
      <c r="H34" s="1">
        <v>0.0521</v>
      </c>
      <c r="I34" s="1">
        <v>0.6395</v>
      </c>
      <c r="J34" s="1">
        <v>0.0079</v>
      </c>
      <c r="K34">
        <f t="shared" si="4"/>
        <v>0.6995</v>
      </c>
      <c r="L34">
        <f t="shared" ref="L34:L37" si="6">H34/I34</f>
        <v>0.08146989836</v>
      </c>
      <c r="M34" s="6" t="s">
        <v>67</v>
      </c>
      <c r="N34" s="1" t="s">
        <v>68</v>
      </c>
      <c r="O34" s="1" t="s">
        <v>69</v>
      </c>
    </row>
    <row r="35">
      <c r="A35" s="1"/>
      <c r="B35" s="1" t="s">
        <v>66</v>
      </c>
      <c r="C35" s="1">
        <v>0.05</v>
      </c>
      <c r="H35" s="1">
        <v>0.0586</v>
      </c>
      <c r="I35" s="1">
        <v>0.6481</v>
      </c>
      <c r="J35" s="1">
        <v>0.0089</v>
      </c>
      <c r="K35">
        <f t="shared" si="4"/>
        <v>0.7156</v>
      </c>
      <c r="L35">
        <f t="shared" si="6"/>
        <v>0.09041814535</v>
      </c>
      <c r="M35" s="6" t="s">
        <v>67</v>
      </c>
      <c r="N35" s="1" t="s">
        <v>68</v>
      </c>
      <c r="O35" s="1" t="s">
        <v>69</v>
      </c>
    </row>
    <row r="36">
      <c r="A36" s="1"/>
      <c r="B36" s="1" t="s">
        <v>66</v>
      </c>
      <c r="C36" s="1">
        <v>0.1</v>
      </c>
      <c r="H36" s="1">
        <v>0.0726</v>
      </c>
      <c r="I36" s="1">
        <v>0.6819</v>
      </c>
      <c r="J36" s="1">
        <v>0.011</v>
      </c>
      <c r="K36">
        <f t="shared" si="4"/>
        <v>0.7655</v>
      </c>
      <c r="L36">
        <f t="shared" si="6"/>
        <v>0.1064672239</v>
      </c>
      <c r="M36" s="6" t="s">
        <v>67</v>
      </c>
      <c r="N36" s="1" t="s">
        <v>68</v>
      </c>
      <c r="O36" s="1" t="s">
        <v>69</v>
      </c>
    </row>
    <row r="37">
      <c r="A37" s="1"/>
      <c r="B37" s="1" t="s">
        <v>66</v>
      </c>
      <c r="C37" s="1">
        <v>0.3</v>
      </c>
      <c r="H37" s="1">
        <v>0.1306</v>
      </c>
      <c r="I37" s="1">
        <v>0.6543</v>
      </c>
      <c r="J37" s="1">
        <v>0.0198</v>
      </c>
      <c r="K37">
        <f t="shared" si="4"/>
        <v>0.8047</v>
      </c>
      <c r="L37">
        <f t="shared" si="6"/>
        <v>0.1996026288</v>
      </c>
      <c r="M37" s="6" t="s">
        <v>67</v>
      </c>
      <c r="N37" s="1" t="s">
        <v>68</v>
      </c>
      <c r="O37" s="1" t="s">
        <v>69</v>
      </c>
    </row>
    <row r="38">
      <c r="A38" s="1"/>
      <c r="B38" s="1" t="s">
        <v>70</v>
      </c>
      <c r="C38" s="1">
        <v>0.44</v>
      </c>
      <c r="L38" s="1">
        <v>0.17</v>
      </c>
      <c r="M38" s="8" t="s">
        <v>71</v>
      </c>
      <c r="N38" s="1" t="s">
        <v>72</v>
      </c>
      <c r="O38" s="1" t="s">
        <v>29</v>
      </c>
    </row>
    <row r="39">
      <c r="A39" s="1"/>
      <c r="B39" s="1" t="s">
        <v>73</v>
      </c>
      <c r="C39" s="1">
        <v>0.41</v>
      </c>
      <c r="L39" s="1">
        <v>0.17</v>
      </c>
      <c r="M39" s="8" t="s">
        <v>71</v>
      </c>
      <c r="N39" s="1" t="s">
        <v>72</v>
      </c>
      <c r="O39" s="1" t="s">
        <v>29</v>
      </c>
    </row>
    <row r="40">
      <c r="A40" s="1"/>
      <c r="B40" s="1" t="s">
        <v>74</v>
      </c>
      <c r="C40" s="1">
        <v>0.62</v>
      </c>
      <c r="L40" s="1">
        <v>0.23</v>
      </c>
      <c r="M40" s="8" t="s">
        <v>71</v>
      </c>
      <c r="N40" s="1" t="s">
        <v>72</v>
      </c>
      <c r="O40" s="1" t="s">
        <v>29</v>
      </c>
    </row>
    <row r="41">
      <c r="A41" s="1"/>
      <c r="B41" s="1" t="s">
        <v>75</v>
      </c>
      <c r="C41" s="1">
        <v>0.64</v>
      </c>
      <c r="L41" s="1">
        <v>0.23</v>
      </c>
      <c r="M41" s="8" t="s">
        <v>71</v>
      </c>
      <c r="N41" s="1" t="s">
        <v>72</v>
      </c>
      <c r="O41" s="1" t="s">
        <v>29</v>
      </c>
    </row>
    <row r="42">
      <c r="A42" s="1"/>
      <c r="B42" s="1" t="s">
        <v>76</v>
      </c>
      <c r="C42" s="1">
        <v>0.87</v>
      </c>
      <c r="L42" s="1">
        <v>0.28</v>
      </c>
      <c r="M42" s="8" t="s">
        <v>71</v>
      </c>
      <c r="N42" s="1" t="s">
        <v>72</v>
      </c>
      <c r="O42" s="1" t="s">
        <v>29</v>
      </c>
    </row>
    <row r="43">
      <c r="A43" s="1"/>
      <c r="B43" s="1" t="s">
        <v>77</v>
      </c>
      <c r="C43" s="1">
        <v>1.0</v>
      </c>
      <c r="L43" s="1">
        <v>0.31</v>
      </c>
      <c r="M43" s="8" t="s">
        <v>71</v>
      </c>
      <c r="N43" s="1" t="s">
        <v>72</v>
      </c>
      <c r="O43" s="1" t="s">
        <v>29</v>
      </c>
    </row>
    <row r="44">
      <c r="A44" s="1"/>
      <c r="B44" s="1" t="s">
        <v>78</v>
      </c>
      <c r="C44" s="1">
        <v>0.24</v>
      </c>
      <c r="L44" s="1">
        <v>0.13</v>
      </c>
      <c r="M44" s="8" t="s">
        <v>71</v>
      </c>
      <c r="N44" s="1" t="s">
        <v>72</v>
      </c>
      <c r="O44" s="1" t="s">
        <v>29</v>
      </c>
    </row>
    <row r="45">
      <c r="A45" s="1"/>
      <c r="B45" s="1" t="s">
        <v>79</v>
      </c>
      <c r="C45" s="1">
        <v>0.32</v>
      </c>
      <c r="L45" s="1">
        <v>0.15</v>
      </c>
      <c r="M45" s="8" t="s">
        <v>71</v>
      </c>
      <c r="N45" s="1" t="s">
        <v>72</v>
      </c>
      <c r="O45" s="1" t="s">
        <v>29</v>
      </c>
    </row>
    <row r="46">
      <c r="A46" s="1"/>
      <c r="B46" s="1" t="s">
        <v>80</v>
      </c>
      <c r="C46" s="1">
        <v>0.51</v>
      </c>
      <c r="L46" s="1">
        <v>0.19</v>
      </c>
      <c r="M46" s="8" t="s">
        <v>71</v>
      </c>
      <c r="N46" s="1" t="s">
        <v>72</v>
      </c>
      <c r="O46" s="1" t="s">
        <v>29</v>
      </c>
    </row>
    <row r="47">
      <c r="A47" s="1"/>
      <c r="B47" s="1" t="s">
        <v>81</v>
      </c>
      <c r="C47" s="1">
        <v>0.6</v>
      </c>
      <c r="L47" s="1">
        <v>0.2</v>
      </c>
      <c r="M47" s="8" t="s">
        <v>71</v>
      </c>
      <c r="N47" s="1" t="s">
        <v>72</v>
      </c>
      <c r="O47" s="1" t="s">
        <v>29</v>
      </c>
    </row>
    <row r="48">
      <c r="A48" s="1"/>
      <c r="B48" s="1" t="s">
        <v>82</v>
      </c>
      <c r="C48" s="1">
        <v>0.76</v>
      </c>
      <c r="L48" s="1">
        <v>0.24</v>
      </c>
      <c r="M48" s="8" t="s">
        <v>71</v>
      </c>
      <c r="N48" s="1" t="s">
        <v>72</v>
      </c>
      <c r="O48" s="1" t="s">
        <v>29</v>
      </c>
    </row>
    <row r="49">
      <c r="A49" s="1"/>
      <c r="B49" s="1" t="s">
        <v>83</v>
      </c>
      <c r="C49" s="1">
        <v>0.3</v>
      </c>
      <c r="L49" s="1">
        <v>0.15</v>
      </c>
      <c r="M49" s="8" t="s">
        <v>71</v>
      </c>
      <c r="N49" s="1" t="s">
        <v>72</v>
      </c>
      <c r="O49" s="1" t="s">
        <v>29</v>
      </c>
    </row>
    <row r="50">
      <c r="A50" s="1"/>
      <c r="B50" s="1" t="s">
        <v>84</v>
      </c>
      <c r="C50" s="1">
        <v>0.45</v>
      </c>
      <c r="L50" s="1">
        <v>0.18</v>
      </c>
      <c r="M50" s="8" t="s">
        <v>71</v>
      </c>
      <c r="N50" s="1" t="s">
        <v>72</v>
      </c>
      <c r="O50" s="1" t="s">
        <v>29</v>
      </c>
    </row>
    <row r="51">
      <c r="A51" s="1"/>
      <c r="B51" s="1" t="s">
        <v>85</v>
      </c>
      <c r="C51" s="1">
        <v>0.46</v>
      </c>
      <c r="L51" s="1">
        <v>0.19</v>
      </c>
      <c r="M51" s="8" t="s">
        <v>71</v>
      </c>
      <c r="N51" s="1" t="s">
        <v>72</v>
      </c>
      <c r="O51" s="1" t="s">
        <v>29</v>
      </c>
    </row>
    <row r="52">
      <c r="A52" s="1"/>
      <c r="B52" s="1" t="s">
        <v>86</v>
      </c>
      <c r="C52" s="1">
        <v>0.61</v>
      </c>
      <c r="L52" s="1">
        <v>0.23</v>
      </c>
      <c r="M52" s="8" t="s">
        <v>71</v>
      </c>
      <c r="N52" s="1" t="s">
        <v>72</v>
      </c>
      <c r="O52" s="1" t="s">
        <v>29</v>
      </c>
    </row>
    <row r="53">
      <c r="A53" s="1"/>
      <c r="B53" s="1" t="s">
        <v>87</v>
      </c>
      <c r="C53" s="1">
        <v>0.66</v>
      </c>
      <c r="L53" s="1">
        <v>0.23</v>
      </c>
      <c r="M53" s="8" t="s">
        <v>71</v>
      </c>
      <c r="N53" s="1" t="s">
        <v>72</v>
      </c>
      <c r="O53" s="1" t="s">
        <v>29</v>
      </c>
    </row>
    <row r="54">
      <c r="A54" s="1"/>
      <c r="B54" s="1" t="s">
        <v>88</v>
      </c>
      <c r="C54" s="1">
        <v>0.4</v>
      </c>
      <c r="L54" s="1">
        <v>0.177</v>
      </c>
      <c r="M54" s="9" t="s">
        <v>89</v>
      </c>
      <c r="N54" s="1" t="s">
        <v>90</v>
      </c>
      <c r="O54" s="1" t="s">
        <v>29</v>
      </c>
    </row>
    <row r="55">
      <c r="A55" s="1"/>
      <c r="B55" s="1" t="s">
        <v>91</v>
      </c>
      <c r="C55" s="1">
        <v>0.57</v>
      </c>
      <c r="L55" s="1">
        <v>0.23</v>
      </c>
      <c r="M55" s="9" t="s">
        <v>89</v>
      </c>
      <c r="N55" s="1" t="s">
        <v>90</v>
      </c>
      <c r="O55" s="1" t="s">
        <v>29</v>
      </c>
    </row>
    <row r="56">
      <c r="A56" s="1"/>
      <c r="B56" s="1" t="s">
        <v>92</v>
      </c>
      <c r="C56" s="1">
        <v>0.71</v>
      </c>
      <c r="L56" s="1">
        <v>0.224</v>
      </c>
      <c r="M56" s="9" t="s">
        <v>89</v>
      </c>
      <c r="N56" s="1" t="s">
        <v>90</v>
      </c>
      <c r="O56" s="1" t="s">
        <v>29</v>
      </c>
    </row>
    <row r="57">
      <c r="A57" s="1"/>
      <c r="B57" s="1" t="s">
        <v>93</v>
      </c>
      <c r="C57" s="1">
        <v>1.0</v>
      </c>
      <c r="L57" s="1">
        <v>0.287</v>
      </c>
      <c r="M57" s="9" t="s">
        <v>89</v>
      </c>
      <c r="N57" s="1" t="s">
        <v>90</v>
      </c>
      <c r="O57" s="1" t="s">
        <v>29</v>
      </c>
    </row>
    <row r="58">
      <c r="A58" s="1"/>
      <c r="B58" s="1" t="s">
        <v>94</v>
      </c>
      <c r="C58" s="1">
        <v>1.31</v>
      </c>
      <c r="L58" s="1">
        <v>0.414</v>
      </c>
      <c r="M58" s="9" t="s">
        <v>89</v>
      </c>
      <c r="N58" s="1" t="s">
        <v>90</v>
      </c>
      <c r="O58" s="1" t="s">
        <v>29</v>
      </c>
    </row>
    <row r="59">
      <c r="A59" s="1"/>
      <c r="B59" s="1" t="s">
        <v>95</v>
      </c>
      <c r="C59" s="1">
        <v>1.58</v>
      </c>
      <c r="L59" s="1">
        <v>0.466</v>
      </c>
      <c r="M59" s="9" t="s">
        <v>89</v>
      </c>
      <c r="N59" s="1" t="s">
        <v>90</v>
      </c>
      <c r="O59" s="1" t="s">
        <v>29</v>
      </c>
    </row>
    <row r="60">
      <c r="A60" s="1"/>
      <c r="B60" s="1" t="s">
        <v>96</v>
      </c>
      <c r="C60" s="1">
        <v>0.38</v>
      </c>
      <c r="H60">
        <f>(33+130)/1000</f>
        <v>0.163</v>
      </c>
      <c r="I60">
        <f>800/1000</f>
        <v>0.8</v>
      </c>
      <c r="L60" s="1">
        <v>0.189</v>
      </c>
      <c r="M60" s="6" t="s">
        <v>97</v>
      </c>
      <c r="N60" s="1" t="s">
        <v>98</v>
      </c>
      <c r="O60" s="1" t="s">
        <v>29</v>
      </c>
    </row>
    <row r="61">
      <c r="A61" s="1"/>
      <c r="B61" s="1" t="s">
        <v>99</v>
      </c>
      <c r="C61" s="1">
        <v>0.6</v>
      </c>
      <c r="H61">
        <f>(36+150)/1000</f>
        <v>0.186</v>
      </c>
      <c r="I61">
        <f>780/1000</f>
        <v>0.78</v>
      </c>
      <c r="L61" s="1">
        <v>0.224</v>
      </c>
      <c r="M61" s="6" t="s">
        <v>97</v>
      </c>
      <c r="N61" s="1" t="s">
        <v>98</v>
      </c>
      <c r="O61" s="1" t="s">
        <v>29</v>
      </c>
    </row>
    <row r="62">
      <c r="A62" s="1"/>
      <c r="B62" s="1" t="s">
        <v>100</v>
      </c>
      <c r="C62" s="1">
        <v>1.04</v>
      </c>
      <c r="H62">
        <f>(39+190)/1000</f>
        <v>0.229</v>
      </c>
      <c r="I62">
        <f>750/1000</f>
        <v>0.75</v>
      </c>
      <c r="L62" s="1">
        <v>0.295</v>
      </c>
      <c r="M62" s="6" t="s">
        <v>97</v>
      </c>
      <c r="N62" s="1" t="s">
        <v>98</v>
      </c>
      <c r="O62" s="1" t="s">
        <v>29</v>
      </c>
    </row>
    <row r="63">
      <c r="A63" s="1"/>
      <c r="B63" s="1" t="s">
        <v>101</v>
      </c>
      <c r="C63" s="1">
        <v>1.46</v>
      </c>
      <c r="H63">
        <f>(40+250)/1000</f>
        <v>0.29</v>
      </c>
      <c r="I63">
        <f>690/1000</f>
        <v>0.69</v>
      </c>
      <c r="L63" s="1">
        <v>0.421</v>
      </c>
      <c r="M63" s="6" t="s">
        <v>97</v>
      </c>
      <c r="N63" s="1" t="s">
        <v>98</v>
      </c>
      <c r="O63" s="1" t="s">
        <v>29</v>
      </c>
    </row>
    <row r="64">
      <c r="A64" s="1"/>
      <c r="B64" s="1" t="s">
        <v>102</v>
      </c>
      <c r="C64" s="1">
        <v>1.73</v>
      </c>
      <c r="H64">
        <f>(37+270)*0.000001/0.001</f>
        <v>0.307</v>
      </c>
      <c r="I64">
        <f>670/1000</f>
        <v>0.67</v>
      </c>
      <c r="L64" s="1">
        <v>0.469</v>
      </c>
      <c r="M64" s="6" t="s">
        <v>97</v>
      </c>
      <c r="N64" s="1" t="s">
        <v>98</v>
      </c>
      <c r="O64" s="1" t="s">
        <v>29</v>
      </c>
    </row>
    <row r="65">
      <c r="A65" s="1"/>
      <c r="B65" s="1" t="s">
        <v>103</v>
      </c>
      <c r="C65">
        <f>2*ln(2)</f>
        <v>1.386294361</v>
      </c>
      <c r="L65">
        <f>409.5/1000</f>
        <v>0.4095</v>
      </c>
      <c r="M65" s="6" t="s">
        <v>104</v>
      </c>
      <c r="N65" s="1" t="s">
        <v>105</v>
      </c>
      <c r="O65" s="1" t="s">
        <v>69</v>
      </c>
      <c r="P65" s="1" t="s">
        <v>106</v>
      </c>
    </row>
    <row r="66">
      <c r="A66" s="1"/>
      <c r="B66" s="1" t="s">
        <v>107</v>
      </c>
      <c r="C66">
        <f>ln(2)</f>
        <v>0.6931471806</v>
      </c>
      <c r="L66">
        <f>308.8/1000</f>
        <v>0.3088</v>
      </c>
      <c r="M66" s="6" t="s">
        <v>104</v>
      </c>
      <c r="N66" s="1" t="s">
        <v>105</v>
      </c>
      <c r="O66" s="1" t="s">
        <v>69</v>
      </c>
      <c r="P66" s="1" t="s">
        <v>106</v>
      </c>
    </row>
    <row r="67">
      <c r="A67" s="1"/>
      <c r="B67" s="1" t="s">
        <v>108</v>
      </c>
      <c r="C67">
        <f>0.5*ln(2)</f>
        <v>0.3465735903</v>
      </c>
      <c r="L67">
        <f>215.3/1000</f>
        <v>0.2153</v>
      </c>
      <c r="M67" s="6" t="s">
        <v>104</v>
      </c>
      <c r="N67" s="1" t="s">
        <v>105</v>
      </c>
      <c r="O67" s="1" t="s">
        <v>69</v>
      </c>
      <c r="P67" s="1" t="s">
        <v>106</v>
      </c>
    </row>
    <row r="68">
      <c r="A68" s="1"/>
      <c r="B68" s="1" t="s">
        <v>109</v>
      </c>
      <c r="C68">
        <f>ln(2)</f>
        <v>0.6931471806</v>
      </c>
      <c r="L68">
        <f>402.4/1000</f>
        <v>0.4024</v>
      </c>
      <c r="M68" s="6" t="s">
        <v>104</v>
      </c>
      <c r="N68" s="1" t="s">
        <v>105</v>
      </c>
      <c r="O68" s="1" t="s">
        <v>69</v>
      </c>
      <c r="P68" s="1" t="s">
        <v>106</v>
      </c>
    </row>
    <row r="69">
      <c r="A69" s="1"/>
      <c r="B69" s="1" t="s">
        <v>110</v>
      </c>
      <c r="C69">
        <f>0.5*ln(2)</f>
        <v>0.3465735903</v>
      </c>
      <c r="L69">
        <f>323.3/1000</f>
        <v>0.3233</v>
      </c>
      <c r="M69" s="6" t="s">
        <v>104</v>
      </c>
      <c r="N69" s="1" t="s">
        <v>105</v>
      </c>
      <c r="O69" s="1" t="s">
        <v>69</v>
      </c>
      <c r="P69" s="1" t="s">
        <v>106</v>
      </c>
    </row>
    <row r="70">
      <c r="A70" s="1"/>
      <c r="B70" s="1" t="s">
        <v>111</v>
      </c>
      <c r="C70" s="1">
        <v>0.0870449119062633</v>
      </c>
      <c r="D70" s="1">
        <v>32.8176667822869</v>
      </c>
      <c r="E70" s="1"/>
      <c r="F70" s="1">
        <v>210.065645514223</v>
      </c>
      <c r="L70" s="1">
        <v>0.156419874852458</v>
      </c>
      <c r="M70" s="10" t="s">
        <v>112</v>
      </c>
      <c r="N70" s="1" t="s">
        <v>113</v>
      </c>
      <c r="O70" s="1" t="s">
        <v>69</v>
      </c>
      <c r="P70" s="1" t="s">
        <v>114</v>
      </c>
    </row>
    <row r="71">
      <c r="A71" s="1"/>
      <c r="B71" s="1" t="s">
        <v>115</v>
      </c>
      <c r="C71" s="1">
        <v>0.292140281662813</v>
      </c>
      <c r="D71" s="1">
        <v>48.8269164065209</v>
      </c>
      <c r="E71" s="1"/>
      <c r="F71" s="1">
        <v>218.818380743982</v>
      </c>
      <c r="L71" s="1">
        <v>0.219924976150823</v>
      </c>
      <c r="M71" s="10" t="s">
        <v>112</v>
      </c>
      <c r="N71" s="1" t="s">
        <v>113</v>
      </c>
      <c r="O71" s="1" t="s">
        <v>69</v>
      </c>
      <c r="P71" s="1" t="s">
        <v>114</v>
      </c>
    </row>
    <row r="72">
      <c r="A72" s="1"/>
      <c r="B72" s="1" t="s">
        <v>116</v>
      </c>
      <c r="C72" s="1">
        <v>0.452281705930225</v>
      </c>
      <c r="D72" s="1">
        <v>56.7582841947045</v>
      </c>
      <c r="E72" s="1"/>
      <c r="F72" s="1">
        <v>229.321663019693</v>
      </c>
      <c r="L72" s="1">
        <v>0.244585832780894</v>
      </c>
      <c r="M72" s="10" t="s">
        <v>112</v>
      </c>
      <c r="N72" s="1" t="s">
        <v>113</v>
      </c>
      <c r="O72" s="1" t="s">
        <v>69</v>
      </c>
      <c r="P72" s="1" t="s">
        <v>114</v>
      </c>
    </row>
    <row r="73">
      <c r="A73" s="1"/>
      <c r="B73" s="1" t="s">
        <v>117</v>
      </c>
      <c r="C73" s="1">
        <v>0.652043483650514</v>
      </c>
      <c r="D73" s="1">
        <v>62.6377153428141</v>
      </c>
      <c r="E73" s="1"/>
      <c r="F73" s="1">
        <v>222.319474835886</v>
      </c>
      <c r="L73" s="1">
        <v>0.278045822756156</v>
      </c>
      <c r="M73" s="10" t="s">
        <v>112</v>
      </c>
      <c r="N73" s="1" t="s">
        <v>113</v>
      </c>
      <c r="O73" s="1" t="s">
        <v>69</v>
      </c>
      <c r="P73" s="1" t="s">
        <v>114</v>
      </c>
    </row>
    <row r="74">
      <c r="A74" s="1"/>
      <c r="B74" s="1" t="s">
        <v>118</v>
      </c>
      <c r="C74" s="1">
        <v>0.0939393449426272</v>
      </c>
      <c r="D74" s="1">
        <v>49.2997571973638</v>
      </c>
      <c r="E74" s="1"/>
      <c r="F74" s="1">
        <v>308.971553610503</v>
      </c>
      <c r="L74" s="1">
        <v>0.158636635568418</v>
      </c>
      <c r="M74" s="10" t="s">
        <v>112</v>
      </c>
      <c r="N74" s="1" t="s">
        <v>113</v>
      </c>
      <c r="O74" s="1" t="s">
        <v>69</v>
      </c>
      <c r="P74" s="1" t="s">
        <v>114</v>
      </c>
    </row>
    <row r="75">
      <c r="A75" s="1"/>
      <c r="B75" s="1" t="s">
        <v>119</v>
      </c>
      <c r="C75" s="1">
        <v>0.302535827660732</v>
      </c>
      <c r="D75" s="1">
        <v>63.5930165337033</v>
      </c>
      <c r="E75" s="1"/>
      <c r="F75" s="1">
        <v>270.459518599562</v>
      </c>
      <c r="L75" s="1">
        <v>0.232648309538053</v>
      </c>
      <c r="M75" s="10" t="s">
        <v>112</v>
      </c>
      <c r="N75" s="1" t="s">
        <v>113</v>
      </c>
      <c r="O75" s="1" t="s">
        <v>69</v>
      </c>
      <c r="P75" s="1" t="s">
        <v>114</v>
      </c>
    </row>
    <row r="76">
      <c r="A76" s="1"/>
      <c r="B76" s="1" t="s">
        <v>120</v>
      </c>
      <c r="C76" s="1">
        <v>0.471326553160757</v>
      </c>
      <c r="D76" s="1">
        <v>66.2043704474505</v>
      </c>
      <c r="E76" s="1"/>
      <c r="F76" s="1">
        <v>244.201312910284</v>
      </c>
      <c r="L76" s="1">
        <v>0.265531068604782</v>
      </c>
      <c r="M76" s="10" t="s">
        <v>112</v>
      </c>
      <c r="N76" s="1" t="s">
        <v>113</v>
      </c>
      <c r="O76" s="1" t="s">
        <v>69</v>
      </c>
      <c r="P76" s="1" t="s">
        <v>114</v>
      </c>
    </row>
    <row r="77">
      <c r="A77" s="1"/>
      <c r="B77" s="1" t="s">
        <v>121</v>
      </c>
      <c r="C77" s="1">
        <v>0.670967602847888</v>
      </c>
      <c r="D77" s="1">
        <v>68.9940571164296</v>
      </c>
      <c r="E77" s="1"/>
      <c r="F77" s="1">
        <v>241.575492341356</v>
      </c>
      <c r="L77" s="1">
        <v>0.277939107798276</v>
      </c>
      <c r="M77" s="10" t="s">
        <v>112</v>
      </c>
      <c r="N77" s="1" t="s">
        <v>113</v>
      </c>
      <c r="O77" s="1" t="s">
        <v>69</v>
      </c>
      <c r="P77" s="1" t="s">
        <v>114</v>
      </c>
    </row>
    <row r="78">
      <c r="A78" s="11"/>
      <c r="B78" s="11" t="s">
        <v>122</v>
      </c>
      <c r="C78" s="1">
        <v>0.0865835583509845</v>
      </c>
      <c r="D78" s="1">
        <v>19.9421898485374</v>
      </c>
      <c r="E78" s="1"/>
      <c r="F78" s="1">
        <v>263.457330415754</v>
      </c>
      <c r="L78" s="1">
        <v>0.0759713486507025</v>
      </c>
      <c r="M78" s="10" t="s">
        <v>112</v>
      </c>
      <c r="N78" s="1" t="s">
        <v>113</v>
      </c>
      <c r="O78" s="1" t="s">
        <v>69</v>
      </c>
      <c r="P78" s="1" t="s">
        <v>114</v>
      </c>
    </row>
    <row r="79">
      <c r="A79" s="11"/>
      <c r="B79" s="11" t="s">
        <v>123</v>
      </c>
      <c r="C79" s="1">
        <v>0.308740386221913</v>
      </c>
      <c r="D79" s="1">
        <v>35.7842062666204</v>
      </c>
      <c r="E79" s="1"/>
      <c r="F79" s="1">
        <v>305.470459518599</v>
      </c>
      <c r="L79" s="1">
        <v>0.114568208643911</v>
      </c>
      <c r="M79" s="10" t="s">
        <v>112</v>
      </c>
      <c r="N79" s="1" t="s">
        <v>113</v>
      </c>
      <c r="O79" s="1" t="s">
        <v>69</v>
      </c>
      <c r="P79" s="1" t="s">
        <v>114</v>
      </c>
    </row>
    <row r="80">
      <c r="A80" s="11"/>
      <c r="B80" s="11" t="s">
        <v>124</v>
      </c>
      <c r="C80" s="1">
        <v>0.48114001757024</v>
      </c>
      <c r="D80" s="1">
        <v>45.4341542374841</v>
      </c>
      <c r="E80" s="1"/>
      <c r="F80" s="1">
        <v>253.829321663019</v>
      </c>
      <c r="L80" s="1">
        <v>0.176753925008488</v>
      </c>
      <c r="M80" s="10" t="s">
        <v>112</v>
      </c>
      <c r="N80" s="1" t="s">
        <v>113</v>
      </c>
      <c r="O80" s="1" t="s">
        <v>69</v>
      </c>
      <c r="P80" s="1" t="s">
        <v>114</v>
      </c>
    </row>
    <row r="81">
      <c r="A81" s="11"/>
      <c r="B81" s="11" t="s">
        <v>125</v>
      </c>
      <c r="C81" s="1">
        <v>0.649866067338216</v>
      </c>
      <c r="D81" s="1">
        <v>55.5994912706671</v>
      </c>
      <c r="E81" s="1"/>
      <c r="F81" s="1">
        <v>272.210065645514</v>
      </c>
      <c r="L81" s="1">
        <v>0.19835885329927</v>
      </c>
      <c r="M81" s="10" t="s">
        <v>112</v>
      </c>
      <c r="N81" s="1" t="s">
        <v>113</v>
      </c>
      <c r="O81" s="1" t="s">
        <v>69</v>
      </c>
      <c r="P81" s="1" t="s">
        <v>114</v>
      </c>
    </row>
    <row r="82">
      <c r="A82" s="1" t="s">
        <v>126</v>
      </c>
      <c r="B82" s="12" t="s">
        <v>127</v>
      </c>
      <c r="C82" s="12">
        <v>1.84</v>
      </c>
      <c r="D82" s="12">
        <v>153.0</v>
      </c>
      <c r="E82" s="12">
        <v>8.43</v>
      </c>
      <c r="F82" s="12">
        <v>329.0</v>
      </c>
      <c r="G82" s="12">
        <v>13.9</v>
      </c>
      <c r="H82">
        <f t="shared" ref="H82:H89" si="7">D82/S82</f>
        <v>0.3017751479</v>
      </c>
      <c r="I82">
        <f t="shared" ref="I82:I89" si="8">F82/S82</f>
        <v>0.6489151874</v>
      </c>
      <c r="J82">
        <f t="shared" ref="J82:J89" si="9">Q82/S82</f>
        <v>0.02189349112</v>
      </c>
      <c r="K82">
        <f t="shared" ref="K82:K89" si="10">sum(H82:J82)</f>
        <v>0.9725838264</v>
      </c>
      <c r="L82">
        <f t="shared" ref="L82:L89" si="11">D82/F82</f>
        <v>0.4650455927</v>
      </c>
      <c r="M82" s="13" t="s">
        <v>128</v>
      </c>
      <c r="N82" s="1" t="s">
        <v>129</v>
      </c>
      <c r="O82" s="1" t="s">
        <v>29</v>
      </c>
      <c r="Q82" s="12">
        <v>11.1</v>
      </c>
      <c r="R82" s="12">
        <v>0.66</v>
      </c>
      <c r="S82" s="14">
        <v>507.0</v>
      </c>
      <c r="T82" s="15">
        <v>3.43E8</v>
      </c>
      <c r="U82" s="15">
        <v>1.6E7</v>
      </c>
      <c r="V82" s="12">
        <v>0.02</v>
      </c>
    </row>
    <row r="83">
      <c r="A83" s="1" t="s">
        <v>126</v>
      </c>
      <c r="B83" s="12" t="s">
        <v>130</v>
      </c>
      <c r="C83" s="12">
        <v>1.27</v>
      </c>
      <c r="D83" s="12">
        <v>115.0</v>
      </c>
      <c r="E83" s="12">
        <v>2.2</v>
      </c>
      <c r="F83" s="12">
        <v>317.0</v>
      </c>
      <c r="G83" s="12">
        <v>16.3</v>
      </c>
      <c r="H83">
        <f t="shared" si="7"/>
        <v>0.23</v>
      </c>
      <c r="I83">
        <f t="shared" si="8"/>
        <v>0.634</v>
      </c>
      <c r="J83">
        <f t="shared" si="9"/>
        <v>0.0226</v>
      </c>
      <c r="K83">
        <f t="shared" si="10"/>
        <v>0.8866</v>
      </c>
      <c r="L83">
        <f t="shared" si="11"/>
        <v>0.3627760252</v>
      </c>
      <c r="M83" s="13" t="s">
        <v>128</v>
      </c>
      <c r="N83" s="1" t="s">
        <v>129</v>
      </c>
      <c r="O83" s="1" t="s">
        <v>29</v>
      </c>
      <c r="Q83" s="12">
        <v>11.3</v>
      </c>
      <c r="R83" s="12">
        <v>0.6</v>
      </c>
      <c r="S83" s="14">
        <v>500.0</v>
      </c>
      <c r="T83" s="15">
        <v>7.93E8</v>
      </c>
      <c r="U83" s="15">
        <v>7.3E7</v>
      </c>
      <c r="V83" s="12">
        <v>0.02</v>
      </c>
    </row>
    <row r="84">
      <c r="A84" s="1" t="s">
        <v>126</v>
      </c>
      <c r="B84" s="12" t="s">
        <v>131</v>
      </c>
      <c r="C84" s="12">
        <v>0.98</v>
      </c>
      <c r="D84" s="12">
        <v>97.9</v>
      </c>
      <c r="E84" s="12">
        <v>2.37</v>
      </c>
      <c r="F84" s="12">
        <v>333.0</v>
      </c>
      <c r="G84" s="12">
        <v>11.5</v>
      </c>
      <c r="H84">
        <f t="shared" si="7"/>
        <v>0.1981781377</v>
      </c>
      <c r="I84">
        <f t="shared" si="8"/>
        <v>0.6740890688</v>
      </c>
      <c r="J84">
        <f t="shared" si="9"/>
        <v>0.02408906883</v>
      </c>
      <c r="K84">
        <f t="shared" si="10"/>
        <v>0.8963562753</v>
      </c>
      <c r="L84">
        <f t="shared" si="11"/>
        <v>0.293993994</v>
      </c>
      <c r="M84" s="13" t="s">
        <v>128</v>
      </c>
      <c r="N84" s="1" t="s">
        <v>129</v>
      </c>
      <c r="O84" s="1" t="s">
        <v>29</v>
      </c>
      <c r="Q84" s="12">
        <v>11.9</v>
      </c>
      <c r="R84" s="12">
        <v>0.67</v>
      </c>
      <c r="S84" s="14">
        <v>494.0</v>
      </c>
      <c r="T84" s="15">
        <v>1.07E9</v>
      </c>
      <c r="U84" s="15">
        <v>6.9E7</v>
      </c>
      <c r="V84" s="12">
        <v>0.01</v>
      </c>
    </row>
    <row r="85">
      <c r="A85" s="1" t="s">
        <v>126</v>
      </c>
      <c r="B85" s="12" t="s">
        <v>132</v>
      </c>
      <c r="C85" s="12">
        <v>0.7</v>
      </c>
      <c r="D85" s="12">
        <v>83.4</v>
      </c>
      <c r="E85" s="12">
        <v>3.3</v>
      </c>
      <c r="F85" s="12">
        <v>355.0</v>
      </c>
      <c r="G85" s="12">
        <v>16.8</v>
      </c>
      <c r="H85">
        <f t="shared" si="7"/>
        <v>0.1597701149</v>
      </c>
      <c r="I85">
        <f t="shared" si="8"/>
        <v>0.6800766284</v>
      </c>
      <c r="J85">
        <f t="shared" si="9"/>
        <v>0.02701149425</v>
      </c>
      <c r="K85">
        <f t="shared" si="10"/>
        <v>0.8668582375</v>
      </c>
      <c r="L85">
        <f t="shared" si="11"/>
        <v>0.2349295775</v>
      </c>
      <c r="M85" s="13" t="s">
        <v>128</v>
      </c>
      <c r="N85" s="1" t="s">
        <v>129</v>
      </c>
      <c r="O85" s="1" t="s">
        <v>29</v>
      </c>
      <c r="Q85" s="12">
        <v>14.1</v>
      </c>
      <c r="R85" s="12">
        <v>0.87</v>
      </c>
      <c r="S85" s="14">
        <v>522.0</v>
      </c>
      <c r="T85" s="15">
        <v>1.6E9</v>
      </c>
      <c r="U85" s="15">
        <v>9.8E7</v>
      </c>
      <c r="V85" s="12">
        <v>0.01</v>
      </c>
    </row>
    <row r="86">
      <c r="A86" s="1" t="s">
        <v>126</v>
      </c>
      <c r="B86" s="12" t="s">
        <v>133</v>
      </c>
      <c r="C86" s="12">
        <v>0.45</v>
      </c>
      <c r="D86" s="12">
        <v>64.5</v>
      </c>
      <c r="E86" s="12">
        <v>5.9</v>
      </c>
      <c r="F86" s="12">
        <v>378.0</v>
      </c>
      <c r="G86" s="12">
        <v>3.39</v>
      </c>
      <c r="H86">
        <f t="shared" si="7"/>
        <v>0.125</v>
      </c>
      <c r="I86">
        <f t="shared" si="8"/>
        <v>0.7325581395</v>
      </c>
      <c r="J86">
        <f t="shared" si="9"/>
        <v>0.02751937984</v>
      </c>
      <c r="K86">
        <f t="shared" si="10"/>
        <v>0.8850775194</v>
      </c>
      <c r="L86">
        <f t="shared" si="11"/>
        <v>0.1706349206</v>
      </c>
      <c r="M86" s="13" t="s">
        <v>128</v>
      </c>
      <c r="N86" s="1" t="s">
        <v>129</v>
      </c>
      <c r="O86" s="1" t="s">
        <v>29</v>
      </c>
      <c r="Q86" s="12">
        <v>14.2</v>
      </c>
      <c r="R86" s="12">
        <v>0.68</v>
      </c>
      <c r="S86" s="14">
        <v>516.0</v>
      </c>
      <c r="T86" s="15">
        <v>1.71E9</v>
      </c>
      <c r="U86" s="15">
        <v>1.48E8</v>
      </c>
      <c r="V86" s="12">
        <v>0.01</v>
      </c>
    </row>
    <row r="87">
      <c r="A87" s="1" t="s">
        <v>126</v>
      </c>
      <c r="B87" s="12" t="s">
        <v>134</v>
      </c>
      <c r="C87" s="12">
        <v>0.42</v>
      </c>
      <c r="D87" s="12">
        <v>66.1</v>
      </c>
      <c r="E87" s="12">
        <v>1.4</v>
      </c>
      <c r="F87" s="12">
        <v>391.0</v>
      </c>
      <c r="G87" s="12">
        <v>8.32</v>
      </c>
      <c r="H87">
        <f t="shared" si="7"/>
        <v>0.1288499025</v>
      </c>
      <c r="I87">
        <f t="shared" si="8"/>
        <v>0.7621832359</v>
      </c>
      <c r="J87">
        <f t="shared" si="9"/>
        <v>0.03216374269</v>
      </c>
      <c r="K87">
        <f t="shared" si="10"/>
        <v>0.9231968811</v>
      </c>
      <c r="L87">
        <f t="shared" si="11"/>
        <v>0.1690537084</v>
      </c>
      <c r="M87" s="13" t="s">
        <v>128</v>
      </c>
      <c r="N87" s="1" t="s">
        <v>129</v>
      </c>
      <c r="O87" s="1" t="s">
        <v>29</v>
      </c>
      <c r="Q87" s="12">
        <v>16.5</v>
      </c>
      <c r="R87" s="12">
        <v>0.49</v>
      </c>
      <c r="S87" s="14">
        <v>513.0</v>
      </c>
      <c r="T87" s="15">
        <v>1.94E9</v>
      </c>
      <c r="U87" s="15">
        <v>8.4E7</v>
      </c>
      <c r="V87" s="12">
        <v>0.01</v>
      </c>
    </row>
    <row r="88">
      <c r="A88" s="12" t="s">
        <v>135</v>
      </c>
      <c r="B88" s="12" t="s">
        <v>136</v>
      </c>
      <c r="C88" s="12">
        <v>0.88</v>
      </c>
      <c r="D88" s="12">
        <v>91.3</v>
      </c>
      <c r="E88" s="12">
        <v>2.92</v>
      </c>
      <c r="F88" s="12">
        <v>340.0</v>
      </c>
      <c r="G88" s="12">
        <v>19.4</v>
      </c>
      <c r="H88">
        <f t="shared" si="7"/>
        <v>0.1922105263</v>
      </c>
      <c r="I88">
        <f t="shared" si="8"/>
        <v>0.7157894737</v>
      </c>
      <c r="J88">
        <f t="shared" si="9"/>
        <v>0.02547368421</v>
      </c>
      <c r="K88">
        <f t="shared" si="10"/>
        <v>0.9334736842</v>
      </c>
      <c r="L88">
        <f t="shared" si="11"/>
        <v>0.2685294118</v>
      </c>
      <c r="M88" s="13" t="s">
        <v>128</v>
      </c>
      <c r="N88" s="1" t="s">
        <v>129</v>
      </c>
      <c r="O88" s="1" t="s">
        <v>29</v>
      </c>
      <c r="Q88" s="12">
        <v>12.1</v>
      </c>
      <c r="R88" s="12">
        <v>0.55</v>
      </c>
      <c r="S88" s="14">
        <v>475.0</v>
      </c>
      <c r="T88" s="15">
        <v>9.6E8</v>
      </c>
      <c r="U88" s="15">
        <v>1.7E7</v>
      </c>
      <c r="V88" s="12">
        <v>0.0</v>
      </c>
    </row>
    <row r="89">
      <c r="A89" s="12" t="s">
        <v>135</v>
      </c>
      <c r="B89" s="12" t="s">
        <v>137</v>
      </c>
      <c r="C89" s="12">
        <v>1.1</v>
      </c>
      <c r="D89" s="12">
        <v>101.0</v>
      </c>
      <c r="E89" s="12">
        <v>3.17</v>
      </c>
      <c r="F89" s="12">
        <v>313.0</v>
      </c>
      <c r="G89" s="12">
        <v>24.7</v>
      </c>
      <c r="H89">
        <f t="shared" si="7"/>
        <v>0.2095435685</v>
      </c>
      <c r="I89">
        <f t="shared" si="8"/>
        <v>0.6493775934</v>
      </c>
      <c r="J89">
        <f t="shared" si="9"/>
        <v>0.0234439834</v>
      </c>
      <c r="K89">
        <f t="shared" si="10"/>
        <v>0.8823651452</v>
      </c>
      <c r="L89">
        <f t="shared" si="11"/>
        <v>0.3226837061</v>
      </c>
      <c r="M89" s="13" t="s">
        <v>128</v>
      </c>
      <c r="N89" s="1" t="s">
        <v>129</v>
      </c>
      <c r="O89" s="1" t="s">
        <v>29</v>
      </c>
      <c r="Q89" s="12">
        <v>11.3</v>
      </c>
      <c r="R89" s="12">
        <v>0.91</v>
      </c>
      <c r="S89" s="14">
        <v>482.0</v>
      </c>
      <c r="T89" s="15">
        <v>6.99E8</v>
      </c>
      <c r="U89" s="15">
        <v>1.7E7</v>
      </c>
      <c r="V89" s="12">
        <v>0.03</v>
      </c>
    </row>
    <row r="90">
      <c r="A90" s="1" t="s">
        <v>138</v>
      </c>
      <c r="B90" s="1" t="s">
        <v>139</v>
      </c>
      <c r="C90" s="1">
        <v>0.85</v>
      </c>
      <c r="H90" s="1">
        <v>0.267</v>
      </c>
      <c r="I90" s="1">
        <v>0.511</v>
      </c>
      <c r="L90">
        <f t="shared" ref="L90:L96" si="12">H90/I90</f>
        <v>0.5225048924</v>
      </c>
      <c r="M90" s="16" t="s">
        <v>140</v>
      </c>
      <c r="N90" s="1" t="s">
        <v>141</v>
      </c>
      <c r="O90" s="1" t="s">
        <v>29</v>
      </c>
    </row>
    <row r="91">
      <c r="A91" s="1" t="s">
        <v>138</v>
      </c>
      <c r="B91" s="1" t="s">
        <v>142</v>
      </c>
      <c r="C91" s="1">
        <v>0.12</v>
      </c>
      <c r="H91" s="1">
        <v>0.047</v>
      </c>
      <c r="I91" s="1">
        <v>0.701</v>
      </c>
      <c r="L91">
        <f t="shared" si="12"/>
        <v>0.06704707561</v>
      </c>
      <c r="M91" s="16" t="s">
        <v>140</v>
      </c>
      <c r="N91" s="1" t="s">
        <v>141</v>
      </c>
      <c r="O91" s="1" t="s">
        <v>69</v>
      </c>
    </row>
    <row r="92">
      <c r="A92" s="1" t="s">
        <v>143</v>
      </c>
      <c r="B92" s="1" t="s">
        <v>144</v>
      </c>
      <c r="C92" s="1">
        <v>0.1</v>
      </c>
      <c r="H92" s="1">
        <v>0.07</v>
      </c>
      <c r="I92" s="1">
        <v>0.7</v>
      </c>
      <c r="L92">
        <f t="shared" si="12"/>
        <v>0.1</v>
      </c>
      <c r="M92" s="1" t="s">
        <v>145</v>
      </c>
      <c r="N92" s="1" t="s">
        <v>146</v>
      </c>
      <c r="O92" s="1" t="s">
        <v>69</v>
      </c>
    </row>
    <row r="93">
      <c r="A93" s="1" t="s">
        <v>143</v>
      </c>
      <c r="B93" s="1" t="s">
        <v>147</v>
      </c>
      <c r="C93" s="1">
        <v>0.1</v>
      </c>
      <c r="H93" s="1">
        <v>0.09</v>
      </c>
      <c r="I93" s="1">
        <v>0.58</v>
      </c>
      <c r="L93">
        <f t="shared" si="12"/>
        <v>0.1551724138</v>
      </c>
      <c r="M93" s="1" t="s">
        <v>145</v>
      </c>
      <c r="N93" s="1" t="s">
        <v>146</v>
      </c>
      <c r="O93" s="1" t="s">
        <v>69</v>
      </c>
    </row>
    <row r="94">
      <c r="A94" s="1" t="s">
        <v>148</v>
      </c>
      <c r="B94" s="1" t="s">
        <v>144</v>
      </c>
      <c r="C94" s="1">
        <v>0.09</v>
      </c>
      <c r="H94" s="1">
        <v>0.072</v>
      </c>
      <c r="I94" s="1">
        <v>0.698</v>
      </c>
      <c r="L94">
        <f t="shared" si="12"/>
        <v>0.1031518625</v>
      </c>
      <c r="M94" s="1" t="s">
        <v>149</v>
      </c>
      <c r="N94" s="1" t="s">
        <v>150</v>
      </c>
      <c r="O94" s="1" t="s">
        <v>69</v>
      </c>
    </row>
    <row r="95">
      <c r="A95" s="1" t="s">
        <v>148</v>
      </c>
      <c r="B95" s="1" t="s">
        <v>144</v>
      </c>
      <c r="C95" s="1">
        <v>0.4</v>
      </c>
      <c r="H95" s="1">
        <v>0.154</v>
      </c>
      <c r="I95" s="1">
        <v>0.617</v>
      </c>
      <c r="L95">
        <f t="shared" si="12"/>
        <v>0.2495948136</v>
      </c>
      <c r="M95" s="1" t="s">
        <v>149</v>
      </c>
      <c r="N95" s="1" t="s">
        <v>150</v>
      </c>
      <c r="O95" s="1" t="s">
        <v>69</v>
      </c>
    </row>
    <row r="96">
      <c r="A96" s="1" t="s">
        <v>148</v>
      </c>
      <c r="B96" s="1" t="s">
        <v>147</v>
      </c>
      <c r="C96" s="1">
        <v>0.09</v>
      </c>
      <c r="H96">
        <f>0.113</f>
        <v>0.113</v>
      </c>
      <c r="I96" s="1">
        <v>0.602</v>
      </c>
      <c r="L96">
        <f t="shared" si="12"/>
        <v>0.1877076412</v>
      </c>
      <c r="M96" s="1" t="s">
        <v>149</v>
      </c>
      <c r="N96" s="1" t="s">
        <v>150</v>
      </c>
      <c r="O96" s="1" t="s">
        <v>69</v>
      </c>
    </row>
    <row r="97">
      <c r="A97" s="17" t="s">
        <v>126</v>
      </c>
      <c r="B97" s="17" t="s">
        <v>151</v>
      </c>
      <c r="C97" s="17">
        <v>2.0023</v>
      </c>
      <c r="L97" s="17">
        <v>0.43111</v>
      </c>
      <c r="M97" s="6" t="s">
        <v>152</v>
      </c>
      <c r="N97" s="18" t="s">
        <v>153</v>
      </c>
      <c r="O97" s="1" t="s">
        <v>29</v>
      </c>
    </row>
    <row r="98">
      <c r="A98" s="17" t="s">
        <v>126</v>
      </c>
      <c r="B98" s="17" t="s">
        <v>154</v>
      </c>
      <c r="C98" s="17">
        <v>1.9522</v>
      </c>
      <c r="L98" s="17">
        <v>0.48289</v>
      </c>
      <c r="M98" s="6" t="s">
        <v>152</v>
      </c>
      <c r="N98" s="18" t="s">
        <v>153</v>
      </c>
      <c r="O98" s="1" t="s">
        <v>29</v>
      </c>
    </row>
    <row r="99">
      <c r="A99" s="17" t="s">
        <v>126</v>
      </c>
      <c r="B99" s="17" t="s">
        <v>155</v>
      </c>
      <c r="C99" s="17">
        <v>0.75155</v>
      </c>
      <c r="L99" s="17">
        <v>0.2777</v>
      </c>
      <c r="M99" s="6" t="s">
        <v>152</v>
      </c>
      <c r="N99" s="18" t="s">
        <v>153</v>
      </c>
      <c r="O99" s="1" t="s">
        <v>29</v>
      </c>
    </row>
    <row r="100">
      <c r="A100" s="17" t="s">
        <v>126</v>
      </c>
      <c r="B100" s="17" t="s">
        <v>156</v>
      </c>
      <c r="C100" s="17">
        <v>1.0344</v>
      </c>
      <c r="L100" s="17">
        <v>0.28684</v>
      </c>
      <c r="M100" s="6" t="s">
        <v>152</v>
      </c>
      <c r="N100" s="18" t="s">
        <v>153</v>
      </c>
      <c r="O100" s="1" t="s">
        <v>29</v>
      </c>
    </row>
    <row r="101">
      <c r="A101" s="17" t="s">
        <v>126</v>
      </c>
      <c r="B101" s="17" t="s">
        <v>157</v>
      </c>
      <c r="C101" s="17">
        <v>0.56926</v>
      </c>
      <c r="L101" s="17">
        <v>0.25586</v>
      </c>
      <c r="M101" s="6" t="s">
        <v>152</v>
      </c>
      <c r="N101" s="18" t="s">
        <v>153</v>
      </c>
      <c r="O101" s="1" t="s">
        <v>29</v>
      </c>
    </row>
    <row r="102">
      <c r="A102" s="17" t="s">
        <v>126</v>
      </c>
      <c r="B102" s="19" t="s">
        <v>158</v>
      </c>
      <c r="C102" s="19">
        <v>0.75501</v>
      </c>
      <c r="L102" s="19">
        <v>0.19283</v>
      </c>
      <c r="M102" s="6" t="s">
        <v>152</v>
      </c>
      <c r="N102" s="18" t="s">
        <v>153</v>
      </c>
      <c r="O102" s="1" t="s">
        <v>29</v>
      </c>
    </row>
    <row r="103">
      <c r="A103" s="17" t="s">
        <v>126</v>
      </c>
      <c r="B103" s="17" t="s">
        <v>151</v>
      </c>
      <c r="C103" s="17">
        <v>1.8144</v>
      </c>
      <c r="L103" s="17">
        <v>0.4379</v>
      </c>
      <c r="M103" s="6" t="s">
        <v>152</v>
      </c>
      <c r="N103" s="18" t="s">
        <v>153</v>
      </c>
      <c r="O103" s="1" t="s">
        <v>29</v>
      </c>
    </row>
    <row r="104">
      <c r="A104" s="17" t="s">
        <v>126</v>
      </c>
      <c r="B104" s="17" t="s">
        <v>154</v>
      </c>
      <c r="C104" s="17">
        <v>1.8154</v>
      </c>
      <c r="L104" s="17">
        <v>0.47242</v>
      </c>
      <c r="M104" s="6" t="s">
        <v>152</v>
      </c>
      <c r="N104" s="18" t="s">
        <v>153</v>
      </c>
      <c r="O104" s="1" t="s">
        <v>29</v>
      </c>
    </row>
    <row r="105">
      <c r="A105" s="17" t="s">
        <v>126</v>
      </c>
      <c r="B105" s="17" t="s">
        <v>155</v>
      </c>
      <c r="C105" s="17">
        <v>1.4587</v>
      </c>
      <c r="L105" s="17">
        <v>0.35854</v>
      </c>
      <c r="M105" s="6" t="s">
        <v>152</v>
      </c>
      <c r="N105" s="18" t="s">
        <v>153</v>
      </c>
      <c r="O105" s="1" t="s">
        <v>29</v>
      </c>
    </row>
    <row r="106">
      <c r="A106" s="17" t="s">
        <v>126</v>
      </c>
      <c r="B106" s="17" t="s">
        <v>159</v>
      </c>
      <c r="C106" s="17">
        <v>1.2686</v>
      </c>
      <c r="L106" s="17">
        <v>0.30621</v>
      </c>
      <c r="M106" s="6" t="s">
        <v>152</v>
      </c>
      <c r="N106" s="18" t="s">
        <v>153</v>
      </c>
      <c r="O106" s="1" t="s">
        <v>29</v>
      </c>
    </row>
    <row r="107">
      <c r="A107" s="17" t="s">
        <v>126</v>
      </c>
      <c r="B107" s="17" t="s">
        <v>156</v>
      </c>
      <c r="C107" s="17">
        <v>0.88083</v>
      </c>
      <c r="L107" s="17">
        <v>0.26739</v>
      </c>
      <c r="M107" s="6" t="s">
        <v>152</v>
      </c>
      <c r="N107" s="18" t="s">
        <v>153</v>
      </c>
      <c r="O107" s="1" t="s">
        <v>29</v>
      </c>
    </row>
    <row r="108">
      <c r="A108" s="17" t="s">
        <v>126</v>
      </c>
      <c r="B108" s="17" t="s">
        <v>157</v>
      </c>
      <c r="C108" s="17">
        <v>0.65611</v>
      </c>
      <c r="L108" s="17">
        <v>0.21409</v>
      </c>
      <c r="M108" s="6" t="s">
        <v>152</v>
      </c>
      <c r="N108" s="18" t="s">
        <v>153</v>
      </c>
      <c r="O108" s="1" t="s">
        <v>29</v>
      </c>
    </row>
    <row r="109">
      <c r="A109" s="17" t="s">
        <v>126</v>
      </c>
      <c r="B109" s="19" t="s">
        <v>158</v>
      </c>
      <c r="C109" s="19">
        <v>0.59741</v>
      </c>
      <c r="L109" s="19">
        <v>0.1975</v>
      </c>
      <c r="M109" s="6" t="s">
        <v>152</v>
      </c>
      <c r="N109" s="18" t="s">
        <v>153</v>
      </c>
      <c r="O109" s="1" t="s">
        <v>29</v>
      </c>
    </row>
    <row r="110">
      <c r="A110" s="17" t="s">
        <v>126</v>
      </c>
      <c r="B110" s="17" t="s">
        <v>151</v>
      </c>
      <c r="C110" s="17">
        <v>2.1133</v>
      </c>
      <c r="L110" s="17">
        <v>0.37242</v>
      </c>
      <c r="M110" s="6" t="s">
        <v>152</v>
      </c>
      <c r="N110" s="18" t="s">
        <v>153</v>
      </c>
      <c r="O110" s="1" t="s">
        <v>29</v>
      </c>
    </row>
    <row r="111">
      <c r="A111" s="17" t="s">
        <v>126</v>
      </c>
      <c r="B111" s="17" t="s">
        <v>154</v>
      </c>
      <c r="C111" s="17">
        <v>1.8779</v>
      </c>
      <c r="L111" s="17">
        <v>0.34446</v>
      </c>
      <c r="M111" s="6" t="s">
        <v>152</v>
      </c>
      <c r="N111" s="18" t="s">
        <v>153</v>
      </c>
      <c r="O111" s="1" t="s">
        <v>29</v>
      </c>
    </row>
    <row r="112">
      <c r="A112" s="17" t="s">
        <v>126</v>
      </c>
      <c r="B112" s="17" t="s">
        <v>160</v>
      </c>
      <c r="C112" s="17">
        <v>1.4313</v>
      </c>
      <c r="L112" s="17">
        <v>0.28524</v>
      </c>
      <c r="M112" s="6" t="s">
        <v>152</v>
      </c>
      <c r="N112" s="18" t="s">
        <v>153</v>
      </c>
      <c r="O112" s="1" t="s">
        <v>29</v>
      </c>
    </row>
    <row r="113">
      <c r="A113" s="17" t="s">
        <v>126</v>
      </c>
      <c r="B113" s="17" t="s">
        <v>159</v>
      </c>
      <c r="C113" s="17">
        <v>1.2541</v>
      </c>
      <c r="L113" s="17">
        <v>0.27558</v>
      </c>
      <c r="M113" s="6" t="s">
        <v>152</v>
      </c>
      <c r="N113" s="18" t="s">
        <v>153</v>
      </c>
      <c r="O113" s="1" t="s">
        <v>29</v>
      </c>
    </row>
    <row r="114">
      <c r="A114" s="17" t="s">
        <v>126</v>
      </c>
      <c r="B114" s="17" t="s">
        <v>156</v>
      </c>
      <c r="C114" s="17">
        <v>1.0632</v>
      </c>
      <c r="L114" s="17">
        <v>0.25312</v>
      </c>
      <c r="M114" s="6" t="s">
        <v>152</v>
      </c>
      <c r="N114" s="18" t="s">
        <v>153</v>
      </c>
      <c r="O114" s="1" t="s">
        <v>29</v>
      </c>
    </row>
    <row r="115">
      <c r="A115" s="17" t="s">
        <v>126</v>
      </c>
      <c r="B115" s="17" t="s">
        <v>157</v>
      </c>
      <c r="C115" s="17">
        <v>0.75406</v>
      </c>
      <c r="L115" s="17">
        <v>0.20754</v>
      </c>
      <c r="M115" s="6" t="s">
        <v>152</v>
      </c>
      <c r="N115" s="18" t="s">
        <v>153</v>
      </c>
      <c r="O115" s="1" t="s">
        <v>29</v>
      </c>
    </row>
    <row r="116">
      <c r="A116" s="17" t="s">
        <v>126</v>
      </c>
      <c r="B116" s="19" t="s">
        <v>158</v>
      </c>
      <c r="C116" s="19">
        <v>0.78904</v>
      </c>
      <c r="L116" s="19">
        <v>0.22827</v>
      </c>
      <c r="M116" s="6" t="s">
        <v>152</v>
      </c>
      <c r="N116" s="18" t="s">
        <v>153</v>
      </c>
      <c r="O116" s="1" t="s">
        <v>29</v>
      </c>
    </row>
    <row r="117">
      <c r="A117" s="17" t="s">
        <v>126</v>
      </c>
      <c r="B117" s="17" t="s">
        <v>154</v>
      </c>
      <c r="C117" s="17">
        <v>1.8088</v>
      </c>
      <c r="L117" s="17">
        <v>0.47065</v>
      </c>
      <c r="M117" s="6" t="s">
        <v>152</v>
      </c>
      <c r="N117" s="18" t="s">
        <v>153</v>
      </c>
      <c r="O117" s="1" t="s">
        <v>29</v>
      </c>
    </row>
    <row r="118">
      <c r="A118" s="17" t="s">
        <v>126</v>
      </c>
      <c r="B118" s="17" t="s">
        <v>155</v>
      </c>
      <c r="C118" s="17">
        <v>1.5663</v>
      </c>
      <c r="L118" s="17">
        <v>0.37806</v>
      </c>
      <c r="M118" s="6" t="s">
        <v>152</v>
      </c>
      <c r="N118" s="18" t="s">
        <v>153</v>
      </c>
      <c r="O118" s="1" t="s">
        <v>29</v>
      </c>
    </row>
    <row r="119">
      <c r="A119" s="17" t="s">
        <v>126</v>
      </c>
      <c r="B119" s="17" t="s">
        <v>159</v>
      </c>
      <c r="C119" s="17">
        <v>1.1517</v>
      </c>
      <c r="L119" s="17">
        <v>0.29671</v>
      </c>
      <c r="M119" s="6" t="s">
        <v>152</v>
      </c>
      <c r="N119" s="18" t="s">
        <v>153</v>
      </c>
      <c r="O119" s="1" t="s">
        <v>29</v>
      </c>
    </row>
    <row r="120">
      <c r="A120" s="17" t="s">
        <v>126</v>
      </c>
      <c r="B120" s="17" t="s">
        <v>156</v>
      </c>
      <c r="C120" s="17">
        <v>1.1026</v>
      </c>
      <c r="L120" s="17">
        <v>0.25266</v>
      </c>
      <c r="M120" s="6" t="s">
        <v>152</v>
      </c>
      <c r="N120" s="18" t="s">
        <v>153</v>
      </c>
      <c r="O120" s="1" t="s">
        <v>29</v>
      </c>
    </row>
    <row r="121">
      <c r="A121" s="17" t="s">
        <v>126</v>
      </c>
      <c r="B121" s="19" t="s">
        <v>157</v>
      </c>
      <c r="C121" s="19">
        <v>0.62786</v>
      </c>
      <c r="L121" s="19">
        <v>0.2543</v>
      </c>
      <c r="M121" s="6" t="s">
        <v>152</v>
      </c>
      <c r="N121" s="18" t="s">
        <v>153</v>
      </c>
      <c r="O121" s="1" t="s">
        <v>29</v>
      </c>
    </row>
    <row r="122">
      <c r="A122" s="17" t="s">
        <v>138</v>
      </c>
      <c r="B122" s="17" t="s">
        <v>154</v>
      </c>
      <c r="C122" s="17">
        <v>1.7342</v>
      </c>
      <c r="L122" s="17">
        <v>0.38674</v>
      </c>
      <c r="M122" s="6" t="s">
        <v>152</v>
      </c>
      <c r="N122" s="18" t="s">
        <v>153</v>
      </c>
      <c r="O122" s="1" t="s">
        <v>29</v>
      </c>
    </row>
    <row r="123">
      <c r="A123" s="17" t="s">
        <v>138</v>
      </c>
      <c r="B123" s="17" t="s">
        <v>160</v>
      </c>
      <c r="C123" s="17">
        <v>1.1273</v>
      </c>
      <c r="L123" s="17">
        <v>0.26809</v>
      </c>
      <c r="M123" s="6" t="s">
        <v>152</v>
      </c>
      <c r="N123" s="18" t="s">
        <v>153</v>
      </c>
      <c r="O123" s="1" t="s">
        <v>29</v>
      </c>
    </row>
    <row r="124">
      <c r="A124" s="17" t="s">
        <v>138</v>
      </c>
      <c r="B124" s="17" t="s">
        <v>159</v>
      </c>
      <c r="C124" s="17">
        <v>0.83602</v>
      </c>
      <c r="L124" s="17">
        <v>0.29233</v>
      </c>
      <c r="M124" s="6" t="s">
        <v>152</v>
      </c>
      <c r="N124" s="18" t="s">
        <v>153</v>
      </c>
      <c r="O124" s="1" t="s">
        <v>29</v>
      </c>
    </row>
    <row r="125">
      <c r="A125" s="17" t="s">
        <v>138</v>
      </c>
      <c r="B125" s="17" t="s">
        <v>156</v>
      </c>
      <c r="C125" s="17">
        <v>0.70943</v>
      </c>
      <c r="L125" s="17">
        <v>0.21005</v>
      </c>
      <c r="M125" s="6" t="s">
        <v>152</v>
      </c>
      <c r="N125" s="18" t="s">
        <v>153</v>
      </c>
      <c r="O125" s="1" t="s">
        <v>29</v>
      </c>
    </row>
    <row r="126">
      <c r="A126" s="17" t="s">
        <v>138</v>
      </c>
      <c r="B126" s="19" t="s">
        <v>158</v>
      </c>
      <c r="C126" s="19">
        <v>0.39136</v>
      </c>
      <c r="L126" s="19">
        <v>0.15378</v>
      </c>
      <c r="M126" s="6" t="s">
        <v>152</v>
      </c>
      <c r="N126" s="18" t="s">
        <v>153</v>
      </c>
      <c r="O126" s="1" t="s">
        <v>29</v>
      </c>
    </row>
    <row r="127">
      <c r="A127" s="17" t="s">
        <v>138</v>
      </c>
      <c r="B127" s="17" t="s">
        <v>154</v>
      </c>
      <c r="C127" s="17">
        <v>1.7854</v>
      </c>
      <c r="L127" s="17">
        <v>0.4451</v>
      </c>
      <c r="M127" s="6" t="s">
        <v>152</v>
      </c>
      <c r="N127" s="18" t="s">
        <v>153</v>
      </c>
      <c r="O127" s="1" t="s">
        <v>29</v>
      </c>
    </row>
    <row r="128">
      <c r="A128" s="17" t="s">
        <v>138</v>
      </c>
      <c r="B128" s="17" t="s">
        <v>160</v>
      </c>
      <c r="C128" s="17">
        <v>1.0818</v>
      </c>
      <c r="L128" s="17">
        <v>0.32227</v>
      </c>
      <c r="M128" s="6" t="s">
        <v>152</v>
      </c>
      <c r="N128" s="18" t="s">
        <v>153</v>
      </c>
      <c r="O128" s="1" t="s">
        <v>29</v>
      </c>
    </row>
    <row r="129">
      <c r="A129" s="17" t="s">
        <v>138</v>
      </c>
      <c r="B129" s="17" t="s">
        <v>159</v>
      </c>
      <c r="C129" s="17">
        <v>0.83287</v>
      </c>
      <c r="L129" s="17">
        <v>0.2878</v>
      </c>
      <c r="M129" s="6" t="s">
        <v>152</v>
      </c>
      <c r="N129" s="18" t="s">
        <v>153</v>
      </c>
      <c r="O129" s="1" t="s">
        <v>29</v>
      </c>
    </row>
    <row r="130">
      <c r="A130" s="17" t="s">
        <v>138</v>
      </c>
      <c r="B130" s="17" t="s">
        <v>161</v>
      </c>
      <c r="C130" s="17">
        <v>0.73618</v>
      </c>
      <c r="L130" s="17">
        <v>0.16063</v>
      </c>
      <c r="M130" s="6" t="s">
        <v>152</v>
      </c>
      <c r="N130" s="18" t="s">
        <v>153</v>
      </c>
      <c r="O130" s="1" t="s">
        <v>29</v>
      </c>
    </row>
    <row r="131">
      <c r="A131" s="17" t="s">
        <v>138</v>
      </c>
      <c r="B131" s="17" t="s">
        <v>156</v>
      </c>
      <c r="C131" s="17">
        <v>0.69244</v>
      </c>
      <c r="L131" s="17">
        <v>0.21814</v>
      </c>
      <c r="M131" s="6" t="s">
        <v>152</v>
      </c>
      <c r="N131" s="18" t="s">
        <v>153</v>
      </c>
      <c r="O131" s="1" t="s">
        <v>29</v>
      </c>
    </row>
    <row r="132">
      <c r="A132" s="17" t="s">
        <v>138</v>
      </c>
      <c r="B132" s="19" t="s">
        <v>158</v>
      </c>
      <c r="C132" s="19">
        <v>0.31271</v>
      </c>
      <c r="L132" s="19">
        <v>0.14803</v>
      </c>
      <c r="M132" s="6" t="s">
        <v>152</v>
      </c>
      <c r="N132" s="18" t="s">
        <v>153</v>
      </c>
      <c r="O132" s="1" t="s">
        <v>29</v>
      </c>
    </row>
    <row r="133">
      <c r="A133" s="17" t="s">
        <v>138</v>
      </c>
      <c r="B133" s="17" t="s">
        <v>154</v>
      </c>
      <c r="C133" s="17">
        <v>1.7662</v>
      </c>
      <c r="L133" s="17">
        <v>0.4521</v>
      </c>
      <c r="M133" s="6" t="s">
        <v>152</v>
      </c>
      <c r="N133" s="18" t="s">
        <v>153</v>
      </c>
      <c r="O133" s="1" t="s">
        <v>29</v>
      </c>
    </row>
    <row r="134">
      <c r="A134" s="17" t="s">
        <v>138</v>
      </c>
      <c r="B134" s="17" t="s">
        <v>160</v>
      </c>
      <c r="C134" s="17">
        <v>1.0637</v>
      </c>
      <c r="L134" s="17">
        <v>0.28585</v>
      </c>
      <c r="M134" s="6" t="s">
        <v>152</v>
      </c>
      <c r="N134" s="18" t="s">
        <v>153</v>
      </c>
      <c r="O134" s="1" t="s">
        <v>29</v>
      </c>
    </row>
    <row r="135">
      <c r="A135" s="17" t="s">
        <v>138</v>
      </c>
      <c r="B135" s="17" t="s">
        <v>155</v>
      </c>
      <c r="C135" s="17">
        <v>0.80028</v>
      </c>
      <c r="L135" s="17">
        <v>0.2857</v>
      </c>
      <c r="M135" s="6" t="s">
        <v>152</v>
      </c>
      <c r="N135" s="18" t="s">
        <v>153</v>
      </c>
      <c r="O135" s="1" t="s">
        <v>29</v>
      </c>
    </row>
    <row r="136">
      <c r="A136" s="17" t="s">
        <v>138</v>
      </c>
      <c r="B136" s="17" t="s">
        <v>159</v>
      </c>
      <c r="C136" s="17">
        <v>0.82842</v>
      </c>
      <c r="L136" s="17">
        <v>0.28745</v>
      </c>
      <c r="M136" s="6" t="s">
        <v>152</v>
      </c>
      <c r="N136" s="18" t="s">
        <v>153</v>
      </c>
      <c r="O136" s="1" t="s">
        <v>29</v>
      </c>
    </row>
    <row r="137">
      <c r="A137" s="17" t="s">
        <v>138</v>
      </c>
      <c r="B137" s="17" t="s">
        <v>161</v>
      </c>
      <c r="C137" s="17">
        <v>0.70978</v>
      </c>
      <c r="L137" s="17">
        <v>0.15041</v>
      </c>
      <c r="M137" s="6" t="s">
        <v>152</v>
      </c>
      <c r="N137" s="18" t="s">
        <v>153</v>
      </c>
      <c r="O137" s="1" t="s">
        <v>29</v>
      </c>
    </row>
    <row r="138">
      <c r="A138" s="17" t="s">
        <v>138</v>
      </c>
      <c r="B138" s="17" t="s">
        <v>156</v>
      </c>
      <c r="C138" s="17">
        <v>0.66856</v>
      </c>
      <c r="L138" s="17">
        <v>0.21779</v>
      </c>
      <c r="M138" s="6" t="s">
        <v>152</v>
      </c>
      <c r="N138" s="18" t="s">
        <v>153</v>
      </c>
      <c r="O138" s="1" t="s">
        <v>29</v>
      </c>
    </row>
    <row r="139">
      <c r="A139" s="17" t="s">
        <v>138</v>
      </c>
      <c r="B139" s="19" t="s">
        <v>158</v>
      </c>
      <c r="C139" s="19">
        <v>0.4499</v>
      </c>
      <c r="L139" s="19">
        <v>0.16547</v>
      </c>
      <c r="M139" s="6" t="s">
        <v>152</v>
      </c>
      <c r="N139" s="18" t="s">
        <v>153</v>
      </c>
      <c r="O139" s="1" t="s">
        <v>29</v>
      </c>
    </row>
    <row r="140">
      <c r="A140" s="17" t="s">
        <v>138</v>
      </c>
      <c r="B140" s="17" t="s">
        <v>154</v>
      </c>
      <c r="C140" s="17">
        <v>1.6541</v>
      </c>
      <c r="L140" s="17">
        <v>0.34762</v>
      </c>
      <c r="M140" s="6" t="s">
        <v>152</v>
      </c>
      <c r="N140" s="18" t="s">
        <v>153</v>
      </c>
      <c r="O140" s="1" t="s">
        <v>29</v>
      </c>
    </row>
    <row r="141">
      <c r="A141" s="17" t="s">
        <v>138</v>
      </c>
      <c r="B141" s="17" t="s">
        <v>162</v>
      </c>
      <c r="C141" s="17">
        <v>1.4993</v>
      </c>
      <c r="L141" s="17">
        <v>0.34847</v>
      </c>
      <c r="M141" s="6" t="s">
        <v>152</v>
      </c>
      <c r="N141" s="18" t="s">
        <v>153</v>
      </c>
      <c r="O141" s="1" t="s">
        <v>29</v>
      </c>
    </row>
    <row r="142">
      <c r="A142" s="17" t="s">
        <v>138</v>
      </c>
      <c r="B142" s="17" t="s">
        <v>163</v>
      </c>
      <c r="C142" s="17">
        <v>0.72045</v>
      </c>
      <c r="L142" s="17">
        <v>0.27327</v>
      </c>
      <c r="M142" s="6" t="s">
        <v>152</v>
      </c>
      <c r="N142" s="18" t="s">
        <v>153</v>
      </c>
      <c r="O142" s="1" t="s">
        <v>29</v>
      </c>
    </row>
    <row r="143">
      <c r="A143" s="17" t="s">
        <v>138</v>
      </c>
      <c r="B143" s="17" t="s">
        <v>164</v>
      </c>
      <c r="C143" s="17">
        <v>1.0654</v>
      </c>
      <c r="L143" s="17">
        <v>0.24253</v>
      </c>
      <c r="M143" s="6" t="s">
        <v>152</v>
      </c>
      <c r="N143" s="18" t="s">
        <v>153</v>
      </c>
      <c r="O143" s="1" t="s">
        <v>29</v>
      </c>
    </row>
    <row r="144">
      <c r="A144" s="17" t="s">
        <v>138</v>
      </c>
      <c r="B144" s="17" t="s">
        <v>165</v>
      </c>
      <c r="C144" s="17">
        <v>0.82866</v>
      </c>
      <c r="L144" s="17">
        <v>0.10582</v>
      </c>
      <c r="M144" s="6" t="s">
        <v>152</v>
      </c>
      <c r="N144" s="18" t="s">
        <v>153</v>
      </c>
      <c r="O144" s="1" t="s">
        <v>29</v>
      </c>
    </row>
    <row r="145">
      <c r="A145" s="17" t="s">
        <v>138</v>
      </c>
      <c r="B145" s="17" t="s">
        <v>166</v>
      </c>
      <c r="C145" s="17">
        <v>0.75346</v>
      </c>
      <c r="L145" s="17">
        <v>0.16825</v>
      </c>
      <c r="M145" s="6" t="s">
        <v>152</v>
      </c>
      <c r="N145" s="18" t="s">
        <v>153</v>
      </c>
      <c r="O145" s="1" t="s">
        <v>29</v>
      </c>
    </row>
    <row r="146">
      <c r="A146" s="17" t="s">
        <v>138</v>
      </c>
      <c r="B146" s="19" t="s">
        <v>167</v>
      </c>
      <c r="C146" s="19">
        <v>0.41312</v>
      </c>
      <c r="L146" s="19">
        <v>0.13727</v>
      </c>
      <c r="M146" s="6" t="s">
        <v>152</v>
      </c>
      <c r="N146" s="18" t="s">
        <v>153</v>
      </c>
      <c r="O146" s="1" t="s">
        <v>29</v>
      </c>
    </row>
    <row r="147">
      <c r="A147" s="17" t="s">
        <v>138</v>
      </c>
      <c r="B147" s="17" t="s">
        <v>154</v>
      </c>
      <c r="C147" s="17">
        <v>1.7479</v>
      </c>
      <c r="L147" s="17">
        <v>0.49999</v>
      </c>
      <c r="M147" s="6" t="s">
        <v>152</v>
      </c>
      <c r="N147" s="18" t="s">
        <v>153</v>
      </c>
      <c r="O147" s="1" t="s">
        <v>29</v>
      </c>
    </row>
    <row r="148">
      <c r="A148" s="17" t="s">
        <v>138</v>
      </c>
      <c r="B148" s="17" t="s">
        <v>162</v>
      </c>
      <c r="C148" s="17">
        <v>1.4982</v>
      </c>
      <c r="L148" s="17">
        <v>0.41991</v>
      </c>
      <c r="M148" s="6" t="s">
        <v>152</v>
      </c>
      <c r="N148" s="18" t="s">
        <v>153</v>
      </c>
      <c r="O148" s="1" t="s">
        <v>29</v>
      </c>
    </row>
    <row r="149">
      <c r="A149" s="17" t="s">
        <v>138</v>
      </c>
      <c r="B149" s="17" t="s">
        <v>168</v>
      </c>
      <c r="C149" s="17">
        <v>1.3375</v>
      </c>
      <c r="L149" s="17">
        <v>0.37671</v>
      </c>
      <c r="M149" s="6" t="s">
        <v>152</v>
      </c>
      <c r="N149" s="18" t="s">
        <v>153</v>
      </c>
      <c r="O149" s="1" t="s">
        <v>29</v>
      </c>
    </row>
    <row r="150">
      <c r="A150" s="17" t="s">
        <v>138</v>
      </c>
      <c r="B150" s="17" t="s">
        <v>164</v>
      </c>
      <c r="C150" s="17">
        <v>1.0379</v>
      </c>
      <c r="L150" s="17">
        <v>0.36905</v>
      </c>
      <c r="M150" s="6" t="s">
        <v>152</v>
      </c>
      <c r="N150" s="18" t="s">
        <v>153</v>
      </c>
      <c r="O150" s="1" t="s">
        <v>29</v>
      </c>
    </row>
    <row r="151">
      <c r="A151" s="17" t="s">
        <v>138</v>
      </c>
      <c r="B151" s="17" t="s">
        <v>165</v>
      </c>
      <c r="C151" s="17">
        <v>0.79254</v>
      </c>
      <c r="L151" s="17">
        <v>0.27343</v>
      </c>
      <c r="M151" s="6" t="s">
        <v>152</v>
      </c>
      <c r="N151" s="18" t="s">
        <v>153</v>
      </c>
      <c r="O151" s="1" t="s">
        <v>29</v>
      </c>
    </row>
    <row r="152">
      <c r="A152" s="17" t="s">
        <v>138</v>
      </c>
      <c r="B152" s="17" t="s">
        <v>166</v>
      </c>
      <c r="C152" s="17">
        <v>0.75655</v>
      </c>
      <c r="L152" s="17">
        <v>0.27444</v>
      </c>
      <c r="M152" s="6" t="s">
        <v>152</v>
      </c>
      <c r="N152" s="18" t="s">
        <v>153</v>
      </c>
      <c r="O152" s="1" t="s">
        <v>29</v>
      </c>
    </row>
    <row r="153">
      <c r="A153" s="17" t="s">
        <v>138</v>
      </c>
      <c r="B153" s="19" t="s">
        <v>167</v>
      </c>
      <c r="C153" s="19">
        <v>0.34007</v>
      </c>
      <c r="L153" s="19">
        <v>0.19553</v>
      </c>
      <c r="M153" s="6" t="s">
        <v>152</v>
      </c>
      <c r="N153" s="18" t="s">
        <v>153</v>
      </c>
      <c r="O153" s="1" t="s">
        <v>29</v>
      </c>
    </row>
    <row r="154">
      <c r="A154" s="17"/>
      <c r="B154" s="17"/>
      <c r="C154" s="17"/>
      <c r="L154" s="17"/>
    </row>
    <row r="155">
      <c r="A155" s="17"/>
      <c r="B155" s="17"/>
      <c r="C155" s="17"/>
      <c r="L155" s="17"/>
    </row>
    <row r="156">
      <c r="A156" s="17"/>
      <c r="B156" s="17"/>
      <c r="C156" s="17"/>
      <c r="L156" s="17"/>
    </row>
    <row r="157">
      <c r="A157" s="17"/>
      <c r="B157" s="17"/>
      <c r="C157" s="17"/>
      <c r="L157" s="17"/>
    </row>
    <row r="158">
      <c r="A158" s="17"/>
      <c r="B158" s="17"/>
      <c r="C158" s="17"/>
      <c r="L158" s="17"/>
    </row>
    <row r="159">
      <c r="A159" s="17"/>
      <c r="B159" s="17"/>
      <c r="C159" s="17"/>
      <c r="L159" s="17"/>
    </row>
    <row r="160">
      <c r="A160" s="17"/>
      <c r="B160" s="19"/>
      <c r="C160" s="19"/>
      <c r="L160" s="19"/>
    </row>
  </sheetData>
  <hyperlinks>
    <hyperlink r:id="rId2" ref="M2"/>
    <hyperlink r:id="rId3" ref="M3"/>
    <hyperlink r:id="rId4" ref="M4"/>
    <hyperlink r:id="rId5" ref="M5"/>
    <hyperlink r:id="rId6" ref="M6"/>
    <hyperlink r:id="rId7" ref="M7"/>
    <hyperlink r:id="rId8" ref="M8"/>
    <hyperlink r:id="rId9" ref="M9"/>
    <hyperlink r:id="rId10" ref="M10"/>
    <hyperlink r:id="rId11" ref="M11"/>
    <hyperlink r:id="rId12" ref="M12"/>
    <hyperlink r:id="rId13" ref="M13"/>
    <hyperlink r:id="rId14" ref="M14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  <hyperlink r:id="rId23" ref="M23"/>
    <hyperlink r:id="rId24" ref="M24"/>
    <hyperlink r:id="rId25" ref="M25"/>
    <hyperlink r:id="rId26" ref="M26"/>
    <hyperlink r:id="rId27" ref="M27"/>
    <hyperlink r:id="rId28" ref="M28"/>
    <hyperlink r:id="rId29" ref="M29"/>
    <hyperlink r:id="rId30" ref="M30"/>
    <hyperlink r:id="rId31" ref="M31"/>
    <hyperlink r:id="rId32" ref="M32"/>
    <hyperlink r:id="rId33" ref="M33"/>
    <hyperlink r:id="rId34" ref="M34"/>
    <hyperlink r:id="rId35" ref="M35"/>
    <hyperlink r:id="rId36" ref="M36"/>
    <hyperlink r:id="rId37" ref="M37"/>
    <hyperlink r:id="rId38" ref="M60"/>
    <hyperlink r:id="rId39" ref="M61"/>
    <hyperlink r:id="rId40" ref="M62"/>
    <hyperlink r:id="rId41" ref="M63"/>
    <hyperlink r:id="rId42" ref="M64"/>
    <hyperlink r:id="rId43" ref="M65"/>
    <hyperlink r:id="rId44" ref="M66"/>
    <hyperlink r:id="rId45" ref="M67"/>
    <hyperlink r:id="rId46" ref="M68"/>
    <hyperlink r:id="rId47" ref="M69"/>
    <hyperlink r:id="rId48" ref="M70"/>
    <hyperlink r:id="rId49" ref="M71"/>
    <hyperlink r:id="rId50" ref="M72"/>
    <hyperlink r:id="rId51" ref="M73"/>
    <hyperlink r:id="rId52" ref="M74"/>
    <hyperlink r:id="rId53" ref="M75"/>
    <hyperlink r:id="rId54" ref="M76"/>
    <hyperlink r:id="rId55" ref="M77"/>
    <hyperlink r:id="rId56" ref="M78"/>
    <hyperlink r:id="rId57" ref="M79"/>
    <hyperlink r:id="rId58" ref="M80"/>
    <hyperlink r:id="rId59" ref="M81"/>
    <hyperlink r:id="rId60" ref="M97"/>
    <hyperlink r:id="rId61" ref="M98"/>
    <hyperlink r:id="rId62" ref="M99"/>
    <hyperlink r:id="rId63" ref="M100"/>
    <hyperlink r:id="rId64" ref="M101"/>
    <hyperlink r:id="rId65" ref="M102"/>
    <hyperlink r:id="rId66" ref="M103"/>
    <hyperlink r:id="rId67" ref="M104"/>
    <hyperlink r:id="rId68" ref="M105"/>
    <hyperlink r:id="rId69" ref="M106"/>
    <hyperlink r:id="rId70" ref="M107"/>
    <hyperlink r:id="rId71" ref="M108"/>
    <hyperlink r:id="rId72" ref="M109"/>
    <hyperlink r:id="rId73" ref="M110"/>
    <hyperlink r:id="rId74" ref="M111"/>
    <hyperlink r:id="rId75" ref="M112"/>
    <hyperlink r:id="rId76" ref="M113"/>
    <hyperlink r:id="rId77" ref="M114"/>
    <hyperlink r:id="rId78" ref="M115"/>
    <hyperlink r:id="rId79" ref="M116"/>
    <hyperlink r:id="rId80" ref="M117"/>
    <hyperlink r:id="rId81" ref="M118"/>
    <hyperlink r:id="rId82" ref="M119"/>
    <hyperlink r:id="rId83" ref="M120"/>
    <hyperlink r:id="rId84" ref="M121"/>
    <hyperlink r:id="rId85" ref="M122"/>
    <hyperlink r:id="rId86" ref="M123"/>
    <hyperlink r:id="rId87" ref="M124"/>
    <hyperlink r:id="rId88" ref="M125"/>
    <hyperlink r:id="rId89" ref="M126"/>
    <hyperlink r:id="rId90" ref="M127"/>
    <hyperlink r:id="rId91" ref="M128"/>
    <hyperlink r:id="rId92" ref="M129"/>
    <hyperlink r:id="rId93" ref="M130"/>
    <hyperlink r:id="rId94" ref="M131"/>
    <hyperlink r:id="rId95" ref="M132"/>
    <hyperlink r:id="rId96" ref="M133"/>
    <hyperlink r:id="rId97" ref="M134"/>
    <hyperlink r:id="rId98" ref="M135"/>
    <hyperlink r:id="rId99" ref="M136"/>
    <hyperlink r:id="rId100" ref="M137"/>
    <hyperlink r:id="rId101" ref="M138"/>
    <hyperlink r:id="rId102" ref="M139"/>
    <hyperlink r:id="rId103" ref="M140"/>
    <hyperlink r:id="rId104" ref="M141"/>
    <hyperlink r:id="rId105" ref="M142"/>
    <hyperlink r:id="rId106" ref="M143"/>
    <hyperlink r:id="rId107" ref="M144"/>
    <hyperlink r:id="rId108" ref="M145"/>
    <hyperlink r:id="rId109" ref="M146"/>
    <hyperlink r:id="rId110" ref="M147"/>
    <hyperlink r:id="rId111" ref="M148"/>
    <hyperlink r:id="rId112" ref="M149"/>
    <hyperlink r:id="rId113" ref="M150"/>
    <hyperlink r:id="rId114" ref="M151"/>
    <hyperlink r:id="rId115" ref="M152"/>
    <hyperlink r:id="rId116" ref="M15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7"/>
  <legacyDrawing r:id="rId1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>
        <v>0.230171073094867</v>
      </c>
      <c r="B3" s="1">
        <v>281.585081585081</v>
      </c>
    </row>
    <row r="4">
      <c r="A4" s="1">
        <v>0.230171073094867</v>
      </c>
      <c r="B4" s="1">
        <v>270.39627039627</v>
      </c>
    </row>
    <row r="5">
      <c r="A5" s="1">
        <v>0.251944012441679</v>
      </c>
      <c r="B5" s="1">
        <v>297.435897435897</v>
      </c>
    </row>
    <row r="6">
      <c r="A6" s="1">
        <v>0.292379471228615</v>
      </c>
      <c r="B6" s="1">
        <v>302.097902097902</v>
      </c>
    </row>
    <row r="7">
      <c r="A7" s="1">
        <v>0.289269051321928</v>
      </c>
      <c r="B7" s="1">
        <v>294.638694638694</v>
      </c>
    </row>
    <row r="8">
      <c r="A8" s="1">
        <v>0.304821150855365</v>
      </c>
      <c r="B8" s="1">
        <v>289.976689976689</v>
      </c>
    </row>
    <row r="9">
      <c r="A9" s="1">
        <v>0.329704510108864</v>
      </c>
      <c r="B9" s="1">
        <v>297.435897435897</v>
      </c>
    </row>
    <row r="10">
      <c r="A10" s="1">
        <v>0.314152410575427</v>
      </c>
      <c r="B10" s="1">
        <v>317.016317016317</v>
      </c>
    </row>
    <row r="11">
      <c r="A11" s="1">
        <v>0.429237947122861</v>
      </c>
      <c r="B11" s="1">
        <v>310.48951048951</v>
      </c>
    </row>
    <row r="12">
      <c r="A12" s="1">
        <v>0.429237947122861</v>
      </c>
      <c r="B12" s="1">
        <v>308.624708624708</v>
      </c>
    </row>
    <row r="13">
      <c r="A13" s="1">
        <v>0.469673405909797</v>
      </c>
      <c r="B13" s="1">
        <v>315.151515151515</v>
      </c>
    </row>
    <row r="14">
      <c r="A14" s="1">
        <v>0.522550544323483</v>
      </c>
      <c r="B14" s="1">
        <v>302.097902097902</v>
      </c>
    </row>
    <row r="15">
      <c r="A15" s="1">
        <v>0.525660964230171</v>
      </c>
      <c r="B15" s="1">
        <v>302.097902097902</v>
      </c>
    </row>
    <row r="16">
      <c r="A16" s="1">
        <v>0.494556765163297</v>
      </c>
      <c r="B16" s="1">
        <v>295.571095571095</v>
      </c>
    </row>
    <row r="17">
      <c r="A17" s="1">
        <v>0.500777604976671</v>
      </c>
      <c r="B17" s="1">
        <v>288.111888111888</v>
      </c>
    </row>
    <row r="18">
      <c r="A18" s="1">
        <v>0.351477449455676</v>
      </c>
      <c r="B18" s="1">
        <v>365.501165501165</v>
      </c>
    </row>
    <row r="19">
      <c r="A19" s="1">
        <v>0.351477449455676</v>
      </c>
      <c r="B19" s="1">
        <v>354.312354312354</v>
      </c>
    </row>
    <row r="20">
      <c r="A20" s="1">
        <v>0.423017107309486</v>
      </c>
      <c r="B20" s="1">
        <v>347.785547785547</v>
      </c>
    </row>
    <row r="21">
      <c r="A21" s="1">
        <v>0.423017107309486</v>
      </c>
      <c r="B21" s="1">
        <v>337.529137529137</v>
      </c>
    </row>
    <row r="22">
      <c r="A22" s="1">
        <v>0.46656298600311</v>
      </c>
      <c r="B22" s="1">
        <v>367.365967365967</v>
      </c>
    </row>
    <row r="23">
      <c r="A23" s="1">
        <v>0.46656298600311</v>
      </c>
      <c r="B23" s="1">
        <v>363.636363636363</v>
      </c>
    </row>
    <row r="24">
      <c r="A24" s="1">
        <v>0.460342146189735</v>
      </c>
      <c r="B24" s="1">
        <v>337.529137529137</v>
      </c>
    </row>
    <row r="25">
      <c r="A25" s="1">
        <v>0.463452566096423</v>
      </c>
      <c r="B25" s="1">
        <v>321.678321678321</v>
      </c>
    </row>
    <row r="26">
      <c r="A26" s="1">
        <v>0.625194401244168</v>
      </c>
      <c r="B26" s="1">
        <v>353.379953379953</v>
      </c>
    </row>
    <row r="27">
      <c r="A27" s="1">
        <v>0.625194401244168</v>
      </c>
      <c r="B27" s="1">
        <v>352.447552447552</v>
      </c>
    </row>
    <row r="28">
      <c r="A28" s="1">
        <v>0.646967340590979</v>
      </c>
      <c r="B28" s="1">
        <v>364.568764568764</v>
      </c>
    </row>
    <row r="29">
      <c r="A29" s="1">
        <v>0.646967340590979</v>
      </c>
      <c r="B29" s="1">
        <v>347.785547785547</v>
      </c>
    </row>
    <row r="30">
      <c r="A30" s="1">
        <v>0.858475894245723</v>
      </c>
      <c r="B30" s="1">
        <v>320.74592074592</v>
      </c>
    </row>
    <row r="31">
      <c r="A31" s="1">
        <v>0.858475894245723</v>
      </c>
      <c r="B31" s="1">
        <v>318.881118881118</v>
      </c>
    </row>
    <row r="32">
      <c r="A32" s="1">
        <v>0.877138413685847</v>
      </c>
      <c r="B32" s="1">
        <v>320.74592074592</v>
      </c>
    </row>
    <row r="33">
      <c r="A33" s="1">
        <v>0.877138413685847</v>
      </c>
      <c r="B33" s="1">
        <v>308.624708624708</v>
      </c>
    </row>
    <row r="34">
      <c r="A34" s="1">
        <v>0.917573872472783</v>
      </c>
      <c r="B34" s="1">
        <v>317.948717948717</v>
      </c>
    </row>
    <row r="35">
      <c r="A35" s="1">
        <v>0.926905132192846</v>
      </c>
      <c r="B35" s="1">
        <v>305.827505827505</v>
      </c>
    </row>
    <row r="36">
      <c r="A36" s="1">
        <v>0.926905132192846</v>
      </c>
      <c r="B36" s="1">
        <v>300.2331002331</v>
      </c>
    </row>
    <row r="37">
      <c r="A37" s="1">
        <v>0.917573872472783</v>
      </c>
      <c r="B37" s="1">
        <v>273.193473193473</v>
      </c>
    </row>
    <row r="38">
      <c r="A38" s="1">
        <v>1.00155520995334</v>
      </c>
      <c r="B38" s="1">
        <v>324.475524475524</v>
      </c>
    </row>
    <row r="39">
      <c r="A39" s="1">
        <v>1.00155520995334</v>
      </c>
      <c r="B39" s="1">
        <v>315.151515151515</v>
      </c>
    </row>
    <row r="40">
      <c r="A40" s="1">
        <v>1.00155520995334</v>
      </c>
      <c r="B40" s="1">
        <v>309.557109557109</v>
      </c>
    </row>
    <row r="41">
      <c r="A41" s="1">
        <v>1.09797822706065</v>
      </c>
      <c r="B41" s="1">
        <v>320.74592074592</v>
      </c>
    </row>
    <row r="42">
      <c r="A42" s="1">
        <v>1.09797822706065</v>
      </c>
      <c r="B42" s="1">
        <v>311.421911421911</v>
      </c>
    </row>
    <row r="43">
      <c r="A43" s="1">
        <v>1.09797822706065</v>
      </c>
      <c r="B43" s="1">
        <v>308.624708624708</v>
      </c>
    </row>
    <row r="44">
      <c r="A44" s="1">
        <v>1.09486780715396</v>
      </c>
      <c r="B44" s="1">
        <v>304.895104895104</v>
      </c>
    </row>
    <row r="45">
      <c r="A45" s="1">
        <v>1.1213063763608</v>
      </c>
      <c r="B45" s="1">
        <v>299.300699300699</v>
      </c>
    </row>
    <row r="46">
      <c r="A46" s="1">
        <v>1.11975116640746</v>
      </c>
      <c r="B46" s="1">
        <v>297.902097902097</v>
      </c>
    </row>
    <row r="47">
      <c r="A47" s="1">
        <v>1.14774494556765</v>
      </c>
      <c r="B47" s="1">
        <v>308.158508158508</v>
      </c>
    </row>
    <row r="48">
      <c r="A48" s="1">
        <v>1.14774494556765</v>
      </c>
      <c r="B48" s="1">
        <v>306.293706293706</v>
      </c>
    </row>
    <row r="49">
      <c r="A49" s="1">
        <v>1.44634525660965</v>
      </c>
      <c r="B49" s="1">
        <v>317.482517482517</v>
      </c>
    </row>
    <row r="50">
      <c r="A50" s="1">
        <v>1.44634525660964</v>
      </c>
      <c r="B50" s="1">
        <v>307.226107226107</v>
      </c>
    </row>
    <row r="51">
      <c r="A51" s="1">
        <v>1.50855365474339</v>
      </c>
      <c r="B51" s="1">
        <v>305.361305361305</v>
      </c>
    </row>
    <row r="52">
      <c r="A52" s="1">
        <v>1.50855365474339</v>
      </c>
      <c r="B52" s="1">
        <v>300.6993006993</v>
      </c>
    </row>
    <row r="53">
      <c r="A53" s="1">
        <v>1.68584758942458</v>
      </c>
      <c r="B53" s="1">
        <v>305.827505827505</v>
      </c>
    </row>
    <row r="54">
      <c r="A54" s="1">
        <v>1.68584758942457</v>
      </c>
      <c r="B54" s="1">
        <v>302.564102564102</v>
      </c>
    </row>
    <row r="55">
      <c r="A55" s="1">
        <v>1.75738724727838</v>
      </c>
      <c r="B55" s="1">
        <v>309.557109557109</v>
      </c>
    </row>
    <row r="56">
      <c r="A56" s="1">
        <v>1.75738724727838</v>
      </c>
      <c r="B56" s="1">
        <v>307.692307692307</v>
      </c>
    </row>
    <row r="57">
      <c r="A57" s="1">
        <v>1.75738724727838</v>
      </c>
      <c r="B57" s="1">
        <v>309.557109557109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5</v>
      </c>
      <c r="B2" s="3">
        <v>6.5E17</v>
      </c>
      <c r="C2" s="3">
        <v>5.8E17</v>
      </c>
      <c r="D2" s="3">
        <v>5.2E17</v>
      </c>
      <c r="E2" s="3">
        <v>5.1E17</v>
      </c>
      <c r="F2" s="3">
        <v>5.0E17</v>
      </c>
      <c r="G2" s="7">
        <f t="shared" ref="G2:K2" si="1">B2/5600000000000000</f>
        <v>116.0714286</v>
      </c>
      <c r="H2" s="7">
        <f t="shared" si="1"/>
        <v>103.5714286</v>
      </c>
      <c r="I2" s="7">
        <f t="shared" si="1"/>
        <v>92.85714286</v>
      </c>
      <c r="J2" s="7">
        <f t="shared" si="1"/>
        <v>91.07142857</v>
      </c>
      <c r="K2" s="7">
        <f t="shared" si="1"/>
        <v>89.28571429</v>
      </c>
    </row>
    <row r="3">
      <c r="A3" s="1" t="s">
        <v>33</v>
      </c>
      <c r="B3" s="3">
        <v>4.3E16</v>
      </c>
      <c r="C3" s="3">
        <v>4.9E16</v>
      </c>
      <c r="D3" s="3">
        <v>5.7E16</v>
      </c>
      <c r="E3" s="3">
        <v>6.6E16</v>
      </c>
      <c r="F3" s="3">
        <v>7.8E16</v>
      </c>
      <c r="G3" s="7">
        <f t="shared" ref="G3:K3" si="2">B3*324/(6.022E+23)*1000000</f>
        <v>23.13517104</v>
      </c>
      <c r="H3" s="7">
        <f t="shared" si="2"/>
        <v>26.36333444</v>
      </c>
      <c r="I3" s="7">
        <f t="shared" si="2"/>
        <v>30.66755231</v>
      </c>
      <c r="J3" s="7">
        <f t="shared" si="2"/>
        <v>35.50979741</v>
      </c>
      <c r="K3" s="7">
        <f t="shared" si="2"/>
        <v>41.96612421</v>
      </c>
    </row>
    <row r="4">
      <c r="G4" s="7">
        <f t="shared" ref="G4:K4" si="3">G3/G2</f>
        <v>0.1993183966</v>
      </c>
      <c r="H4" s="7">
        <f t="shared" si="3"/>
        <v>0.2545425394</v>
      </c>
      <c r="I4" s="7">
        <f t="shared" si="3"/>
        <v>0.3302659479</v>
      </c>
      <c r="J4" s="7">
        <f t="shared" si="3"/>
        <v>0.389911501</v>
      </c>
      <c r="K4" s="7">
        <f t="shared" si="3"/>
        <v>0.4700205912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7</v>
      </c>
      <c r="C1" s="1" t="s">
        <v>58</v>
      </c>
      <c r="D1" s="1" t="s">
        <v>59</v>
      </c>
    </row>
    <row r="2">
      <c r="A2" s="1" t="s">
        <v>60</v>
      </c>
      <c r="B2" s="1">
        <v>0.41</v>
      </c>
      <c r="C2">
        <f>20*1.17</f>
        <v>23.4</v>
      </c>
      <c r="E2" s="6" t="s">
        <v>61</v>
      </c>
    </row>
    <row r="3">
      <c r="A3" s="1" t="s">
        <v>60</v>
      </c>
      <c r="B3">
        <f>1*ln(2)</f>
        <v>0.6931471806</v>
      </c>
      <c r="C3">
        <f>39*0.67</f>
        <v>26.13</v>
      </c>
      <c r="E3" s="6" t="s">
        <v>61</v>
      </c>
    </row>
    <row r="4">
      <c r="A4" s="1" t="s">
        <v>60</v>
      </c>
      <c r="B4">
        <f>1.5*ln(2)</f>
        <v>1.039720771</v>
      </c>
      <c r="C4">
        <f>77*0.5</f>
        <v>38.5</v>
      </c>
      <c r="E4" s="6" t="s">
        <v>61</v>
      </c>
    </row>
    <row r="5">
      <c r="A5" s="1" t="s">
        <v>60</v>
      </c>
      <c r="B5">
        <f>2*ln(2)</f>
        <v>1.386294361</v>
      </c>
      <c r="C5">
        <f>132*0.27</f>
        <v>35.64</v>
      </c>
      <c r="E5" s="6" t="s">
        <v>61</v>
      </c>
    </row>
    <row r="6">
      <c r="A6" s="1" t="s">
        <v>60</v>
      </c>
      <c r="B6">
        <f>2.5*ln(2)</f>
        <v>1.732867951</v>
      </c>
      <c r="C6">
        <f>221*0.2</f>
        <v>44.2</v>
      </c>
      <c r="E6" s="6" t="s">
        <v>61</v>
      </c>
    </row>
  </sheetData>
  <hyperlinks>
    <hyperlink r:id="rId1" ref="E2"/>
    <hyperlink r:id="rId2" ref="E3"/>
    <hyperlink r:id="rId3" ref="E4"/>
    <hyperlink r:id="rId4" ref="E5"/>
    <hyperlink r:id="rId5" ref="E6"/>
  </hyperlinks>
  <drawing r:id="rId6"/>
</worksheet>
</file>