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You protein concenration" sheetId="2" state="visible" r:id="rId3"/>
    <sheet name="Sheet3" sheetId="3" state="visible" r:id="rId4"/>
    <sheet name="Sheet2" sheetId="4" state="visible" r:id="rId5"/>
  </sheets>
  <definedNames>
    <definedName function="false" hidden="true" localSheetId="0" name="_xlnm._FilterDatabase" vbProcedure="false">Sheet1!$A$1:$V$167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9" authorId="0">
      <text>
        <r>
          <rPr>
            <sz val="10"/>
            <color rgb="FF000000"/>
            <rFont val="Arial"/>
            <family val="0"/>
            <charset val="1"/>
          </rPr>
          <t xml:space="preserve">OD 460
	-Yinon Bar-on</t>
        </r>
      </text>
    </comment>
  </commentList>
</comments>
</file>

<file path=xl/sharedStrings.xml><?xml version="1.0" encoding="utf-8"?>
<sst xmlns="http://schemas.openxmlformats.org/spreadsheetml/2006/main" count="805" uniqueCount="185">
  <si>
    <t xml:space="preserve">Strain</t>
  </si>
  <si>
    <t xml:space="preserve">Nutrient Conditions</t>
  </si>
  <si>
    <t xml:space="preserve">Growth
rate (1/h)</t>
  </si>
  <si>
    <t xml:space="preserve">Total RNA
(μg)/mL/OD 600</t>
  </si>
  <si>
    <t xml:space="preserve">Total RNA SE</t>
  </si>
  <si>
    <t xml:space="preserve">Total Protein
(μg)/mL/OD 600</t>
  </si>
  <si>
    <t xml:space="preserve">Total Protein
SE</t>
  </si>
  <si>
    <t xml:space="preserve">Fraction of RNA out of dry weight</t>
  </si>
  <si>
    <t xml:space="preserve">Fraction of protein out of dry weight</t>
  </si>
  <si>
    <t xml:space="preserve">Fraction of DNA out of dry weight</t>
  </si>
  <si>
    <t xml:space="preserve">Fraction of RNA + Protein + DNA out of dry weight</t>
  </si>
  <si>
    <t xml:space="preserve">RNA/Protein</t>
  </si>
  <si>
    <t xml:space="preserve">Reference</t>
  </si>
  <si>
    <t xml:space="preserve">Label</t>
  </si>
  <si>
    <t xml:space="preserve">Mode</t>
  </si>
  <si>
    <t xml:space="preserve">Remarks</t>
  </si>
  <si>
    <t xml:space="preserve">Total DNA [µg/mL OD600]</t>
  </si>
  <si>
    <t xml:space="preserve">Total DNA SE</t>
  </si>
  <si>
    <t xml:space="preserve">Cell dry weight [µg/mL OD600]</t>
  </si>
  <si>
    <t xml:space="preserve">Cell concentration [# cells/mL OD600]</t>
  </si>
  <si>
    <t xml:space="preserve">Cell concentration SE</t>
  </si>
  <si>
    <t xml:space="preserve">Growth
rate SE (1/h)</t>
  </si>
  <si>
    <t xml:space="preserve">Cell volume [µm^3]</t>
  </si>
  <si>
    <t xml:space="preserve">Cell volume STD [µm^3]</t>
  </si>
  <si>
    <t xml:space="preserve">RDM+ 0.2% glucose+10 mM NH 4Cl</t>
  </si>
  <si>
    <t xml:space="preserve">http://dx.doi.org/10.1038/nmicrobiol.2016.231</t>
  </si>
  <si>
    <t xml:space="preserve">Dai et al.</t>
  </si>
  <si>
    <t xml:space="preserve">Batch</t>
  </si>
  <si>
    <t xml:space="preserve">RDM+ 0.2% glycerol+10 mM NH 4Cl</t>
  </si>
  <si>
    <t xml:space="preserve">0. 2 % glucose+cAA+10 mM NH 4Cl</t>
  </si>
  <si>
    <t xml:space="preserve">0. 2 % lactose+cAA+10 mM NH 4Cl</t>
  </si>
  <si>
    <t xml:space="preserve">10 mM glucose-6-phosphate
+10 mM gluconate+10 mM NH 4Cl</t>
  </si>
  <si>
    <t xml:space="preserve">0.2% glucose+10 mM NH 4Cl</t>
  </si>
  <si>
    <t xml:space="preserve">0.2% lactose+10 mM NH 4Cl</t>
  </si>
  <si>
    <t xml:space="preserve">0.2% arabinose+10 mM NH 4Cl</t>
  </si>
  <si>
    <t xml:space="preserve">0.2% mannitol+10 mM NH 4Cl</t>
  </si>
  <si>
    <t xml:space="preserve">0.2% xylose+10 mM NH 4Cl</t>
  </si>
  <si>
    <t xml:space="preserve">40 mM sodium pyruvate+10 mM NH 4Cl</t>
  </si>
  <si>
    <t xml:space="preserve">20 mM succinate+10 mM NH 4Cl</t>
  </si>
  <si>
    <t xml:space="preserve">0.2 % glycerol+10 mM NH 4Cl</t>
  </si>
  <si>
    <t xml:space="preserve">0.2% fructose+10 mM NH 4Cl</t>
  </si>
  <si>
    <t xml:space="preserve">0.2% sorbitol+10 mM NH 4Cl</t>
  </si>
  <si>
    <t xml:space="preserve">0.2% galactose+10 mM NH 4Cl</t>
  </si>
  <si>
    <t xml:space="preserve">60 mM acetate+10 mM NH 4Cl</t>
  </si>
  <si>
    <t xml:space="preserve">0.2% mannose+10 mM NH 4Cl</t>
  </si>
  <si>
    <t xml:space="preserve">0.1% mannose+10 mM NH 4Cl</t>
  </si>
  <si>
    <t xml:space="preserve">NQ1261(ΔptsG ) in 0.2% glucose+10
mM NH 4Cl</t>
  </si>
  <si>
    <t xml:space="preserve">20 mM potassium aspartate</t>
  </si>
  <si>
    <t xml:space="preserve">0.075% mannose+10 mM NH 4Cl</t>
  </si>
  <si>
    <t xml:space="preserve">0.2% glycerol +10 mM Arginine</t>
  </si>
  <si>
    <t xml:space="preserve">20 mM aspartate+10 mM NH 4Cl</t>
  </si>
  <si>
    <t xml:space="preserve">20 mM glutamate+10 mM NH 4Cl</t>
  </si>
  <si>
    <t xml:space="preserve">0.2% glycerol+20 mM Threonine</t>
  </si>
  <si>
    <t xml:space="preserve">Stationary phase</t>
  </si>
  <si>
    <t xml:space="preserve">Med. C + succ</t>
  </si>
  <si>
    <t xml:space="preserve">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</t>
  </si>
  <si>
    <t xml:space="preserve">Dennis &amp; Bremmer</t>
  </si>
  <si>
    <t xml:space="preserve">Med. C + glyc</t>
  </si>
  <si>
    <t xml:space="preserve">Med. C + gluc</t>
  </si>
  <si>
    <t xml:space="preserve">Med. C + AA + glyc</t>
  </si>
  <si>
    <t xml:space="preserve">Med. C + AA + gluc</t>
  </si>
  <si>
    <t xml:space="preserve">Taymaz-Nikerel</t>
  </si>
  <si>
    <t xml:space="preserve">https://www.ncbi.nlm.nih.gov/pubmed/20506321</t>
  </si>
  <si>
    <t xml:space="preserve">Taymaz-Nikerel et al.</t>
  </si>
  <si>
    <t xml:space="preserve">Chemostat</t>
  </si>
  <si>
    <t xml:space="preserve">NCM3722 60 mM acetate</t>
  </si>
  <si>
    <t xml:space="preserve">doi:10.1038/nature12446</t>
  </si>
  <si>
    <t xml:space="preserve">You et al.</t>
  </si>
  <si>
    <t xml:space="preserve">NCM3722 20 mM sorbitol</t>
  </si>
  <si>
    <t xml:space="preserve">NCM3722 20 mM pyruvate</t>
  </si>
  <si>
    <t xml:space="preserve">NCM3722 0.4% glycerol</t>
  </si>
  <si>
    <t xml:space="preserve">NCM3722 0.4% glucose</t>
  </si>
  <si>
    <t xml:space="preserve">NCM3722 10mM G6P + 10mM gluconate</t>
  </si>
  <si>
    <t xml:space="preserve">NQ5 0.4% glucose 3mM NH4Cl</t>
  </si>
  <si>
    <t xml:space="preserve">NQ5 0.4% glucose 5mM NH4Cl</t>
  </si>
  <si>
    <t xml:space="preserve">NQ5 0.4% glucose 20mM NH4Cl</t>
  </si>
  <si>
    <t xml:space="preserve">NQ34 0.4% glucose 20mM NH4Cl + 40 ng/ml cTc</t>
  </si>
  <si>
    <t xml:space="preserve">NQ34 0.4% glucose 20mM NH4Cl + 100 ng/ml cTc</t>
  </si>
  <si>
    <t xml:space="preserve">NQ5 0.4% glycerol 5mM NH4Cl</t>
  </si>
  <si>
    <t xml:space="preserve">NQ5 0.4% glycerol 20mM NH4Cl</t>
  </si>
  <si>
    <t xml:space="preserve">NQ34 0.4% glycerol 20mM NH4Cl + 15 ng/ml cTc</t>
  </si>
  <si>
    <t xml:space="preserve">NQ34 0.4% glycerol 20mM NH4Cl + 40 ng/ml cTc</t>
  </si>
  <si>
    <t xml:space="preserve">NQ34 0.4% glycerol 20mM NH4Cl + 100 ng/ml cTc</t>
  </si>
  <si>
    <t xml:space="preserve">M63 + glyc</t>
  </si>
  <si>
    <t xml:space="preserve">DOI: 10.1126/science.1192588</t>
  </si>
  <si>
    <t xml:space="preserve">Scott et al.</t>
  </si>
  <si>
    <t xml:space="preserve">M63 + gluc</t>
  </si>
  <si>
    <t xml:space="preserve">cAA + glyc</t>
  </si>
  <si>
    <t xml:space="preserve">cAA + gluc</t>
  </si>
  <si>
    <t xml:space="preserve">RDM + glyc</t>
  </si>
  <si>
    <t xml:space="preserve">RDM + gluc</t>
  </si>
  <si>
    <t xml:space="preserve">TRIS + acetate</t>
  </si>
  <si>
    <t xml:space="preserve">https://doi-org.ezproxy.weizmann.ac.il/10.1016/0022-2836(71)90337-8</t>
  </si>
  <si>
    <t xml:space="preserve">Forchhammer &amp; Lindahl</t>
  </si>
  <si>
    <t xml:space="preserve">TRIS + succinate</t>
  </si>
  <si>
    <t xml:space="preserve">TRIS + gluc</t>
  </si>
  <si>
    <t xml:space="preserve">TRIS + cAA + gluc</t>
  </si>
  <si>
    <t xml:space="preserve">FL Broth</t>
  </si>
  <si>
    <t xml:space="preserve">37C 2 Gen/h</t>
  </si>
  <si>
    <t xml:space="preserve">https://lib.dr.iastate.edu/cgi/viewcontent.cgi?referer=https://www.google.co.il/&amp;httpsredir=1&amp;article=5675&amp;context=rtd</t>
  </si>
  <si>
    <t xml:space="preserve">Moore</t>
  </si>
  <si>
    <t xml:space="preserve">Medium can support growth rate of 1.56</t>
  </si>
  <si>
    <t xml:space="preserve">37C 1 Gen/h</t>
  </si>
  <si>
    <t xml:space="preserve">37C 0.5 Gen/h</t>
  </si>
  <si>
    <t xml:space="preserve">25C 1 Gen/h</t>
  </si>
  <si>
    <t xml:space="preserve">25C 0.5 Gen/h</t>
  </si>
  <si>
    <t xml:space="preserve">N Limitation 0.1</t>
  </si>
  <si>
    <t xml:space="preserve">https://doi.org/10.1101/224204</t>
  </si>
  <si>
    <t xml:space="preserve">Li et al.</t>
  </si>
  <si>
    <t xml:space="preserve">Medium can support growth rate of 0.87 according to batch measurements in the same media by Scott et al.</t>
  </si>
  <si>
    <t xml:space="preserve">N Limitation 0.3</t>
  </si>
  <si>
    <t xml:space="preserve">N Limitation 0.5</t>
  </si>
  <si>
    <t xml:space="preserve">N Limitation 0.7</t>
  </si>
  <si>
    <t xml:space="preserve">C Limitation 0.1</t>
  </si>
  <si>
    <t xml:space="preserve">C Limitation 0.3</t>
  </si>
  <si>
    <t xml:space="preserve">C Limitation 0.5</t>
  </si>
  <si>
    <t xml:space="preserve">C Limitation 0.7</t>
  </si>
  <si>
    <t xml:space="preserve">P Limitation 0.1</t>
  </si>
  <si>
    <t xml:space="preserve">P Limitation 0.3</t>
  </si>
  <si>
    <t xml:space="preserve">P Limitation 0.5</t>
  </si>
  <si>
    <t xml:space="preserve">P Limitation 0.7</t>
  </si>
  <si>
    <t xml:space="preserve">NCM3722</t>
  </si>
  <si>
    <t xml:space="preserve">RDM+glucose</t>
  </si>
  <si>
    <t xml:space="preserve">DOI 10.15252/msb.20156178</t>
  </si>
  <si>
    <t xml:space="preserve">Basan et al.</t>
  </si>
  <si>
    <t xml:space="preserve">Glucose+cAA</t>
  </si>
  <si>
    <t xml:space="preserve">Glucose</t>
  </si>
  <si>
    <t xml:space="preserve">Glycerol</t>
  </si>
  <si>
    <t xml:space="preserve">Acetate</t>
  </si>
  <si>
    <t xml:space="preserve">Mannose</t>
  </si>
  <si>
    <t xml:space="preserve">NQ1389</t>
  </si>
  <si>
    <t xml:space="preserve">Glucose + 0 ng/mL cTc</t>
  </si>
  <si>
    <t xml:space="preserve">Glucose+cAA + 0 ng/mL cTc</t>
  </si>
  <si>
    <t xml:space="preserve">MG1655</t>
  </si>
  <si>
    <t xml:space="preserve">M9 + Glucose</t>
  </si>
  <si>
    <t xml:space="preserve">doi: 10.1074/jbc.M307968200</t>
  </si>
  <si>
    <t xml:space="preserve">Fisher &amp; Sauer</t>
  </si>
  <si>
    <t xml:space="preserve">Glucose limited chemostat</t>
  </si>
  <si>
    <t xml:space="preserve">W3110</t>
  </si>
  <si>
    <t xml:space="preserve">C limited chemostat</t>
  </si>
  <si>
    <t xml:space="preserve">DOI: 10.1128/JB.185.24.7053–7067.2003</t>
  </si>
  <si>
    <t xml:space="preserve">Hua et al.</t>
  </si>
  <si>
    <t xml:space="preserve">N limited chemostat</t>
  </si>
  <si>
    <t xml:space="preserve">JM101</t>
  </si>
  <si>
    <t xml:space="preserve">DOI: 10.1128/JB.184.1.152–164.2002</t>
  </si>
  <si>
    <t xml:space="preserve">Emmerling et al.</t>
  </si>
  <si>
    <t xml:space="preserve">TSB</t>
  </si>
  <si>
    <t xml:space="preserve">https://doi-org.ezproxy.weizmann.ac.il/10.1016/j.cub.2017.03.022</t>
  </si>
  <si>
    <t xml:space="preserve">Fangwei et al.</t>
  </si>
  <si>
    <t xml:space="preserve">MOPS glucose synthetic rich</t>
  </si>
  <si>
    <t xml:space="preserve">MOPS glucose + 12 a. a.</t>
  </si>
  <si>
    <t xml:space="preserve">MOPS glucose</t>
  </si>
  <si>
    <t xml:space="preserve">MOPS sorbitol</t>
  </si>
  <si>
    <t xml:space="preserve">MOPS glycerol</t>
  </si>
  <si>
    <t xml:space="preserve">MOPS glucose + 6 a. a.</t>
  </si>
  <si>
    <t xml:space="preserve">MOPS glucose + casamino acids</t>
  </si>
  <si>
    <t xml:space="preserve">M9 glucose + 3 a. a.</t>
  </si>
  <si>
    <t xml:space="preserve">MOPS glycerol synthetic rich</t>
  </si>
  <si>
    <t xml:space="preserve">MOPS glucose + 12 a. a. + 0.2mM uracil</t>
  </si>
  <si>
    <t xml:space="preserve">MOPS glucose + 6 a. a. + 0.2mM uracil</t>
  </si>
  <si>
    <t xml:space="preserve">M9 glucose + 3 a. a. + 0.2mM uracil</t>
  </si>
  <si>
    <t xml:space="preserve">MOPS glucose + 0.2mM uracil</t>
  </si>
  <si>
    <t xml:space="preserve">MOPS glycerol + 0.2mM uracil</t>
  </si>
  <si>
    <t xml:space="preserve">MOPS mannose synthetic rich</t>
  </si>
  <si>
    <t xml:space="preserve">Glucose + 2µm Cm</t>
  </si>
  <si>
    <t xml:space="preserve">Batch pertubation</t>
  </si>
  <si>
    <t xml:space="preserve">Glucose + 4µm Cm</t>
  </si>
  <si>
    <t xml:space="preserve">Glucose + 6µm Cm</t>
  </si>
  <si>
    <t xml:space="preserve">Glucose + 8µm Cm</t>
  </si>
  <si>
    <t xml:space="preserve">Glucose + 2.5 ng/mL cTc</t>
  </si>
  <si>
    <t xml:space="preserve">Glucose + 5 ng/mL cTc</t>
  </si>
  <si>
    <t xml:space="preserve">Glucose + 10 ng/mL cTc</t>
  </si>
  <si>
    <t xml:space="preserve">Glucose + 15 ng/mL cTc</t>
  </si>
  <si>
    <t xml:space="preserve">Glucose + cAA + 2.5 ng/mL cTc</t>
  </si>
  <si>
    <t xml:space="preserve">Glucose + cAA + 5 ng/mL cTc</t>
  </si>
  <si>
    <t xml:space="preserve">Glucose + cAA + 10 ng/mL cTc</t>
  </si>
  <si>
    <t xml:space="preserve">Glucose + cAA + 15 ng/mL cTc</t>
  </si>
  <si>
    <t xml:space="preserve">Glucose + cAA + 20 ng/mL cTc</t>
  </si>
  <si>
    <t xml:space="preserve">Figure S14 in You et al.</t>
  </si>
  <si>
    <t xml:space="preserve">Growth rate [h^-1]</t>
  </si>
  <si>
    <t xml:space="preserve">Protein concentration [µg/mL OD600]</t>
  </si>
  <si>
    <t xml:space="preserve">Protein/mass</t>
  </si>
  <si>
    <t xml:space="preserve">RNA/mass</t>
  </si>
  <si>
    <t xml:space="preserve">Fraction of RNA</t>
  </si>
  <si>
    <t xml:space="preserve">Fraction of protein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</si>
</sst>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222222"/>
      <name val="&quot;Source Sans Pro&quot;"/>
      <family val="0"/>
      <charset val="1"/>
    </font>
    <font>
      <sz val="11"/>
      <color rgb="FF666666"/>
      <name val="Roboto"/>
      <family val="0"/>
      <charset val="1"/>
    </font>
    <font>
      <u val="single"/>
      <sz val="11"/>
      <color rgb="FF333333"/>
      <name val="GillSansRegular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  <font>
      <b val="true"/>
      <sz val="11"/>
      <color rgb="FF646464"/>
      <name val="&quot;Open Sans&quot;"/>
      <family val="0"/>
      <charset val="1"/>
    </font>
    <font>
      <sz val="11"/>
      <color rgb="FF333300"/>
      <name val="Inherit"/>
      <family val="0"/>
      <charset val="1"/>
    </font>
    <font>
      <sz val="11"/>
      <color rgb="FF000000"/>
      <name val="Cambria"/>
      <family val="0"/>
      <charset val="1"/>
    </font>
    <font>
      <sz val="11"/>
      <color rgb="FFE9711C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F7F7F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46464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1C"/>
      <rgbColor rgb="FF666666"/>
      <rgbColor rgb="FF969696"/>
      <rgbColor rgb="FF003366"/>
      <rgbColor rgb="FF339966"/>
      <rgbColor rgb="FF22222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x.doi.org/10.1038/nmicrobiol.2016.231" TargetMode="External"/><Relationship Id="rId3" Type="http://schemas.openxmlformats.org/officeDocument/2006/relationships/hyperlink" Target="http://dx.doi.org/10.1038/nmicrobiol.2016.231" TargetMode="External"/><Relationship Id="rId4" Type="http://schemas.openxmlformats.org/officeDocument/2006/relationships/hyperlink" Target="http://dx.doi.org/10.1038/nmicrobiol.2016.231" TargetMode="External"/><Relationship Id="rId5" Type="http://schemas.openxmlformats.org/officeDocument/2006/relationships/hyperlink" Target="http://dx.doi.org/10.1038/nmicrobiol.2016.231" TargetMode="External"/><Relationship Id="rId6" Type="http://schemas.openxmlformats.org/officeDocument/2006/relationships/hyperlink" Target="http://dx.doi.org/10.1038/nmicrobiol.2016.231" TargetMode="External"/><Relationship Id="rId7" Type="http://schemas.openxmlformats.org/officeDocument/2006/relationships/hyperlink" Target="http://dx.doi.org/10.1038/nmicrobiol.2016.231" TargetMode="External"/><Relationship Id="rId8" Type="http://schemas.openxmlformats.org/officeDocument/2006/relationships/hyperlink" Target="http://dx.doi.org/10.1038/nmicrobiol.2016.231" TargetMode="External"/><Relationship Id="rId9" Type="http://schemas.openxmlformats.org/officeDocument/2006/relationships/hyperlink" Target="http://dx.doi.org/10.1038/nmicrobiol.2016.231" TargetMode="External"/><Relationship Id="rId10" Type="http://schemas.openxmlformats.org/officeDocument/2006/relationships/hyperlink" Target="http://dx.doi.org/10.1038/nmicrobiol.2016.231" TargetMode="External"/><Relationship Id="rId11" Type="http://schemas.openxmlformats.org/officeDocument/2006/relationships/hyperlink" Target="http://dx.doi.org/10.1038/nmicrobiol.2016.231" TargetMode="External"/><Relationship Id="rId12" Type="http://schemas.openxmlformats.org/officeDocument/2006/relationships/hyperlink" Target="http://dx.doi.org/10.1038/nmicrobiol.2016.231" TargetMode="External"/><Relationship Id="rId13" Type="http://schemas.openxmlformats.org/officeDocument/2006/relationships/hyperlink" Target="http://dx.doi.org/10.1038/nmicrobiol.2016.231" TargetMode="External"/><Relationship Id="rId14" Type="http://schemas.openxmlformats.org/officeDocument/2006/relationships/hyperlink" Target="http://dx.doi.org/10.1038/nmicrobiol.2016.231" TargetMode="External"/><Relationship Id="rId15" Type="http://schemas.openxmlformats.org/officeDocument/2006/relationships/hyperlink" Target="http://dx.doi.org/10.1038/nmicrobiol.2016.231" TargetMode="External"/><Relationship Id="rId16" Type="http://schemas.openxmlformats.org/officeDocument/2006/relationships/hyperlink" Target="http://dx.doi.org/10.1038/nmicrobiol.2016.231" TargetMode="External"/><Relationship Id="rId17" Type="http://schemas.openxmlformats.org/officeDocument/2006/relationships/hyperlink" Target="http://dx.doi.org/10.1038/nmicrobiol.2016.231" TargetMode="External"/><Relationship Id="rId18" Type="http://schemas.openxmlformats.org/officeDocument/2006/relationships/hyperlink" Target="http://dx.doi.org/10.1038/nmicrobiol.2016.231" TargetMode="External"/><Relationship Id="rId19" Type="http://schemas.openxmlformats.org/officeDocument/2006/relationships/hyperlink" Target="http://dx.doi.org/10.1038/nmicrobiol.2016.231" TargetMode="External"/><Relationship Id="rId20" Type="http://schemas.openxmlformats.org/officeDocument/2006/relationships/hyperlink" Target="http://dx.doi.org/10.1038/nmicrobiol.2016.231" TargetMode="External"/><Relationship Id="rId21" Type="http://schemas.openxmlformats.org/officeDocument/2006/relationships/hyperlink" Target="http://dx.doi.org/10.1038/nmicrobiol.2016.231" TargetMode="External"/><Relationship Id="rId22" Type="http://schemas.openxmlformats.org/officeDocument/2006/relationships/hyperlink" Target="http://dx.doi.org/10.1038/nmicrobiol.2016.231" TargetMode="External"/><Relationship Id="rId23" Type="http://schemas.openxmlformats.org/officeDocument/2006/relationships/hyperlink" Target="http://dx.doi.org/10.1038/nmicrobiol.2016.231" TargetMode="External"/><Relationship Id="rId24" Type="http://schemas.openxmlformats.org/officeDocument/2006/relationships/hyperlink" Target="http://dx.doi.org/10.1038/nmicrobiol.2016.231" TargetMode="External"/><Relationship Id="rId25" Type="http://schemas.openxmlformats.org/officeDocument/2006/relationships/hyperlink" Target="http://dx.doi.org/10.1038/nmicrobiol.2016.231" TargetMode="External"/><Relationship Id="rId26" Type="http://schemas.openxmlformats.org/officeDocument/2006/relationships/hyperlink" Target="http://dx.doi.org/10.1038/nmicrobiol.2016.231" TargetMode="External"/><Relationship Id="rId27" Type="http://schemas.openxmlformats.org/officeDocument/2006/relationships/hyperlink" Target="http://dx.doi.org/10.1038/nmicrobiol.2016.231" TargetMode="External"/><Relationship Id="rId28" Type="http://schemas.openxmlformats.org/officeDocument/2006/relationships/hyperlink" Target="http://dx.doi.org/10.1038/nmicrobiol.2016.231" TargetMode="External"/><Relationship Id="rId29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30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31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32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33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34" Type="http://schemas.openxmlformats.org/officeDocument/2006/relationships/hyperlink" Target="https://www.ncbi.nlm.nih.gov/pubmed/20506321" TargetMode="External"/><Relationship Id="rId35" Type="http://schemas.openxmlformats.org/officeDocument/2006/relationships/hyperlink" Target="https://www.ncbi.nlm.nih.gov/pubmed/20506321" TargetMode="External"/><Relationship Id="rId36" Type="http://schemas.openxmlformats.org/officeDocument/2006/relationships/hyperlink" Target="https://www.ncbi.nlm.nih.gov/pubmed/20506321" TargetMode="External"/><Relationship Id="rId37" Type="http://schemas.openxmlformats.org/officeDocument/2006/relationships/hyperlink" Target="https://www.ncbi.nlm.nih.gov/pubmed/20506321" TargetMode="External"/><Relationship Id="rId38" Type="http://schemas.openxmlformats.org/officeDocument/2006/relationships/hyperlink" Target="https://doi-org.ezproxy.weizmann.ac.il/10.1016/0022-2836(71)90337-8" TargetMode="External"/><Relationship Id="rId39" Type="http://schemas.openxmlformats.org/officeDocument/2006/relationships/hyperlink" Target="https://doi-org.ezproxy.weizmann.ac.il/10.1016/0022-2836(71)90337-8" TargetMode="External"/><Relationship Id="rId40" Type="http://schemas.openxmlformats.org/officeDocument/2006/relationships/hyperlink" Target="https://doi-org.ezproxy.weizmann.ac.il/10.1016/0022-2836(71)90337-8" TargetMode="External"/><Relationship Id="rId41" Type="http://schemas.openxmlformats.org/officeDocument/2006/relationships/hyperlink" Target="https://doi-org.ezproxy.weizmann.ac.il/10.1016/0022-2836(71)90337-8" TargetMode="External"/><Relationship Id="rId42" Type="http://schemas.openxmlformats.org/officeDocument/2006/relationships/hyperlink" Target="https://doi-org.ezproxy.weizmann.ac.il/10.1016/0022-2836(71)90337-8" TargetMode="External"/><Relationship Id="rId43" Type="http://schemas.openxmlformats.org/officeDocument/2006/relationships/hyperlink" Target="https://lib.dr.iastate.edu/cgi/viewcontent.cgi?referer=https://www.google.co.il/&amp;httpsredir=1&amp;article=5675&amp;context=rtd" TargetMode="External"/><Relationship Id="rId44" Type="http://schemas.openxmlformats.org/officeDocument/2006/relationships/hyperlink" Target="https://lib.dr.iastate.edu/cgi/viewcontent.cgi?referer=https://www.google.co.il/&amp;httpsredir=1&amp;article=5675&amp;context=rtd" TargetMode="External"/><Relationship Id="rId45" Type="http://schemas.openxmlformats.org/officeDocument/2006/relationships/hyperlink" Target="https://lib.dr.iastate.edu/cgi/viewcontent.cgi?referer=https://www.google.co.il/&amp;httpsredir=1&amp;article=5675&amp;context=rtd" TargetMode="External"/><Relationship Id="rId46" Type="http://schemas.openxmlformats.org/officeDocument/2006/relationships/hyperlink" Target="https://lib.dr.iastate.edu/cgi/viewcontent.cgi?referer=https://www.google.co.il/&amp;httpsredir=1&amp;article=5675&amp;context=rtd" TargetMode="External"/><Relationship Id="rId47" Type="http://schemas.openxmlformats.org/officeDocument/2006/relationships/hyperlink" Target="https://lib.dr.iastate.edu/cgi/viewcontent.cgi?referer=https://www.google.co.il/&amp;httpsredir=1&amp;article=5675&amp;context=rtd" TargetMode="External"/><Relationship Id="rId48" Type="http://schemas.openxmlformats.org/officeDocument/2006/relationships/hyperlink" Target="https://doi.org/10.1101/224204" TargetMode="External"/><Relationship Id="rId49" Type="http://schemas.openxmlformats.org/officeDocument/2006/relationships/hyperlink" Target="https://doi.org/10.1101/224204" TargetMode="External"/><Relationship Id="rId50" Type="http://schemas.openxmlformats.org/officeDocument/2006/relationships/hyperlink" Target="https://doi.org/10.1101/224204" TargetMode="External"/><Relationship Id="rId51" Type="http://schemas.openxmlformats.org/officeDocument/2006/relationships/hyperlink" Target="https://doi.org/10.1101/224204" TargetMode="External"/><Relationship Id="rId52" Type="http://schemas.openxmlformats.org/officeDocument/2006/relationships/hyperlink" Target="https://doi.org/10.1101/224204" TargetMode="External"/><Relationship Id="rId53" Type="http://schemas.openxmlformats.org/officeDocument/2006/relationships/hyperlink" Target="https://doi.org/10.1101/224204" TargetMode="External"/><Relationship Id="rId54" Type="http://schemas.openxmlformats.org/officeDocument/2006/relationships/hyperlink" Target="https://doi.org/10.1101/224204" TargetMode="External"/><Relationship Id="rId55" Type="http://schemas.openxmlformats.org/officeDocument/2006/relationships/hyperlink" Target="https://doi.org/10.1101/224204" TargetMode="External"/><Relationship Id="rId56" Type="http://schemas.openxmlformats.org/officeDocument/2006/relationships/hyperlink" Target="https://doi.org/10.1101/224204" TargetMode="External"/><Relationship Id="rId57" Type="http://schemas.openxmlformats.org/officeDocument/2006/relationships/hyperlink" Target="https://doi.org/10.1101/224204" TargetMode="External"/><Relationship Id="rId58" Type="http://schemas.openxmlformats.org/officeDocument/2006/relationships/hyperlink" Target="https://doi.org/10.1101/224204" TargetMode="External"/><Relationship Id="rId59" Type="http://schemas.openxmlformats.org/officeDocument/2006/relationships/hyperlink" Target="https://doi.org/10.1101/224204" TargetMode="External"/><Relationship Id="rId60" Type="http://schemas.openxmlformats.org/officeDocument/2006/relationships/hyperlink" Target="https://doi-org.ezproxy.weizmann.ac.il/10.1016/j.cub.2017.03.022" TargetMode="External"/><Relationship Id="rId61" Type="http://schemas.openxmlformats.org/officeDocument/2006/relationships/hyperlink" Target="https://doi-org.ezproxy.weizmann.ac.il/10.1016/j.cub.2017.03.022" TargetMode="External"/><Relationship Id="rId62" Type="http://schemas.openxmlformats.org/officeDocument/2006/relationships/hyperlink" Target="https://doi-org.ezproxy.weizmann.ac.il/10.1016/j.cub.2017.03.022" TargetMode="External"/><Relationship Id="rId63" Type="http://schemas.openxmlformats.org/officeDocument/2006/relationships/hyperlink" Target="https://doi-org.ezproxy.weizmann.ac.il/10.1016/j.cub.2017.03.022" TargetMode="External"/><Relationship Id="rId64" Type="http://schemas.openxmlformats.org/officeDocument/2006/relationships/hyperlink" Target="https://doi-org.ezproxy.weizmann.ac.il/10.1016/j.cub.2017.03.022" TargetMode="External"/><Relationship Id="rId65" Type="http://schemas.openxmlformats.org/officeDocument/2006/relationships/hyperlink" Target="https://doi-org.ezproxy.weizmann.ac.il/10.1016/j.cub.2017.03.022" TargetMode="External"/><Relationship Id="rId66" Type="http://schemas.openxmlformats.org/officeDocument/2006/relationships/hyperlink" Target="https://doi-org.ezproxy.weizmann.ac.il/10.1016/j.cub.2017.03.022" TargetMode="External"/><Relationship Id="rId67" Type="http://schemas.openxmlformats.org/officeDocument/2006/relationships/hyperlink" Target="https://doi-org.ezproxy.weizmann.ac.il/10.1016/j.cub.2017.03.022" TargetMode="External"/><Relationship Id="rId68" Type="http://schemas.openxmlformats.org/officeDocument/2006/relationships/hyperlink" Target="https://doi-org.ezproxy.weizmann.ac.il/10.1016/j.cub.2017.03.022" TargetMode="External"/><Relationship Id="rId69" Type="http://schemas.openxmlformats.org/officeDocument/2006/relationships/hyperlink" Target="https://doi-org.ezproxy.weizmann.ac.il/10.1016/j.cub.2017.03.022" TargetMode="External"/><Relationship Id="rId70" Type="http://schemas.openxmlformats.org/officeDocument/2006/relationships/hyperlink" Target="https://doi-org.ezproxy.weizmann.ac.il/10.1016/j.cub.2017.03.022" TargetMode="External"/><Relationship Id="rId71" Type="http://schemas.openxmlformats.org/officeDocument/2006/relationships/hyperlink" Target="https://doi-org.ezproxy.weizmann.ac.il/10.1016/j.cub.2017.03.022" TargetMode="External"/><Relationship Id="rId72" Type="http://schemas.openxmlformats.org/officeDocument/2006/relationships/hyperlink" Target="https://doi-org.ezproxy.weizmann.ac.il/10.1016/j.cub.2017.03.022" TargetMode="External"/><Relationship Id="rId73" Type="http://schemas.openxmlformats.org/officeDocument/2006/relationships/hyperlink" Target="https://doi-org.ezproxy.weizmann.ac.il/10.1016/j.cub.2017.03.022" TargetMode="External"/><Relationship Id="rId74" Type="http://schemas.openxmlformats.org/officeDocument/2006/relationships/hyperlink" Target="https://doi-org.ezproxy.weizmann.ac.il/10.1016/j.cub.2017.03.022" TargetMode="External"/><Relationship Id="rId75" Type="http://schemas.openxmlformats.org/officeDocument/2006/relationships/hyperlink" Target="https://doi-org.ezproxy.weizmann.ac.il/10.1016/j.cub.2017.03.022" TargetMode="External"/><Relationship Id="rId76" Type="http://schemas.openxmlformats.org/officeDocument/2006/relationships/hyperlink" Target="https://doi-org.ezproxy.weizmann.ac.il/10.1016/j.cub.2017.03.022" TargetMode="External"/><Relationship Id="rId77" Type="http://schemas.openxmlformats.org/officeDocument/2006/relationships/hyperlink" Target="https://doi-org.ezproxy.weizmann.ac.il/10.1016/j.cub.2017.03.022" TargetMode="External"/><Relationship Id="rId78" Type="http://schemas.openxmlformats.org/officeDocument/2006/relationships/hyperlink" Target="https://doi-org.ezproxy.weizmann.ac.il/10.1016/j.cub.2017.03.022" TargetMode="External"/><Relationship Id="rId79" Type="http://schemas.openxmlformats.org/officeDocument/2006/relationships/hyperlink" Target="https://doi-org.ezproxy.weizmann.ac.il/10.1016/j.cub.2017.03.022" TargetMode="External"/><Relationship Id="rId80" Type="http://schemas.openxmlformats.org/officeDocument/2006/relationships/hyperlink" Target="https://doi-org.ezproxy.weizmann.ac.il/10.1016/j.cub.2017.03.022" TargetMode="External"/><Relationship Id="rId81" Type="http://schemas.openxmlformats.org/officeDocument/2006/relationships/hyperlink" Target="https://doi-org.ezproxy.weizmann.ac.il/10.1016/j.cub.2017.03.022" TargetMode="External"/><Relationship Id="rId82" Type="http://schemas.openxmlformats.org/officeDocument/2006/relationships/hyperlink" Target="https://doi-org.ezproxy.weizmann.ac.il/10.1016/j.cub.2017.03.022" TargetMode="External"/><Relationship Id="rId83" Type="http://schemas.openxmlformats.org/officeDocument/2006/relationships/hyperlink" Target="https://doi-org.ezproxy.weizmann.ac.il/10.1016/j.cub.2017.03.022" TargetMode="External"/><Relationship Id="rId84" Type="http://schemas.openxmlformats.org/officeDocument/2006/relationships/hyperlink" Target="https://doi-org.ezproxy.weizmann.ac.il/10.1016/j.cub.2017.03.022" TargetMode="External"/><Relationship Id="rId85" Type="http://schemas.openxmlformats.org/officeDocument/2006/relationships/hyperlink" Target="https://doi-org.ezproxy.weizmann.ac.il/10.1016/j.cub.2017.03.022" TargetMode="External"/><Relationship Id="rId86" Type="http://schemas.openxmlformats.org/officeDocument/2006/relationships/hyperlink" Target="https://doi-org.ezproxy.weizmann.ac.il/10.1016/j.cub.2017.03.022" TargetMode="External"/><Relationship Id="rId87" Type="http://schemas.openxmlformats.org/officeDocument/2006/relationships/hyperlink" Target="https://doi-org.ezproxy.weizmann.ac.il/10.1016/j.cub.2017.03.022" TargetMode="External"/><Relationship Id="rId88" Type="http://schemas.openxmlformats.org/officeDocument/2006/relationships/hyperlink" Target="https://doi-org.ezproxy.weizmann.ac.il/10.1016/j.cub.2017.03.022" TargetMode="External"/><Relationship Id="rId89" Type="http://schemas.openxmlformats.org/officeDocument/2006/relationships/hyperlink" Target="https://doi-org.ezproxy.weizmann.ac.il/10.1016/j.cub.2017.03.022" TargetMode="External"/><Relationship Id="rId90" Type="http://schemas.openxmlformats.org/officeDocument/2006/relationships/hyperlink" Target="https://doi-org.ezproxy.weizmann.ac.il/10.1016/j.cub.2017.03.022" TargetMode="External"/><Relationship Id="rId91" Type="http://schemas.openxmlformats.org/officeDocument/2006/relationships/hyperlink" Target="https://doi-org.ezproxy.weizmann.ac.il/10.1016/j.cub.2017.03.022" TargetMode="External"/><Relationship Id="rId92" Type="http://schemas.openxmlformats.org/officeDocument/2006/relationships/hyperlink" Target="https://doi-org.ezproxy.weizmann.ac.il/10.1016/j.cub.2017.03.022" TargetMode="External"/><Relationship Id="rId93" Type="http://schemas.openxmlformats.org/officeDocument/2006/relationships/hyperlink" Target="https://doi-org.ezproxy.weizmann.ac.il/10.1016/j.cub.2017.03.022" TargetMode="External"/><Relationship Id="rId94" Type="http://schemas.openxmlformats.org/officeDocument/2006/relationships/hyperlink" Target="https://doi-org.ezproxy.weizmann.ac.il/10.1016/j.cub.2017.03.022" TargetMode="External"/><Relationship Id="rId95" Type="http://schemas.openxmlformats.org/officeDocument/2006/relationships/hyperlink" Target="https://doi-org.ezproxy.weizmann.ac.il/10.1016/j.cub.2017.03.022" TargetMode="External"/><Relationship Id="rId96" Type="http://schemas.openxmlformats.org/officeDocument/2006/relationships/hyperlink" Target="https://doi-org.ezproxy.weizmann.ac.il/10.1016/j.cub.2017.03.022" TargetMode="External"/><Relationship Id="rId97" Type="http://schemas.openxmlformats.org/officeDocument/2006/relationships/hyperlink" Target="https://doi-org.ezproxy.weizmann.ac.il/10.1016/j.cub.2017.03.022" TargetMode="External"/><Relationship Id="rId98" Type="http://schemas.openxmlformats.org/officeDocument/2006/relationships/hyperlink" Target="https://doi-org.ezproxy.weizmann.ac.il/10.1016/j.cub.2017.03.022" TargetMode="External"/><Relationship Id="rId99" Type="http://schemas.openxmlformats.org/officeDocument/2006/relationships/hyperlink" Target="https://doi-org.ezproxy.weizmann.ac.il/10.1016/j.cub.2017.03.022" TargetMode="External"/><Relationship Id="rId100" Type="http://schemas.openxmlformats.org/officeDocument/2006/relationships/hyperlink" Target="https://doi-org.ezproxy.weizmann.ac.il/10.1016/j.cub.2017.03.022" TargetMode="External"/><Relationship Id="rId101" Type="http://schemas.openxmlformats.org/officeDocument/2006/relationships/hyperlink" Target="https://doi-org.ezproxy.weizmann.ac.il/10.1016/j.cub.2017.03.022" TargetMode="External"/><Relationship Id="rId102" Type="http://schemas.openxmlformats.org/officeDocument/2006/relationships/hyperlink" Target="https://doi-org.ezproxy.weizmann.ac.il/10.1016/j.cub.2017.03.022" TargetMode="External"/><Relationship Id="rId103" Type="http://schemas.openxmlformats.org/officeDocument/2006/relationships/hyperlink" Target="https://doi-org.ezproxy.weizmann.ac.il/10.1016/j.cub.2017.03.022" TargetMode="External"/><Relationship Id="rId104" Type="http://schemas.openxmlformats.org/officeDocument/2006/relationships/hyperlink" Target="https://doi-org.ezproxy.weizmann.ac.il/10.1016/j.cub.2017.03.022" TargetMode="External"/><Relationship Id="rId105" Type="http://schemas.openxmlformats.org/officeDocument/2006/relationships/hyperlink" Target="https://doi-org.ezproxy.weizmann.ac.il/10.1016/j.cub.2017.03.022" TargetMode="External"/><Relationship Id="rId106" Type="http://schemas.openxmlformats.org/officeDocument/2006/relationships/hyperlink" Target="https://doi-org.ezproxy.weizmann.ac.il/10.1016/j.cub.2017.03.022" TargetMode="External"/><Relationship Id="rId107" Type="http://schemas.openxmlformats.org/officeDocument/2006/relationships/hyperlink" Target="https://doi-org.ezproxy.weizmann.ac.il/10.1016/j.cub.2017.03.022" TargetMode="External"/><Relationship Id="rId108" Type="http://schemas.openxmlformats.org/officeDocument/2006/relationships/hyperlink" Target="https://doi-org.ezproxy.weizmann.ac.il/10.1016/j.cub.2017.03.022" TargetMode="External"/><Relationship Id="rId109" Type="http://schemas.openxmlformats.org/officeDocument/2006/relationships/hyperlink" Target="https://doi-org.ezproxy.weizmann.ac.il/10.1016/j.cub.2017.03.022" TargetMode="External"/><Relationship Id="rId110" Type="http://schemas.openxmlformats.org/officeDocument/2006/relationships/hyperlink" Target="https://doi-org.ezproxy.weizmann.ac.il/10.1016/j.cub.2017.03.022" TargetMode="External"/><Relationship Id="rId111" Type="http://schemas.openxmlformats.org/officeDocument/2006/relationships/hyperlink" Target="https://doi-org.ezproxy.weizmann.ac.il/10.1016/j.cub.2017.03.022" TargetMode="External"/><Relationship Id="rId112" Type="http://schemas.openxmlformats.org/officeDocument/2006/relationships/hyperlink" Target="https://doi-org.ezproxy.weizmann.ac.il/10.1016/j.cub.2017.03.022" TargetMode="External"/><Relationship Id="rId113" Type="http://schemas.openxmlformats.org/officeDocument/2006/relationships/hyperlink" Target="https://doi-org.ezproxy.weizmann.ac.il/10.1016/j.cub.2017.03.022" TargetMode="External"/><Relationship Id="rId114" Type="http://schemas.openxmlformats.org/officeDocument/2006/relationships/hyperlink" Target="https://doi-org.ezproxy.weizmann.ac.il/10.1016/j.cub.2017.03.022" TargetMode="External"/><Relationship Id="rId115" Type="http://schemas.openxmlformats.org/officeDocument/2006/relationships/hyperlink" Target="https://doi-org.ezproxy.weizmann.ac.il/10.1016/j.cub.2017.03.022" TargetMode="External"/><Relationship Id="rId116" Type="http://schemas.openxmlformats.org/officeDocument/2006/relationships/hyperlink" Target="https://doi-org.ezproxy.weizmann.ac.il/10.1016/j.cub.2017.03.022" TargetMode="External"/><Relationship Id="rId117" Type="http://schemas.openxmlformats.org/officeDocument/2006/relationships/drawing" Target="../drawings/drawing1.xml"/><Relationship Id="rId118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2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3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4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<Relationship Id="rId5" Type="http://schemas.openxmlformats.org/officeDocument/2006/relationships/hyperlink" Target="http://www.researchgate.net/publication/237130769_Modulation_of_Chemical_Composition_and_Other_Parameters_of_the_Cell_by_Growth_Rate?enrichId=rgreq-6fba0aba-8258-43b4-bba7-1e31a3add3f6&amp;enrichSource=Y292ZXJQYWdlOzIzNzEzMDc2OTtBUzoxMTk3MDcxMjIyNzg0MDBAMTQw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6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149" activePane="bottomLeft" state="frozen"/>
      <selection pane="topLeft" activeCell="C1" activeCellId="0" sqref="C1"/>
      <selection pane="bottomLeft" activeCell="O156" activeCellId="0" sqref="O156"/>
    </sheetView>
  </sheetViews>
  <sheetFormatPr defaultRowHeight="15.75" zeroHeight="false" outlineLevelRow="0" outlineLevelCol="0"/>
  <cols>
    <col collapsed="false" customWidth="true" hidden="false" outlineLevel="0" max="2" min="1" style="0" width="83.57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" t="s">
        <v>22</v>
      </c>
      <c r="X1" s="3" t="s">
        <v>23</v>
      </c>
    </row>
    <row r="2" customFormat="false" ht="15.75" hidden="false" customHeight="false" outlineLevel="0" collapsed="false">
      <c r="A2" s="1"/>
      <c r="B2" s="1" t="s">
        <v>24</v>
      </c>
      <c r="C2" s="5" t="n">
        <v>1.8</v>
      </c>
      <c r="D2" s="1" t="n">
        <v>156</v>
      </c>
      <c r="E2" s="1" t="n">
        <v>4.2</v>
      </c>
      <c r="F2" s="1" t="n">
        <v>327</v>
      </c>
      <c r="G2" s="1" t="n">
        <v>9.3</v>
      </c>
      <c r="L2" s="5" t="n">
        <v>0.476</v>
      </c>
      <c r="M2" s="6" t="s">
        <v>25</v>
      </c>
      <c r="N2" s="3" t="s">
        <v>26</v>
      </c>
      <c r="O2" s="3" t="s">
        <v>27</v>
      </c>
    </row>
    <row r="3" customFormat="false" ht="15.75" hidden="false" customHeight="false" outlineLevel="0" collapsed="false">
      <c r="A3" s="1"/>
      <c r="B3" s="1" t="s">
        <v>28</v>
      </c>
      <c r="C3" s="5" t="n">
        <v>1.57</v>
      </c>
      <c r="D3" s="1" t="n">
        <v>138</v>
      </c>
      <c r="E3" s="1" t="n">
        <v>1.2</v>
      </c>
      <c r="F3" s="1" t="n">
        <v>320</v>
      </c>
      <c r="G3" s="1" t="n">
        <v>6.5</v>
      </c>
      <c r="L3" s="5" t="n">
        <v>0.431</v>
      </c>
      <c r="M3" s="6" t="s">
        <v>25</v>
      </c>
      <c r="N3" s="3" t="s">
        <v>26</v>
      </c>
      <c r="O3" s="3" t="s">
        <v>27</v>
      </c>
    </row>
    <row r="4" customFormat="false" ht="15.75" hidden="false" customHeight="false" outlineLevel="0" collapsed="false">
      <c r="A4" s="1"/>
      <c r="B4" s="1" t="s">
        <v>29</v>
      </c>
      <c r="C4" s="5" t="n">
        <v>1.28</v>
      </c>
      <c r="D4" s="1" t="n">
        <v>115</v>
      </c>
      <c r="E4" s="1" t="n">
        <v>3</v>
      </c>
      <c r="F4" s="1" t="n">
        <v>316</v>
      </c>
      <c r="G4" s="1" t="n">
        <v>10.5</v>
      </c>
      <c r="L4" s="5" t="n">
        <v>0.364</v>
      </c>
      <c r="M4" s="6" t="s">
        <v>25</v>
      </c>
      <c r="N4" s="3" t="s">
        <v>26</v>
      </c>
      <c r="O4" s="3" t="s">
        <v>27</v>
      </c>
    </row>
    <row r="5" customFormat="false" ht="15.75" hidden="false" customHeight="false" outlineLevel="0" collapsed="false">
      <c r="A5" s="1"/>
      <c r="B5" s="1" t="s">
        <v>30</v>
      </c>
      <c r="C5" s="5" t="n">
        <v>1.17</v>
      </c>
      <c r="D5" s="1" t="n">
        <v>106</v>
      </c>
      <c r="E5" s="1" t="n">
        <v>2.2</v>
      </c>
      <c r="F5" s="1" t="n">
        <v>321</v>
      </c>
      <c r="G5" s="1" t="n">
        <v>4.1</v>
      </c>
      <c r="L5" s="5" t="n">
        <v>0.33</v>
      </c>
      <c r="M5" s="6" t="s">
        <v>25</v>
      </c>
      <c r="N5" s="3" t="s">
        <v>26</v>
      </c>
      <c r="O5" s="3" t="s">
        <v>27</v>
      </c>
    </row>
    <row r="6" customFormat="false" ht="15.75" hidden="false" customHeight="false" outlineLevel="0" collapsed="false">
      <c r="A6" s="1"/>
      <c r="B6" s="2" t="s">
        <v>31</v>
      </c>
      <c r="C6" s="5" t="n">
        <v>1.12</v>
      </c>
      <c r="D6" s="1" t="n">
        <v>99.1</v>
      </c>
      <c r="E6" s="1" t="n">
        <v>0.2</v>
      </c>
      <c r="F6" s="1" t="n">
        <v>324</v>
      </c>
      <c r="G6" s="1" t="n">
        <v>1.5</v>
      </c>
      <c r="L6" s="5" t="n">
        <v>0.306</v>
      </c>
      <c r="M6" s="6" t="s">
        <v>25</v>
      </c>
      <c r="N6" s="3" t="s">
        <v>26</v>
      </c>
      <c r="O6" s="3" t="s">
        <v>27</v>
      </c>
    </row>
    <row r="7" customFormat="false" ht="15.75" hidden="false" customHeight="false" outlineLevel="0" collapsed="false">
      <c r="A7" s="1"/>
      <c r="B7" s="1" t="s">
        <v>32</v>
      </c>
      <c r="C7" s="5" t="n">
        <v>0.98</v>
      </c>
      <c r="D7" s="1" t="n">
        <v>97.9</v>
      </c>
      <c r="E7" s="1" t="n">
        <v>0.4</v>
      </c>
      <c r="F7" s="1" t="n">
        <v>333</v>
      </c>
      <c r="G7" s="1" t="n">
        <v>4.4</v>
      </c>
      <c r="L7" s="5" t="n">
        <v>0.294</v>
      </c>
      <c r="M7" s="6" t="s">
        <v>25</v>
      </c>
      <c r="N7" s="3" t="s">
        <v>26</v>
      </c>
      <c r="O7" s="3" t="s">
        <v>27</v>
      </c>
    </row>
    <row r="8" customFormat="false" ht="15.75" hidden="false" customHeight="false" outlineLevel="0" collapsed="false">
      <c r="A8" s="1"/>
      <c r="B8" s="1" t="s">
        <v>33</v>
      </c>
      <c r="C8" s="5" t="n">
        <v>0.99</v>
      </c>
      <c r="D8" s="1" t="n">
        <v>88.7</v>
      </c>
      <c r="E8" s="1" t="n">
        <v>1.5</v>
      </c>
      <c r="F8" s="1" t="n">
        <v>331</v>
      </c>
      <c r="G8" s="1" t="n">
        <v>8.7</v>
      </c>
      <c r="L8" s="5" t="n">
        <v>0.268</v>
      </c>
      <c r="M8" s="6" t="s">
        <v>25</v>
      </c>
      <c r="N8" s="3" t="s">
        <v>26</v>
      </c>
      <c r="O8" s="3" t="s">
        <v>27</v>
      </c>
    </row>
    <row r="9" customFormat="false" ht="15.75" hidden="false" customHeight="false" outlineLevel="0" collapsed="false">
      <c r="A9" s="1"/>
      <c r="B9" s="1" t="s">
        <v>34</v>
      </c>
      <c r="C9" s="5" t="n">
        <v>0.95</v>
      </c>
      <c r="D9" s="1" t="n">
        <v>91.9</v>
      </c>
      <c r="E9" s="1" t="n">
        <v>3.2</v>
      </c>
      <c r="F9" s="1" t="n">
        <v>338</v>
      </c>
      <c r="G9" s="1" t="n">
        <v>5.3</v>
      </c>
      <c r="L9" s="5" t="n">
        <v>0.272</v>
      </c>
      <c r="M9" s="6" t="s">
        <v>25</v>
      </c>
      <c r="N9" s="3" t="s">
        <v>26</v>
      </c>
      <c r="O9" s="3" t="s">
        <v>27</v>
      </c>
    </row>
    <row r="10" customFormat="false" ht="15.75" hidden="false" customHeight="false" outlineLevel="0" collapsed="false">
      <c r="A10" s="1"/>
      <c r="B10" s="1" t="s">
        <v>35</v>
      </c>
      <c r="C10" s="5" t="n">
        <v>0.92</v>
      </c>
      <c r="D10" s="1" t="n">
        <v>87.3</v>
      </c>
      <c r="E10" s="1" t="n">
        <v>0.7</v>
      </c>
      <c r="F10" s="1" t="n">
        <v>345</v>
      </c>
      <c r="G10" s="1" t="n">
        <v>2.3</v>
      </c>
      <c r="L10" s="5" t="n">
        <v>0.253</v>
      </c>
      <c r="M10" s="6" t="s">
        <v>25</v>
      </c>
      <c r="N10" s="3" t="s">
        <v>26</v>
      </c>
      <c r="O10" s="3" t="s">
        <v>27</v>
      </c>
    </row>
    <row r="11" customFormat="false" ht="15.75" hidden="false" customHeight="false" outlineLevel="0" collapsed="false">
      <c r="A11" s="1"/>
      <c r="B11" s="1" t="s">
        <v>36</v>
      </c>
      <c r="C11" s="5" t="n">
        <v>0.75</v>
      </c>
      <c r="D11" s="1" t="n">
        <v>84.8</v>
      </c>
      <c r="E11" s="1" t="n">
        <v>0.5</v>
      </c>
      <c r="F11" s="1" t="n">
        <v>364</v>
      </c>
      <c r="G11" s="1" t="n">
        <v>14.1</v>
      </c>
      <c r="L11" s="5" t="n">
        <v>0.233</v>
      </c>
      <c r="M11" s="6" t="s">
        <v>25</v>
      </c>
      <c r="N11" s="3" t="s">
        <v>26</v>
      </c>
      <c r="O11" s="3" t="s">
        <v>27</v>
      </c>
    </row>
    <row r="12" customFormat="false" ht="15.75" hidden="false" customHeight="false" outlineLevel="0" collapsed="false">
      <c r="A12" s="1"/>
      <c r="B12" s="1" t="s">
        <v>37</v>
      </c>
      <c r="C12" s="5" t="n">
        <v>0.72</v>
      </c>
      <c r="D12" s="1" t="n">
        <v>79.3</v>
      </c>
      <c r="E12" s="1" t="n">
        <v>3.2</v>
      </c>
      <c r="F12" s="1" t="n">
        <v>367</v>
      </c>
      <c r="G12" s="1" t="n">
        <v>7.9</v>
      </c>
      <c r="L12" s="5" t="n">
        <v>0.216</v>
      </c>
      <c r="M12" s="6" t="s">
        <v>25</v>
      </c>
      <c r="N12" s="3" t="s">
        <v>26</v>
      </c>
      <c r="O12" s="3" t="s">
        <v>27</v>
      </c>
    </row>
    <row r="13" customFormat="false" ht="15.75" hidden="false" customHeight="false" outlineLevel="0" collapsed="false">
      <c r="A13" s="1"/>
      <c r="B13" s="1" t="s">
        <v>38</v>
      </c>
      <c r="C13" s="5" t="n">
        <v>0.7</v>
      </c>
      <c r="D13" s="1" t="n">
        <v>82.1</v>
      </c>
      <c r="E13" s="1" t="n">
        <v>0.9</v>
      </c>
      <c r="F13" s="1" t="n">
        <v>365</v>
      </c>
      <c r="G13" s="1" t="n">
        <v>8</v>
      </c>
      <c r="L13" s="5" t="n">
        <v>0.225</v>
      </c>
      <c r="M13" s="6" t="s">
        <v>25</v>
      </c>
      <c r="N13" s="3" t="s">
        <v>26</v>
      </c>
      <c r="O13" s="3" t="s">
        <v>27</v>
      </c>
    </row>
    <row r="14" customFormat="false" ht="15.75" hidden="false" customHeight="false" outlineLevel="0" collapsed="false">
      <c r="A14" s="1"/>
      <c r="B14" s="1" t="s">
        <v>39</v>
      </c>
      <c r="C14" s="5" t="n">
        <v>0.69</v>
      </c>
      <c r="D14" s="1" t="n">
        <v>85.6</v>
      </c>
      <c r="E14" s="1" t="n">
        <v>1.4</v>
      </c>
      <c r="F14" s="1" t="n">
        <v>377</v>
      </c>
      <c r="G14" s="1" t="n">
        <v>4.2</v>
      </c>
      <c r="L14" s="5" t="n">
        <v>0.227</v>
      </c>
      <c r="M14" s="6" t="s">
        <v>25</v>
      </c>
      <c r="N14" s="3" t="s">
        <v>26</v>
      </c>
      <c r="O14" s="3" t="s">
        <v>27</v>
      </c>
    </row>
    <row r="15" customFormat="false" ht="15.75" hidden="false" customHeight="false" outlineLevel="0" collapsed="false">
      <c r="A15" s="1"/>
      <c r="B15" s="1" t="s">
        <v>40</v>
      </c>
      <c r="C15" s="5" t="n">
        <v>0.69</v>
      </c>
      <c r="D15" s="1" t="n">
        <v>79.6</v>
      </c>
      <c r="E15" s="1" t="n">
        <v>0.2</v>
      </c>
      <c r="F15" s="1" t="n">
        <v>367</v>
      </c>
      <c r="G15" s="1" t="n">
        <v>3.7</v>
      </c>
      <c r="L15" s="5" t="n">
        <v>0.217</v>
      </c>
      <c r="M15" s="6" t="s">
        <v>25</v>
      </c>
      <c r="N15" s="3" t="s">
        <v>26</v>
      </c>
      <c r="O15" s="3" t="s">
        <v>27</v>
      </c>
    </row>
    <row r="16" customFormat="false" ht="15.75" hidden="false" customHeight="false" outlineLevel="0" collapsed="false">
      <c r="A16" s="1"/>
      <c r="B16" s="1" t="s">
        <v>41</v>
      </c>
      <c r="C16" s="5" t="n">
        <v>0.55</v>
      </c>
      <c r="D16" s="1" t="n">
        <v>69.4</v>
      </c>
      <c r="E16" s="1" t="n">
        <v>2.3</v>
      </c>
      <c r="F16" s="1" t="n">
        <v>360</v>
      </c>
      <c r="G16" s="1" t="n">
        <v>3.4</v>
      </c>
      <c r="L16" s="5" t="n">
        <v>0.193</v>
      </c>
      <c r="M16" s="6" t="s">
        <v>25</v>
      </c>
      <c r="N16" s="3" t="s">
        <v>26</v>
      </c>
      <c r="O16" s="3" t="s">
        <v>27</v>
      </c>
    </row>
    <row r="17" customFormat="false" ht="15.75" hidden="false" customHeight="false" outlineLevel="0" collapsed="false">
      <c r="A17" s="1"/>
      <c r="B17" s="1" t="s">
        <v>42</v>
      </c>
      <c r="C17" s="5" t="n">
        <v>0.5</v>
      </c>
      <c r="D17" s="1" t="n">
        <v>70.4</v>
      </c>
      <c r="E17" s="1" t="n">
        <v>1.6</v>
      </c>
      <c r="F17" s="1" t="n">
        <v>383</v>
      </c>
      <c r="G17" s="1" t="n">
        <v>5</v>
      </c>
      <c r="L17" s="5" t="n">
        <v>0.184</v>
      </c>
      <c r="M17" s="6" t="s">
        <v>25</v>
      </c>
      <c r="N17" s="3" t="s">
        <v>26</v>
      </c>
      <c r="O17" s="3" t="s">
        <v>27</v>
      </c>
    </row>
    <row r="18" customFormat="false" ht="15.75" hidden="false" customHeight="false" outlineLevel="0" collapsed="false">
      <c r="A18" s="1"/>
      <c r="B18" s="1" t="s">
        <v>43</v>
      </c>
      <c r="C18" s="5" t="n">
        <v>0.46</v>
      </c>
      <c r="D18" s="1" t="n">
        <v>65</v>
      </c>
      <c r="E18" s="1" t="n">
        <v>2.9</v>
      </c>
      <c r="F18" s="1" t="n">
        <v>378</v>
      </c>
      <c r="G18" s="1" t="n">
        <v>7.8</v>
      </c>
      <c r="L18" s="5" t="n">
        <v>0.172</v>
      </c>
      <c r="M18" s="6" t="s">
        <v>25</v>
      </c>
      <c r="N18" s="3" t="s">
        <v>26</v>
      </c>
      <c r="O18" s="3" t="s">
        <v>27</v>
      </c>
    </row>
    <row r="19" customFormat="false" ht="15.75" hidden="false" customHeight="false" outlineLevel="0" collapsed="false">
      <c r="A19" s="1"/>
      <c r="B19" s="1" t="s">
        <v>44</v>
      </c>
      <c r="C19" s="5" t="n">
        <v>0.41</v>
      </c>
      <c r="D19" s="1" t="n">
        <v>67.1</v>
      </c>
      <c r="E19" s="1" t="n">
        <v>1.6</v>
      </c>
      <c r="F19" s="1" t="n">
        <v>390</v>
      </c>
      <c r="G19" s="1" t="n">
        <v>2.9</v>
      </c>
      <c r="L19" s="5" t="n">
        <v>0.172</v>
      </c>
      <c r="M19" s="6" t="s">
        <v>25</v>
      </c>
      <c r="N19" s="3" t="s">
        <v>26</v>
      </c>
      <c r="O19" s="3" t="s">
        <v>27</v>
      </c>
    </row>
    <row r="20" customFormat="false" ht="15.75" hidden="false" customHeight="false" outlineLevel="0" collapsed="false">
      <c r="A20" s="1"/>
      <c r="B20" s="1" t="s">
        <v>45</v>
      </c>
      <c r="C20" s="5" t="n">
        <v>0.34</v>
      </c>
      <c r="D20" s="1" t="n">
        <v>59.9</v>
      </c>
      <c r="E20" s="1" t="n">
        <v>3.9</v>
      </c>
      <c r="F20" s="1" t="n">
        <v>394</v>
      </c>
      <c r="G20" s="1" t="n">
        <v>6</v>
      </c>
      <c r="L20" s="5" t="n">
        <v>0.152</v>
      </c>
      <c r="M20" s="6" t="s">
        <v>25</v>
      </c>
      <c r="N20" s="3" t="s">
        <v>26</v>
      </c>
      <c r="O20" s="3" t="s">
        <v>27</v>
      </c>
    </row>
    <row r="21" customFormat="false" ht="15.75" hidden="false" customHeight="false" outlineLevel="0" collapsed="false">
      <c r="A21" s="1"/>
      <c r="B21" s="2" t="s">
        <v>46</v>
      </c>
      <c r="C21" s="5" t="n">
        <v>0.38</v>
      </c>
      <c r="D21" s="1" t="n">
        <v>63.8</v>
      </c>
      <c r="E21" s="1" t="n">
        <v>1.5</v>
      </c>
      <c r="F21" s="1" t="n">
        <v>399</v>
      </c>
      <c r="G21" s="1" t="n">
        <v>9.2</v>
      </c>
      <c r="L21" s="5" t="n">
        <v>0.16</v>
      </c>
      <c r="M21" s="6" t="s">
        <v>25</v>
      </c>
      <c r="N21" s="3" t="s">
        <v>26</v>
      </c>
      <c r="O21" s="3" t="s">
        <v>27</v>
      </c>
    </row>
    <row r="22" customFormat="false" ht="15.75" hidden="false" customHeight="false" outlineLevel="0" collapsed="false">
      <c r="A22" s="1"/>
      <c r="B22" s="1" t="s">
        <v>47</v>
      </c>
      <c r="C22" s="5" t="n">
        <v>0.33</v>
      </c>
      <c r="D22" s="1" t="n">
        <v>59.1</v>
      </c>
      <c r="E22" s="1" t="n">
        <v>1.4</v>
      </c>
      <c r="F22" s="1" t="n">
        <v>389</v>
      </c>
      <c r="G22" s="1" t="n">
        <v>2.6</v>
      </c>
      <c r="L22" s="5" t="n">
        <v>0.152</v>
      </c>
      <c r="M22" s="6" t="s">
        <v>25</v>
      </c>
      <c r="N22" s="3" t="s">
        <v>26</v>
      </c>
      <c r="O22" s="3" t="s">
        <v>27</v>
      </c>
    </row>
    <row r="23" customFormat="false" ht="15.75" hidden="false" customHeight="false" outlineLevel="0" collapsed="false">
      <c r="A23" s="1"/>
      <c r="B23" s="1" t="s">
        <v>48</v>
      </c>
      <c r="C23" s="5" t="n">
        <v>0.29</v>
      </c>
      <c r="D23" s="1" t="n">
        <v>58.4</v>
      </c>
      <c r="E23" s="1" t="n">
        <v>0.9</v>
      </c>
      <c r="F23" s="1" t="n">
        <v>398</v>
      </c>
      <c r="G23" s="1" t="n">
        <v>0.9</v>
      </c>
      <c r="L23" s="5" t="n">
        <v>0.147</v>
      </c>
      <c r="M23" s="6" t="s">
        <v>25</v>
      </c>
      <c r="N23" s="3" t="s">
        <v>26</v>
      </c>
      <c r="O23" s="3" t="s">
        <v>27</v>
      </c>
    </row>
    <row r="24" customFormat="false" ht="15.75" hidden="false" customHeight="false" outlineLevel="0" collapsed="false">
      <c r="A24" s="1"/>
      <c r="B24" s="1" t="s">
        <v>49</v>
      </c>
      <c r="C24" s="5" t="n">
        <v>0.2</v>
      </c>
      <c r="D24" s="1" t="n">
        <v>40.43</v>
      </c>
      <c r="E24" s="1" t="n">
        <v>1.5</v>
      </c>
      <c r="F24" s="1" t="n">
        <v>311</v>
      </c>
      <c r="G24" s="1" t="n">
        <v>5.6</v>
      </c>
      <c r="L24" s="5" t="n">
        <v>0.13</v>
      </c>
      <c r="M24" s="6" t="s">
        <v>25</v>
      </c>
      <c r="N24" s="3" t="s">
        <v>26</v>
      </c>
      <c r="O24" s="3" t="s">
        <v>27</v>
      </c>
    </row>
    <row r="25" customFormat="false" ht="15.75" hidden="false" customHeight="false" outlineLevel="0" collapsed="false">
      <c r="A25" s="1"/>
      <c r="B25" s="1" t="s">
        <v>50</v>
      </c>
      <c r="C25" s="5" t="n">
        <v>0.23</v>
      </c>
      <c r="D25" s="1" t="n">
        <v>52.9</v>
      </c>
      <c r="E25" s="1" t="n">
        <v>0.4</v>
      </c>
      <c r="F25" s="1" t="n">
        <v>395</v>
      </c>
      <c r="G25" s="1" t="n">
        <v>3.6</v>
      </c>
      <c r="L25" s="5" t="n">
        <v>0.134</v>
      </c>
      <c r="M25" s="6" t="s">
        <v>25</v>
      </c>
      <c r="N25" s="3" t="s">
        <v>26</v>
      </c>
      <c r="O25" s="3" t="s">
        <v>27</v>
      </c>
    </row>
    <row r="26" customFormat="false" ht="15.75" hidden="false" customHeight="false" outlineLevel="0" collapsed="false">
      <c r="A26" s="1"/>
      <c r="B26" s="1" t="s">
        <v>51</v>
      </c>
      <c r="C26" s="5" t="n">
        <v>0.13</v>
      </c>
      <c r="D26" s="1" t="n">
        <v>46.1</v>
      </c>
      <c r="E26" s="1" t="n">
        <v>0.1</v>
      </c>
      <c r="F26" s="1" t="n">
        <v>391</v>
      </c>
      <c r="G26" s="1" t="n">
        <v>7.7</v>
      </c>
      <c r="L26" s="5" t="n">
        <v>0.118</v>
      </c>
      <c r="M26" s="6" t="s">
        <v>25</v>
      </c>
      <c r="N26" s="3" t="s">
        <v>26</v>
      </c>
      <c r="O26" s="3" t="s">
        <v>27</v>
      </c>
    </row>
    <row r="27" customFormat="false" ht="15.75" hidden="false" customHeight="false" outlineLevel="0" collapsed="false">
      <c r="A27" s="1"/>
      <c r="B27" s="1" t="s">
        <v>52</v>
      </c>
      <c r="C27" s="5" t="n">
        <v>0.035</v>
      </c>
      <c r="D27" s="1" t="n">
        <v>27.8</v>
      </c>
      <c r="E27" s="1" t="n">
        <v>0.3</v>
      </c>
      <c r="F27" s="1" t="n">
        <v>287</v>
      </c>
      <c r="G27" s="1" t="n">
        <v>3.1</v>
      </c>
      <c r="L27" s="5" t="n">
        <v>0.097</v>
      </c>
      <c r="M27" s="6" t="s">
        <v>25</v>
      </c>
      <c r="N27" s="3" t="s">
        <v>26</v>
      </c>
      <c r="O27" s="3" t="s">
        <v>27</v>
      </c>
    </row>
    <row r="28" customFormat="false" ht="15.75" hidden="false" customHeight="false" outlineLevel="0" collapsed="false">
      <c r="A28" s="1"/>
      <c r="B28" s="1" t="s">
        <v>53</v>
      </c>
      <c r="C28" s="5" t="n">
        <v>0</v>
      </c>
      <c r="D28" s="1" t="n">
        <v>33</v>
      </c>
      <c r="E28" s="1" t="n">
        <v>0.4</v>
      </c>
      <c r="F28" s="1" t="n">
        <v>384</v>
      </c>
      <c r="G28" s="1" t="n">
        <v>5.8</v>
      </c>
      <c r="L28" s="5" t="n">
        <v>0.086</v>
      </c>
      <c r="M28" s="6" t="s">
        <v>25</v>
      </c>
      <c r="N28" s="3" t="s">
        <v>26</v>
      </c>
      <c r="O28" s="3" t="s">
        <v>27</v>
      </c>
    </row>
    <row r="29" customFormat="false" ht="15.75" hidden="false" customHeight="false" outlineLevel="0" collapsed="false">
      <c r="A29" s="3"/>
      <c r="B29" s="3" t="s">
        <v>54</v>
      </c>
      <c r="C29" s="3" t="n">
        <v>0.41</v>
      </c>
      <c r="D29" s="0" t="n">
        <f aca="false">20*1.17</f>
        <v>23.4</v>
      </c>
      <c r="F29" s="0" t="n">
        <f aca="false">100*1.17</f>
        <v>117</v>
      </c>
      <c r="H29" s="0" t="n">
        <f aca="false">D29/S29</f>
        <v>0.135135135135135</v>
      </c>
      <c r="I29" s="0" t="n">
        <f aca="false">F29/S29</f>
        <v>0.675675675675676</v>
      </c>
      <c r="J29" s="0" t="n">
        <f aca="false">Q29/S29</f>
        <v>0.0513513513513513</v>
      </c>
      <c r="K29" s="0" t="n">
        <f aca="false">SUM(H29:J29)</f>
        <v>0.862162162162162</v>
      </c>
      <c r="L29" s="0" t="n">
        <f aca="false">D29/F29</f>
        <v>0.2</v>
      </c>
      <c r="M29" s="6" t="s">
        <v>55</v>
      </c>
      <c r="N29" s="3" t="s">
        <v>56</v>
      </c>
      <c r="O29" s="3" t="s">
        <v>27</v>
      </c>
      <c r="Q29" s="0" t="n">
        <f aca="false">7.6*1.17</f>
        <v>8.892</v>
      </c>
      <c r="S29" s="0" t="n">
        <f aca="false">148*1.17</f>
        <v>173.16</v>
      </c>
      <c r="T29" s="0" t="n">
        <f aca="false">1170000000</f>
        <v>1170000000</v>
      </c>
    </row>
    <row r="30" customFormat="false" ht="15.75" hidden="false" customHeight="false" outlineLevel="0" collapsed="false">
      <c r="A30" s="3"/>
      <c r="B30" s="3" t="s">
        <v>57</v>
      </c>
      <c r="C30" s="0" t="n">
        <f aca="false">1*LN(2)</f>
        <v>0.6931471806</v>
      </c>
      <c r="D30" s="0" t="n">
        <f aca="false">39*0.67</f>
        <v>26.13</v>
      </c>
      <c r="F30" s="0" t="n">
        <f aca="false">156*0.67</f>
        <v>104.52</v>
      </c>
      <c r="H30" s="0" t="n">
        <f aca="false">D30/S30</f>
        <v>0.151162790697674</v>
      </c>
      <c r="I30" s="0" t="n">
        <f aca="false">F30/S30</f>
        <v>0.604651162790698</v>
      </c>
      <c r="J30" s="0" t="n">
        <f aca="false">Q30/S30</f>
        <v>0.0348837209302326</v>
      </c>
      <c r="K30" s="0" t="n">
        <f aca="false">SUM(H30:J30)</f>
        <v>0.790697674418604</v>
      </c>
      <c r="L30" s="0" t="n">
        <f aca="false">D30/F30</f>
        <v>0.25</v>
      </c>
      <c r="M30" s="6" t="s">
        <v>55</v>
      </c>
      <c r="N30" s="3" t="s">
        <v>56</v>
      </c>
      <c r="O30" s="3" t="s">
        <v>27</v>
      </c>
      <c r="Q30" s="0" t="n">
        <f aca="false">9*0.67</f>
        <v>6.03</v>
      </c>
      <c r="S30" s="0" t="n">
        <f aca="false">258*0.67</f>
        <v>172.86</v>
      </c>
      <c r="T30" s="0" t="n">
        <f aca="false">670000000</f>
        <v>670000000</v>
      </c>
    </row>
    <row r="31" customFormat="false" ht="15.75" hidden="false" customHeight="false" outlineLevel="0" collapsed="false">
      <c r="A31" s="3"/>
      <c r="B31" s="3" t="s">
        <v>58</v>
      </c>
      <c r="C31" s="0" t="n">
        <f aca="false">1.5*LN(2)</f>
        <v>1.039720771</v>
      </c>
      <c r="D31" s="0" t="n">
        <f aca="false">77*0.4</f>
        <v>30.8</v>
      </c>
      <c r="F31" s="0" t="n">
        <f aca="false">234*0.4</f>
        <v>93.6</v>
      </c>
      <c r="H31" s="0" t="n">
        <f aca="false">D31/S31</f>
        <v>0.173814898419865</v>
      </c>
      <c r="I31" s="0" t="n">
        <f aca="false">F31/S31</f>
        <v>0.528216704288939</v>
      </c>
      <c r="J31" s="0" t="n">
        <f aca="false">Q31/S31</f>
        <v>0.0255079006772009</v>
      </c>
      <c r="K31" s="0" t="n">
        <f aca="false">SUM(H31:J31)</f>
        <v>0.727539503386005</v>
      </c>
      <c r="L31" s="0" t="n">
        <f aca="false">D31/F31</f>
        <v>0.329059829059829</v>
      </c>
      <c r="M31" s="6" t="s">
        <v>55</v>
      </c>
      <c r="N31" s="3" t="s">
        <v>56</v>
      </c>
      <c r="O31" s="3" t="s">
        <v>27</v>
      </c>
      <c r="Q31" s="0" t="n">
        <f aca="false">11.3*0.4</f>
        <v>4.52</v>
      </c>
      <c r="S31" s="0" t="n">
        <f aca="false">443*0.4</f>
        <v>177.2</v>
      </c>
      <c r="T31" s="0" t="n">
        <f aca="false">400000000</f>
        <v>400000000</v>
      </c>
    </row>
    <row r="32" customFormat="false" ht="15.75" hidden="false" customHeight="false" outlineLevel="0" collapsed="false">
      <c r="A32" s="3"/>
      <c r="B32" s="3" t="s">
        <v>59</v>
      </c>
      <c r="C32" s="0" t="n">
        <f aca="false">2*LN(2)</f>
        <v>1.386294361</v>
      </c>
      <c r="D32" s="0" t="n">
        <f aca="false">132*0.27</f>
        <v>35.64</v>
      </c>
      <c r="F32" s="0" t="n">
        <f aca="false">340*0.27</f>
        <v>91.8</v>
      </c>
      <c r="H32" s="0" t="n">
        <f aca="false">D32/S32</f>
        <v>0.205928237129485</v>
      </c>
      <c r="I32" s="0" t="n">
        <f aca="false">F32/S32</f>
        <v>0.530421216848674</v>
      </c>
      <c r="J32" s="0" t="n">
        <f aca="false">Q32/S32</f>
        <v>0.0224648985959438</v>
      </c>
      <c r="K32" s="0" t="n">
        <f aca="false">SUM(H32:J32)</f>
        <v>0.758814352574103</v>
      </c>
      <c r="L32" s="0" t="n">
        <f aca="false">D32/F32</f>
        <v>0.388235294117647</v>
      </c>
      <c r="M32" s="6" t="s">
        <v>55</v>
      </c>
      <c r="N32" s="3" t="s">
        <v>56</v>
      </c>
      <c r="O32" s="3" t="s">
        <v>27</v>
      </c>
      <c r="Q32" s="0" t="n">
        <f aca="false">14.4*0.27</f>
        <v>3.888</v>
      </c>
      <c r="S32" s="0" t="n">
        <f aca="false">641*0.27</f>
        <v>173.07</v>
      </c>
      <c r="T32" s="0" t="n">
        <f aca="false">270000000</f>
        <v>270000000</v>
      </c>
    </row>
    <row r="33" customFormat="false" ht="15.75" hidden="false" customHeight="false" outlineLevel="0" collapsed="false">
      <c r="A33" s="3"/>
      <c r="B33" s="3" t="s">
        <v>60</v>
      </c>
      <c r="C33" s="0" t="n">
        <f aca="false">2.5*LN(2)</f>
        <v>1.732867951</v>
      </c>
      <c r="D33" s="0" t="n">
        <f aca="false">221*0.2</f>
        <v>44.2</v>
      </c>
      <c r="F33" s="0" t="n">
        <f aca="false">450*0.2</f>
        <v>90</v>
      </c>
      <c r="H33" s="0" t="n">
        <f aca="false">D33/S33</f>
        <v>0.255491329479769</v>
      </c>
      <c r="I33" s="0" t="n">
        <f aca="false">F33/S33</f>
        <v>0.520231213872832</v>
      </c>
      <c r="J33" s="0" t="n">
        <f aca="false">Q33/S33</f>
        <v>0.0211560693641618</v>
      </c>
      <c r="K33" s="0" t="n">
        <f aca="false">SUM(H33:J33)</f>
        <v>0.796878612716763</v>
      </c>
      <c r="L33" s="0" t="n">
        <f aca="false">D33/F33</f>
        <v>0.491111111111111</v>
      </c>
      <c r="M33" s="6" t="s">
        <v>55</v>
      </c>
      <c r="N33" s="3" t="s">
        <v>56</v>
      </c>
      <c r="O33" s="3" t="s">
        <v>27</v>
      </c>
      <c r="Q33" s="0" t="n">
        <f aca="false">18.3*0.2</f>
        <v>3.66</v>
      </c>
      <c r="S33" s="0" t="n">
        <f aca="false">865*0.2</f>
        <v>173</v>
      </c>
      <c r="T33" s="0" t="n">
        <f aca="false">200000000</f>
        <v>200000000</v>
      </c>
    </row>
    <row r="34" customFormat="false" ht="15.75" hidden="false" customHeight="false" outlineLevel="0" collapsed="false">
      <c r="A34" s="3"/>
      <c r="B34" s="3" t="s">
        <v>61</v>
      </c>
      <c r="C34" s="3" t="n">
        <v>0.025</v>
      </c>
      <c r="H34" s="3" t="n">
        <v>0.0521</v>
      </c>
      <c r="I34" s="3" t="n">
        <v>0.6395</v>
      </c>
      <c r="J34" s="3" t="n">
        <v>0.0079</v>
      </c>
      <c r="K34" s="0" t="n">
        <f aca="false">SUM(H34:J34)</f>
        <v>0.6995</v>
      </c>
      <c r="L34" s="0" t="n">
        <f aca="false">H34/I34</f>
        <v>0.0814698983580922</v>
      </c>
      <c r="M34" s="6" t="s">
        <v>62</v>
      </c>
      <c r="N34" s="3" t="s">
        <v>63</v>
      </c>
      <c r="O34" s="3" t="s">
        <v>64</v>
      </c>
    </row>
    <row r="35" customFormat="false" ht="15.75" hidden="false" customHeight="false" outlineLevel="0" collapsed="false">
      <c r="A35" s="3"/>
      <c r="B35" s="3" t="s">
        <v>61</v>
      </c>
      <c r="C35" s="3" t="n">
        <v>0.05</v>
      </c>
      <c r="H35" s="3" t="n">
        <v>0.0586</v>
      </c>
      <c r="I35" s="3" t="n">
        <v>0.6481</v>
      </c>
      <c r="J35" s="3" t="n">
        <v>0.0089</v>
      </c>
      <c r="K35" s="0" t="n">
        <f aca="false">SUM(H35:J35)</f>
        <v>0.7156</v>
      </c>
      <c r="L35" s="0" t="n">
        <f aca="false">H35/I35</f>
        <v>0.0904181453479401</v>
      </c>
      <c r="M35" s="6" t="s">
        <v>62</v>
      </c>
      <c r="N35" s="3" t="s">
        <v>63</v>
      </c>
      <c r="O35" s="3" t="s">
        <v>64</v>
      </c>
    </row>
    <row r="36" customFormat="false" ht="15.75" hidden="false" customHeight="false" outlineLevel="0" collapsed="false">
      <c r="A36" s="3"/>
      <c r="B36" s="3" t="s">
        <v>61</v>
      </c>
      <c r="C36" s="3" t="n">
        <v>0.1</v>
      </c>
      <c r="H36" s="3" t="n">
        <v>0.0726</v>
      </c>
      <c r="I36" s="3" t="n">
        <v>0.6819</v>
      </c>
      <c r="J36" s="3" t="n">
        <v>0.011</v>
      </c>
      <c r="K36" s="0" t="n">
        <f aca="false">SUM(H36:J36)</f>
        <v>0.7655</v>
      </c>
      <c r="L36" s="0" t="n">
        <f aca="false">H36/I36</f>
        <v>0.106467223933128</v>
      </c>
      <c r="M36" s="6" t="s">
        <v>62</v>
      </c>
      <c r="N36" s="3" t="s">
        <v>63</v>
      </c>
      <c r="O36" s="3" t="s">
        <v>64</v>
      </c>
    </row>
    <row r="37" customFormat="false" ht="15.75" hidden="false" customHeight="false" outlineLevel="0" collapsed="false">
      <c r="A37" s="3"/>
      <c r="B37" s="3" t="s">
        <v>61</v>
      </c>
      <c r="C37" s="3" t="n">
        <v>0.3</v>
      </c>
      <c r="H37" s="3" t="n">
        <v>0.1306</v>
      </c>
      <c r="I37" s="3" t="n">
        <v>0.6543</v>
      </c>
      <c r="J37" s="3" t="n">
        <v>0.0198</v>
      </c>
      <c r="K37" s="0" t="n">
        <f aca="false">SUM(H37:J37)</f>
        <v>0.8047</v>
      </c>
      <c r="L37" s="0" t="n">
        <f aca="false">H37/I37</f>
        <v>0.199602628763564</v>
      </c>
      <c r="M37" s="6" t="s">
        <v>62</v>
      </c>
      <c r="N37" s="3" t="s">
        <v>63</v>
      </c>
      <c r="O37" s="3" t="s">
        <v>64</v>
      </c>
    </row>
    <row r="38" customFormat="false" ht="15.75" hidden="false" customHeight="false" outlineLevel="0" collapsed="false">
      <c r="A38" s="3"/>
      <c r="B38" s="3" t="s">
        <v>65</v>
      </c>
      <c r="C38" s="3" t="n">
        <v>0.44</v>
      </c>
      <c r="L38" s="3" t="n">
        <v>0.17</v>
      </c>
      <c r="M38" s="7" t="s">
        <v>66</v>
      </c>
      <c r="N38" s="3" t="s">
        <v>67</v>
      </c>
      <c r="O38" s="3" t="s">
        <v>27</v>
      </c>
    </row>
    <row r="39" customFormat="false" ht="15.75" hidden="false" customHeight="false" outlineLevel="0" collapsed="false">
      <c r="A39" s="3"/>
      <c r="B39" s="3" t="s">
        <v>68</v>
      </c>
      <c r="C39" s="3" t="n">
        <v>0.41</v>
      </c>
      <c r="L39" s="3" t="n">
        <v>0.17</v>
      </c>
      <c r="M39" s="7" t="s">
        <v>66</v>
      </c>
      <c r="N39" s="3" t="s">
        <v>67</v>
      </c>
      <c r="O39" s="3" t="s">
        <v>27</v>
      </c>
    </row>
    <row r="40" customFormat="false" ht="15.75" hidden="false" customHeight="false" outlineLevel="0" collapsed="false">
      <c r="A40" s="3"/>
      <c r="B40" s="3" t="s">
        <v>69</v>
      </c>
      <c r="C40" s="3" t="n">
        <v>0.62</v>
      </c>
      <c r="L40" s="3" t="n">
        <v>0.23</v>
      </c>
      <c r="M40" s="7" t="s">
        <v>66</v>
      </c>
      <c r="N40" s="3" t="s">
        <v>67</v>
      </c>
      <c r="O40" s="3" t="s">
        <v>27</v>
      </c>
    </row>
    <row r="41" customFormat="false" ht="15.75" hidden="false" customHeight="false" outlineLevel="0" collapsed="false">
      <c r="A41" s="3"/>
      <c r="B41" s="3" t="s">
        <v>70</v>
      </c>
      <c r="C41" s="3" t="n">
        <v>0.64</v>
      </c>
      <c r="L41" s="3" t="n">
        <v>0.23</v>
      </c>
      <c r="M41" s="7" t="s">
        <v>66</v>
      </c>
      <c r="N41" s="3" t="s">
        <v>67</v>
      </c>
      <c r="O41" s="3" t="s">
        <v>27</v>
      </c>
    </row>
    <row r="42" customFormat="false" ht="15.75" hidden="false" customHeight="false" outlineLevel="0" collapsed="false">
      <c r="A42" s="3"/>
      <c r="B42" s="3" t="s">
        <v>71</v>
      </c>
      <c r="C42" s="3" t="n">
        <v>0.87</v>
      </c>
      <c r="L42" s="3" t="n">
        <v>0.28</v>
      </c>
      <c r="M42" s="7" t="s">
        <v>66</v>
      </c>
      <c r="N42" s="3" t="s">
        <v>67</v>
      </c>
      <c r="O42" s="3" t="s">
        <v>27</v>
      </c>
    </row>
    <row r="43" customFormat="false" ht="15.75" hidden="false" customHeight="false" outlineLevel="0" collapsed="false">
      <c r="A43" s="3"/>
      <c r="B43" s="3" t="s">
        <v>72</v>
      </c>
      <c r="C43" s="3" t="n">
        <v>1</v>
      </c>
      <c r="L43" s="3" t="n">
        <v>0.31</v>
      </c>
      <c r="M43" s="7" t="s">
        <v>66</v>
      </c>
      <c r="N43" s="3" t="s">
        <v>67</v>
      </c>
      <c r="O43" s="3" t="s">
        <v>27</v>
      </c>
    </row>
    <row r="44" customFormat="false" ht="15.75" hidden="false" customHeight="false" outlineLevel="0" collapsed="false">
      <c r="A44" s="3"/>
      <c r="B44" s="3" t="s">
        <v>73</v>
      </c>
      <c r="C44" s="3" t="n">
        <v>0.24</v>
      </c>
      <c r="L44" s="3" t="n">
        <v>0.13</v>
      </c>
      <c r="M44" s="7" t="s">
        <v>66</v>
      </c>
      <c r="N44" s="3" t="s">
        <v>67</v>
      </c>
      <c r="O44" s="3" t="s">
        <v>27</v>
      </c>
    </row>
    <row r="45" customFormat="false" ht="15.75" hidden="false" customHeight="false" outlineLevel="0" collapsed="false">
      <c r="A45" s="3"/>
      <c r="B45" s="3" t="s">
        <v>74</v>
      </c>
      <c r="C45" s="3" t="n">
        <v>0.32</v>
      </c>
      <c r="L45" s="3" t="n">
        <v>0.15</v>
      </c>
      <c r="M45" s="7" t="s">
        <v>66</v>
      </c>
      <c r="N45" s="3" t="s">
        <v>67</v>
      </c>
      <c r="O45" s="3" t="s">
        <v>27</v>
      </c>
    </row>
    <row r="46" customFormat="false" ht="15.75" hidden="false" customHeight="false" outlineLevel="0" collapsed="false">
      <c r="A46" s="3"/>
      <c r="B46" s="3" t="s">
        <v>75</v>
      </c>
      <c r="C46" s="3" t="n">
        <v>0.51</v>
      </c>
      <c r="L46" s="3" t="n">
        <v>0.19</v>
      </c>
      <c r="M46" s="7" t="s">
        <v>66</v>
      </c>
      <c r="N46" s="3" t="s">
        <v>67</v>
      </c>
      <c r="O46" s="3" t="s">
        <v>27</v>
      </c>
    </row>
    <row r="47" customFormat="false" ht="15.75" hidden="false" customHeight="false" outlineLevel="0" collapsed="false">
      <c r="A47" s="3"/>
      <c r="B47" s="3" t="s">
        <v>76</v>
      </c>
      <c r="C47" s="3" t="n">
        <v>0.6</v>
      </c>
      <c r="L47" s="3" t="n">
        <v>0.2</v>
      </c>
      <c r="M47" s="7" t="s">
        <v>66</v>
      </c>
      <c r="N47" s="3" t="s">
        <v>67</v>
      </c>
      <c r="O47" s="3" t="s">
        <v>27</v>
      </c>
    </row>
    <row r="48" customFormat="false" ht="15.75" hidden="false" customHeight="false" outlineLevel="0" collapsed="false">
      <c r="A48" s="3"/>
      <c r="B48" s="3" t="s">
        <v>77</v>
      </c>
      <c r="C48" s="3" t="n">
        <v>0.76</v>
      </c>
      <c r="L48" s="3" t="n">
        <v>0.24</v>
      </c>
      <c r="M48" s="7" t="s">
        <v>66</v>
      </c>
      <c r="N48" s="3" t="s">
        <v>67</v>
      </c>
      <c r="O48" s="3" t="s">
        <v>27</v>
      </c>
    </row>
    <row r="49" customFormat="false" ht="15.75" hidden="false" customHeight="false" outlineLevel="0" collapsed="false">
      <c r="A49" s="3"/>
      <c r="B49" s="3" t="s">
        <v>78</v>
      </c>
      <c r="C49" s="3" t="n">
        <v>0.3</v>
      </c>
      <c r="L49" s="3" t="n">
        <v>0.15</v>
      </c>
      <c r="M49" s="7" t="s">
        <v>66</v>
      </c>
      <c r="N49" s="3" t="s">
        <v>67</v>
      </c>
      <c r="O49" s="3" t="s">
        <v>27</v>
      </c>
    </row>
    <row r="50" customFormat="false" ht="15.75" hidden="false" customHeight="false" outlineLevel="0" collapsed="false">
      <c r="A50" s="3"/>
      <c r="B50" s="3" t="s">
        <v>79</v>
      </c>
      <c r="C50" s="3" t="n">
        <v>0.45</v>
      </c>
      <c r="L50" s="3" t="n">
        <v>0.18</v>
      </c>
      <c r="M50" s="7" t="s">
        <v>66</v>
      </c>
      <c r="N50" s="3" t="s">
        <v>67</v>
      </c>
      <c r="O50" s="3" t="s">
        <v>27</v>
      </c>
    </row>
    <row r="51" customFormat="false" ht="15.75" hidden="false" customHeight="false" outlineLevel="0" collapsed="false">
      <c r="A51" s="3"/>
      <c r="B51" s="3" t="s">
        <v>80</v>
      </c>
      <c r="C51" s="3" t="n">
        <v>0.46</v>
      </c>
      <c r="L51" s="3" t="n">
        <v>0.19</v>
      </c>
      <c r="M51" s="7" t="s">
        <v>66</v>
      </c>
      <c r="N51" s="3" t="s">
        <v>67</v>
      </c>
      <c r="O51" s="3" t="s">
        <v>27</v>
      </c>
    </row>
    <row r="52" customFormat="false" ht="15.75" hidden="false" customHeight="false" outlineLevel="0" collapsed="false">
      <c r="A52" s="3"/>
      <c r="B52" s="3" t="s">
        <v>81</v>
      </c>
      <c r="C52" s="3" t="n">
        <v>0.61</v>
      </c>
      <c r="L52" s="3" t="n">
        <v>0.23</v>
      </c>
      <c r="M52" s="7" t="s">
        <v>66</v>
      </c>
      <c r="N52" s="3" t="s">
        <v>67</v>
      </c>
      <c r="O52" s="3" t="s">
        <v>27</v>
      </c>
    </row>
    <row r="53" customFormat="false" ht="15.75" hidden="false" customHeight="false" outlineLevel="0" collapsed="false">
      <c r="A53" s="3"/>
      <c r="B53" s="3" t="s">
        <v>82</v>
      </c>
      <c r="C53" s="3" t="n">
        <v>0.66</v>
      </c>
      <c r="L53" s="3" t="n">
        <v>0.23</v>
      </c>
      <c r="M53" s="7" t="s">
        <v>66</v>
      </c>
      <c r="N53" s="3" t="s">
        <v>67</v>
      </c>
      <c r="O53" s="3" t="s">
        <v>27</v>
      </c>
    </row>
    <row r="54" customFormat="false" ht="15.75" hidden="false" customHeight="false" outlineLevel="0" collapsed="false">
      <c r="A54" s="3"/>
      <c r="B54" s="3" t="s">
        <v>83</v>
      </c>
      <c r="C54" s="3" t="n">
        <v>0.4</v>
      </c>
      <c r="L54" s="3" t="n">
        <v>0.177</v>
      </c>
      <c r="M54" s="8" t="s">
        <v>84</v>
      </c>
      <c r="N54" s="3" t="s">
        <v>85</v>
      </c>
      <c r="O54" s="3" t="s">
        <v>27</v>
      </c>
    </row>
    <row r="55" customFormat="false" ht="15.75" hidden="false" customHeight="false" outlineLevel="0" collapsed="false">
      <c r="A55" s="3"/>
      <c r="B55" s="3" t="s">
        <v>86</v>
      </c>
      <c r="C55" s="3" t="n">
        <v>0.57</v>
      </c>
      <c r="L55" s="3" t="n">
        <v>0.23</v>
      </c>
      <c r="M55" s="8" t="s">
        <v>84</v>
      </c>
      <c r="N55" s="3" t="s">
        <v>85</v>
      </c>
      <c r="O55" s="3" t="s">
        <v>27</v>
      </c>
    </row>
    <row r="56" customFormat="false" ht="15.75" hidden="false" customHeight="false" outlineLevel="0" collapsed="false">
      <c r="A56" s="3"/>
      <c r="B56" s="3" t="s">
        <v>87</v>
      </c>
      <c r="C56" s="3" t="n">
        <v>0.71</v>
      </c>
      <c r="L56" s="3" t="n">
        <v>0.224</v>
      </c>
      <c r="M56" s="8" t="s">
        <v>84</v>
      </c>
      <c r="N56" s="3" t="s">
        <v>85</v>
      </c>
      <c r="O56" s="3" t="s">
        <v>27</v>
      </c>
    </row>
    <row r="57" customFormat="false" ht="15.75" hidden="false" customHeight="false" outlineLevel="0" collapsed="false">
      <c r="A57" s="3"/>
      <c r="B57" s="3" t="s">
        <v>88</v>
      </c>
      <c r="C57" s="3" t="n">
        <v>1</v>
      </c>
      <c r="L57" s="3" t="n">
        <v>0.287</v>
      </c>
      <c r="M57" s="8" t="s">
        <v>84</v>
      </c>
      <c r="N57" s="3" t="s">
        <v>85</v>
      </c>
      <c r="O57" s="3" t="s">
        <v>27</v>
      </c>
    </row>
    <row r="58" customFormat="false" ht="15.75" hidden="false" customHeight="false" outlineLevel="0" collapsed="false">
      <c r="A58" s="3"/>
      <c r="B58" s="3" t="s">
        <v>89</v>
      </c>
      <c r="C58" s="3" t="n">
        <v>1.31</v>
      </c>
      <c r="L58" s="3" t="n">
        <v>0.414</v>
      </c>
      <c r="M58" s="8" t="s">
        <v>84</v>
      </c>
      <c r="N58" s="3" t="s">
        <v>85</v>
      </c>
      <c r="O58" s="3" t="s">
        <v>27</v>
      </c>
    </row>
    <row r="59" customFormat="false" ht="15.75" hidden="false" customHeight="false" outlineLevel="0" collapsed="false">
      <c r="A59" s="3"/>
      <c r="B59" s="3" t="s">
        <v>90</v>
      </c>
      <c r="C59" s="3" t="n">
        <v>1.58</v>
      </c>
      <c r="L59" s="3" t="n">
        <v>0.466</v>
      </c>
      <c r="M59" s="8" t="s">
        <v>84</v>
      </c>
      <c r="N59" s="3" t="s">
        <v>85</v>
      </c>
      <c r="O59" s="3" t="s">
        <v>27</v>
      </c>
    </row>
    <row r="60" customFormat="false" ht="15.75" hidden="false" customHeight="false" outlineLevel="0" collapsed="false">
      <c r="A60" s="3"/>
      <c r="B60" s="3" t="s">
        <v>91</v>
      </c>
      <c r="C60" s="3" t="n">
        <v>0.38</v>
      </c>
      <c r="H60" s="0" t="n">
        <f aca="false">(33+130)/1000</f>
        <v>0.163</v>
      </c>
      <c r="I60" s="0" t="n">
        <f aca="false">800/1000</f>
        <v>0.8</v>
      </c>
      <c r="L60" s="3" t="n">
        <v>0.189</v>
      </c>
      <c r="M60" s="6" t="s">
        <v>92</v>
      </c>
      <c r="N60" s="3" t="s">
        <v>93</v>
      </c>
      <c r="O60" s="3" t="s">
        <v>27</v>
      </c>
    </row>
    <row r="61" customFormat="false" ht="15.75" hidden="false" customHeight="false" outlineLevel="0" collapsed="false">
      <c r="A61" s="3"/>
      <c r="B61" s="3" t="s">
        <v>94</v>
      </c>
      <c r="C61" s="3" t="n">
        <v>0.6</v>
      </c>
      <c r="H61" s="0" t="n">
        <f aca="false">(36+150)/1000</f>
        <v>0.186</v>
      </c>
      <c r="I61" s="0" t="n">
        <f aca="false">780/1000</f>
        <v>0.78</v>
      </c>
      <c r="L61" s="3" t="n">
        <v>0.224</v>
      </c>
      <c r="M61" s="6" t="s">
        <v>92</v>
      </c>
      <c r="N61" s="3" t="s">
        <v>93</v>
      </c>
      <c r="O61" s="3" t="s">
        <v>27</v>
      </c>
    </row>
    <row r="62" customFormat="false" ht="15.75" hidden="false" customHeight="false" outlineLevel="0" collapsed="false">
      <c r="A62" s="3"/>
      <c r="B62" s="3" t="s">
        <v>95</v>
      </c>
      <c r="C62" s="3" t="n">
        <v>1.04</v>
      </c>
      <c r="H62" s="0" t="n">
        <f aca="false">(39+190)/1000</f>
        <v>0.229</v>
      </c>
      <c r="I62" s="0" t="n">
        <f aca="false">750/1000</f>
        <v>0.75</v>
      </c>
      <c r="L62" s="3" t="n">
        <v>0.295</v>
      </c>
      <c r="M62" s="6" t="s">
        <v>92</v>
      </c>
      <c r="N62" s="3" t="s">
        <v>93</v>
      </c>
      <c r="O62" s="3" t="s">
        <v>27</v>
      </c>
    </row>
    <row r="63" customFormat="false" ht="15.75" hidden="false" customHeight="false" outlineLevel="0" collapsed="false">
      <c r="A63" s="3"/>
      <c r="B63" s="3" t="s">
        <v>96</v>
      </c>
      <c r="C63" s="3" t="n">
        <v>1.46</v>
      </c>
      <c r="H63" s="0" t="n">
        <f aca="false">(40+250)/1000</f>
        <v>0.29</v>
      </c>
      <c r="I63" s="0" t="n">
        <f aca="false">690/1000</f>
        <v>0.69</v>
      </c>
      <c r="L63" s="3" t="n">
        <v>0.421</v>
      </c>
      <c r="M63" s="6" t="s">
        <v>92</v>
      </c>
      <c r="N63" s="3" t="s">
        <v>93</v>
      </c>
      <c r="O63" s="3" t="s">
        <v>27</v>
      </c>
    </row>
    <row r="64" customFormat="false" ht="15.75" hidden="false" customHeight="false" outlineLevel="0" collapsed="false">
      <c r="A64" s="3"/>
      <c r="B64" s="3" t="s">
        <v>97</v>
      </c>
      <c r="C64" s="3" t="n">
        <v>1.73</v>
      </c>
      <c r="H64" s="0" t="n">
        <f aca="false">(37+270)*0.000001/0.001</f>
        <v>0.307</v>
      </c>
      <c r="I64" s="0" t="n">
        <f aca="false">670/1000</f>
        <v>0.67</v>
      </c>
      <c r="L64" s="3" t="n">
        <v>0.469</v>
      </c>
      <c r="M64" s="6" t="s">
        <v>92</v>
      </c>
      <c r="N64" s="3" t="s">
        <v>93</v>
      </c>
      <c r="O64" s="3" t="s">
        <v>27</v>
      </c>
    </row>
    <row r="65" customFormat="false" ht="15.75" hidden="false" customHeight="false" outlineLevel="0" collapsed="false">
      <c r="A65" s="3"/>
      <c r="B65" s="3" t="s">
        <v>98</v>
      </c>
      <c r="C65" s="0" t="n">
        <f aca="false">2*LN(2)</f>
        <v>1.386294361</v>
      </c>
      <c r="L65" s="0" t="n">
        <f aca="false">409.5/1000</f>
        <v>0.4095</v>
      </c>
      <c r="M65" s="6" t="s">
        <v>99</v>
      </c>
      <c r="N65" s="3" t="s">
        <v>100</v>
      </c>
      <c r="O65" s="3" t="s">
        <v>64</v>
      </c>
      <c r="P65" s="3" t="s">
        <v>101</v>
      </c>
    </row>
    <row r="66" customFormat="false" ht="15.75" hidden="false" customHeight="false" outlineLevel="0" collapsed="false">
      <c r="A66" s="3"/>
      <c r="B66" s="3" t="s">
        <v>102</v>
      </c>
      <c r="C66" s="0" t="n">
        <f aca="false">LN(2)</f>
        <v>0.6931471806</v>
      </c>
      <c r="L66" s="0" t="n">
        <f aca="false">308.8/1000</f>
        <v>0.3088</v>
      </c>
      <c r="M66" s="6" t="s">
        <v>99</v>
      </c>
      <c r="N66" s="3" t="s">
        <v>100</v>
      </c>
      <c r="O66" s="3" t="s">
        <v>64</v>
      </c>
      <c r="P66" s="3" t="s">
        <v>101</v>
      </c>
    </row>
    <row r="67" customFormat="false" ht="15.75" hidden="false" customHeight="false" outlineLevel="0" collapsed="false">
      <c r="A67" s="3"/>
      <c r="B67" s="3" t="s">
        <v>103</v>
      </c>
      <c r="C67" s="0" t="n">
        <f aca="false">0.5*LN(2)</f>
        <v>0.3465735903</v>
      </c>
      <c r="L67" s="0" t="n">
        <f aca="false">215.3/1000</f>
        <v>0.2153</v>
      </c>
      <c r="M67" s="6" t="s">
        <v>99</v>
      </c>
      <c r="N67" s="3" t="s">
        <v>100</v>
      </c>
      <c r="O67" s="3" t="s">
        <v>64</v>
      </c>
      <c r="P67" s="3" t="s">
        <v>101</v>
      </c>
    </row>
    <row r="68" customFormat="false" ht="15.75" hidden="false" customHeight="false" outlineLevel="0" collapsed="false">
      <c r="A68" s="3"/>
      <c r="B68" s="3" t="s">
        <v>104</v>
      </c>
      <c r="C68" s="0" t="n">
        <f aca="false">LN(2)</f>
        <v>0.6931471806</v>
      </c>
      <c r="L68" s="0" t="n">
        <f aca="false">402.4/1000</f>
        <v>0.4024</v>
      </c>
      <c r="M68" s="6" t="s">
        <v>99</v>
      </c>
      <c r="N68" s="3" t="s">
        <v>100</v>
      </c>
      <c r="O68" s="3" t="s">
        <v>64</v>
      </c>
      <c r="P68" s="3" t="s">
        <v>101</v>
      </c>
    </row>
    <row r="69" customFormat="false" ht="15.75" hidden="false" customHeight="false" outlineLevel="0" collapsed="false">
      <c r="A69" s="3"/>
      <c r="B69" s="3" t="s">
        <v>105</v>
      </c>
      <c r="C69" s="0" t="n">
        <f aca="false">0.5*LN(2)</f>
        <v>0.3465735903</v>
      </c>
      <c r="L69" s="0" t="n">
        <f aca="false">323.3/1000</f>
        <v>0.3233</v>
      </c>
      <c r="M69" s="6" t="s">
        <v>99</v>
      </c>
      <c r="N69" s="3" t="s">
        <v>100</v>
      </c>
      <c r="O69" s="3" t="s">
        <v>64</v>
      </c>
      <c r="P69" s="3" t="s">
        <v>101</v>
      </c>
    </row>
    <row r="70" customFormat="false" ht="15.75" hidden="false" customHeight="false" outlineLevel="0" collapsed="false">
      <c r="A70" s="3"/>
      <c r="B70" s="3" t="s">
        <v>106</v>
      </c>
      <c r="C70" s="3" t="n">
        <v>0.0870449119062633</v>
      </c>
      <c r="D70" s="3" t="n">
        <v>32.8176667822869</v>
      </c>
      <c r="E70" s="3"/>
      <c r="F70" s="3" t="n">
        <v>210.065645514223</v>
      </c>
      <c r="L70" s="3" t="n">
        <v>0.156419874852458</v>
      </c>
      <c r="M70" s="9" t="s">
        <v>107</v>
      </c>
      <c r="N70" s="3" t="s">
        <v>108</v>
      </c>
      <c r="O70" s="3" t="s">
        <v>64</v>
      </c>
      <c r="P70" s="3" t="s">
        <v>109</v>
      </c>
    </row>
    <row r="71" customFormat="false" ht="15.75" hidden="false" customHeight="false" outlineLevel="0" collapsed="false">
      <c r="A71" s="3"/>
      <c r="B71" s="3" t="s">
        <v>110</v>
      </c>
      <c r="C71" s="3" t="n">
        <v>0.292140281662813</v>
      </c>
      <c r="D71" s="3" t="n">
        <v>48.8269164065209</v>
      </c>
      <c r="E71" s="3"/>
      <c r="F71" s="3" t="n">
        <v>218.818380743982</v>
      </c>
      <c r="L71" s="3" t="n">
        <v>0.219924976150823</v>
      </c>
      <c r="M71" s="9" t="s">
        <v>107</v>
      </c>
      <c r="N71" s="3" t="s">
        <v>108</v>
      </c>
      <c r="O71" s="3" t="s">
        <v>64</v>
      </c>
      <c r="P71" s="3" t="s">
        <v>109</v>
      </c>
    </row>
    <row r="72" customFormat="false" ht="15.75" hidden="false" customHeight="false" outlineLevel="0" collapsed="false">
      <c r="A72" s="3"/>
      <c r="B72" s="3" t="s">
        <v>111</v>
      </c>
      <c r="C72" s="3" t="n">
        <v>0.452281705930225</v>
      </c>
      <c r="D72" s="3" t="n">
        <v>56.7582841947045</v>
      </c>
      <c r="E72" s="3"/>
      <c r="F72" s="3" t="n">
        <v>229.321663019693</v>
      </c>
      <c r="L72" s="3" t="n">
        <v>0.244585832780894</v>
      </c>
      <c r="M72" s="9" t="s">
        <v>107</v>
      </c>
      <c r="N72" s="3" t="s">
        <v>108</v>
      </c>
      <c r="O72" s="3" t="s">
        <v>64</v>
      </c>
      <c r="P72" s="3" t="s">
        <v>109</v>
      </c>
    </row>
    <row r="73" customFormat="false" ht="15.75" hidden="false" customHeight="false" outlineLevel="0" collapsed="false">
      <c r="A73" s="3"/>
      <c r="B73" s="3" t="s">
        <v>112</v>
      </c>
      <c r="C73" s="3" t="n">
        <v>0.652043483650514</v>
      </c>
      <c r="D73" s="3" t="n">
        <v>62.6377153428141</v>
      </c>
      <c r="E73" s="3"/>
      <c r="F73" s="3" t="n">
        <v>222.319474835886</v>
      </c>
      <c r="L73" s="3" t="n">
        <v>0.278045822756156</v>
      </c>
      <c r="M73" s="9" t="s">
        <v>107</v>
      </c>
      <c r="N73" s="3" t="s">
        <v>108</v>
      </c>
      <c r="O73" s="3" t="s">
        <v>64</v>
      </c>
      <c r="P73" s="3" t="s">
        <v>109</v>
      </c>
    </row>
    <row r="74" customFormat="false" ht="15.75" hidden="false" customHeight="false" outlineLevel="0" collapsed="false">
      <c r="A74" s="3"/>
      <c r="B74" s="3" t="s">
        <v>113</v>
      </c>
      <c r="C74" s="3" t="n">
        <v>0.0939393449426272</v>
      </c>
      <c r="D74" s="3" t="n">
        <v>49.2997571973638</v>
      </c>
      <c r="E74" s="3"/>
      <c r="F74" s="3" t="n">
        <v>308.971553610503</v>
      </c>
      <c r="L74" s="3" t="n">
        <v>0.158636635568418</v>
      </c>
      <c r="M74" s="9" t="s">
        <v>107</v>
      </c>
      <c r="N74" s="3" t="s">
        <v>108</v>
      </c>
      <c r="O74" s="3" t="s">
        <v>64</v>
      </c>
      <c r="P74" s="3" t="s">
        <v>109</v>
      </c>
    </row>
    <row r="75" customFormat="false" ht="15.75" hidden="false" customHeight="false" outlineLevel="0" collapsed="false">
      <c r="A75" s="3"/>
      <c r="B75" s="3" t="s">
        <v>114</v>
      </c>
      <c r="C75" s="3" t="n">
        <v>0.302535827660732</v>
      </c>
      <c r="D75" s="3" t="n">
        <v>63.5930165337033</v>
      </c>
      <c r="E75" s="3"/>
      <c r="F75" s="3" t="n">
        <v>270.459518599562</v>
      </c>
      <c r="L75" s="3" t="n">
        <v>0.232648309538053</v>
      </c>
      <c r="M75" s="9" t="s">
        <v>107</v>
      </c>
      <c r="N75" s="3" t="s">
        <v>108</v>
      </c>
      <c r="O75" s="3" t="s">
        <v>64</v>
      </c>
      <c r="P75" s="3" t="s">
        <v>109</v>
      </c>
    </row>
    <row r="76" customFormat="false" ht="15.75" hidden="false" customHeight="false" outlineLevel="0" collapsed="false">
      <c r="A76" s="3"/>
      <c r="B76" s="3" t="s">
        <v>115</v>
      </c>
      <c r="C76" s="3" t="n">
        <v>0.471326553160757</v>
      </c>
      <c r="D76" s="3" t="n">
        <v>66.2043704474505</v>
      </c>
      <c r="E76" s="3"/>
      <c r="F76" s="3" t="n">
        <v>244.201312910284</v>
      </c>
      <c r="L76" s="3" t="n">
        <v>0.265531068604782</v>
      </c>
      <c r="M76" s="9" t="s">
        <v>107</v>
      </c>
      <c r="N76" s="3" t="s">
        <v>108</v>
      </c>
      <c r="O76" s="3" t="s">
        <v>64</v>
      </c>
      <c r="P76" s="3" t="s">
        <v>109</v>
      </c>
    </row>
    <row r="77" customFormat="false" ht="15.75" hidden="false" customHeight="false" outlineLevel="0" collapsed="false">
      <c r="A77" s="3"/>
      <c r="B77" s="3" t="s">
        <v>116</v>
      </c>
      <c r="C77" s="3" t="n">
        <v>0.670967602847888</v>
      </c>
      <c r="D77" s="3" t="n">
        <v>68.9940571164296</v>
      </c>
      <c r="E77" s="3"/>
      <c r="F77" s="3" t="n">
        <v>241.575492341356</v>
      </c>
      <c r="L77" s="3" t="n">
        <v>0.277939107798276</v>
      </c>
      <c r="M77" s="9" t="s">
        <v>107</v>
      </c>
      <c r="N77" s="3" t="s">
        <v>108</v>
      </c>
      <c r="O77" s="3" t="s">
        <v>64</v>
      </c>
      <c r="P77" s="3" t="s">
        <v>109</v>
      </c>
    </row>
    <row r="78" customFormat="false" ht="15.75" hidden="false" customHeight="false" outlineLevel="0" collapsed="false">
      <c r="A78" s="10"/>
      <c r="B78" s="10" t="s">
        <v>117</v>
      </c>
      <c r="C78" s="3" t="n">
        <v>0.0865835583509845</v>
      </c>
      <c r="D78" s="3" t="n">
        <v>19.9421898485374</v>
      </c>
      <c r="E78" s="3"/>
      <c r="F78" s="3" t="n">
        <v>263.457330415754</v>
      </c>
      <c r="L78" s="3" t="n">
        <v>0.0759713486507025</v>
      </c>
      <c r="M78" s="9" t="s">
        <v>107</v>
      </c>
      <c r="N78" s="3" t="s">
        <v>108</v>
      </c>
      <c r="O78" s="3" t="s">
        <v>64</v>
      </c>
      <c r="P78" s="3" t="s">
        <v>109</v>
      </c>
    </row>
    <row r="79" customFormat="false" ht="15.75" hidden="false" customHeight="false" outlineLevel="0" collapsed="false">
      <c r="A79" s="10"/>
      <c r="B79" s="10" t="s">
        <v>118</v>
      </c>
      <c r="C79" s="3" t="n">
        <v>0.308740386221913</v>
      </c>
      <c r="D79" s="3" t="n">
        <v>35.7842062666204</v>
      </c>
      <c r="E79" s="3"/>
      <c r="F79" s="3" t="n">
        <v>305.470459518599</v>
      </c>
      <c r="L79" s="3" t="n">
        <v>0.114568208643911</v>
      </c>
      <c r="M79" s="9" t="s">
        <v>107</v>
      </c>
      <c r="N79" s="3" t="s">
        <v>108</v>
      </c>
      <c r="O79" s="3" t="s">
        <v>64</v>
      </c>
      <c r="P79" s="3" t="s">
        <v>109</v>
      </c>
    </row>
    <row r="80" customFormat="false" ht="15.75" hidden="false" customHeight="false" outlineLevel="0" collapsed="false">
      <c r="A80" s="10"/>
      <c r="B80" s="10" t="s">
        <v>119</v>
      </c>
      <c r="C80" s="3" t="n">
        <v>0.48114001757024</v>
      </c>
      <c r="D80" s="3" t="n">
        <v>45.4341542374841</v>
      </c>
      <c r="E80" s="3"/>
      <c r="F80" s="3" t="n">
        <v>253.829321663019</v>
      </c>
      <c r="L80" s="3" t="n">
        <v>0.176753925008488</v>
      </c>
      <c r="M80" s="9" t="s">
        <v>107</v>
      </c>
      <c r="N80" s="3" t="s">
        <v>108</v>
      </c>
      <c r="O80" s="3" t="s">
        <v>64</v>
      </c>
      <c r="P80" s="3" t="s">
        <v>109</v>
      </c>
    </row>
    <row r="81" customFormat="false" ht="15.75" hidden="false" customHeight="false" outlineLevel="0" collapsed="false">
      <c r="A81" s="10"/>
      <c r="B81" s="10" t="s">
        <v>120</v>
      </c>
      <c r="C81" s="3" t="n">
        <v>0.649866067338216</v>
      </c>
      <c r="D81" s="3" t="n">
        <v>55.5994912706671</v>
      </c>
      <c r="E81" s="3"/>
      <c r="F81" s="3" t="n">
        <v>272.210065645514</v>
      </c>
      <c r="L81" s="3" t="n">
        <v>0.19835885329927</v>
      </c>
      <c r="M81" s="9" t="s">
        <v>107</v>
      </c>
      <c r="N81" s="3" t="s">
        <v>108</v>
      </c>
      <c r="O81" s="3" t="s">
        <v>64</v>
      </c>
      <c r="P81" s="3" t="s">
        <v>109</v>
      </c>
    </row>
    <row r="82" customFormat="false" ht="15.75" hidden="false" customHeight="false" outlineLevel="0" collapsed="false">
      <c r="A82" s="3" t="s">
        <v>121</v>
      </c>
      <c r="B82" s="11" t="s">
        <v>122</v>
      </c>
      <c r="C82" s="11" t="n">
        <v>1.84</v>
      </c>
      <c r="D82" s="11" t="n">
        <v>153</v>
      </c>
      <c r="E82" s="11" t="n">
        <v>8.43</v>
      </c>
      <c r="F82" s="11" t="n">
        <v>329</v>
      </c>
      <c r="G82" s="11" t="n">
        <v>13.9</v>
      </c>
      <c r="H82" s="0" t="n">
        <f aca="false">D82/S82</f>
        <v>0.301775147928994</v>
      </c>
      <c r="I82" s="0" t="n">
        <f aca="false">F82/S82</f>
        <v>0.648915187376726</v>
      </c>
      <c r="J82" s="0" t="n">
        <f aca="false">Q82/S82</f>
        <v>0.0218934911242604</v>
      </c>
      <c r="K82" s="0" t="n">
        <f aca="false">SUM(H82:J82)</f>
        <v>0.97258382642998</v>
      </c>
      <c r="L82" s="0" t="n">
        <f aca="false">D82/F82</f>
        <v>0.465045592705167</v>
      </c>
      <c r="M82" s="12" t="s">
        <v>123</v>
      </c>
      <c r="N82" s="3" t="s">
        <v>124</v>
      </c>
      <c r="O82" s="3" t="s">
        <v>27</v>
      </c>
      <c r="Q82" s="11" t="n">
        <v>11.1</v>
      </c>
      <c r="R82" s="11" t="n">
        <v>0.66</v>
      </c>
      <c r="S82" s="13" t="n">
        <v>507</v>
      </c>
      <c r="T82" s="14" t="n">
        <v>343000000</v>
      </c>
      <c r="U82" s="14" t="n">
        <v>16000000</v>
      </c>
      <c r="V82" s="11" t="n">
        <v>0.02</v>
      </c>
      <c r="W82" s="3" t="n">
        <v>6.6</v>
      </c>
      <c r="X82" s="3" t="n">
        <v>2.3</v>
      </c>
    </row>
    <row r="83" customFormat="false" ht="15.75" hidden="false" customHeight="false" outlineLevel="0" collapsed="false">
      <c r="A83" s="3" t="s">
        <v>121</v>
      </c>
      <c r="B83" s="11" t="s">
        <v>125</v>
      </c>
      <c r="C83" s="11" t="n">
        <v>1.27</v>
      </c>
      <c r="D83" s="11" t="n">
        <v>115</v>
      </c>
      <c r="E83" s="11" t="n">
        <v>2.2</v>
      </c>
      <c r="F83" s="11" t="n">
        <v>317</v>
      </c>
      <c r="G83" s="11" t="n">
        <v>16.3</v>
      </c>
      <c r="H83" s="0" t="n">
        <f aca="false">D83/S83</f>
        <v>0.23</v>
      </c>
      <c r="I83" s="0" t="n">
        <f aca="false">F83/S83</f>
        <v>0.634</v>
      </c>
      <c r="J83" s="0" t="n">
        <f aca="false">Q83/S83</f>
        <v>0.0226</v>
      </c>
      <c r="K83" s="0" t="n">
        <f aca="false">SUM(H83:J83)</f>
        <v>0.8866</v>
      </c>
      <c r="L83" s="0" t="n">
        <f aca="false">D83/F83</f>
        <v>0.362776025236593</v>
      </c>
      <c r="M83" s="12" t="s">
        <v>123</v>
      </c>
      <c r="N83" s="3" t="s">
        <v>124</v>
      </c>
      <c r="O83" s="3" t="s">
        <v>27</v>
      </c>
      <c r="Q83" s="11" t="n">
        <v>11.3</v>
      </c>
      <c r="R83" s="11" t="n">
        <v>0.6</v>
      </c>
      <c r="S83" s="13" t="n">
        <v>500</v>
      </c>
      <c r="T83" s="14" t="n">
        <v>793000000</v>
      </c>
      <c r="U83" s="14" t="n">
        <v>73000000</v>
      </c>
      <c r="V83" s="11" t="n">
        <v>0.02</v>
      </c>
      <c r="W83" s="3" t="n">
        <v>3.33</v>
      </c>
      <c r="X83" s="3" t="n">
        <v>0.61</v>
      </c>
    </row>
    <row r="84" customFormat="false" ht="15.75" hidden="false" customHeight="false" outlineLevel="0" collapsed="false">
      <c r="A84" s="3" t="s">
        <v>121</v>
      </c>
      <c r="B84" s="11" t="s">
        <v>126</v>
      </c>
      <c r="C84" s="11" t="n">
        <v>0.98</v>
      </c>
      <c r="D84" s="11" t="n">
        <v>97.9</v>
      </c>
      <c r="E84" s="11" t="n">
        <v>2.37</v>
      </c>
      <c r="F84" s="11" t="n">
        <v>333</v>
      </c>
      <c r="G84" s="11" t="n">
        <v>11.5</v>
      </c>
      <c r="H84" s="0" t="n">
        <f aca="false">D84/S84</f>
        <v>0.198178137651822</v>
      </c>
      <c r="I84" s="0" t="n">
        <f aca="false">F84/S84</f>
        <v>0.674089068825911</v>
      </c>
      <c r="J84" s="0" t="n">
        <f aca="false">Q84/S84</f>
        <v>0.0240890688259109</v>
      </c>
      <c r="K84" s="0" t="n">
        <f aca="false">SUM(H84:J84)</f>
        <v>0.896356275303644</v>
      </c>
      <c r="L84" s="0" t="n">
        <f aca="false">D84/F84</f>
        <v>0.293993993993994</v>
      </c>
      <c r="M84" s="12" t="s">
        <v>123</v>
      </c>
      <c r="N84" s="3" t="s">
        <v>124</v>
      </c>
      <c r="O84" s="3" t="s">
        <v>27</v>
      </c>
      <c r="Q84" s="11" t="n">
        <v>11.9</v>
      </c>
      <c r="R84" s="11" t="n">
        <v>0.67</v>
      </c>
      <c r="S84" s="13" t="n">
        <v>494</v>
      </c>
      <c r="T84" s="14" t="n">
        <v>1070000000</v>
      </c>
      <c r="U84" s="14" t="n">
        <v>69000000</v>
      </c>
      <c r="V84" s="11" t="n">
        <v>0.01</v>
      </c>
      <c r="W84" s="3" t="n">
        <v>2.32</v>
      </c>
      <c r="X84" s="3" t="n">
        <v>0.45</v>
      </c>
    </row>
    <row r="85" customFormat="false" ht="15.75" hidden="false" customHeight="false" outlineLevel="0" collapsed="false">
      <c r="A85" s="3" t="s">
        <v>121</v>
      </c>
      <c r="B85" s="11" t="s">
        <v>127</v>
      </c>
      <c r="C85" s="11" t="n">
        <v>0.7</v>
      </c>
      <c r="D85" s="11" t="n">
        <v>83.4</v>
      </c>
      <c r="E85" s="11" t="n">
        <v>3.3</v>
      </c>
      <c r="F85" s="11" t="n">
        <v>355</v>
      </c>
      <c r="G85" s="11" t="n">
        <v>16.8</v>
      </c>
      <c r="H85" s="0" t="n">
        <f aca="false">D85/S85</f>
        <v>0.159770114942529</v>
      </c>
      <c r="I85" s="0" t="n">
        <f aca="false">F85/S85</f>
        <v>0.68007662835249</v>
      </c>
      <c r="J85" s="0" t="n">
        <f aca="false">Q85/S85</f>
        <v>0.0270114942528736</v>
      </c>
      <c r="K85" s="0" t="n">
        <f aca="false">SUM(H85:J85)</f>
        <v>0.866858237547893</v>
      </c>
      <c r="L85" s="0" t="n">
        <f aca="false">D85/F85</f>
        <v>0.234929577464789</v>
      </c>
      <c r="M85" s="12" t="s">
        <v>123</v>
      </c>
      <c r="N85" s="3" t="s">
        <v>124</v>
      </c>
      <c r="O85" s="3" t="s">
        <v>27</v>
      </c>
      <c r="Q85" s="11" t="n">
        <v>14.1</v>
      </c>
      <c r="R85" s="11" t="n">
        <v>0.87</v>
      </c>
      <c r="S85" s="13" t="n">
        <v>522</v>
      </c>
      <c r="T85" s="14" t="n">
        <v>1600000000</v>
      </c>
      <c r="U85" s="14" t="n">
        <v>98000000</v>
      </c>
      <c r="V85" s="11" t="n">
        <v>0.01</v>
      </c>
      <c r="W85" s="3" t="n">
        <v>1.7</v>
      </c>
      <c r="X85" s="3" t="n">
        <v>0.43</v>
      </c>
    </row>
    <row r="86" customFormat="false" ht="15.75" hidden="false" customHeight="false" outlineLevel="0" collapsed="false">
      <c r="A86" s="3" t="s">
        <v>121</v>
      </c>
      <c r="B86" s="11" t="s">
        <v>128</v>
      </c>
      <c r="C86" s="11" t="n">
        <v>0.45</v>
      </c>
      <c r="D86" s="11" t="n">
        <v>64.5</v>
      </c>
      <c r="E86" s="11" t="n">
        <v>5.9</v>
      </c>
      <c r="F86" s="11" t="n">
        <v>378</v>
      </c>
      <c r="G86" s="11" t="n">
        <v>3.39</v>
      </c>
      <c r="H86" s="0" t="n">
        <f aca="false">D86/S86</f>
        <v>0.125</v>
      </c>
      <c r="I86" s="0" t="n">
        <f aca="false">F86/S86</f>
        <v>0.732558139534884</v>
      </c>
      <c r="J86" s="0" t="n">
        <f aca="false">Q86/S86</f>
        <v>0.0275193798449612</v>
      </c>
      <c r="K86" s="0" t="n">
        <f aca="false">SUM(H86:J86)</f>
        <v>0.885077519379845</v>
      </c>
      <c r="L86" s="0" t="n">
        <f aca="false">D86/F86</f>
        <v>0.170634920634921</v>
      </c>
      <c r="M86" s="12" t="s">
        <v>123</v>
      </c>
      <c r="N86" s="3" t="s">
        <v>124</v>
      </c>
      <c r="O86" s="3" t="s">
        <v>27</v>
      </c>
      <c r="Q86" s="11" t="n">
        <v>14.2</v>
      </c>
      <c r="R86" s="11" t="n">
        <v>0.68</v>
      </c>
      <c r="S86" s="13" t="n">
        <v>516</v>
      </c>
      <c r="T86" s="14" t="n">
        <v>1710000000</v>
      </c>
      <c r="U86" s="14" t="n">
        <v>148000000</v>
      </c>
      <c r="V86" s="11" t="n">
        <v>0.01</v>
      </c>
      <c r="W86" s="3" t="n">
        <v>1.67</v>
      </c>
      <c r="X86" s="3" t="n">
        <v>0.61</v>
      </c>
    </row>
    <row r="87" customFormat="false" ht="15.75" hidden="false" customHeight="false" outlineLevel="0" collapsed="false">
      <c r="A87" s="3" t="s">
        <v>121</v>
      </c>
      <c r="B87" s="11" t="s">
        <v>129</v>
      </c>
      <c r="C87" s="11" t="n">
        <v>0.42</v>
      </c>
      <c r="D87" s="11" t="n">
        <v>66.1</v>
      </c>
      <c r="E87" s="11" t="n">
        <v>1.4</v>
      </c>
      <c r="F87" s="11" t="n">
        <v>391</v>
      </c>
      <c r="G87" s="11" t="n">
        <v>8.32</v>
      </c>
      <c r="H87" s="0" t="n">
        <f aca="false">D87/S87</f>
        <v>0.128849902534113</v>
      </c>
      <c r="I87" s="0" t="n">
        <f aca="false">F87/S87</f>
        <v>0.762183235867446</v>
      </c>
      <c r="J87" s="0" t="n">
        <f aca="false">Q87/S87</f>
        <v>0.0321637426900585</v>
      </c>
      <c r="K87" s="0" t="n">
        <f aca="false">SUM(H87:J87)</f>
        <v>0.923196881091618</v>
      </c>
      <c r="L87" s="0" t="n">
        <f aca="false">D87/F87</f>
        <v>0.169053708439898</v>
      </c>
      <c r="M87" s="12" t="s">
        <v>123</v>
      </c>
      <c r="N87" s="3" t="s">
        <v>124</v>
      </c>
      <c r="O87" s="3" t="s">
        <v>27</v>
      </c>
      <c r="Q87" s="11" t="n">
        <v>16.5</v>
      </c>
      <c r="R87" s="11" t="n">
        <v>0.49</v>
      </c>
      <c r="S87" s="13" t="n">
        <v>513</v>
      </c>
      <c r="T87" s="14" t="n">
        <v>1940000000</v>
      </c>
      <c r="U87" s="14" t="n">
        <v>84000000</v>
      </c>
      <c r="V87" s="11" t="n">
        <v>0.01</v>
      </c>
      <c r="W87" s="3" t="n">
        <v>1.36</v>
      </c>
      <c r="X87" s="3" t="n">
        <v>0.34</v>
      </c>
    </row>
    <row r="88" customFormat="false" ht="15.75" hidden="false" customHeight="false" outlineLevel="0" collapsed="false">
      <c r="A88" s="11" t="s">
        <v>130</v>
      </c>
      <c r="B88" s="11" t="s">
        <v>131</v>
      </c>
      <c r="C88" s="11" t="n">
        <v>0.88</v>
      </c>
      <c r="D88" s="11" t="n">
        <v>91.3</v>
      </c>
      <c r="E88" s="11" t="n">
        <v>2.92</v>
      </c>
      <c r="F88" s="11" t="n">
        <v>340</v>
      </c>
      <c r="G88" s="11" t="n">
        <v>19.4</v>
      </c>
      <c r="H88" s="0" t="n">
        <f aca="false">D88/S88</f>
        <v>0.192210526315789</v>
      </c>
      <c r="I88" s="0" t="n">
        <f aca="false">F88/S88</f>
        <v>0.715789473684211</v>
      </c>
      <c r="J88" s="0" t="n">
        <f aca="false">Q88/S88</f>
        <v>0.0254736842105263</v>
      </c>
      <c r="K88" s="0" t="n">
        <f aca="false">SUM(H88:J88)</f>
        <v>0.933473684210526</v>
      </c>
      <c r="L88" s="0" t="n">
        <f aca="false">D88/F88</f>
        <v>0.268529411764706</v>
      </c>
      <c r="M88" s="12" t="s">
        <v>123</v>
      </c>
      <c r="N88" s="3" t="s">
        <v>124</v>
      </c>
      <c r="O88" s="3" t="s">
        <v>27</v>
      </c>
      <c r="Q88" s="11" t="n">
        <v>12.1</v>
      </c>
      <c r="R88" s="11" t="n">
        <v>0.55</v>
      </c>
      <c r="S88" s="13" t="n">
        <v>475</v>
      </c>
      <c r="T88" s="14" t="n">
        <v>960000000</v>
      </c>
      <c r="U88" s="14" t="n">
        <v>17000000</v>
      </c>
      <c r="V88" s="11" t="n">
        <v>0</v>
      </c>
      <c r="W88" s="3" t="n">
        <v>2.67</v>
      </c>
      <c r="X88" s="3" t="n">
        <v>0.62</v>
      </c>
    </row>
    <row r="89" customFormat="false" ht="15.75" hidden="false" customHeight="false" outlineLevel="0" collapsed="false">
      <c r="A89" s="11" t="s">
        <v>130</v>
      </c>
      <c r="B89" s="11" t="s">
        <v>132</v>
      </c>
      <c r="C89" s="11" t="n">
        <v>1.12</v>
      </c>
      <c r="D89" s="11" t="n">
        <v>101</v>
      </c>
      <c r="E89" s="11" t="n">
        <v>3.17</v>
      </c>
      <c r="F89" s="11" t="n">
        <v>313</v>
      </c>
      <c r="G89" s="11" t="n">
        <v>24.7</v>
      </c>
      <c r="H89" s="0" t="n">
        <f aca="false">D89/S89</f>
        <v>0.20954356846473</v>
      </c>
      <c r="I89" s="0" t="n">
        <f aca="false">F89/S89</f>
        <v>0.649377593360996</v>
      </c>
      <c r="J89" s="0" t="n">
        <f aca="false">Q89/S89</f>
        <v>0.0234439834024896</v>
      </c>
      <c r="K89" s="0" t="n">
        <f aca="false">SUM(H89:J89)</f>
        <v>0.882365145228216</v>
      </c>
      <c r="L89" s="0" t="n">
        <f aca="false">D89/F89</f>
        <v>0.322683706070287</v>
      </c>
      <c r="M89" s="12" t="s">
        <v>123</v>
      </c>
      <c r="N89" s="3" t="s">
        <v>124</v>
      </c>
      <c r="O89" s="3" t="s">
        <v>27</v>
      </c>
      <c r="Q89" s="11" t="n">
        <v>11.3</v>
      </c>
      <c r="R89" s="11" t="n">
        <v>0.91</v>
      </c>
      <c r="S89" s="13" t="n">
        <v>482</v>
      </c>
      <c r="T89" s="14" t="n">
        <v>699000000</v>
      </c>
      <c r="U89" s="14" t="n">
        <v>17000000</v>
      </c>
      <c r="V89" s="11" t="n">
        <v>0.03</v>
      </c>
      <c r="W89" s="3" t="n">
        <v>3.11</v>
      </c>
      <c r="X89" s="3" t="n">
        <v>0.59</v>
      </c>
    </row>
    <row r="90" customFormat="false" ht="15.75" hidden="false" customHeight="false" outlineLevel="0" collapsed="false">
      <c r="A90" s="3" t="s">
        <v>133</v>
      </c>
      <c r="B90" s="3" t="s">
        <v>134</v>
      </c>
      <c r="C90" s="3" t="n">
        <v>0.85</v>
      </c>
      <c r="H90" s="3" t="n">
        <v>0.267</v>
      </c>
      <c r="I90" s="3" t="n">
        <v>0.511</v>
      </c>
      <c r="L90" s="0" t="n">
        <f aca="false">H90/I90</f>
        <v>0.522504892367906</v>
      </c>
      <c r="M90" s="15" t="s">
        <v>135</v>
      </c>
      <c r="N90" s="3" t="s">
        <v>136</v>
      </c>
      <c r="O90" s="3" t="s">
        <v>27</v>
      </c>
    </row>
    <row r="91" customFormat="false" ht="15.75" hidden="false" customHeight="false" outlineLevel="0" collapsed="false">
      <c r="A91" s="3" t="s">
        <v>133</v>
      </c>
      <c r="B91" s="3" t="s">
        <v>137</v>
      </c>
      <c r="C91" s="3" t="n">
        <v>0.12</v>
      </c>
      <c r="H91" s="3" t="n">
        <v>0.047</v>
      </c>
      <c r="I91" s="3" t="n">
        <v>0.701</v>
      </c>
      <c r="L91" s="0" t="n">
        <f aca="false">H91/I91</f>
        <v>0.0670470756062767</v>
      </c>
      <c r="M91" s="15" t="s">
        <v>135</v>
      </c>
      <c r="N91" s="3" t="s">
        <v>136</v>
      </c>
      <c r="O91" s="3" t="s">
        <v>64</v>
      </c>
    </row>
    <row r="92" customFormat="false" ht="15.75" hidden="false" customHeight="false" outlineLevel="0" collapsed="false">
      <c r="A92" s="3" t="s">
        <v>138</v>
      </c>
      <c r="B92" s="3" t="s">
        <v>139</v>
      </c>
      <c r="C92" s="3" t="n">
        <v>0.1</v>
      </c>
      <c r="H92" s="3" t="n">
        <v>0.07</v>
      </c>
      <c r="I92" s="3" t="n">
        <v>0.7</v>
      </c>
      <c r="L92" s="0" t="n">
        <f aca="false">H92/I92</f>
        <v>0.1</v>
      </c>
      <c r="M92" s="3" t="s">
        <v>140</v>
      </c>
      <c r="N92" s="3" t="s">
        <v>141</v>
      </c>
      <c r="O92" s="3" t="s">
        <v>64</v>
      </c>
    </row>
    <row r="93" customFormat="false" ht="15.75" hidden="false" customHeight="false" outlineLevel="0" collapsed="false">
      <c r="A93" s="3" t="s">
        <v>138</v>
      </c>
      <c r="B93" s="3" t="s">
        <v>142</v>
      </c>
      <c r="C93" s="3" t="n">
        <v>0.1</v>
      </c>
      <c r="H93" s="3" t="n">
        <v>0.09</v>
      </c>
      <c r="I93" s="3" t="n">
        <v>0.58</v>
      </c>
      <c r="L93" s="0" t="n">
        <f aca="false">H93/I93</f>
        <v>0.155172413793103</v>
      </c>
      <c r="M93" s="3" t="s">
        <v>140</v>
      </c>
      <c r="N93" s="3" t="s">
        <v>141</v>
      </c>
      <c r="O93" s="3" t="s">
        <v>64</v>
      </c>
    </row>
    <row r="94" customFormat="false" ht="15.75" hidden="false" customHeight="false" outlineLevel="0" collapsed="false">
      <c r="A94" s="3" t="s">
        <v>143</v>
      </c>
      <c r="B94" s="3" t="s">
        <v>139</v>
      </c>
      <c r="C94" s="3" t="n">
        <v>0.09</v>
      </c>
      <c r="H94" s="3" t="n">
        <v>0.072</v>
      </c>
      <c r="I94" s="3" t="n">
        <v>0.698</v>
      </c>
      <c r="L94" s="0" t="n">
        <f aca="false">H94/I94</f>
        <v>0.103151862464183</v>
      </c>
      <c r="M94" s="3" t="s">
        <v>144</v>
      </c>
      <c r="N94" s="3" t="s">
        <v>145</v>
      </c>
      <c r="O94" s="3" t="s">
        <v>64</v>
      </c>
    </row>
    <row r="95" customFormat="false" ht="15.75" hidden="false" customHeight="false" outlineLevel="0" collapsed="false">
      <c r="A95" s="3" t="s">
        <v>143</v>
      </c>
      <c r="B95" s="3" t="s">
        <v>139</v>
      </c>
      <c r="C95" s="3" t="n">
        <v>0.4</v>
      </c>
      <c r="H95" s="3" t="n">
        <v>0.154</v>
      </c>
      <c r="I95" s="3" t="n">
        <v>0.617</v>
      </c>
      <c r="L95" s="0" t="n">
        <f aca="false">H95/I95</f>
        <v>0.249594813614263</v>
      </c>
      <c r="M95" s="3" t="s">
        <v>144</v>
      </c>
      <c r="N95" s="3" t="s">
        <v>145</v>
      </c>
      <c r="O95" s="3" t="s">
        <v>64</v>
      </c>
    </row>
    <row r="96" customFormat="false" ht="15.75" hidden="false" customHeight="false" outlineLevel="0" collapsed="false">
      <c r="A96" s="3" t="s">
        <v>143</v>
      </c>
      <c r="B96" s="3" t="s">
        <v>142</v>
      </c>
      <c r="C96" s="3" t="n">
        <v>0.09</v>
      </c>
      <c r="H96" s="0" t="n">
        <f aca="false">0.113</f>
        <v>0.113</v>
      </c>
      <c r="I96" s="3" t="n">
        <v>0.602</v>
      </c>
      <c r="L96" s="0" t="n">
        <f aca="false">H96/I96</f>
        <v>0.187707641196013</v>
      </c>
      <c r="M96" s="3" t="s">
        <v>144</v>
      </c>
      <c r="N96" s="3" t="s">
        <v>145</v>
      </c>
      <c r="O96" s="3" t="s">
        <v>64</v>
      </c>
    </row>
    <row r="97" customFormat="false" ht="15.75" hidden="false" customHeight="false" outlineLevel="0" collapsed="false">
      <c r="A97" s="16" t="s">
        <v>121</v>
      </c>
      <c r="B97" s="16" t="s">
        <v>146</v>
      </c>
      <c r="C97" s="16" t="n">
        <v>2.0023</v>
      </c>
      <c r="L97" s="16" t="n">
        <v>0.43111</v>
      </c>
      <c r="M97" s="6" t="s">
        <v>147</v>
      </c>
      <c r="N97" s="17" t="s">
        <v>148</v>
      </c>
      <c r="O97" s="3" t="s">
        <v>27</v>
      </c>
    </row>
    <row r="98" customFormat="false" ht="15.75" hidden="false" customHeight="false" outlineLevel="0" collapsed="false">
      <c r="A98" s="16" t="s">
        <v>121</v>
      </c>
      <c r="B98" s="16" t="s">
        <v>149</v>
      </c>
      <c r="C98" s="16" t="n">
        <v>1.9522</v>
      </c>
      <c r="L98" s="16" t="n">
        <v>0.48289</v>
      </c>
      <c r="M98" s="6" t="s">
        <v>147</v>
      </c>
      <c r="N98" s="17" t="s">
        <v>148</v>
      </c>
      <c r="O98" s="3" t="s">
        <v>27</v>
      </c>
    </row>
    <row r="99" customFormat="false" ht="15.75" hidden="false" customHeight="false" outlineLevel="0" collapsed="false">
      <c r="A99" s="16" t="s">
        <v>121</v>
      </c>
      <c r="B99" s="16" t="s">
        <v>150</v>
      </c>
      <c r="C99" s="16" t="n">
        <v>0.75155</v>
      </c>
      <c r="L99" s="16" t="n">
        <v>0.2777</v>
      </c>
      <c r="M99" s="6" t="s">
        <v>147</v>
      </c>
      <c r="N99" s="17" t="s">
        <v>148</v>
      </c>
      <c r="O99" s="3" t="s">
        <v>27</v>
      </c>
    </row>
    <row r="100" customFormat="false" ht="15.75" hidden="false" customHeight="false" outlineLevel="0" collapsed="false">
      <c r="A100" s="16" t="s">
        <v>121</v>
      </c>
      <c r="B100" s="16" t="s">
        <v>151</v>
      </c>
      <c r="C100" s="16" t="n">
        <v>1.0344</v>
      </c>
      <c r="L100" s="16" t="n">
        <v>0.28684</v>
      </c>
      <c r="M100" s="6" t="s">
        <v>147</v>
      </c>
      <c r="N100" s="17" t="s">
        <v>148</v>
      </c>
      <c r="O100" s="3" t="s">
        <v>27</v>
      </c>
    </row>
    <row r="101" customFormat="false" ht="15.75" hidden="false" customHeight="false" outlineLevel="0" collapsed="false">
      <c r="A101" s="16" t="s">
        <v>121</v>
      </c>
      <c r="B101" s="16" t="s">
        <v>152</v>
      </c>
      <c r="C101" s="16" t="n">
        <v>0.56926</v>
      </c>
      <c r="L101" s="16" t="n">
        <v>0.25586</v>
      </c>
      <c r="M101" s="6" t="s">
        <v>147</v>
      </c>
      <c r="N101" s="17" t="s">
        <v>148</v>
      </c>
      <c r="O101" s="3" t="s">
        <v>27</v>
      </c>
    </row>
    <row r="102" customFormat="false" ht="15.75" hidden="false" customHeight="false" outlineLevel="0" collapsed="false">
      <c r="A102" s="16" t="s">
        <v>121</v>
      </c>
      <c r="B102" s="18" t="s">
        <v>153</v>
      </c>
      <c r="C102" s="18" t="n">
        <v>0.75501</v>
      </c>
      <c r="L102" s="18" t="n">
        <v>0.19283</v>
      </c>
      <c r="M102" s="6" t="s">
        <v>147</v>
      </c>
      <c r="N102" s="17" t="s">
        <v>148</v>
      </c>
      <c r="O102" s="3" t="s">
        <v>27</v>
      </c>
    </row>
    <row r="103" customFormat="false" ht="15.75" hidden="false" customHeight="false" outlineLevel="0" collapsed="false">
      <c r="A103" s="16" t="s">
        <v>121</v>
      </c>
      <c r="B103" s="16" t="s">
        <v>146</v>
      </c>
      <c r="C103" s="16" t="n">
        <v>1.8144</v>
      </c>
      <c r="L103" s="16" t="n">
        <v>0.4379</v>
      </c>
      <c r="M103" s="6" t="s">
        <v>147</v>
      </c>
      <c r="N103" s="17" t="s">
        <v>148</v>
      </c>
      <c r="O103" s="3" t="s">
        <v>27</v>
      </c>
    </row>
    <row r="104" customFormat="false" ht="15.75" hidden="false" customHeight="false" outlineLevel="0" collapsed="false">
      <c r="A104" s="16" t="s">
        <v>121</v>
      </c>
      <c r="B104" s="16" t="s">
        <v>149</v>
      </c>
      <c r="C104" s="16" t="n">
        <v>1.8154</v>
      </c>
      <c r="L104" s="16" t="n">
        <v>0.47242</v>
      </c>
      <c r="M104" s="6" t="s">
        <v>147</v>
      </c>
      <c r="N104" s="17" t="s">
        <v>148</v>
      </c>
      <c r="O104" s="3" t="s">
        <v>27</v>
      </c>
    </row>
    <row r="105" customFormat="false" ht="15.75" hidden="false" customHeight="false" outlineLevel="0" collapsed="false">
      <c r="A105" s="16" t="s">
        <v>121</v>
      </c>
      <c r="B105" s="16" t="s">
        <v>150</v>
      </c>
      <c r="C105" s="16" t="n">
        <v>1.4587</v>
      </c>
      <c r="L105" s="16" t="n">
        <v>0.35854</v>
      </c>
      <c r="M105" s="6" t="s">
        <v>147</v>
      </c>
      <c r="N105" s="17" t="s">
        <v>148</v>
      </c>
      <c r="O105" s="3" t="s">
        <v>27</v>
      </c>
    </row>
    <row r="106" customFormat="false" ht="15.75" hidden="false" customHeight="false" outlineLevel="0" collapsed="false">
      <c r="A106" s="16" t="s">
        <v>121</v>
      </c>
      <c r="B106" s="16" t="s">
        <v>154</v>
      </c>
      <c r="C106" s="16" t="n">
        <v>1.2686</v>
      </c>
      <c r="L106" s="16" t="n">
        <v>0.30621</v>
      </c>
      <c r="M106" s="6" t="s">
        <v>147</v>
      </c>
      <c r="N106" s="17" t="s">
        <v>148</v>
      </c>
      <c r="O106" s="3" t="s">
        <v>27</v>
      </c>
    </row>
    <row r="107" customFormat="false" ht="15.75" hidden="false" customHeight="false" outlineLevel="0" collapsed="false">
      <c r="A107" s="16" t="s">
        <v>121</v>
      </c>
      <c r="B107" s="16" t="s">
        <v>151</v>
      </c>
      <c r="C107" s="16" t="n">
        <v>0.88083</v>
      </c>
      <c r="L107" s="16" t="n">
        <v>0.26739</v>
      </c>
      <c r="M107" s="6" t="s">
        <v>147</v>
      </c>
      <c r="N107" s="17" t="s">
        <v>148</v>
      </c>
      <c r="O107" s="3" t="s">
        <v>27</v>
      </c>
    </row>
    <row r="108" customFormat="false" ht="15.75" hidden="false" customHeight="false" outlineLevel="0" collapsed="false">
      <c r="A108" s="16" t="s">
        <v>121</v>
      </c>
      <c r="B108" s="16" t="s">
        <v>152</v>
      </c>
      <c r="C108" s="16" t="n">
        <v>0.65611</v>
      </c>
      <c r="L108" s="16" t="n">
        <v>0.21409</v>
      </c>
      <c r="M108" s="6" t="s">
        <v>147</v>
      </c>
      <c r="N108" s="17" t="s">
        <v>148</v>
      </c>
      <c r="O108" s="3" t="s">
        <v>27</v>
      </c>
    </row>
    <row r="109" customFormat="false" ht="15.75" hidden="false" customHeight="false" outlineLevel="0" collapsed="false">
      <c r="A109" s="16" t="s">
        <v>121</v>
      </c>
      <c r="B109" s="18" t="s">
        <v>153</v>
      </c>
      <c r="C109" s="18" t="n">
        <v>0.59741</v>
      </c>
      <c r="L109" s="18" t="n">
        <v>0.1975</v>
      </c>
      <c r="M109" s="6" t="s">
        <v>147</v>
      </c>
      <c r="N109" s="17" t="s">
        <v>148</v>
      </c>
      <c r="O109" s="3" t="s">
        <v>27</v>
      </c>
    </row>
    <row r="110" customFormat="false" ht="15.75" hidden="false" customHeight="false" outlineLevel="0" collapsed="false">
      <c r="A110" s="16" t="s">
        <v>121</v>
      </c>
      <c r="B110" s="16" t="s">
        <v>146</v>
      </c>
      <c r="C110" s="16" t="n">
        <v>2.1133</v>
      </c>
      <c r="L110" s="16" t="n">
        <v>0.37242</v>
      </c>
      <c r="M110" s="6" t="s">
        <v>147</v>
      </c>
      <c r="N110" s="17" t="s">
        <v>148</v>
      </c>
      <c r="O110" s="3" t="s">
        <v>27</v>
      </c>
    </row>
    <row r="111" customFormat="false" ht="15.75" hidden="false" customHeight="false" outlineLevel="0" collapsed="false">
      <c r="A111" s="16" t="s">
        <v>121</v>
      </c>
      <c r="B111" s="16" t="s">
        <v>149</v>
      </c>
      <c r="C111" s="16" t="n">
        <v>1.8779</v>
      </c>
      <c r="L111" s="16" t="n">
        <v>0.34446</v>
      </c>
      <c r="M111" s="6" t="s">
        <v>147</v>
      </c>
      <c r="N111" s="17" t="s">
        <v>148</v>
      </c>
      <c r="O111" s="3" t="s">
        <v>27</v>
      </c>
    </row>
    <row r="112" customFormat="false" ht="15.75" hidden="false" customHeight="false" outlineLevel="0" collapsed="false">
      <c r="A112" s="16" t="s">
        <v>121</v>
      </c>
      <c r="B112" s="16" t="s">
        <v>155</v>
      </c>
      <c r="C112" s="16" t="n">
        <v>1.4313</v>
      </c>
      <c r="L112" s="16" t="n">
        <v>0.28524</v>
      </c>
      <c r="M112" s="6" t="s">
        <v>147</v>
      </c>
      <c r="N112" s="17" t="s">
        <v>148</v>
      </c>
      <c r="O112" s="3" t="s">
        <v>27</v>
      </c>
    </row>
    <row r="113" customFormat="false" ht="15.75" hidden="false" customHeight="false" outlineLevel="0" collapsed="false">
      <c r="A113" s="16" t="s">
        <v>121</v>
      </c>
      <c r="B113" s="16" t="s">
        <v>154</v>
      </c>
      <c r="C113" s="16" t="n">
        <v>1.2541</v>
      </c>
      <c r="L113" s="16" t="n">
        <v>0.27558</v>
      </c>
      <c r="M113" s="6" t="s">
        <v>147</v>
      </c>
      <c r="N113" s="17" t="s">
        <v>148</v>
      </c>
      <c r="O113" s="3" t="s">
        <v>27</v>
      </c>
    </row>
    <row r="114" customFormat="false" ht="15.75" hidden="false" customHeight="false" outlineLevel="0" collapsed="false">
      <c r="A114" s="16" t="s">
        <v>121</v>
      </c>
      <c r="B114" s="16" t="s">
        <v>151</v>
      </c>
      <c r="C114" s="16" t="n">
        <v>1.0632</v>
      </c>
      <c r="L114" s="16" t="n">
        <v>0.25312</v>
      </c>
      <c r="M114" s="6" t="s">
        <v>147</v>
      </c>
      <c r="N114" s="17" t="s">
        <v>148</v>
      </c>
      <c r="O114" s="3" t="s">
        <v>27</v>
      </c>
    </row>
    <row r="115" customFormat="false" ht="15.75" hidden="false" customHeight="false" outlineLevel="0" collapsed="false">
      <c r="A115" s="16" t="s">
        <v>121</v>
      </c>
      <c r="B115" s="16" t="s">
        <v>152</v>
      </c>
      <c r="C115" s="16" t="n">
        <v>0.75406</v>
      </c>
      <c r="L115" s="16" t="n">
        <v>0.20754</v>
      </c>
      <c r="M115" s="6" t="s">
        <v>147</v>
      </c>
      <c r="N115" s="17" t="s">
        <v>148</v>
      </c>
      <c r="O115" s="3" t="s">
        <v>27</v>
      </c>
    </row>
    <row r="116" customFormat="false" ht="15.75" hidden="false" customHeight="false" outlineLevel="0" collapsed="false">
      <c r="A116" s="16" t="s">
        <v>121</v>
      </c>
      <c r="B116" s="18" t="s">
        <v>153</v>
      </c>
      <c r="C116" s="18" t="n">
        <v>0.78904</v>
      </c>
      <c r="L116" s="18" t="n">
        <v>0.22827</v>
      </c>
      <c r="M116" s="6" t="s">
        <v>147</v>
      </c>
      <c r="N116" s="17" t="s">
        <v>148</v>
      </c>
      <c r="O116" s="3" t="s">
        <v>27</v>
      </c>
    </row>
    <row r="117" customFormat="false" ht="15.75" hidden="false" customHeight="false" outlineLevel="0" collapsed="false">
      <c r="A117" s="16" t="s">
        <v>121</v>
      </c>
      <c r="B117" s="16" t="s">
        <v>149</v>
      </c>
      <c r="C117" s="16" t="n">
        <v>1.8088</v>
      </c>
      <c r="L117" s="16" t="n">
        <v>0.47065</v>
      </c>
      <c r="M117" s="6" t="s">
        <v>147</v>
      </c>
      <c r="N117" s="17" t="s">
        <v>148</v>
      </c>
      <c r="O117" s="3" t="s">
        <v>27</v>
      </c>
    </row>
    <row r="118" customFormat="false" ht="15.75" hidden="false" customHeight="false" outlineLevel="0" collapsed="false">
      <c r="A118" s="16" t="s">
        <v>121</v>
      </c>
      <c r="B118" s="16" t="s">
        <v>150</v>
      </c>
      <c r="C118" s="16" t="n">
        <v>1.5663</v>
      </c>
      <c r="L118" s="16" t="n">
        <v>0.37806</v>
      </c>
      <c r="M118" s="6" t="s">
        <v>147</v>
      </c>
      <c r="N118" s="17" t="s">
        <v>148</v>
      </c>
      <c r="O118" s="3" t="s">
        <v>27</v>
      </c>
    </row>
    <row r="119" customFormat="false" ht="15.75" hidden="false" customHeight="false" outlineLevel="0" collapsed="false">
      <c r="A119" s="16" t="s">
        <v>121</v>
      </c>
      <c r="B119" s="16" t="s">
        <v>154</v>
      </c>
      <c r="C119" s="16" t="n">
        <v>1.1517</v>
      </c>
      <c r="L119" s="16" t="n">
        <v>0.29671</v>
      </c>
      <c r="M119" s="6" t="s">
        <v>147</v>
      </c>
      <c r="N119" s="17" t="s">
        <v>148</v>
      </c>
      <c r="O119" s="3" t="s">
        <v>27</v>
      </c>
    </row>
    <row r="120" customFormat="false" ht="15.75" hidden="false" customHeight="false" outlineLevel="0" collapsed="false">
      <c r="A120" s="16" t="s">
        <v>121</v>
      </c>
      <c r="B120" s="16" t="s">
        <v>151</v>
      </c>
      <c r="C120" s="16" t="n">
        <v>1.1026</v>
      </c>
      <c r="L120" s="16" t="n">
        <v>0.25266</v>
      </c>
      <c r="M120" s="6" t="s">
        <v>147</v>
      </c>
      <c r="N120" s="17" t="s">
        <v>148</v>
      </c>
      <c r="O120" s="3" t="s">
        <v>27</v>
      </c>
    </row>
    <row r="121" customFormat="false" ht="15.75" hidden="false" customHeight="false" outlineLevel="0" collapsed="false">
      <c r="A121" s="16" t="s">
        <v>121</v>
      </c>
      <c r="B121" s="18" t="s">
        <v>152</v>
      </c>
      <c r="C121" s="18" t="n">
        <v>0.62786</v>
      </c>
      <c r="L121" s="18" t="n">
        <v>0.2543</v>
      </c>
      <c r="M121" s="6" t="s">
        <v>147</v>
      </c>
      <c r="N121" s="17" t="s">
        <v>148</v>
      </c>
      <c r="O121" s="3" t="s">
        <v>27</v>
      </c>
    </row>
    <row r="122" customFormat="false" ht="15.75" hidden="false" customHeight="false" outlineLevel="0" collapsed="false">
      <c r="A122" s="16" t="s">
        <v>133</v>
      </c>
      <c r="B122" s="16" t="s">
        <v>149</v>
      </c>
      <c r="C122" s="16" t="n">
        <v>1.7342</v>
      </c>
      <c r="L122" s="16" t="n">
        <v>0.38674</v>
      </c>
      <c r="M122" s="6" t="s">
        <v>147</v>
      </c>
      <c r="N122" s="17" t="s">
        <v>148</v>
      </c>
      <c r="O122" s="3" t="s">
        <v>27</v>
      </c>
    </row>
    <row r="123" customFormat="false" ht="15.75" hidden="false" customHeight="false" outlineLevel="0" collapsed="false">
      <c r="A123" s="16" t="s">
        <v>133</v>
      </c>
      <c r="B123" s="16" t="s">
        <v>155</v>
      </c>
      <c r="C123" s="16" t="n">
        <v>1.1273</v>
      </c>
      <c r="L123" s="16" t="n">
        <v>0.26809</v>
      </c>
      <c r="M123" s="6" t="s">
        <v>147</v>
      </c>
      <c r="N123" s="17" t="s">
        <v>148</v>
      </c>
      <c r="O123" s="3" t="s">
        <v>27</v>
      </c>
    </row>
    <row r="124" customFormat="false" ht="15.75" hidden="false" customHeight="false" outlineLevel="0" collapsed="false">
      <c r="A124" s="16" t="s">
        <v>133</v>
      </c>
      <c r="B124" s="16" t="s">
        <v>154</v>
      </c>
      <c r="C124" s="16" t="n">
        <v>0.83602</v>
      </c>
      <c r="L124" s="16" t="n">
        <v>0.29233</v>
      </c>
      <c r="M124" s="6" t="s">
        <v>147</v>
      </c>
      <c r="N124" s="17" t="s">
        <v>148</v>
      </c>
      <c r="O124" s="3" t="s">
        <v>27</v>
      </c>
    </row>
    <row r="125" customFormat="false" ht="15.75" hidden="false" customHeight="false" outlineLevel="0" collapsed="false">
      <c r="A125" s="16" t="s">
        <v>133</v>
      </c>
      <c r="B125" s="16" t="s">
        <v>151</v>
      </c>
      <c r="C125" s="16" t="n">
        <v>0.70943</v>
      </c>
      <c r="L125" s="16" t="n">
        <v>0.21005</v>
      </c>
      <c r="M125" s="6" t="s">
        <v>147</v>
      </c>
      <c r="N125" s="17" t="s">
        <v>148</v>
      </c>
      <c r="O125" s="3" t="s">
        <v>27</v>
      </c>
    </row>
    <row r="126" customFormat="false" ht="15.75" hidden="false" customHeight="false" outlineLevel="0" collapsed="false">
      <c r="A126" s="16" t="s">
        <v>133</v>
      </c>
      <c r="B126" s="18" t="s">
        <v>153</v>
      </c>
      <c r="C126" s="18" t="n">
        <v>0.39136</v>
      </c>
      <c r="L126" s="18" t="n">
        <v>0.15378</v>
      </c>
      <c r="M126" s="6" t="s">
        <v>147</v>
      </c>
      <c r="N126" s="17" t="s">
        <v>148</v>
      </c>
      <c r="O126" s="3" t="s">
        <v>27</v>
      </c>
    </row>
    <row r="127" customFormat="false" ht="15.75" hidden="false" customHeight="false" outlineLevel="0" collapsed="false">
      <c r="A127" s="16" t="s">
        <v>133</v>
      </c>
      <c r="B127" s="16" t="s">
        <v>149</v>
      </c>
      <c r="C127" s="16" t="n">
        <v>1.7854</v>
      </c>
      <c r="L127" s="16" t="n">
        <v>0.4451</v>
      </c>
      <c r="M127" s="6" t="s">
        <v>147</v>
      </c>
      <c r="N127" s="17" t="s">
        <v>148</v>
      </c>
      <c r="O127" s="3" t="s">
        <v>27</v>
      </c>
    </row>
    <row r="128" customFormat="false" ht="15.75" hidden="false" customHeight="false" outlineLevel="0" collapsed="false">
      <c r="A128" s="16" t="s">
        <v>133</v>
      </c>
      <c r="B128" s="16" t="s">
        <v>155</v>
      </c>
      <c r="C128" s="16" t="n">
        <v>1.0818</v>
      </c>
      <c r="L128" s="16" t="n">
        <v>0.32227</v>
      </c>
      <c r="M128" s="6" t="s">
        <v>147</v>
      </c>
      <c r="N128" s="17" t="s">
        <v>148</v>
      </c>
      <c r="O128" s="3" t="s">
        <v>27</v>
      </c>
    </row>
    <row r="129" customFormat="false" ht="15.75" hidden="false" customHeight="false" outlineLevel="0" collapsed="false">
      <c r="A129" s="16" t="s">
        <v>133</v>
      </c>
      <c r="B129" s="16" t="s">
        <v>154</v>
      </c>
      <c r="C129" s="16" t="n">
        <v>0.83287</v>
      </c>
      <c r="L129" s="16" t="n">
        <v>0.2878</v>
      </c>
      <c r="M129" s="6" t="s">
        <v>147</v>
      </c>
      <c r="N129" s="17" t="s">
        <v>148</v>
      </c>
      <c r="O129" s="3" t="s">
        <v>27</v>
      </c>
    </row>
    <row r="130" customFormat="false" ht="15.75" hidden="false" customHeight="false" outlineLevel="0" collapsed="false">
      <c r="A130" s="16" t="s">
        <v>133</v>
      </c>
      <c r="B130" s="16" t="s">
        <v>156</v>
      </c>
      <c r="C130" s="16" t="n">
        <v>0.73618</v>
      </c>
      <c r="L130" s="16" t="n">
        <v>0.16063</v>
      </c>
      <c r="M130" s="6" t="s">
        <v>147</v>
      </c>
      <c r="N130" s="17" t="s">
        <v>148</v>
      </c>
      <c r="O130" s="3" t="s">
        <v>27</v>
      </c>
    </row>
    <row r="131" customFormat="false" ht="15.75" hidden="false" customHeight="false" outlineLevel="0" collapsed="false">
      <c r="A131" s="16" t="s">
        <v>133</v>
      </c>
      <c r="B131" s="16" t="s">
        <v>151</v>
      </c>
      <c r="C131" s="16" t="n">
        <v>0.69244</v>
      </c>
      <c r="L131" s="16" t="n">
        <v>0.21814</v>
      </c>
      <c r="M131" s="6" t="s">
        <v>147</v>
      </c>
      <c r="N131" s="17" t="s">
        <v>148</v>
      </c>
      <c r="O131" s="3" t="s">
        <v>27</v>
      </c>
    </row>
    <row r="132" customFormat="false" ht="15.75" hidden="false" customHeight="false" outlineLevel="0" collapsed="false">
      <c r="A132" s="16" t="s">
        <v>133</v>
      </c>
      <c r="B132" s="18" t="s">
        <v>153</v>
      </c>
      <c r="C132" s="18" t="n">
        <v>0.31271</v>
      </c>
      <c r="L132" s="18" t="n">
        <v>0.14803</v>
      </c>
      <c r="M132" s="6" t="s">
        <v>147</v>
      </c>
      <c r="N132" s="17" t="s">
        <v>148</v>
      </c>
      <c r="O132" s="3" t="s">
        <v>27</v>
      </c>
    </row>
    <row r="133" customFormat="false" ht="15.75" hidden="false" customHeight="false" outlineLevel="0" collapsed="false">
      <c r="A133" s="16" t="s">
        <v>133</v>
      </c>
      <c r="B133" s="16" t="s">
        <v>149</v>
      </c>
      <c r="C133" s="16" t="n">
        <v>1.7662</v>
      </c>
      <c r="L133" s="16" t="n">
        <v>0.4521</v>
      </c>
      <c r="M133" s="6" t="s">
        <v>147</v>
      </c>
      <c r="N133" s="17" t="s">
        <v>148</v>
      </c>
      <c r="O133" s="3" t="s">
        <v>27</v>
      </c>
    </row>
    <row r="134" customFormat="false" ht="15.75" hidden="false" customHeight="false" outlineLevel="0" collapsed="false">
      <c r="A134" s="16" t="s">
        <v>133</v>
      </c>
      <c r="B134" s="16" t="s">
        <v>155</v>
      </c>
      <c r="C134" s="16" t="n">
        <v>1.0637</v>
      </c>
      <c r="L134" s="16" t="n">
        <v>0.28585</v>
      </c>
      <c r="M134" s="6" t="s">
        <v>147</v>
      </c>
      <c r="N134" s="17" t="s">
        <v>148</v>
      </c>
      <c r="O134" s="3" t="s">
        <v>27</v>
      </c>
    </row>
    <row r="135" customFormat="false" ht="15.75" hidden="false" customHeight="false" outlineLevel="0" collapsed="false">
      <c r="A135" s="16" t="s">
        <v>133</v>
      </c>
      <c r="B135" s="16" t="s">
        <v>150</v>
      </c>
      <c r="C135" s="16" t="n">
        <v>0.80028</v>
      </c>
      <c r="L135" s="16" t="n">
        <v>0.2857</v>
      </c>
      <c r="M135" s="6" t="s">
        <v>147</v>
      </c>
      <c r="N135" s="17" t="s">
        <v>148</v>
      </c>
      <c r="O135" s="3" t="s">
        <v>27</v>
      </c>
    </row>
    <row r="136" customFormat="false" ht="15.75" hidden="false" customHeight="false" outlineLevel="0" collapsed="false">
      <c r="A136" s="16" t="s">
        <v>133</v>
      </c>
      <c r="B136" s="16" t="s">
        <v>154</v>
      </c>
      <c r="C136" s="16" t="n">
        <v>0.82842</v>
      </c>
      <c r="L136" s="16" t="n">
        <v>0.28745</v>
      </c>
      <c r="M136" s="6" t="s">
        <v>147</v>
      </c>
      <c r="N136" s="17" t="s">
        <v>148</v>
      </c>
      <c r="O136" s="3" t="s">
        <v>27</v>
      </c>
    </row>
    <row r="137" customFormat="false" ht="15.75" hidden="false" customHeight="false" outlineLevel="0" collapsed="false">
      <c r="A137" s="16" t="s">
        <v>133</v>
      </c>
      <c r="B137" s="16" t="s">
        <v>156</v>
      </c>
      <c r="C137" s="16" t="n">
        <v>0.70978</v>
      </c>
      <c r="L137" s="16" t="n">
        <v>0.15041</v>
      </c>
      <c r="M137" s="6" t="s">
        <v>147</v>
      </c>
      <c r="N137" s="17" t="s">
        <v>148</v>
      </c>
      <c r="O137" s="3" t="s">
        <v>27</v>
      </c>
    </row>
    <row r="138" customFormat="false" ht="15.75" hidden="false" customHeight="false" outlineLevel="0" collapsed="false">
      <c r="A138" s="16" t="s">
        <v>133</v>
      </c>
      <c r="B138" s="16" t="s">
        <v>151</v>
      </c>
      <c r="C138" s="16" t="n">
        <v>0.66856</v>
      </c>
      <c r="L138" s="16" t="n">
        <v>0.21779</v>
      </c>
      <c r="M138" s="6" t="s">
        <v>147</v>
      </c>
      <c r="N138" s="17" t="s">
        <v>148</v>
      </c>
      <c r="O138" s="3" t="s">
        <v>27</v>
      </c>
    </row>
    <row r="139" customFormat="false" ht="15.75" hidden="false" customHeight="false" outlineLevel="0" collapsed="false">
      <c r="A139" s="16" t="s">
        <v>133</v>
      </c>
      <c r="B139" s="18" t="s">
        <v>153</v>
      </c>
      <c r="C139" s="18" t="n">
        <v>0.4499</v>
      </c>
      <c r="L139" s="18" t="n">
        <v>0.16547</v>
      </c>
      <c r="M139" s="6" t="s">
        <v>147</v>
      </c>
      <c r="N139" s="17" t="s">
        <v>148</v>
      </c>
      <c r="O139" s="3" t="s">
        <v>27</v>
      </c>
    </row>
    <row r="140" customFormat="false" ht="15.75" hidden="false" customHeight="false" outlineLevel="0" collapsed="false">
      <c r="A140" s="16" t="s">
        <v>133</v>
      </c>
      <c r="B140" s="16" t="s">
        <v>149</v>
      </c>
      <c r="C140" s="16" t="n">
        <v>1.6541</v>
      </c>
      <c r="L140" s="16" t="n">
        <v>0.34762</v>
      </c>
      <c r="M140" s="6" t="s">
        <v>147</v>
      </c>
      <c r="N140" s="17" t="s">
        <v>148</v>
      </c>
      <c r="O140" s="3" t="s">
        <v>27</v>
      </c>
    </row>
    <row r="141" customFormat="false" ht="15.75" hidden="false" customHeight="false" outlineLevel="0" collapsed="false">
      <c r="A141" s="16" t="s">
        <v>133</v>
      </c>
      <c r="B141" s="16" t="s">
        <v>157</v>
      </c>
      <c r="C141" s="16" t="n">
        <v>1.4993</v>
      </c>
      <c r="L141" s="16" t="n">
        <v>0.34847</v>
      </c>
      <c r="M141" s="6" t="s">
        <v>147</v>
      </c>
      <c r="N141" s="17" t="s">
        <v>148</v>
      </c>
      <c r="O141" s="3" t="s">
        <v>27</v>
      </c>
    </row>
    <row r="142" customFormat="false" ht="15.75" hidden="false" customHeight="false" outlineLevel="0" collapsed="false">
      <c r="A142" s="16" t="s">
        <v>133</v>
      </c>
      <c r="B142" s="16" t="s">
        <v>158</v>
      </c>
      <c r="C142" s="16" t="n">
        <v>0.72045</v>
      </c>
      <c r="L142" s="16" t="n">
        <v>0.27327</v>
      </c>
      <c r="M142" s="6" t="s">
        <v>147</v>
      </c>
      <c r="N142" s="17" t="s">
        <v>148</v>
      </c>
      <c r="O142" s="3" t="s">
        <v>27</v>
      </c>
    </row>
    <row r="143" customFormat="false" ht="15.75" hidden="false" customHeight="false" outlineLevel="0" collapsed="false">
      <c r="A143" s="16" t="s">
        <v>133</v>
      </c>
      <c r="B143" s="16" t="s">
        <v>159</v>
      </c>
      <c r="C143" s="16" t="n">
        <v>1.0654</v>
      </c>
      <c r="L143" s="16" t="n">
        <v>0.24253</v>
      </c>
      <c r="M143" s="6" t="s">
        <v>147</v>
      </c>
      <c r="N143" s="17" t="s">
        <v>148</v>
      </c>
      <c r="O143" s="3" t="s">
        <v>27</v>
      </c>
    </row>
    <row r="144" customFormat="false" ht="15.75" hidden="false" customHeight="false" outlineLevel="0" collapsed="false">
      <c r="A144" s="16" t="s">
        <v>133</v>
      </c>
      <c r="B144" s="16" t="s">
        <v>160</v>
      </c>
      <c r="C144" s="16" t="n">
        <v>0.82866</v>
      </c>
      <c r="L144" s="16" t="n">
        <v>0.10582</v>
      </c>
      <c r="M144" s="6" t="s">
        <v>147</v>
      </c>
      <c r="N144" s="17" t="s">
        <v>148</v>
      </c>
      <c r="O144" s="3" t="s">
        <v>27</v>
      </c>
    </row>
    <row r="145" customFormat="false" ht="15.75" hidden="false" customHeight="false" outlineLevel="0" collapsed="false">
      <c r="A145" s="16" t="s">
        <v>133</v>
      </c>
      <c r="B145" s="16" t="s">
        <v>161</v>
      </c>
      <c r="C145" s="16" t="n">
        <v>0.75346</v>
      </c>
      <c r="L145" s="16" t="n">
        <v>0.16825</v>
      </c>
      <c r="M145" s="6" t="s">
        <v>147</v>
      </c>
      <c r="N145" s="17" t="s">
        <v>148</v>
      </c>
      <c r="O145" s="3" t="s">
        <v>27</v>
      </c>
    </row>
    <row r="146" customFormat="false" ht="15.75" hidden="false" customHeight="false" outlineLevel="0" collapsed="false">
      <c r="A146" s="16" t="s">
        <v>133</v>
      </c>
      <c r="B146" s="18" t="s">
        <v>162</v>
      </c>
      <c r="C146" s="18" t="n">
        <v>0.41312</v>
      </c>
      <c r="L146" s="18" t="n">
        <v>0.13727</v>
      </c>
      <c r="M146" s="6" t="s">
        <v>147</v>
      </c>
      <c r="N146" s="17" t="s">
        <v>148</v>
      </c>
      <c r="O146" s="3" t="s">
        <v>27</v>
      </c>
    </row>
    <row r="147" customFormat="false" ht="15.75" hidden="false" customHeight="false" outlineLevel="0" collapsed="false">
      <c r="A147" s="16" t="s">
        <v>133</v>
      </c>
      <c r="B147" s="16" t="s">
        <v>149</v>
      </c>
      <c r="C147" s="16" t="n">
        <v>1.7479</v>
      </c>
      <c r="L147" s="16" t="n">
        <v>0.49999</v>
      </c>
      <c r="M147" s="6" t="s">
        <v>147</v>
      </c>
      <c r="N147" s="17" t="s">
        <v>148</v>
      </c>
      <c r="O147" s="3" t="s">
        <v>27</v>
      </c>
    </row>
    <row r="148" customFormat="false" ht="15.75" hidden="false" customHeight="false" outlineLevel="0" collapsed="false">
      <c r="A148" s="16" t="s">
        <v>133</v>
      </c>
      <c r="B148" s="16" t="s">
        <v>157</v>
      </c>
      <c r="C148" s="16" t="n">
        <v>1.4982</v>
      </c>
      <c r="L148" s="16" t="n">
        <v>0.41991</v>
      </c>
      <c r="M148" s="6" t="s">
        <v>147</v>
      </c>
      <c r="N148" s="17" t="s">
        <v>148</v>
      </c>
      <c r="O148" s="3" t="s">
        <v>27</v>
      </c>
    </row>
    <row r="149" customFormat="false" ht="15.75" hidden="false" customHeight="false" outlineLevel="0" collapsed="false">
      <c r="A149" s="16" t="s">
        <v>133</v>
      </c>
      <c r="B149" s="16" t="s">
        <v>163</v>
      </c>
      <c r="C149" s="16" t="n">
        <v>1.3375</v>
      </c>
      <c r="L149" s="16" t="n">
        <v>0.37671</v>
      </c>
      <c r="M149" s="6" t="s">
        <v>147</v>
      </c>
      <c r="N149" s="17" t="s">
        <v>148</v>
      </c>
      <c r="O149" s="3" t="s">
        <v>27</v>
      </c>
    </row>
    <row r="150" customFormat="false" ht="15.75" hidden="false" customHeight="false" outlineLevel="0" collapsed="false">
      <c r="A150" s="16" t="s">
        <v>133</v>
      </c>
      <c r="B150" s="16" t="s">
        <v>159</v>
      </c>
      <c r="C150" s="16" t="n">
        <v>1.0379</v>
      </c>
      <c r="L150" s="16" t="n">
        <v>0.36905</v>
      </c>
      <c r="M150" s="6" t="s">
        <v>147</v>
      </c>
      <c r="N150" s="17" t="s">
        <v>148</v>
      </c>
      <c r="O150" s="3" t="s">
        <v>27</v>
      </c>
    </row>
    <row r="151" customFormat="false" ht="15.75" hidden="false" customHeight="false" outlineLevel="0" collapsed="false">
      <c r="A151" s="16" t="s">
        <v>133</v>
      </c>
      <c r="B151" s="16" t="s">
        <v>160</v>
      </c>
      <c r="C151" s="16" t="n">
        <v>0.79254</v>
      </c>
      <c r="L151" s="16" t="n">
        <v>0.27343</v>
      </c>
      <c r="M151" s="6" t="s">
        <v>147</v>
      </c>
      <c r="N151" s="17" t="s">
        <v>148</v>
      </c>
      <c r="O151" s="3" t="s">
        <v>27</v>
      </c>
    </row>
    <row r="152" customFormat="false" ht="15.75" hidden="false" customHeight="false" outlineLevel="0" collapsed="false">
      <c r="A152" s="16" t="s">
        <v>133</v>
      </c>
      <c r="B152" s="16" t="s">
        <v>161</v>
      </c>
      <c r="C152" s="16" t="n">
        <v>0.75655</v>
      </c>
      <c r="L152" s="16" t="n">
        <v>0.27444</v>
      </c>
      <c r="M152" s="6" t="s">
        <v>147</v>
      </c>
      <c r="N152" s="17" t="s">
        <v>148</v>
      </c>
      <c r="O152" s="3" t="s">
        <v>27</v>
      </c>
    </row>
    <row r="153" customFormat="false" ht="15.75" hidden="false" customHeight="false" outlineLevel="0" collapsed="false">
      <c r="A153" s="16" t="s">
        <v>133</v>
      </c>
      <c r="B153" s="18" t="s">
        <v>162</v>
      </c>
      <c r="C153" s="18" t="n">
        <v>0.34007</v>
      </c>
      <c r="L153" s="18" t="n">
        <v>0.19553</v>
      </c>
      <c r="M153" s="6" t="s">
        <v>147</v>
      </c>
      <c r="N153" s="17" t="s">
        <v>148</v>
      </c>
      <c r="O153" s="3" t="s">
        <v>27</v>
      </c>
    </row>
    <row r="154" customFormat="false" ht="15.75" hidden="false" customHeight="false" outlineLevel="0" collapsed="false">
      <c r="A154" s="16" t="s">
        <v>121</v>
      </c>
      <c r="B154" s="16" t="s">
        <v>164</v>
      </c>
      <c r="C154" s="16" t="n">
        <v>0.74</v>
      </c>
      <c r="L154" s="16"/>
      <c r="M154" s="12" t="s">
        <v>123</v>
      </c>
      <c r="N154" s="3" t="s">
        <v>124</v>
      </c>
      <c r="O154" s="3" t="s">
        <v>165</v>
      </c>
      <c r="S154" s="3" t="n">
        <v>510</v>
      </c>
      <c r="T154" s="19" t="n">
        <v>1260000000</v>
      </c>
      <c r="U154" s="19" t="n">
        <v>27000000</v>
      </c>
      <c r="W154" s="3" t="n">
        <v>2.28</v>
      </c>
      <c r="X154" s="3" t="n">
        <v>0.45</v>
      </c>
    </row>
    <row r="155" customFormat="false" ht="13.8" hidden="false" customHeight="false" outlineLevel="0" collapsed="false">
      <c r="A155" s="16" t="s">
        <v>121</v>
      </c>
      <c r="B155" s="16" t="s">
        <v>166</v>
      </c>
      <c r="C155" s="16" t="n">
        <v>0.55</v>
      </c>
      <c r="L155" s="16"/>
      <c r="M155" s="12" t="s">
        <v>123</v>
      </c>
      <c r="N155" s="3" t="s">
        <v>124</v>
      </c>
      <c r="O155" s="3" t="s">
        <v>165</v>
      </c>
      <c r="S155" s="3" t="n">
        <v>507</v>
      </c>
      <c r="T155" s="19" t="n">
        <v>1330000000</v>
      </c>
      <c r="U155" s="19" t="n">
        <v>50000000</v>
      </c>
      <c r="W155" s="3" t="n">
        <v>2.23</v>
      </c>
      <c r="X155" s="3" t="n">
        <v>0.47</v>
      </c>
    </row>
    <row r="156" customFormat="false" ht="13.8" hidden="false" customHeight="false" outlineLevel="0" collapsed="false">
      <c r="A156" s="16" t="s">
        <v>121</v>
      </c>
      <c r="B156" s="16" t="s">
        <v>167</v>
      </c>
      <c r="C156" s="16" t="n">
        <v>0.45</v>
      </c>
      <c r="L156" s="16"/>
      <c r="M156" s="12" t="s">
        <v>123</v>
      </c>
      <c r="N156" s="3" t="s">
        <v>124</v>
      </c>
      <c r="O156" s="3" t="s">
        <v>165</v>
      </c>
      <c r="S156" s="3" t="n">
        <v>524</v>
      </c>
      <c r="T156" s="19" t="n">
        <v>1250000000</v>
      </c>
      <c r="U156" s="19" t="n">
        <v>59000000</v>
      </c>
      <c r="W156" s="3" t="n">
        <v>2.42</v>
      </c>
      <c r="X156" s="3" t="n">
        <v>0.5</v>
      </c>
    </row>
    <row r="157" customFormat="false" ht="13.8" hidden="false" customHeight="false" outlineLevel="0" collapsed="false">
      <c r="A157" s="16" t="s">
        <v>121</v>
      </c>
      <c r="B157" s="16" t="s">
        <v>168</v>
      </c>
      <c r="C157" s="16" t="n">
        <v>0.3</v>
      </c>
      <c r="L157" s="16"/>
      <c r="M157" s="12" t="s">
        <v>123</v>
      </c>
      <c r="N157" s="3" t="s">
        <v>124</v>
      </c>
      <c r="O157" s="3" t="s">
        <v>165</v>
      </c>
      <c r="S157" s="3" t="n">
        <v>494</v>
      </c>
      <c r="T157" s="19" t="n">
        <v>1230000000</v>
      </c>
      <c r="U157" s="19" t="n">
        <v>69000000</v>
      </c>
      <c r="W157" s="3" t="n">
        <v>2.44</v>
      </c>
      <c r="X157" s="3" t="n">
        <v>0.58</v>
      </c>
    </row>
    <row r="158" customFormat="false" ht="13.8" hidden="false" customHeight="false" outlineLevel="0" collapsed="false">
      <c r="A158" s="16" t="s">
        <v>130</v>
      </c>
      <c r="B158" s="16" t="s">
        <v>169</v>
      </c>
      <c r="C158" s="16" t="n">
        <v>0.73</v>
      </c>
      <c r="L158" s="16"/>
      <c r="M158" s="12" t="s">
        <v>123</v>
      </c>
      <c r="N158" s="3" t="s">
        <v>124</v>
      </c>
      <c r="O158" s="3" t="s">
        <v>165</v>
      </c>
      <c r="S158" s="3" t="n">
        <v>458</v>
      </c>
      <c r="T158" s="19" t="n">
        <v>807000000</v>
      </c>
      <c r="U158" s="19" t="n">
        <v>11000000</v>
      </c>
      <c r="W158" s="3" t="n">
        <v>2.79</v>
      </c>
      <c r="X158" s="3" t="n">
        <v>0.57</v>
      </c>
    </row>
    <row r="159" customFormat="false" ht="13.8" hidden="false" customHeight="false" outlineLevel="0" collapsed="false">
      <c r="A159" s="16" t="s">
        <v>130</v>
      </c>
      <c r="B159" s="16" t="s">
        <v>170</v>
      </c>
      <c r="C159" s="18" t="n">
        <v>0.61</v>
      </c>
      <c r="L159" s="18"/>
      <c r="M159" s="12" t="s">
        <v>123</v>
      </c>
      <c r="N159" s="3" t="s">
        <v>124</v>
      </c>
      <c r="O159" s="3" t="s">
        <v>165</v>
      </c>
      <c r="S159" s="3" t="n">
        <v>440</v>
      </c>
      <c r="T159" s="19" t="n">
        <v>614000000</v>
      </c>
      <c r="U159" s="19" t="n">
        <v>7000000</v>
      </c>
      <c r="W159" s="3" t="n">
        <v>3.22</v>
      </c>
      <c r="X159" s="3" t="n">
        <v>1</v>
      </c>
    </row>
    <row r="160" customFormat="false" ht="13.8" hidden="false" customHeight="false" outlineLevel="0" collapsed="false">
      <c r="A160" s="16" t="s">
        <v>130</v>
      </c>
      <c r="B160" s="16" t="s">
        <v>171</v>
      </c>
      <c r="C160" s="3" t="n">
        <v>0.4</v>
      </c>
      <c r="M160" s="12" t="s">
        <v>123</v>
      </c>
      <c r="N160" s="3" t="s">
        <v>124</v>
      </c>
      <c r="O160" s="3" t="s">
        <v>165</v>
      </c>
      <c r="S160" s="3" t="n">
        <v>414</v>
      </c>
      <c r="T160" s="19" t="n">
        <v>316000000</v>
      </c>
      <c r="U160" s="19" t="n">
        <v>1000000</v>
      </c>
      <c r="W160" s="3" t="n">
        <v>5.39</v>
      </c>
      <c r="X160" s="3" t="n">
        <v>1.72</v>
      </c>
    </row>
    <row r="161" customFormat="false" ht="13.8" hidden="false" customHeight="false" outlineLevel="0" collapsed="false">
      <c r="A161" s="16" t="s">
        <v>130</v>
      </c>
      <c r="B161" s="16" t="s">
        <v>172</v>
      </c>
      <c r="C161" s="3" t="n">
        <v>0.24</v>
      </c>
      <c r="M161" s="12" t="s">
        <v>123</v>
      </c>
      <c r="N161" s="3" t="s">
        <v>124</v>
      </c>
      <c r="O161" s="3" t="s">
        <v>165</v>
      </c>
      <c r="S161" s="3" t="n">
        <v>393</v>
      </c>
      <c r="T161" s="19" t="n">
        <v>214000000</v>
      </c>
      <c r="U161" s="19" t="n">
        <v>1000000</v>
      </c>
      <c r="W161" s="3" t="n">
        <v>7.13</v>
      </c>
      <c r="X161" s="3" t="n">
        <v>2.46</v>
      </c>
    </row>
    <row r="162" customFormat="false" ht="13.8" hidden="false" customHeight="false" outlineLevel="0" collapsed="false">
      <c r="A162" s="16" t="s">
        <v>130</v>
      </c>
      <c r="B162" s="16" t="s">
        <v>173</v>
      </c>
      <c r="C162" s="3" t="n">
        <v>0.95</v>
      </c>
      <c r="M162" s="12" t="s">
        <v>123</v>
      </c>
      <c r="N162" s="3" t="s">
        <v>124</v>
      </c>
      <c r="O162" s="3" t="s">
        <v>165</v>
      </c>
      <c r="S162" s="3" t="n">
        <v>472</v>
      </c>
      <c r="T162" s="19" t="n">
        <v>563000000</v>
      </c>
      <c r="U162" s="19" t="n">
        <v>11000000</v>
      </c>
      <c r="W162" s="3" t="n">
        <v>3.23</v>
      </c>
      <c r="X162" s="3" t="n">
        <v>0.72</v>
      </c>
    </row>
    <row r="163" customFormat="false" ht="13.8" hidden="false" customHeight="false" outlineLevel="0" collapsed="false">
      <c r="A163" s="16" t="s">
        <v>130</v>
      </c>
      <c r="B163" s="16" t="s">
        <v>174</v>
      </c>
      <c r="C163" s="3" t="n">
        <v>0.84</v>
      </c>
      <c r="M163" s="12" t="s">
        <v>123</v>
      </c>
      <c r="N163" s="3" t="s">
        <v>124</v>
      </c>
      <c r="O163" s="3" t="s">
        <v>165</v>
      </c>
      <c r="S163" s="3" t="n">
        <v>466</v>
      </c>
      <c r="T163" s="19" t="n">
        <v>538000000</v>
      </c>
      <c r="U163" s="19" t="n">
        <v>12000000</v>
      </c>
      <c r="W163" s="3" t="n">
        <v>3.52</v>
      </c>
      <c r="X163" s="3" t="n">
        <v>0.76</v>
      </c>
    </row>
    <row r="164" customFormat="false" ht="13.8" hidden="false" customHeight="false" outlineLevel="0" collapsed="false">
      <c r="A164" s="16" t="s">
        <v>130</v>
      </c>
      <c r="B164" s="16" t="s">
        <v>175</v>
      </c>
      <c r="C164" s="3" t="n">
        <v>0.65</v>
      </c>
      <c r="M164" s="12" t="s">
        <v>123</v>
      </c>
      <c r="N164" s="3" t="s">
        <v>124</v>
      </c>
      <c r="O164" s="3" t="s">
        <v>165</v>
      </c>
      <c r="S164" s="3" t="n">
        <v>458</v>
      </c>
      <c r="T164" s="19" t="n">
        <v>358000000</v>
      </c>
      <c r="U164" s="19" t="n">
        <v>5000000</v>
      </c>
      <c r="W164" s="3" t="n">
        <v>4.24</v>
      </c>
      <c r="X164" s="3" t="n">
        <v>1.16</v>
      </c>
    </row>
    <row r="165" customFormat="false" ht="13.8" hidden="false" customHeight="false" outlineLevel="0" collapsed="false">
      <c r="A165" s="16" t="s">
        <v>130</v>
      </c>
      <c r="B165" s="16" t="s">
        <v>176</v>
      </c>
      <c r="C165" s="3" t="n">
        <v>0.52</v>
      </c>
      <c r="M165" s="12" t="s">
        <v>123</v>
      </c>
      <c r="N165" s="3" t="s">
        <v>124</v>
      </c>
      <c r="O165" s="3" t="s">
        <v>165</v>
      </c>
      <c r="S165" s="3" t="n">
        <v>448</v>
      </c>
      <c r="T165" s="19" t="n">
        <v>271000000</v>
      </c>
      <c r="U165" s="19" t="n">
        <v>8000000</v>
      </c>
      <c r="W165" s="3" t="n">
        <v>6.05</v>
      </c>
      <c r="X165" s="3" t="n">
        <v>1.81</v>
      </c>
    </row>
    <row r="166" customFormat="false" ht="13.8" hidden="false" customHeight="false" outlineLevel="0" collapsed="false">
      <c r="A166" s="16" t="s">
        <v>130</v>
      </c>
      <c r="B166" s="16" t="s">
        <v>177</v>
      </c>
      <c r="C166" s="3" t="n">
        <v>0.42</v>
      </c>
      <c r="M166" s="12" t="s">
        <v>123</v>
      </c>
      <c r="N166" s="3" t="s">
        <v>124</v>
      </c>
      <c r="O166" s="3" t="s">
        <v>165</v>
      </c>
      <c r="S166" s="3" t="n">
        <v>446</v>
      </c>
      <c r="T166" s="19" t="n">
        <v>233000000</v>
      </c>
      <c r="U166" s="19" t="n">
        <v>2000000</v>
      </c>
      <c r="W166" s="3" t="n">
        <v>7.61</v>
      </c>
      <c r="X166" s="3" t="n">
        <v>2.21</v>
      </c>
    </row>
  </sheetData>
  <autoFilter ref="A1:V167"/>
  <hyperlinks>
    <hyperlink ref="M2" r:id="rId2" display="http://dx.doi.org/10.1038/nmicrobiol.2016.231"/>
    <hyperlink ref="M3" r:id="rId3" display="http://dx.doi.org/10.1038/nmicrobiol.2016.231"/>
    <hyperlink ref="M4" r:id="rId4" display="http://dx.doi.org/10.1038/nmicrobiol.2016.231"/>
    <hyperlink ref="M5" r:id="rId5" display="http://dx.doi.org/10.1038/nmicrobiol.2016.231"/>
    <hyperlink ref="M6" r:id="rId6" display="http://dx.doi.org/10.1038/nmicrobiol.2016.231"/>
    <hyperlink ref="M7" r:id="rId7" display="http://dx.doi.org/10.1038/nmicrobiol.2016.231"/>
    <hyperlink ref="M8" r:id="rId8" display="http://dx.doi.org/10.1038/nmicrobiol.2016.231"/>
    <hyperlink ref="M9" r:id="rId9" display="http://dx.doi.org/10.1038/nmicrobiol.2016.231"/>
    <hyperlink ref="M10" r:id="rId10" display="http://dx.doi.org/10.1038/nmicrobiol.2016.231"/>
    <hyperlink ref="M11" r:id="rId11" display="http://dx.doi.org/10.1038/nmicrobiol.2016.231"/>
    <hyperlink ref="M12" r:id="rId12" display="http://dx.doi.org/10.1038/nmicrobiol.2016.231"/>
    <hyperlink ref="M13" r:id="rId13" display="http://dx.doi.org/10.1038/nmicrobiol.2016.231"/>
    <hyperlink ref="M14" r:id="rId14" display="http://dx.doi.org/10.1038/nmicrobiol.2016.231"/>
    <hyperlink ref="M15" r:id="rId15" display="http://dx.doi.org/10.1038/nmicrobiol.2016.231"/>
    <hyperlink ref="M16" r:id="rId16" display="http://dx.doi.org/10.1038/nmicrobiol.2016.231"/>
    <hyperlink ref="M17" r:id="rId17" display="http://dx.doi.org/10.1038/nmicrobiol.2016.231"/>
    <hyperlink ref="M18" r:id="rId18" display="http://dx.doi.org/10.1038/nmicrobiol.2016.231"/>
    <hyperlink ref="M19" r:id="rId19" display="http://dx.doi.org/10.1038/nmicrobiol.2016.231"/>
    <hyperlink ref="M20" r:id="rId20" display="http://dx.doi.org/10.1038/nmicrobiol.2016.231"/>
    <hyperlink ref="M21" r:id="rId21" display="http://dx.doi.org/10.1038/nmicrobiol.2016.231"/>
    <hyperlink ref="M22" r:id="rId22" display="http://dx.doi.org/10.1038/nmicrobiol.2016.231"/>
    <hyperlink ref="M23" r:id="rId23" display="http://dx.doi.org/10.1038/nmicrobiol.2016.231"/>
    <hyperlink ref="M24" r:id="rId24" display="http://dx.doi.org/10.1038/nmicrobiol.2016.231"/>
    <hyperlink ref="M25" r:id="rId25" display="http://dx.doi.org/10.1038/nmicrobiol.2016.231"/>
    <hyperlink ref="M26" r:id="rId26" display="http://dx.doi.org/10.1038/nmicrobiol.2016.231"/>
    <hyperlink ref="M27" r:id="rId27" display="http://dx.doi.org/10.1038/nmicrobiol.2016.231"/>
    <hyperlink ref="M28" r:id="rId28" display="http://dx.doi.org/10.1038/nmicrobiol.2016.231"/>
    <hyperlink ref="M29" r:id="rId29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M30" r:id="rId30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M31" r:id="rId31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M32" r:id="rId32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M33" r:id="rId33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M34" r:id="rId34" display="https://www.ncbi.nlm.nih.gov/pubmed/20506321"/>
    <hyperlink ref="M35" r:id="rId35" display="https://www.ncbi.nlm.nih.gov/pubmed/20506321"/>
    <hyperlink ref="M36" r:id="rId36" display="https://www.ncbi.nlm.nih.gov/pubmed/20506321"/>
    <hyperlink ref="M37" r:id="rId37" display="https://www.ncbi.nlm.nih.gov/pubmed/20506321"/>
    <hyperlink ref="M60" r:id="rId38" display="https://doi-org.ezproxy.weizmann.ac.il/10.1016/0022-2836(71)90337-8"/>
    <hyperlink ref="M61" r:id="rId39" display="https://doi-org.ezproxy.weizmann.ac.il/10.1016/0022-2836(71)90337-8"/>
    <hyperlink ref="M62" r:id="rId40" display="https://doi-org.ezproxy.weizmann.ac.il/10.1016/0022-2836(71)90337-8"/>
    <hyperlink ref="M63" r:id="rId41" display="https://doi-org.ezproxy.weizmann.ac.il/10.1016/0022-2836(71)90337-8"/>
    <hyperlink ref="M64" r:id="rId42" display="https://doi-org.ezproxy.weizmann.ac.il/10.1016/0022-2836(71)90337-8"/>
    <hyperlink ref="M65" r:id="rId43" display="https://lib.dr.iastate.edu/cgi/viewcontent.cgi?referer=https://www.google.co.il/&amp;httpsredir=1&amp;article=5675&amp;context=rtd"/>
    <hyperlink ref="M66" r:id="rId44" display="https://lib.dr.iastate.edu/cgi/viewcontent.cgi?referer=https://www.google.co.il/&amp;httpsredir=1&amp;article=5675&amp;context=rtd"/>
    <hyperlink ref="M67" r:id="rId45" display="https://lib.dr.iastate.edu/cgi/viewcontent.cgi?referer=https://www.google.co.il/&amp;httpsredir=1&amp;article=5675&amp;context=rtd"/>
    <hyperlink ref="M68" r:id="rId46" display="https://lib.dr.iastate.edu/cgi/viewcontent.cgi?referer=https://www.google.co.il/&amp;httpsredir=1&amp;article=5675&amp;context=rtd"/>
    <hyperlink ref="M69" r:id="rId47" display="https://lib.dr.iastate.edu/cgi/viewcontent.cgi?referer=https://www.google.co.il/&amp;httpsredir=1&amp;article=5675&amp;context=rtd"/>
    <hyperlink ref="M70" r:id="rId48" display="https://doi.org/10.1101/224204"/>
    <hyperlink ref="M71" r:id="rId49" display="https://doi.org/10.1101/224204"/>
    <hyperlink ref="M72" r:id="rId50" display="https://doi.org/10.1101/224204"/>
    <hyperlink ref="M73" r:id="rId51" display="https://doi.org/10.1101/224204"/>
    <hyperlink ref="M74" r:id="rId52" display="https://doi.org/10.1101/224204"/>
    <hyperlink ref="M75" r:id="rId53" display="https://doi.org/10.1101/224204"/>
    <hyperlink ref="M76" r:id="rId54" display="https://doi.org/10.1101/224204"/>
    <hyperlink ref="M77" r:id="rId55" display="https://doi.org/10.1101/224204"/>
    <hyperlink ref="M78" r:id="rId56" display="https://doi.org/10.1101/224204"/>
    <hyperlink ref="M79" r:id="rId57" display="https://doi.org/10.1101/224204"/>
    <hyperlink ref="M80" r:id="rId58" display="https://doi.org/10.1101/224204"/>
    <hyperlink ref="M81" r:id="rId59" display="https://doi.org/10.1101/224204"/>
    <hyperlink ref="M97" r:id="rId60" display="https://doi-org.ezproxy.weizmann.ac.il/10.1016/j.cub.2017.03.022"/>
    <hyperlink ref="M98" r:id="rId61" display="https://doi-org.ezproxy.weizmann.ac.il/10.1016/j.cub.2017.03.022"/>
    <hyperlink ref="M99" r:id="rId62" display="https://doi-org.ezproxy.weizmann.ac.il/10.1016/j.cub.2017.03.022"/>
    <hyperlink ref="M100" r:id="rId63" display="https://doi-org.ezproxy.weizmann.ac.il/10.1016/j.cub.2017.03.022"/>
    <hyperlink ref="M101" r:id="rId64" display="https://doi-org.ezproxy.weizmann.ac.il/10.1016/j.cub.2017.03.022"/>
    <hyperlink ref="M102" r:id="rId65" display="https://doi-org.ezproxy.weizmann.ac.il/10.1016/j.cub.2017.03.022"/>
    <hyperlink ref="M103" r:id="rId66" display="https://doi-org.ezproxy.weizmann.ac.il/10.1016/j.cub.2017.03.022"/>
    <hyperlink ref="M104" r:id="rId67" display="https://doi-org.ezproxy.weizmann.ac.il/10.1016/j.cub.2017.03.022"/>
    <hyperlink ref="M105" r:id="rId68" display="https://doi-org.ezproxy.weizmann.ac.il/10.1016/j.cub.2017.03.022"/>
    <hyperlink ref="M106" r:id="rId69" display="https://doi-org.ezproxy.weizmann.ac.il/10.1016/j.cub.2017.03.022"/>
    <hyperlink ref="M107" r:id="rId70" display="https://doi-org.ezproxy.weizmann.ac.il/10.1016/j.cub.2017.03.022"/>
    <hyperlink ref="M108" r:id="rId71" display="https://doi-org.ezproxy.weizmann.ac.il/10.1016/j.cub.2017.03.022"/>
    <hyperlink ref="M109" r:id="rId72" display="https://doi-org.ezproxy.weizmann.ac.il/10.1016/j.cub.2017.03.022"/>
    <hyperlink ref="M110" r:id="rId73" display="https://doi-org.ezproxy.weizmann.ac.il/10.1016/j.cub.2017.03.022"/>
    <hyperlink ref="M111" r:id="rId74" display="https://doi-org.ezproxy.weizmann.ac.il/10.1016/j.cub.2017.03.022"/>
    <hyperlink ref="M112" r:id="rId75" display="https://doi-org.ezproxy.weizmann.ac.il/10.1016/j.cub.2017.03.022"/>
    <hyperlink ref="M113" r:id="rId76" display="https://doi-org.ezproxy.weizmann.ac.il/10.1016/j.cub.2017.03.022"/>
    <hyperlink ref="M114" r:id="rId77" display="https://doi-org.ezproxy.weizmann.ac.il/10.1016/j.cub.2017.03.022"/>
    <hyperlink ref="M115" r:id="rId78" display="https://doi-org.ezproxy.weizmann.ac.il/10.1016/j.cub.2017.03.022"/>
    <hyperlink ref="M116" r:id="rId79" display="https://doi-org.ezproxy.weizmann.ac.il/10.1016/j.cub.2017.03.022"/>
    <hyperlink ref="M117" r:id="rId80" display="https://doi-org.ezproxy.weizmann.ac.il/10.1016/j.cub.2017.03.022"/>
    <hyperlink ref="M118" r:id="rId81" display="https://doi-org.ezproxy.weizmann.ac.il/10.1016/j.cub.2017.03.022"/>
    <hyperlink ref="M119" r:id="rId82" display="https://doi-org.ezproxy.weizmann.ac.il/10.1016/j.cub.2017.03.022"/>
    <hyperlink ref="M120" r:id="rId83" display="https://doi-org.ezproxy.weizmann.ac.il/10.1016/j.cub.2017.03.022"/>
    <hyperlink ref="M121" r:id="rId84" display="https://doi-org.ezproxy.weizmann.ac.il/10.1016/j.cub.2017.03.022"/>
    <hyperlink ref="M122" r:id="rId85" display="https://doi-org.ezproxy.weizmann.ac.il/10.1016/j.cub.2017.03.022"/>
    <hyperlink ref="M123" r:id="rId86" display="https://doi-org.ezproxy.weizmann.ac.il/10.1016/j.cub.2017.03.022"/>
    <hyperlink ref="M124" r:id="rId87" display="https://doi-org.ezproxy.weizmann.ac.il/10.1016/j.cub.2017.03.022"/>
    <hyperlink ref="M125" r:id="rId88" display="https://doi-org.ezproxy.weizmann.ac.il/10.1016/j.cub.2017.03.022"/>
    <hyperlink ref="M126" r:id="rId89" display="https://doi-org.ezproxy.weizmann.ac.il/10.1016/j.cub.2017.03.022"/>
    <hyperlink ref="M127" r:id="rId90" display="https://doi-org.ezproxy.weizmann.ac.il/10.1016/j.cub.2017.03.022"/>
    <hyperlink ref="M128" r:id="rId91" display="https://doi-org.ezproxy.weizmann.ac.il/10.1016/j.cub.2017.03.022"/>
    <hyperlink ref="M129" r:id="rId92" display="https://doi-org.ezproxy.weizmann.ac.il/10.1016/j.cub.2017.03.022"/>
    <hyperlink ref="M130" r:id="rId93" display="https://doi-org.ezproxy.weizmann.ac.il/10.1016/j.cub.2017.03.022"/>
    <hyperlink ref="M131" r:id="rId94" display="https://doi-org.ezproxy.weizmann.ac.il/10.1016/j.cub.2017.03.022"/>
    <hyperlink ref="M132" r:id="rId95" display="https://doi-org.ezproxy.weizmann.ac.il/10.1016/j.cub.2017.03.022"/>
    <hyperlink ref="M133" r:id="rId96" display="https://doi-org.ezproxy.weizmann.ac.il/10.1016/j.cub.2017.03.022"/>
    <hyperlink ref="M134" r:id="rId97" display="https://doi-org.ezproxy.weizmann.ac.il/10.1016/j.cub.2017.03.022"/>
    <hyperlink ref="M135" r:id="rId98" display="https://doi-org.ezproxy.weizmann.ac.il/10.1016/j.cub.2017.03.022"/>
    <hyperlink ref="M136" r:id="rId99" display="https://doi-org.ezproxy.weizmann.ac.il/10.1016/j.cub.2017.03.022"/>
    <hyperlink ref="M137" r:id="rId100" display="https://doi-org.ezproxy.weizmann.ac.il/10.1016/j.cub.2017.03.022"/>
    <hyperlink ref="M138" r:id="rId101" display="https://doi-org.ezproxy.weizmann.ac.il/10.1016/j.cub.2017.03.022"/>
    <hyperlink ref="M139" r:id="rId102" display="https://doi-org.ezproxy.weizmann.ac.il/10.1016/j.cub.2017.03.022"/>
    <hyperlink ref="M140" r:id="rId103" display="https://doi-org.ezproxy.weizmann.ac.il/10.1016/j.cub.2017.03.022"/>
    <hyperlink ref="M141" r:id="rId104" display="https://doi-org.ezproxy.weizmann.ac.il/10.1016/j.cub.2017.03.022"/>
    <hyperlink ref="M142" r:id="rId105" display="https://doi-org.ezproxy.weizmann.ac.il/10.1016/j.cub.2017.03.022"/>
    <hyperlink ref="M143" r:id="rId106" display="https://doi-org.ezproxy.weizmann.ac.il/10.1016/j.cub.2017.03.022"/>
    <hyperlink ref="M144" r:id="rId107" display="https://doi-org.ezproxy.weizmann.ac.il/10.1016/j.cub.2017.03.022"/>
    <hyperlink ref="M145" r:id="rId108" display="https://doi-org.ezproxy.weizmann.ac.il/10.1016/j.cub.2017.03.022"/>
    <hyperlink ref="M146" r:id="rId109" display="https://doi-org.ezproxy.weizmann.ac.il/10.1016/j.cub.2017.03.022"/>
    <hyperlink ref="M147" r:id="rId110" display="https://doi-org.ezproxy.weizmann.ac.il/10.1016/j.cub.2017.03.022"/>
    <hyperlink ref="M148" r:id="rId111" display="https://doi-org.ezproxy.weizmann.ac.il/10.1016/j.cub.2017.03.022"/>
    <hyperlink ref="M149" r:id="rId112" display="https://doi-org.ezproxy.weizmann.ac.il/10.1016/j.cub.2017.03.022"/>
    <hyperlink ref="M150" r:id="rId113" display="https://doi-org.ezproxy.weizmann.ac.il/10.1016/j.cub.2017.03.022"/>
    <hyperlink ref="M151" r:id="rId114" display="https://doi-org.ezproxy.weizmann.ac.il/10.1016/j.cub.2017.03.022"/>
    <hyperlink ref="M152" r:id="rId115" display="https://doi-org.ezproxy.weizmann.ac.il/10.1016/j.cub.2017.03.022"/>
    <hyperlink ref="M153" r:id="rId116" display="https://doi-org.ezproxy.weizmann.ac.il/10.1016/j.cub.2017.03.022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17"/>
  <legacyDrawing r:id="rId11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 t="s">
        <v>12</v>
      </c>
      <c r="B1" s="3" t="s">
        <v>178</v>
      </c>
    </row>
    <row r="2" customFormat="false" ht="15.75" hidden="false" customHeight="false" outlineLevel="0" collapsed="false">
      <c r="A2" s="3" t="s">
        <v>179</v>
      </c>
      <c r="B2" s="3" t="s">
        <v>180</v>
      </c>
    </row>
    <row r="3" customFormat="false" ht="15.75" hidden="false" customHeight="false" outlineLevel="0" collapsed="false">
      <c r="A3" s="3" t="n">
        <v>0.230171073094867</v>
      </c>
      <c r="B3" s="3" t="n">
        <v>281.585081585081</v>
      </c>
    </row>
    <row r="4" customFormat="false" ht="15.75" hidden="false" customHeight="false" outlineLevel="0" collapsed="false">
      <c r="A4" s="3" t="n">
        <v>0.230171073094867</v>
      </c>
      <c r="B4" s="3" t="n">
        <v>270.39627039627</v>
      </c>
    </row>
    <row r="5" customFormat="false" ht="15.75" hidden="false" customHeight="false" outlineLevel="0" collapsed="false">
      <c r="A5" s="3" t="n">
        <v>0.251944012441679</v>
      </c>
      <c r="B5" s="3" t="n">
        <v>297.435897435897</v>
      </c>
    </row>
    <row r="6" customFormat="false" ht="15.75" hidden="false" customHeight="false" outlineLevel="0" collapsed="false">
      <c r="A6" s="3" t="n">
        <v>0.292379471228615</v>
      </c>
      <c r="B6" s="3" t="n">
        <v>302.097902097902</v>
      </c>
    </row>
    <row r="7" customFormat="false" ht="15.75" hidden="false" customHeight="false" outlineLevel="0" collapsed="false">
      <c r="A7" s="3" t="n">
        <v>0.289269051321928</v>
      </c>
      <c r="B7" s="3" t="n">
        <v>294.638694638694</v>
      </c>
    </row>
    <row r="8" customFormat="false" ht="15.75" hidden="false" customHeight="false" outlineLevel="0" collapsed="false">
      <c r="A8" s="3" t="n">
        <v>0.304821150855365</v>
      </c>
      <c r="B8" s="3" t="n">
        <v>289.976689976689</v>
      </c>
    </row>
    <row r="9" customFormat="false" ht="15.75" hidden="false" customHeight="false" outlineLevel="0" collapsed="false">
      <c r="A9" s="3" t="n">
        <v>0.329704510108864</v>
      </c>
      <c r="B9" s="3" t="n">
        <v>297.435897435897</v>
      </c>
    </row>
    <row r="10" customFormat="false" ht="15.75" hidden="false" customHeight="false" outlineLevel="0" collapsed="false">
      <c r="A10" s="3" t="n">
        <v>0.314152410575427</v>
      </c>
      <c r="B10" s="3" t="n">
        <v>317.016317016317</v>
      </c>
    </row>
    <row r="11" customFormat="false" ht="15.75" hidden="false" customHeight="false" outlineLevel="0" collapsed="false">
      <c r="A11" s="3" t="n">
        <v>0.429237947122861</v>
      </c>
      <c r="B11" s="3" t="n">
        <v>310.48951048951</v>
      </c>
    </row>
    <row r="12" customFormat="false" ht="15.75" hidden="false" customHeight="false" outlineLevel="0" collapsed="false">
      <c r="A12" s="3" t="n">
        <v>0.429237947122861</v>
      </c>
      <c r="B12" s="3" t="n">
        <v>308.624708624708</v>
      </c>
    </row>
    <row r="13" customFormat="false" ht="15.75" hidden="false" customHeight="false" outlineLevel="0" collapsed="false">
      <c r="A13" s="3" t="n">
        <v>0.469673405909797</v>
      </c>
      <c r="B13" s="3" t="n">
        <v>315.151515151515</v>
      </c>
    </row>
    <row r="14" customFormat="false" ht="15.75" hidden="false" customHeight="false" outlineLevel="0" collapsed="false">
      <c r="A14" s="3" t="n">
        <v>0.522550544323483</v>
      </c>
      <c r="B14" s="3" t="n">
        <v>302.097902097902</v>
      </c>
    </row>
    <row r="15" customFormat="false" ht="15.75" hidden="false" customHeight="false" outlineLevel="0" collapsed="false">
      <c r="A15" s="3" t="n">
        <v>0.525660964230171</v>
      </c>
      <c r="B15" s="3" t="n">
        <v>302.097902097902</v>
      </c>
    </row>
    <row r="16" customFormat="false" ht="15.75" hidden="false" customHeight="false" outlineLevel="0" collapsed="false">
      <c r="A16" s="3" t="n">
        <v>0.494556765163297</v>
      </c>
      <c r="B16" s="3" t="n">
        <v>295.571095571095</v>
      </c>
    </row>
    <row r="17" customFormat="false" ht="15.75" hidden="false" customHeight="false" outlineLevel="0" collapsed="false">
      <c r="A17" s="3" t="n">
        <v>0.500777604976671</v>
      </c>
      <c r="B17" s="3" t="n">
        <v>288.111888111888</v>
      </c>
    </row>
    <row r="18" customFormat="false" ht="15.75" hidden="false" customHeight="false" outlineLevel="0" collapsed="false">
      <c r="A18" s="3" t="n">
        <v>0.351477449455676</v>
      </c>
      <c r="B18" s="3" t="n">
        <v>365.501165501165</v>
      </c>
    </row>
    <row r="19" customFormat="false" ht="15.75" hidden="false" customHeight="false" outlineLevel="0" collapsed="false">
      <c r="A19" s="3" t="n">
        <v>0.351477449455676</v>
      </c>
      <c r="B19" s="3" t="n">
        <v>354.312354312354</v>
      </c>
    </row>
    <row r="20" customFormat="false" ht="15.75" hidden="false" customHeight="false" outlineLevel="0" collapsed="false">
      <c r="A20" s="3" t="n">
        <v>0.423017107309486</v>
      </c>
      <c r="B20" s="3" t="n">
        <v>347.785547785547</v>
      </c>
    </row>
    <row r="21" customFormat="false" ht="15.75" hidden="false" customHeight="false" outlineLevel="0" collapsed="false">
      <c r="A21" s="3" t="n">
        <v>0.423017107309486</v>
      </c>
      <c r="B21" s="3" t="n">
        <v>337.529137529137</v>
      </c>
    </row>
    <row r="22" customFormat="false" ht="15.75" hidden="false" customHeight="false" outlineLevel="0" collapsed="false">
      <c r="A22" s="3" t="n">
        <v>0.46656298600311</v>
      </c>
      <c r="B22" s="3" t="n">
        <v>367.365967365967</v>
      </c>
    </row>
    <row r="23" customFormat="false" ht="15.75" hidden="false" customHeight="false" outlineLevel="0" collapsed="false">
      <c r="A23" s="3" t="n">
        <v>0.46656298600311</v>
      </c>
      <c r="B23" s="3" t="n">
        <v>363.636363636363</v>
      </c>
    </row>
    <row r="24" customFormat="false" ht="15.75" hidden="false" customHeight="false" outlineLevel="0" collapsed="false">
      <c r="A24" s="3" t="n">
        <v>0.460342146189735</v>
      </c>
      <c r="B24" s="3" t="n">
        <v>337.529137529137</v>
      </c>
    </row>
    <row r="25" customFormat="false" ht="15.75" hidden="false" customHeight="false" outlineLevel="0" collapsed="false">
      <c r="A25" s="3" t="n">
        <v>0.463452566096423</v>
      </c>
      <c r="B25" s="3" t="n">
        <v>321.678321678321</v>
      </c>
    </row>
    <row r="26" customFormat="false" ht="15.75" hidden="false" customHeight="false" outlineLevel="0" collapsed="false">
      <c r="A26" s="3" t="n">
        <v>0.625194401244168</v>
      </c>
      <c r="B26" s="3" t="n">
        <v>353.379953379953</v>
      </c>
    </row>
    <row r="27" customFormat="false" ht="15.75" hidden="false" customHeight="false" outlineLevel="0" collapsed="false">
      <c r="A27" s="3" t="n">
        <v>0.625194401244168</v>
      </c>
      <c r="B27" s="3" t="n">
        <v>352.447552447552</v>
      </c>
    </row>
    <row r="28" customFormat="false" ht="15.75" hidden="false" customHeight="false" outlineLevel="0" collapsed="false">
      <c r="A28" s="3" t="n">
        <v>0.646967340590979</v>
      </c>
      <c r="B28" s="3" t="n">
        <v>364.568764568764</v>
      </c>
    </row>
    <row r="29" customFormat="false" ht="15.75" hidden="false" customHeight="false" outlineLevel="0" collapsed="false">
      <c r="A29" s="3" t="n">
        <v>0.646967340590979</v>
      </c>
      <c r="B29" s="3" t="n">
        <v>347.785547785547</v>
      </c>
    </row>
    <row r="30" customFormat="false" ht="15.75" hidden="false" customHeight="false" outlineLevel="0" collapsed="false">
      <c r="A30" s="3" t="n">
        <v>0.858475894245723</v>
      </c>
      <c r="B30" s="3" t="n">
        <v>320.74592074592</v>
      </c>
    </row>
    <row r="31" customFormat="false" ht="15.75" hidden="false" customHeight="false" outlineLevel="0" collapsed="false">
      <c r="A31" s="3" t="n">
        <v>0.858475894245723</v>
      </c>
      <c r="B31" s="3" t="n">
        <v>318.881118881118</v>
      </c>
    </row>
    <row r="32" customFormat="false" ht="15.75" hidden="false" customHeight="false" outlineLevel="0" collapsed="false">
      <c r="A32" s="3" t="n">
        <v>0.877138413685847</v>
      </c>
      <c r="B32" s="3" t="n">
        <v>320.74592074592</v>
      </c>
    </row>
    <row r="33" customFormat="false" ht="15.75" hidden="false" customHeight="false" outlineLevel="0" collapsed="false">
      <c r="A33" s="3" t="n">
        <v>0.877138413685847</v>
      </c>
      <c r="B33" s="3" t="n">
        <v>308.624708624708</v>
      </c>
    </row>
    <row r="34" customFormat="false" ht="15.75" hidden="false" customHeight="false" outlineLevel="0" collapsed="false">
      <c r="A34" s="3" t="n">
        <v>0.917573872472783</v>
      </c>
      <c r="B34" s="3" t="n">
        <v>317.948717948717</v>
      </c>
    </row>
    <row r="35" customFormat="false" ht="15.75" hidden="false" customHeight="false" outlineLevel="0" collapsed="false">
      <c r="A35" s="3" t="n">
        <v>0.926905132192846</v>
      </c>
      <c r="B35" s="3" t="n">
        <v>305.827505827505</v>
      </c>
    </row>
    <row r="36" customFormat="false" ht="15.75" hidden="false" customHeight="false" outlineLevel="0" collapsed="false">
      <c r="A36" s="3" t="n">
        <v>0.926905132192846</v>
      </c>
      <c r="B36" s="3" t="n">
        <v>300.2331002331</v>
      </c>
    </row>
    <row r="37" customFormat="false" ht="15.75" hidden="false" customHeight="false" outlineLevel="0" collapsed="false">
      <c r="A37" s="3" t="n">
        <v>0.917573872472783</v>
      </c>
      <c r="B37" s="3" t="n">
        <v>273.193473193473</v>
      </c>
    </row>
    <row r="38" customFormat="false" ht="15.75" hidden="false" customHeight="false" outlineLevel="0" collapsed="false">
      <c r="A38" s="3" t="n">
        <v>1.00155520995334</v>
      </c>
      <c r="B38" s="3" t="n">
        <v>324.475524475524</v>
      </c>
    </row>
    <row r="39" customFormat="false" ht="15.75" hidden="false" customHeight="false" outlineLevel="0" collapsed="false">
      <c r="A39" s="3" t="n">
        <v>1.00155520995334</v>
      </c>
      <c r="B39" s="3" t="n">
        <v>315.151515151515</v>
      </c>
    </row>
    <row r="40" customFormat="false" ht="15.75" hidden="false" customHeight="false" outlineLevel="0" collapsed="false">
      <c r="A40" s="3" t="n">
        <v>1.00155520995334</v>
      </c>
      <c r="B40" s="3" t="n">
        <v>309.557109557109</v>
      </c>
    </row>
    <row r="41" customFormat="false" ht="15.75" hidden="false" customHeight="false" outlineLevel="0" collapsed="false">
      <c r="A41" s="3" t="n">
        <v>1.09797822706065</v>
      </c>
      <c r="B41" s="3" t="n">
        <v>320.74592074592</v>
      </c>
    </row>
    <row r="42" customFormat="false" ht="15.75" hidden="false" customHeight="false" outlineLevel="0" collapsed="false">
      <c r="A42" s="3" t="n">
        <v>1.09797822706065</v>
      </c>
      <c r="B42" s="3" t="n">
        <v>311.421911421911</v>
      </c>
    </row>
    <row r="43" customFormat="false" ht="15.75" hidden="false" customHeight="false" outlineLevel="0" collapsed="false">
      <c r="A43" s="3" t="n">
        <v>1.09797822706065</v>
      </c>
      <c r="B43" s="3" t="n">
        <v>308.624708624708</v>
      </c>
    </row>
    <row r="44" customFormat="false" ht="15.75" hidden="false" customHeight="false" outlineLevel="0" collapsed="false">
      <c r="A44" s="3" t="n">
        <v>1.09486780715396</v>
      </c>
      <c r="B44" s="3" t="n">
        <v>304.895104895104</v>
      </c>
    </row>
    <row r="45" customFormat="false" ht="15.75" hidden="false" customHeight="false" outlineLevel="0" collapsed="false">
      <c r="A45" s="3" t="n">
        <v>1.1213063763608</v>
      </c>
      <c r="B45" s="3" t="n">
        <v>299.300699300699</v>
      </c>
    </row>
    <row r="46" customFormat="false" ht="15.75" hidden="false" customHeight="false" outlineLevel="0" collapsed="false">
      <c r="A46" s="3" t="n">
        <v>1.11975116640746</v>
      </c>
      <c r="B46" s="3" t="n">
        <v>297.902097902097</v>
      </c>
    </row>
    <row r="47" customFormat="false" ht="15.75" hidden="false" customHeight="false" outlineLevel="0" collapsed="false">
      <c r="A47" s="3" t="n">
        <v>1.14774494556765</v>
      </c>
      <c r="B47" s="3" t="n">
        <v>308.158508158508</v>
      </c>
    </row>
    <row r="48" customFormat="false" ht="15.75" hidden="false" customHeight="false" outlineLevel="0" collapsed="false">
      <c r="A48" s="3" t="n">
        <v>1.14774494556765</v>
      </c>
      <c r="B48" s="3" t="n">
        <v>306.293706293706</v>
      </c>
    </row>
    <row r="49" customFormat="false" ht="15.75" hidden="false" customHeight="false" outlineLevel="0" collapsed="false">
      <c r="A49" s="3" t="n">
        <v>1.44634525660965</v>
      </c>
      <c r="B49" s="3" t="n">
        <v>317.482517482517</v>
      </c>
    </row>
    <row r="50" customFormat="false" ht="15.75" hidden="false" customHeight="false" outlineLevel="0" collapsed="false">
      <c r="A50" s="3" t="n">
        <v>1.44634525660964</v>
      </c>
      <c r="B50" s="3" t="n">
        <v>307.226107226107</v>
      </c>
    </row>
    <row r="51" customFormat="false" ht="15.75" hidden="false" customHeight="false" outlineLevel="0" collapsed="false">
      <c r="A51" s="3" t="n">
        <v>1.50855365474339</v>
      </c>
      <c r="B51" s="3" t="n">
        <v>305.361305361305</v>
      </c>
    </row>
    <row r="52" customFormat="false" ht="15.75" hidden="false" customHeight="false" outlineLevel="0" collapsed="false">
      <c r="A52" s="3" t="n">
        <v>1.50855365474339</v>
      </c>
      <c r="B52" s="3" t="n">
        <v>300.6993006993</v>
      </c>
    </row>
    <row r="53" customFormat="false" ht="15.75" hidden="false" customHeight="false" outlineLevel="0" collapsed="false">
      <c r="A53" s="3" t="n">
        <v>1.68584758942458</v>
      </c>
      <c r="B53" s="3" t="n">
        <v>305.827505827505</v>
      </c>
    </row>
    <row r="54" customFormat="false" ht="15.75" hidden="false" customHeight="false" outlineLevel="0" collapsed="false">
      <c r="A54" s="3" t="n">
        <v>1.68584758942457</v>
      </c>
      <c r="B54" s="3" t="n">
        <v>302.564102564102</v>
      </c>
    </row>
    <row r="55" customFormat="false" ht="15.75" hidden="false" customHeight="false" outlineLevel="0" collapsed="false">
      <c r="A55" s="3" t="n">
        <v>1.75738724727838</v>
      </c>
      <c r="B55" s="3" t="n">
        <v>309.557109557109</v>
      </c>
    </row>
    <row r="56" customFormat="false" ht="15.75" hidden="false" customHeight="false" outlineLevel="0" collapsed="false">
      <c r="A56" s="3" t="n">
        <v>1.75738724727838</v>
      </c>
      <c r="B56" s="3" t="n">
        <v>307.692307692307</v>
      </c>
    </row>
    <row r="57" customFormat="false" ht="15.75" hidden="false" customHeight="false" outlineLevel="0" collapsed="false">
      <c r="A57" s="3" t="n">
        <v>1.75738724727838</v>
      </c>
      <c r="B57" s="3" t="n">
        <v>309.557109557109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A2" s="3" t="s">
        <v>181</v>
      </c>
      <c r="B2" s="19" t="n">
        <v>6.5E+017</v>
      </c>
      <c r="C2" s="19" t="n">
        <v>5.8E+017</v>
      </c>
      <c r="D2" s="19" t="n">
        <v>5.2E+017</v>
      </c>
      <c r="E2" s="19" t="n">
        <v>5.1E+017</v>
      </c>
      <c r="F2" s="19" t="n">
        <v>5E+017</v>
      </c>
      <c r="G2" s="20" t="n">
        <f aca="false">B2/5600000000000000</f>
        <v>116.071428571429</v>
      </c>
      <c r="H2" s="20" t="n">
        <f aca="false">C2/5600000000000000</f>
        <v>103.571428571429</v>
      </c>
      <c r="I2" s="20" t="n">
        <f aca="false">D2/5600000000000000</f>
        <v>92.8571428571429</v>
      </c>
      <c r="J2" s="20" t="n">
        <f aca="false">E2/5600000000000000</f>
        <v>91.0714285714286</v>
      </c>
      <c r="K2" s="20" t="n">
        <f aca="false">F2/5600000000000000</f>
        <v>89.2857142857143</v>
      </c>
    </row>
    <row r="3" customFormat="false" ht="15.75" hidden="false" customHeight="false" outlineLevel="0" collapsed="false">
      <c r="A3" s="3" t="s">
        <v>182</v>
      </c>
      <c r="B3" s="19" t="n">
        <v>43000000000000000</v>
      </c>
      <c r="C3" s="19" t="n">
        <v>49000000000000000</v>
      </c>
      <c r="D3" s="19" t="n">
        <v>57000000000000000</v>
      </c>
      <c r="E3" s="19" t="n">
        <v>66000000000000000</v>
      </c>
      <c r="F3" s="19" t="n">
        <v>78000000000000000</v>
      </c>
      <c r="G3" s="20" t="n">
        <f aca="false">B3*324/(6.022E+023)*1000000</f>
        <v>23.1351710395218</v>
      </c>
      <c r="H3" s="20" t="n">
        <f aca="false">C3*324/(6.022E+023)*1000000</f>
        <v>26.3633344403853</v>
      </c>
      <c r="I3" s="20" t="n">
        <f aca="false">D3*324/(6.022E+023)*1000000</f>
        <v>30.6675523082033</v>
      </c>
      <c r="J3" s="20" t="n">
        <f aca="false">E3*324/(6.022E+023)*1000000</f>
        <v>35.5097974094985</v>
      </c>
      <c r="K3" s="20" t="n">
        <f aca="false">F3*324/(6.022E+023)*1000000</f>
        <v>41.9661242112255</v>
      </c>
    </row>
    <row r="4" customFormat="false" ht="15.75" hidden="false" customHeight="false" outlineLevel="0" collapsed="false">
      <c r="G4" s="20" t="n">
        <f aca="false">G3/G2</f>
        <v>0.199318396648187</v>
      </c>
      <c r="H4" s="20" t="n">
        <f aca="false">H3/H2</f>
        <v>0.254542539424409</v>
      </c>
      <c r="I4" s="20" t="n">
        <f aca="false">I3/I2</f>
        <v>0.330265947934497</v>
      </c>
      <c r="J4" s="20" t="n">
        <f aca="false">J3/J2</f>
        <v>0.389911500967042</v>
      </c>
      <c r="K4" s="20" t="n">
        <f aca="false">K3/K2</f>
        <v>0.470020591165726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B1" s="2" t="s">
        <v>2</v>
      </c>
      <c r="C1" s="3" t="s">
        <v>183</v>
      </c>
      <c r="D1" s="3" t="s">
        <v>184</v>
      </c>
    </row>
    <row r="2" customFormat="false" ht="15.75" hidden="false" customHeight="false" outlineLevel="0" collapsed="false">
      <c r="A2" s="3" t="s">
        <v>56</v>
      </c>
      <c r="B2" s="3" t="n">
        <v>0.41</v>
      </c>
      <c r="C2" s="0" t="n">
        <f aca="false">20*1.17</f>
        <v>23.4</v>
      </c>
      <c r="E2" s="6" t="s">
        <v>55</v>
      </c>
    </row>
    <row r="3" customFormat="false" ht="15.75" hidden="false" customHeight="false" outlineLevel="0" collapsed="false">
      <c r="A3" s="3" t="s">
        <v>56</v>
      </c>
      <c r="B3" s="0" t="n">
        <f aca="false">1*LN(2)</f>
        <v>0.6931471806</v>
      </c>
      <c r="C3" s="0" t="n">
        <f aca="false">39*0.67</f>
        <v>26.13</v>
      </c>
      <c r="E3" s="6" t="s">
        <v>55</v>
      </c>
    </row>
    <row r="4" customFormat="false" ht="15.75" hidden="false" customHeight="false" outlineLevel="0" collapsed="false">
      <c r="A4" s="3" t="s">
        <v>56</v>
      </c>
      <c r="B4" s="0" t="n">
        <f aca="false">1.5*LN(2)</f>
        <v>1.039720771</v>
      </c>
      <c r="C4" s="0" t="n">
        <f aca="false">77*0.5</f>
        <v>38.5</v>
      </c>
      <c r="E4" s="6" t="s">
        <v>55</v>
      </c>
    </row>
    <row r="5" customFormat="false" ht="15.75" hidden="false" customHeight="false" outlineLevel="0" collapsed="false">
      <c r="A5" s="3" t="s">
        <v>56</v>
      </c>
      <c r="B5" s="0" t="n">
        <f aca="false">2*LN(2)</f>
        <v>1.386294361</v>
      </c>
      <c r="C5" s="0" t="n">
        <f aca="false">132*0.27</f>
        <v>35.64</v>
      </c>
      <c r="E5" s="6" t="s">
        <v>55</v>
      </c>
    </row>
    <row r="6" customFormat="false" ht="15.75" hidden="false" customHeight="false" outlineLevel="0" collapsed="false">
      <c r="A6" s="3" t="s">
        <v>56</v>
      </c>
      <c r="B6" s="0" t="n">
        <f aca="false">2.5*LN(2)</f>
        <v>1.732867951</v>
      </c>
      <c r="C6" s="0" t="n">
        <f aca="false">221*0.2</f>
        <v>44.2</v>
      </c>
      <c r="E6" s="6" t="s">
        <v>55</v>
      </c>
    </row>
  </sheetData>
  <hyperlinks>
    <hyperlink ref="E2" r:id="rId1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E3" r:id="rId2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E4" r:id="rId3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E5" r:id="rId4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  <hyperlink ref="E6" r:id="rId5" display="http://www.researchgate.net/publication/237130769_Modulation_of_Chemical_Composition_and_Other_Parameters_of_the_Cell_by_Growth_Rate?enrichId=rgreq-6fba0aba-8258-43b4-bba7-1e31a3add3f6&amp;enrichSource=Y292ZXJQYWdlOzIzNzEzMDc2OTtBUzoxMTk3MDcxMjIyNzg0MDBAMTQwNTU1MTgxMDQwNw%3D%3D&amp;el=1_x_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2018-05-07T11:55:45Z</dcterms:modified>
  <cp:revision>1</cp:revision>
  <dc:subject/>
  <dc:title/>
</cp:coreProperties>
</file>