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_User\_RD_Data_Archive\Submissions\2023\_waiting_on_author\FY23-079_NRS-06-2023-002_Yude_JA\AIP\Data\BorealEurope\"/>
    </mc:Choice>
  </mc:AlternateContent>
  <xr:revisionPtr revIDLastSave="0" documentId="13_ncr:1_{801DEEF5-8A20-4307-A49A-3F7DA77FF8BA}" xr6:coauthVersionLast="47" xr6:coauthVersionMax="47" xr10:uidLastSave="{00000000-0000-0000-0000-000000000000}"/>
  <bookViews>
    <workbookView xWindow="-39792" yWindow="2112" windowWidth="30960" windowHeight="12204" xr2:uid="{00000000-000D-0000-FFFF-FFFF00000000}"/>
  </bookViews>
  <sheets>
    <sheet name="Finland" sheetId="1" r:id="rId1"/>
    <sheet name="Norway" sheetId="4" r:id="rId2"/>
    <sheet name="Sweden" sheetId="3" r:id="rId3"/>
    <sheet name="All Forest Land" sheetId="5" r:id="rId4"/>
    <sheet name="Productive Forest Land" sheetId="6" r:id="rId5"/>
  </sheets>
  <definedNames>
    <definedName name="_Hlk44756964" localSheetId="0">Finland!$H$15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/>
  <c r="W2" i="5"/>
  <c r="B2" i="6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7" i="3"/>
  <c r="AL2" i="5" l="1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8" i="1"/>
  <c r="M7" i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7" i="3"/>
  <c r="AE4" i="5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3" i="5"/>
  <c r="Y3" i="5" l="1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2" i="5"/>
  <c r="W3" i="5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X2" i="5"/>
  <c r="Z54" i="5" l="1"/>
  <c r="AA54" i="5"/>
  <c r="Z46" i="5"/>
  <c r="AA46" i="5"/>
  <c r="Z38" i="5"/>
  <c r="AA38" i="5"/>
  <c r="Z30" i="5"/>
  <c r="AA30" i="5"/>
  <c r="Z22" i="5"/>
  <c r="AA22" i="5"/>
  <c r="Z14" i="5"/>
  <c r="AA14" i="5"/>
  <c r="Z6" i="5"/>
  <c r="AA6" i="5"/>
  <c r="Z7" i="5"/>
  <c r="AA7" i="5"/>
  <c r="Z21" i="5"/>
  <c r="AA21" i="5"/>
  <c r="Z15" i="5"/>
  <c r="AA15" i="5"/>
  <c r="Z45" i="5"/>
  <c r="AA45" i="5"/>
  <c r="Z29" i="5"/>
  <c r="AA29" i="5"/>
  <c r="Z44" i="5"/>
  <c r="AA44" i="5"/>
  <c r="Z12" i="5"/>
  <c r="AA12" i="5"/>
  <c r="Z59" i="5"/>
  <c r="AA59" i="5"/>
  <c r="Z51" i="5"/>
  <c r="AA51" i="5"/>
  <c r="Z43" i="5"/>
  <c r="AA43" i="5"/>
  <c r="Z35" i="5"/>
  <c r="AA35" i="5"/>
  <c r="Z27" i="5"/>
  <c r="AA27" i="5"/>
  <c r="Z19" i="5"/>
  <c r="AA19" i="5"/>
  <c r="Z11" i="5"/>
  <c r="AA11" i="5"/>
  <c r="Z3" i="5"/>
  <c r="AF3" i="5" s="1"/>
  <c r="AA3" i="5"/>
  <c r="AB3" i="5" s="1"/>
  <c r="Z47" i="5"/>
  <c r="AA47" i="5"/>
  <c r="Z23" i="5"/>
  <c r="AA23" i="5"/>
  <c r="Z5" i="5"/>
  <c r="AA5" i="5"/>
  <c r="Z2" i="5"/>
  <c r="AA2" i="5"/>
  <c r="Z4" i="5"/>
  <c r="AA4" i="5"/>
  <c r="Z58" i="5"/>
  <c r="AA58" i="5"/>
  <c r="Z50" i="5"/>
  <c r="AA50" i="5"/>
  <c r="Z42" i="5"/>
  <c r="AA42" i="5"/>
  <c r="Z34" i="5"/>
  <c r="AA34" i="5"/>
  <c r="Z26" i="5"/>
  <c r="AA26" i="5"/>
  <c r="Z18" i="5"/>
  <c r="AA18" i="5"/>
  <c r="Z10" i="5"/>
  <c r="AA10" i="5"/>
  <c r="Z31" i="5"/>
  <c r="AA31" i="5"/>
  <c r="Z37" i="5"/>
  <c r="AA37" i="5"/>
  <c r="Z36" i="5"/>
  <c r="AA36" i="5"/>
  <c r="Z20" i="5"/>
  <c r="AA20" i="5"/>
  <c r="Z57" i="5"/>
  <c r="AA57" i="5"/>
  <c r="Z49" i="5"/>
  <c r="AA49" i="5"/>
  <c r="Z41" i="5"/>
  <c r="AA41" i="5"/>
  <c r="Z33" i="5"/>
  <c r="AA33" i="5"/>
  <c r="Z25" i="5"/>
  <c r="AA25" i="5"/>
  <c r="Z17" i="5"/>
  <c r="AA17" i="5"/>
  <c r="Z9" i="5"/>
  <c r="AA9" i="5"/>
  <c r="Z55" i="5"/>
  <c r="AA55" i="5"/>
  <c r="Z39" i="5"/>
  <c r="AA39" i="5"/>
  <c r="Z53" i="5"/>
  <c r="AA53" i="5"/>
  <c r="Z13" i="5"/>
  <c r="AA13" i="5"/>
  <c r="Z52" i="5"/>
  <c r="AA52" i="5"/>
  <c r="Z28" i="5"/>
  <c r="AA28" i="5"/>
  <c r="Z56" i="5"/>
  <c r="AA56" i="5"/>
  <c r="Z48" i="5"/>
  <c r="AA48" i="5"/>
  <c r="Z40" i="5"/>
  <c r="AA40" i="5"/>
  <c r="Z32" i="5"/>
  <c r="AA32" i="5"/>
  <c r="Z24" i="5"/>
  <c r="AA24" i="5"/>
  <c r="Z16" i="5"/>
  <c r="AA16" i="5"/>
  <c r="Z8" i="5"/>
  <c r="AA8" i="5"/>
  <c r="AB4" i="5" l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F4" i="5"/>
  <c r="AF5" i="5" s="1"/>
  <c r="AF6" i="5" s="1"/>
  <c r="AF7" i="5" s="1"/>
  <c r="AF8" i="5" s="1"/>
  <c r="AF9" i="5" s="1"/>
  <c r="AF10" i="5" s="1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R66" i="3"/>
  <c r="R63" i="3"/>
  <c r="R64" i="3"/>
  <c r="R65" i="3"/>
  <c r="P2" i="5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2" i="6"/>
  <c r="Y7" i="3" l="1"/>
  <c r="F7" i="4"/>
  <c r="R7" i="1"/>
  <c r="R8" i="1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8" i="3"/>
  <c r="Q65" i="4"/>
  <c r="P65" i="4"/>
  <c r="G65" i="4"/>
  <c r="F65" i="4"/>
  <c r="Q64" i="4"/>
  <c r="P64" i="4"/>
  <c r="G64" i="4"/>
  <c r="F64" i="4"/>
  <c r="Q63" i="4"/>
  <c r="P63" i="4"/>
  <c r="G63" i="4"/>
  <c r="F63" i="4"/>
  <c r="Q62" i="4"/>
  <c r="P62" i="4"/>
  <c r="G62" i="4"/>
  <c r="F62" i="4"/>
  <c r="Q61" i="4"/>
  <c r="P61" i="4"/>
  <c r="G61" i="4"/>
  <c r="F61" i="4"/>
  <c r="Q60" i="4"/>
  <c r="P60" i="4"/>
  <c r="G60" i="4"/>
  <c r="F60" i="4"/>
  <c r="Q59" i="4"/>
  <c r="P59" i="4"/>
  <c r="G59" i="4"/>
  <c r="F59" i="4"/>
  <c r="Q58" i="4"/>
  <c r="P58" i="4"/>
  <c r="G58" i="4"/>
  <c r="F58" i="4"/>
  <c r="Q57" i="4"/>
  <c r="P57" i="4"/>
  <c r="G57" i="4"/>
  <c r="F57" i="4"/>
  <c r="Q56" i="4"/>
  <c r="P56" i="4"/>
  <c r="G56" i="4"/>
  <c r="F56" i="4"/>
  <c r="Q55" i="4"/>
  <c r="P55" i="4"/>
  <c r="G55" i="4"/>
  <c r="F55" i="4"/>
  <c r="Q54" i="4"/>
  <c r="P54" i="4"/>
  <c r="G54" i="4"/>
  <c r="F54" i="4"/>
  <c r="Q53" i="4"/>
  <c r="P53" i="4"/>
  <c r="G53" i="4"/>
  <c r="F53" i="4"/>
  <c r="Q52" i="4"/>
  <c r="P52" i="4"/>
  <c r="G52" i="4"/>
  <c r="F52" i="4"/>
  <c r="Q51" i="4"/>
  <c r="P51" i="4"/>
  <c r="G51" i="4"/>
  <c r="F51" i="4"/>
  <c r="Q50" i="4"/>
  <c r="P50" i="4"/>
  <c r="G50" i="4"/>
  <c r="F50" i="4"/>
  <c r="Q49" i="4"/>
  <c r="P49" i="4"/>
  <c r="G49" i="4"/>
  <c r="F49" i="4"/>
  <c r="Q48" i="4"/>
  <c r="P48" i="4"/>
  <c r="G48" i="4"/>
  <c r="F48" i="4"/>
  <c r="Q47" i="4"/>
  <c r="P47" i="4"/>
  <c r="G47" i="4"/>
  <c r="F47" i="4"/>
  <c r="Q46" i="4"/>
  <c r="P46" i="4"/>
  <c r="G46" i="4"/>
  <c r="F46" i="4"/>
  <c r="Q45" i="4"/>
  <c r="P45" i="4"/>
  <c r="G45" i="4"/>
  <c r="F45" i="4"/>
  <c r="Q44" i="4"/>
  <c r="P44" i="4"/>
  <c r="G44" i="4"/>
  <c r="F44" i="4"/>
  <c r="Q43" i="4"/>
  <c r="P43" i="4"/>
  <c r="G43" i="4"/>
  <c r="F43" i="4"/>
  <c r="Q42" i="4"/>
  <c r="P42" i="4"/>
  <c r="G42" i="4"/>
  <c r="F42" i="4"/>
  <c r="Q41" i="4"/>
  <c r="P41" i="4"/>
  <c r="G41" i="4"/>
  <c r="F41" i="4"/>
  <c r="Q40" i="4"/>
  <c r="P40" i="4"/>
  <c r="G40" i="4"/>
  <c r="F40" i="4"/>
  <c r="Q39" i="4"/>
  <c r="P39" i="4"/>
  <c r="G39" i="4"/>
  <c r="F39" i="4"/>
  <c r="Q38" i="4"/>
  <c r="P38" i="4"/>
  <c r="G38" i="4"/>
  <c r="F38" i="4"/>
  <c r="Q37" i="4"/>
  <c r="P37" i="4"/>
  <c r="G37" i="4"/>
  <c r="F37" i="4"/>
  <c r="Q36" i="4"/>
  <c r="P36" i="4"/>
  <c r="G36" i="4"/>
  <c r="F36" i="4"/>
  <c r="Q35" i="4"/>
  <c r="P35" i="4"/>
  <c r="G35" i="4"/>
  <c r="F35" i="4"/>
  <c r="Q34" i="4"/>
  <c r="P34" i="4"/>
  <c r="G34" i="4"/>
  <c r="F34" i="4"/>
  <c r="Q33" i="4"/>
  <c r="P33" i="4"/>
  <c r="G33" i="4"/>
  <c r="F33" i="4"/>
  <c r="Q32" i="4"/>
  <c r="P32" i="4"/>
  <c r="G32" i="4"/>
  <c r="F32" i="4"/>
  <c r="Q31" i="4"/>
  <c r="P31" i="4"/>
  <c r="G31" i="4"/>
  <c r="F31" i="4"/>
  <c r="Q30" i="4"/>
  <c r="P30" i="4"/>
  <c r="G30" i="4"/>
  <c r="F30" i="4"/>
  <c r="Q29" i="4"/>
  <c r="P29" i="4"/>
  <c r="G29" i="4"/>
  <c r="F29" i="4"/>
  <c r="Q28" i="4"/>
  <c r="P28" i="4"/>
  <c r="G28" i="4"/>
  <c r="F28" i="4"/>
  <c r="Q27" i="4"/>
  <c r="P27" i="4"/>
  <c r="G27" i="4"/>
  <c r="F27" i="4"/>
  <c r="Q26" i="4"/>
  <c r="P26" i="4"/>
  <c r="G26" i="4"/>
  <c r="F26" i="4"/>
  <c r="Q25" i="4"/>
  <c r="P25" i="4"/>
  <c r="G25" i="4"/>
  <c r="F25" i="4"/>
  <c r="Q24" i="4"/>
  <c r="P24" i="4"/>
  <c r="G24" i="4"/>
  <c r="F24" i="4"/>
  <c r="Q23" i="4"/>
  <c r="P23" i="4"/>
  <c r="G23" i="4"/>
  <c r="F23" i="4"/>
  <c r="Q22" i="4"/>
  <c r="P22" i="4"/>
  <c r="G22" i="4"/>
  <c r="F22" i="4"/>
  <c r="Q21" i="4"/>
  <c r="P21" i="4"/>
  <c r="G21" i="4"/>
  <c r="F21" i="4"/>
  <c r="Q20" i="4"/>
  <c r="P20" i="4"/>
  <c r="G20" i="4"/>
  <c r="F20" i="4"/>
  <c r="Q19" i="4"/>
  <c r="P19" i="4"/>
  <c r="G19" i="4"/>
  <c r="F19" i="4"/>
  <c r="Q18" i="4"/>
  <c r="P18" i="4"/>
  <c r="G18" i="4"/>
  <c r="F18" i="4"/>
  <c r="Q17" i="4"/>
  <c r="P17" i="4"/>
  <c r="G17" i="4"/>
  <c r="F17" i="4"/>
  <c r="Q16" i="4"/>
  <c r="P16" i="4"/>
  <c r="G16" i="4"/>
  <c r="F16" i="4"/>
  <c r="Q15" i="4"/>
  <c r="P15" i="4"/>
  <c r="G15" i="4"/>
  <c r="F15" i="4"/>
  <c r="Q14" i="4"/>
  <c r="P14" i="4"/>
  <c r="G14" i="4"/>
  <c r="F14" i="4"/>
  <c r="Q13" i="4"/>
  <c r="P13" i="4"/>
  <c r="G13" i="4"/>
  <c r="F13" i="4"/>
  <c r="Q12" i="4"/>
  <c r="P12" i="4"/>
  <c r="G12" i="4"/>
  <c r="F12" i="4"/>
  <c r="Q11" i="4"/>
  <c r="P11" i="4"/>
  <c r="G11" i="4"/>
  <c r="F11" i="4"/>
  <c r="Q10" i="4"/>
  <c r="P10" i="4"/>
  <c r="G10" i="4"/>
  <c r="F10" i="4"/>
  <c r="Q9" i="4"/>
  <c r="P9" i="4"/>
  <c r="G9" i="4"/>
  <c r="F9" i="4"/>
  <c r="Q8" i="4"/>
  <c r="P8" i="4"/>
  <c r="G8" i="4"/>
  <c r="F8" i="4"/>
  <c r="Q7" i="4"/>
  <c r="P7" i="4"/>
  <c r="G7" i="4"/>
  <c r="B7" i="4"/>
  <c r="P8" i="1" l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7" i="1"/>
  <c r="Q7" i="1" s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N8" i="1"/>
  <c r="N9" i="1"/>
  <c r="N10" i="1"/>
  <c r="N7" i="1"/>
  <c r="F8" i="1"/>
  <c r="O35" i="1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6" i="1"/>
  <c r="O37" i="1"/>
  <c r="O38" i="1"/>
  <c r="O39" i="1"/>
  <c r="O40" i="1"/>
  <c r="O41" i="1"/>
  <c r="O42" i="1"/>
  <c r="O7" i="1"/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7" i="1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 Stål</author>
    <author>Lina Arnesson Ceder</author>
  </authors>
  <commentList>
    <comment ref="E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Datafilled from 1960-1991. multiplied by quata harvest/total drain 1991-2015.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Mean annual increment per ha x area</t>
        </r>
      </text>
    </comment>
    <comment ref="Q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m3sk. Almoust same as in sweden while sweden has a bit mor GROT and Finland has a bit more stump harvest.</t>
        </r>
      </text>
    </comment>
    <comment ref="N7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Lina Arnesson Ceder:</t>
        </r>
        <r>
          <rPr>
            <sz val="9"/>
            <color indexed="81"/>
            <rFont val="Tahoma"/>
            <family val="2"/>
          </rPr>
          <t xml:space="preserve">
0,98*Increment Forest land</t>
        </r>
      </text>
    </comment>
    <comment ref="P7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Lina Arnesson Ceder:</t>
        </r>
        <r>
          <rPr>
            <sz val="9"/>
            <color indexed="81"/>
            <rFont val="Tahoma"/>
            <family val="2"/>
          </rPr>
          <t xml:space="preserve">
0,98* Harvest All Forest Land</t>
        </r>
      </text>
    </comment>
    <comment ref="Q7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Lina Arnesson Ceder:</t>
        </r>
        <r>
          <rPr>
            <sz val="9"/>
            <color indexed="81"/>
            <rFont val="Tahoma"/>
            <family val="2"/>
          </rPr>
          <t xml:space="preserve">
Harvested stem volume PFL * 0,045</t>
        </r>
      </text>
    </comment>
    <comment ref="R7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Lina Arnesson Ceder:</t>
        </r>
        <r>
          <rPr>
            <sz val="9"/>
            <color indexed="81"/>
            <rFont val="Tahoma"/>
            <family val="2"/>
          </rPr>
          <t xml:space="preserve">
0,98*Total decrement All forest Land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 Stål</author>
  </authors>
  <commentList>
    <comment ref="C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Interpolated between "base years" (1959, 1970, 1984, 1990, 1995) up to year 1995
From 1996 estimated annually based on permanent sample plots</t>
        </r>
      </text>
    </comment>
    <comment ref="D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Interpolated between "base years" (1959, 1970, 1984, 1990, 1995) up to year 1995
From 1996 estimated annually based on permanent sample plots</t>
        </r>
      </text>
    </comment>
    <comment ref="F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Please specify which measurment of harvested residues.
Grot 3%</t>
        </r>
      </text>
    </comment>
    <comment ref="G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Gustav Stål:</t>
        </r>
        <r>
          <rPr>
            <sz val="9"/>
            <color indexed="81"/>
            <rFont val="Tahoma"/>
            <family val="2"/>
          </rPr>
          <t xml:space="preserve">
Harvest multiplied with a factor based on mean ratio between drain and harvest 1990-2017.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 Stål</author>
  </authors>
  <commentList>
    <comment ref="Q6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Gustav Stål: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NFI</t>
        </r>
      </text>
    </comment>
    <comment ref="R6" authorId="0" shapeId="0" xr:uid="{00000000-0006-0000-0800-000003000000}">
      <text>
        <r>
          <rPr>
            <b/>
            <sz val="9"/>
            <color rgb="FF000000"/>
            <rFont val="Tahoma"/>
            <family val="2"/>
          </rPr>
          <t>Gustav Stål: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m3sk equivalents. According to data from the Swedish forest agency between 2012-2015. By then the GROT harvest had deceased from almost doubled the amound by 2010-2011. GROT started in the 1970s.</t>
        </r>
      </text>
    </comment>
    <comment ref="X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SKS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Arnesson Ceder</author>
  </authors>
  <commentList>
    <comment ref="L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Lina Arnesson Ceder:</t>
        </r>
        <r>
          <rPr>
            <sz val="9"/>
            <color indexed="81"/>
            <rFont val="Tahoma"/>
            <family val="2"/>
          </rPr>
          <t xml:space="preserve">
Bruttoavverkning SKS</t>
        </r>
      </text>
    </comment>
  </commentList>
</comments>
</file>

<file path=xl/sharedStrings.xml><?xml version="1.0" encoding="utf-8"?>
<sst xmlns="http://schemas.openxmlformats.org/spreadsheetml/2006/main" count="166" uniqueCount="63">
  <si>
    <t>Forest land (FAO)</t>
  </si>
  <si>
    <t>Total</t>
  </si>
  <si>
    <t>Formally protected areas</t>
  </si>
  <si>
    <t>All tree species and volume in m3 over bark</t>
  </si>
  <si>
    <t>Area (ha)</t>
  </si>
  <si>
    <t>Growing stock (m3)</t>
  </si>
  <si>
    <t>Increment (m3/yr)</t>
  </si>
  <si>
    <t>Harvested stem volume (m3)</t>
  </si>
  <si>
    <t>Harvested residues (m3)</t>
  </si>
  <si>
    <t>Total decrement (m3)</t>
  </si>
  <si>
    <t>Productive forest land (&gt;1m3/ha/yr, excluding the formally protected areas)</t>
  </si>
  <si>
    <t>Growing stock (Mm3)</t>
  </si>
  <si>
    <t>Increment (Mm3/yr)</t>
  </si>
  <si>
    <t>Harvested stem volume (Mm3)</t>
  </si>
  <si>
    <t>total decrement (Mm3)</t>
  </si>
  <si>
    <t>Total decrement (Mm3)</t>
  </si>
  <si>
    <t>Harvested residues (Mm3)</t>
  </si>
  <si>
    <t>Area (Kha)</t>
  </si>
  <si>
    <t>GROT-</t>
  </si>
  <si>
    <t xml:space="preserve">faktor: </t>
  </si>
  <si>
    <t>nfi-data</t>
  </si>
  <si>
    <t>från luke</t>
  </si>
  <si>
    <t>luke</t>
  </si>
  <si>
    <t>Productive forest land (&gt;1m3/ha/yr, including the formally protected areas)</t>
  </si>
  <si>
    <t>Fråga Pekka</t>
  </si>
  <si>
    <t>growing stock PFL</t>
  </si>
  <si>
    <t>Productive forest land (&gt;1m3/ha/yr, excluding/included the formally protected areas)</t>
  </si>
  <si>
    <t>1960-1979: 5% (of productive plus poorly productive land)</t>
  </si>
  <si>
    <t>1980-1989: 7%</t>
  </si>
  <si>
    <t>1990-1999: 8%</t>
  </si>
  <si>
    <t>2000-2009: 9%</t>
  </si>
  <si>
    <t>2010-2018: 10%</t>
  </si>
  <si>
    <t>Statistics for all of Norway</t>
  </si>
  <si>
    <t xml:space="preserve">viss % av avverkningen som naturlig avgång, Baserat på data från 1990-2017, Fått av Stein Tomter, </t>
  </si>
  <si>
    <t>Norweigan data for increment and havested stem volume is whitout bark, but is here adjusted to with bark with factor 1.18</t>
  </si>
  <si>
    <t>Productive forest land (&gt;1m3/ha/yr)</t>
  </si>
  <si>
    <t>Formally protected areas 1/1 2020</t>
  </si>
  <si>
    <t>Area (Mha)</t>
  </si>
  <si>
    <t>Forest:</t>
  </si>
  <si>
    <t xml:space="preserve">603878.176 </t>
  </si>
  <si>
    <t>Prod. Forest:</t>
  </si>
  <si>
    <t xml:space="preserve">324344.884 </t>
  </si>
  <si>
    <t>FIN</t>
  </si>
  <si>
    <t>SWE</t>
  </si>
  <si>
    <t>NOR</t>
  </si>
  <si>
    <t>Growing stock MTC</t>
  </si>
  <si>
    <t>Harvested S.V M3sk</t>
  </si>
  <si>
    <t>Harvested S.T MTC</t>
  </si>
  <si>
    <t>Harvested stem Volume acc MTC</t>
  </si>
  <si>
    <t>hsv *0,3675)</t>
  </si>
  <si>
    <t>hsv acc MTC * 0,2095</t>
  </si>
  <si>
    <t>h. residues tot</t>
  </si>
  <si>
    <t>h. residues tot * 0,3675=  MTC</t>
  </si>
  <si>
    <t>kvar i skogen</t>
  </si>
  <si>
    <t>hsv *0,3675)acc</t>
  </si>
  <si>
    <t>h. residues tot * 0,3675=  MTC acc</t>
  </si>
  <si>
    <t>ut ut skogen</t>
  </si>
  <si>
    <t>Total decrement (Mm3) 2021-02-01</t>
  </si>
  <si>
    <r>
      <t xml:space="preserve">Area covered by “land not available for wood production”. </t>
    </r>
    <r>
      <rPr>
        <u/>
        <sz val="12"/>
        <rFont val="Calibri"/>
        <family val="2"/>
        <scheme val="minor"/>
      </rPr>
      <t>Here please receive my expert opinion:</t>
    </r>
  </si>
  <si>
    <t>Year</t>
  </si>
  <si>
    <t>Nat avg all skogsmark (m3/ha/yr)</t>
  </si>
  <si>
    <t>Nat avg prod mark (m3/ha/yr)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</si>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</sst>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0.0"/>
    <numFmt numFmtId="168" formatCode="_-* #,##0.0_-;\-* #,##0.0_-;_-* &quot;-&quot;??_-;_-@_-"/>
    <numFmt numFmtId="169" formatCode="0.0000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8" fillId="0" borderId="0" applyNumberFormat="0" applyBorder="0" applyAlignment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6" fillId="0" borderId="0"/>
  </cellStyleXfs>
  <cellXfs count="90">
    <xf numFmtId="0" fontId="0" fillId="0" borderId="0" xfId="0"/>
    <xf numFmtId="0" fontId="1" fillId="0" borderId="0" xfId="0" applyFont="1"/>
    <xf numFmtId="0" fontId="0" fillId="0" borderId="4" xfId="0" applyBorder="1"/>
    <xf numFmtId="0" fontId="4" fillId="0" borderId="0" xfId="0" applyFont="1"/>
    <xf numFmtId="0" fontId="4" fillId="0" borderId="4" xfId="0" applyFont="1" applyBorder="1"/>
    <xf numFmtId="0" fontId="2" fillId="0" borderId="0" xfId="0" applyFont="1"/>
    <xf numFmtId="49" fontId="5" fillId="0" borderId="0" xfId="0" applyNumberFormat="1" applyFont="1"/>
    <xf numFmtId="0" fontId="4" fillId="0" borderId="5" xfId="0" applyFont="1" applyBorder="1"/>
    <xf numFmtId="0" fontId="8" fillId="0" borderId="0" xfId="1"/>
    <xf numFmtId="1" fontId="0" fillId="0" borderId="0" xfId="0" applyNumberFormat="1"/>
    <xf numFmtId="165" fontId="5" fillId="0" borderId="0" xfId="2" applyNumberFormat="1" applyFont="1"/>
    <xf numFmtId="165" fontId="0" fillId="0" borderId="0" xfId="2" applyNumberFormat="1" applyFont="1"/>
    <xf numFmtId="165" fontId="4" fillId="0" borderId="0" xfId="2" applyNumberFormat="1" applyFont="1" applyBorder="1"/>
    <xf numFmtId="1" fontId="1" fillId="0" borderId="0" xfId="0" applyNumberFormat="1" applyFont="1"/>
    <xf numFmtId="9" fontId="0" fillId="0" borderId="2" xfId="3" applyFont="1" applyBorder="1"/>
    <xf numFmtId="2" fontId="0" fillId="0" borderId="0" xfId="0" applyNumberFormat="1"/>
    <xf numFmtId="167" fontId="0" fillId="0" borderId="0" xfId="0" applyNumberFormat="1"/>
    <xf numFmtId="3" fontId="0" fillId="0" borderId="0" xfId="0" applyNumberFormat="1"/>
    <xf numFmtId="1" fontId="12" fillId="0" borderId="0" xfId="0" applyNumberFormat="1" applyFont="1"/>
    <xf numFmtId="1" fontId="0" fillId="0" borderId="1" xfId="0" applyNumberFormat="1" applyBorder="1"/>
    <xf numFmtId="1" fontId="4" fillId="0" borderId="0" xfId="0" applyNumberFormat="1" applyFont="1"/>
    <xf numFmtId="1" fontId="0" fillId="0" borderId="0" xfId="2" applyNumberFormat="1" applyFont="1"/>
    <xf numFmtId="0" fontId="1" fillId="3" borderId="0" xfId="0" applyFont="1" applyFill="1"/>
    <xf numFmtId="0" fontId="0" fillId="0" borderId="0" xfId="0" applyAlignment="1">
      <alignment wrapText="1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wrapText="1"/>
    </xf>
    <xf numFmtId="168" fontId="0" fillId="0" borderId="0" xfId="2" applyNumberFormat="1" applyFont="1"/>
    <xf numFmtId="167" fontId="0" fillId="0" borderId="0" xfId="0" applyNumberFormat="1" applyAlignment="1">
      <alignment wrapText="1"/>
    </xf>
    <xf numFmtId="2" fontId="0" fillId="0" borderId="4" xfId="0" applyNumberFormat="1" applyBorder="1"/>
    <xf numFmtId="2" fontId="0" fillId="0" borderId="1" xfId="0" applyNumberFormat="1" applyBorder="1"/>
    <xf numFmtId="2" fontId="4" fillId="0" borderId="4" xfId="0" applyNumberFormat="1" applyFont="1" applyBorder="1"/>
    <xf numFmtId="0" fontId="0" fillId="0" borderId="1" xfId="0" applyBorder="1"/>
    <xf numFmtId="166" fontId="0" fillId="0" borderId="2" xfId="3" applyNumberFormat="1" applyFont="1" applyFill="1" applyBorder="1"/>
    <xf numFmtId="2" fontId="4" fillId="0" borderId="0" xfId="0" applyNumberFormat="1" applyFont="1"/>
    <xf numFmtId="167" fontId="4" fillId="0" borderId="5" xfId="0" applyNumberFormat="1" applyFont="1" applyBorder="1"/>
    <xf numFmtId="169" fontId="0" fillId="0" borderId="0" xfId="0" applyNumberFormat="1"/>
    <xf numFmtId="169" fontId="16" fillId="0" borderId="0" xfId="4" applyNumberFormat="1"/>
    <xf numFmtId="168" fontId="0" fillId="0" borderId="0" xfId="2" applyNumberFormat="1" applyFont="1" applyFill="1"/>
    <xf numFmtId="1" fontId="8" fillId="0" borderId="0" xfId="1" applyNumberFormat="1"/>
    <xf numFmtId="1" fontId="0" fillId="0" borderId="4" xfId="0" applyNumberForma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19" fillId="0" borderId="4" xfId="0" applyFont="1" applyBorder="1"/>
    <xf numFmtId="0" fontId="17" fillId="0" borderId="4" xfId="0" applyFont="1" applyBorder="1"/>
    <xf numFmtId="0" fontId="2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5" fontId="17" fillId="0" borderId="0" xfId="2" applyNumberFormat="1" applyFont="1"/>
    <xf numFmtId="165" fontId="18" fillId="0" borderId="0" xfId="2" applyNumberFormat="1" applyFont="1"/>
    <xf numFmtId="165" fontId="19" fillId="0" borderId="0" xfId="2" applyNumberFormat="1" applyFont="1" applyBorder="1"/>
    <xf numFmtId="165" fontId="17" fillId="0" borderId="0" xfId="2" applyNumberFormat="1" applyFont="1" applyBorder="1"/>
    <xf numFmtId="165" fontId="17" fillId="0" borderId="0" xfId="2" applyNumberFormat="1" applyFont="1" applyFill="1" applyProtection="1"/>
    <xf numFmtId="1" fontId="17" fillId="0" borderId="4" xfId="0" applyNumberFormat="1" applyFont="1" applyBorder="1"/>
    <xf numFmtId="1" fontId="17" fillId="0" borderId="0" xfId="0" applyNumberFormat="1" applyFont="1"/>
    <xf numFmtId="0" fontId="15" fillId="6" borderId="7" xfId="0" applyFont="1" applyFill="1" applyBorder="1"/>
    <xf numFmtId="0" fontId="14" fillId="6" borderId="7" xfId="0" applyFont="1" applyFill="1" applyBorder="1"/>
    <xf numFmtId="0" fontId="3" fillId="6" borderId="7" xfId="0" applyFont="1" applyFill="1" applyBorder="1"/>
    <xf numFmtId="0" fontId="4" fillId="6" borderId="7" xfId="0" applyFont="1" applyFill="1" applyBorder="1"/>
    <xf numFmtId="0" fontId="0" fillId="0" borderId="6" xfId="0" applyBorder="1"/>
    <xf numFmtId="0" fontId="8" fillId="0" borderId="0" xfId="1" applyBorder="1"/>
    <xf numFmtId="0" fontId="12" fillId="0" borderId="0" xfId="0" applyFont="1"/>
    <xf numFmtId="0" fontId="20" fillId="0" borderId="0" xfId="1" applyFont="1" applyBorder="1"/>
    <xf numFmtId="1" fontId="8" fillId="0" borderId="0" xfId="1" applyNumberFormat="1" applyBorder="1"/>
    <xf numFmtId="1" fontId="0" fillId="0" borderId="0" xfId="2" applyNumberFormat="1" applyFont="1" applyBorder="1"/>
    <xf numFmtId="0" fontId="17" fillId="0" borderId="5" xfId="0" applyFont="1" applyBorder="1"/>
    <xf numFmtId="0" fontId="0" fillId="0" borderId="5" xfId="0" applyBorder="1"/>
    <xf numFmtId="2" fontId="0" fillId="0" borderId="5" xfId="0" applyNumberFormat="1" applyBorder="1"/>
    <xf numFmtId="0" fontId="4" fillId="0" borderId="0" xfId="4" applyFont="1"/>
    <xf numFmtId="0" fontId="15" fillId="6" borderId="7" xfId="0" applyFont="1" applyFill="1" applyBorder="1" applyAlignment="1">
      <alignment wrapText="1"/>
    </xf>
    <xf numFmtId="0" fontId="14" fillId="6" borderId="7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23" fillId="6" borderId="7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4" borderId="7" xfId="0" applyFill="1" applyBorder="1" applyAlignment="1">
      <alignment wrapText="1"/>
    </xf>
    <xf numFmtId="0" fontId="18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5">
    <cellStyle name="Comma" xfId="2" builtinId="3"/>
    <cellStyle name="Normal" xfId="0" builtinId="0"/>
    <cellStyle name="Normal 2" xfId="1" xr:uid="{00000000-0005-0000-0000-000001000000}"/>
    <cellStyle name="Normal 3" xfId="4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'All Forest Land'!$AN$1</c:f>
              <c:strCache>
                <c:ptCount val="1"/>
                <c:pt idx="0">
                  <c:v>Growing stock MTC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'All Forest Land'!$AM$2:$AM$59</c:f>
              <c:numCache>
                <c:formatCode>General</c:formatCode>
                <c:ptCount val="58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</c:numCache>
            </c:numRef>
          </c:cat>
          <c:val>
            <c:numRef>
              <c:f>'All Forest Land'!$AN$2:$AN$59</c:f>
              <c:numCache>
                <c:formatCode>General</c:formatCode>
                <c:ptCount val="58"/>
                <c:pt idx="0">
                  <c:v>1552.796907445</c:v>
                </c:pt>
                <c:pt idx="1">
                  <c:v>1555.4327970300001</c:v>
                </c:pt>
                <c:pt idx="2">
                  <c:v>1567.0105459400002</c:v>
                </c:pt>
                <c:pt idx="3">
                  <c:v>1573.4452139350001</c:v>
                </c:pt>
                <c:pt idx="4">
                  <c:v>1575.3164999250002</c:v>
                </c:pt>
                <c:pt idx="5">
                  <c:v>1573.5046083050001</c:v>
                </c:pt>
                <c:pt idx="6">
                  <c:v>1574.6613780099999</c:v>
                </c:pt>
                <c:pt idx="7">
                  <c:v>1570.9238716499999</c:v>
                </c:pt>
                <c:pt idx="8">
                  <c:v>1571.2893920499998</c:v>
                </c:pt>
                <c:pt idx="9">
                  <c:v>1575.8250312349999</c:v>
                </c:pt>
                <c:pt idx="10">
                  <c:v>1578.17485098</c:v>
                </c:pt>
                <c:pt idx="11">
                  <c:v>1588.3358369985403</c:v>
                </c:pt>
                <c:pt idx="12">
                  <c:v>1604.398399614674</c:v>
                </c:pt>
                <c:pt idx="13">
                  <c:v>1612.5985933732723</c:v>
                </c:pt>
                <c:pt idx="14">
                  <c:v>1631.9804393435368</c:v>
                </c:pt>
                <c:pt idx="15">
                  <c:v>1652.3963134613573</c:v>
                </c:pt>
                <c:pt idx="16">
                  <c:v>1663.9785685610661</c:v>
                </c:pt>
                <c:pt idx="17">
                  <c:v>1677.0597107231538</c:v>
                </c:pt>
                <c:pt idx="18">
                  <c:v>1698.5351339685858</c:v>
                </c:pt>
                <c:pt idx="19">
                  <c:v>1711.3464317897326</c:v>
                </c:pt>
                <c:pt idx="20">
                  <c:v>1735.3878290774501</c:v>
                </c:pt>
                <c:pt idx="21">
                  <c:v>1761.1005700271053</c:v>
                </c:pt>
                <c:pt idx="22">
                  <c:v>1783.8735897759441</c:v>
                </c:pt>
                <c:pt idx="23">
                  <c:v>1804.8295933073894</c:v>
                </c:pt>
                <c:pt idx="24">
                  <c:v>1829.1514736958757</c:v>
                </c:pt>
                <c:pt idx="25">
                  <c:v>1852.0390312081477</c:v>
                </c:pt>
                <c:pt idx="26">
                  <c:v>1864.011727563967</c:v>
                </c:pt>
                <c:pt idx="27">
                  <c:v>1886.5331889506792</c:v>
                </c:pt>
                <c:pt idx="28">
                  <c:v>1908.3982399257318</c:v>
                </c:pt>
                <c:pt idx="29">
                  <c:v>1927.5120728299989</c:v>
                </c:pt>
                <c:pt idx="30">
                  <c:v>1950.7420279387043</c:v>
                </c:pt>
                <c:pt idx="31">
                  <c:v>1977.6578647517188</c:v>
                </c:pt>
                <c:pt idx="32">
                  <c:v>1995.4963464682817</c:v>
                </c:pt>
                <c:pt idx="33">
                  <c:v>2022.5520145866956</c:v>
                </c:pt>
                <c:pt idx="34">
                  <c:v>2043.7597632836414</c:v>
                </c:pt>
                <c:pt idx="35">
                  <c:v>2065.4508031192213</c:v>
                </c:pt>
                <c:pt idx="36">
                  <c:v>2086.1560176817293</c:v>
                </c:pt>
                <c:pt idx="37">
                  <c:v>2105.4977455214885</c:v>
                </c:pt>
                <c:pt idx="38">
                  <c:v>2120.4130991682136</c:v>
                </c:pt>
                <c:pt idx="39">
                  <c:v>2138.351334581334</c:v>
                </c:pt>
                <c:pt idx="40">
                  <c:v>2160.89888334029</c:v>
                </c:pt>
                <c:pt idx="41">
                  <c:v>2192.0508091482411</c:v>
                </c:pt>
                <c:pt idx="42">
                  <c:v>2229.7456562278107</c:v>
                </c:pt>
                <c:pt idx="43">
                  <c:v>2249.7837585226653</c:v>
                </c:pt>
                <c:pt idx="44">
                  <c:v>2281.5714661109282</c:v>
                </c:pt>
                <c:pt idx="45">
                  <c:v>2299.9677875527741</c:v>
                </c:pt>
                <c:pt idx="46">
                  <c:v>2318.3405668116152</c:v>
                </c:pt>
                <c:pt idx="47">
                  <c:v>2347.9195924860464</c:v>
                </c:pt>
                <c:pt idx="48">
                  <c:v>2375.4892664831918</c:v>
                </c:pt>
                <c:pt idx="49">
                  <c:v>2410.8009003833135</c:v>
                </c:pt>
                <c:pt idx="50">
                  <c:v>2442.2492611637645</c:v>
                </c:pt>
                <c:pt idx="51">
                  <c:v>2470.9817624508423</c:v>
                </c:pt>
                <c:pt idx="52">
                  <c:v>2508.2014360895182</c:v>
                </c:pt>
                <c:pt idx="53">
                  <c:v>2548.3743506904902</c:v>
                </c:pt>
                <c:pt idx="54">
                  <c:v>2573.9897102872487</c:v>
                </c:pt>
                <c:pt idx="55">
                  <c:v>2596.9637942957042</c:v>
                </c:pt>
                <c:pt idx="56">
                  <c:v>2612.4743741616644</c:v>
                </c:pt>
                <c:pt idx="57">
                  <c:v>2621.3787359382277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6-4463-B84D-EE3F09DF5E6A}"/>
            </c:ext>
          </c:extLst>
        </c:ser>
        <c:ser>
          <c:idx val="1"/>
          <c:order val="1"/>
          <c:tx>
            <c:strRef>
              <c:f>'All Forest Land'!$AO$1</c:f>
              <c:strCache>
                <c:ptCount val="1"/>
                <c:pt idx="0">
                  <c:v>kvar i skogen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'All Forest Land'!$AM$2:$AM$59</c:f>
              <c:numCache>
                <c:formatCode>General</c:formatCode>
                <c:ptCount val="58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</c:numCache>
            </c:numRef>
          </c:cat>
          <c:val>
            <c:numRef>
              <c:f>'All Forest Land'!$AO$2:$AO$59</c:f>
              <c:numCache>
                <c:formatCode>General</c:formatCode>
                <c:ptCount val="58"/>
                <c:pt idx="0">
                  <c:v>16.833370669661068</c:v>
                </c:pt>
                <c:pt idx="1">
                  <c:v>34.236183851151296</c:v>
                </c:pt>
                <c:pt idx="2">
                  <c:v>51.307915848398316</c:v>
                </c:pt>
                <c:pt idx="3">
                  <c:v>67.84154527729568</c:v>
                </c:pt>
                <c:pt idx="4">
                  <c:v>85.636953682889811</c:v>
                </c:pt>
                <c:pt idx="5">
                  <c:v>102.91801042131779</c:v>
                </c:pt>
                <c:pt idx="6">
                  <c:v>119.97059421057504</c:v>
                </c:pt>
                <c:pt idx="7">
                  <c:v>137.79514508265393</c:v>
                </c:pt>
                <c:pt idx="8">
                  <c:v>154.4517287005807</c:v>
                </c:pt>
                <c:pt idx="9">
                  <c:v>172.31196208522809</c:v>
                </c:pt>
                <c:pt idx="10">
                  <c:v>191.56090042966093</c:v>
                </c:pt>
                <c:pt idx="11">
                  <c:v>211.28667120195689</c:v>
                </c:pt>
                <c:pt idx="12">
                  <c:v>229.54543601744714</c:v>
                </c:pt>
                <c:pt idx="13">
                  <c:v>248.22087687092102</c:v>
                </c:pt>
                <c:pt idx="14">
                  <c:v>267.11237967189572</c:v>
                </c:pt>
                <c:pt idx="15">
                  <c:v>283.71622999961261</c:v>
                </c:pt>
                <c:pt idx="16">
                  <c:v>299.78014067110757</c:v>
                </c:pt>
                <c:pt idx="17">
                  <c:v>314.33367576266215</c:v>
                </c:pt>
                <c:pt idx="18">
                  <c:v>329.58726018521838</c:v>
                </c:pt>
                <c:pt idx="19">
                  <c:v>346.2513308588002</c:v>
                </c:pt>
                <c:pt idx="20">
                  <c:v>363.55128588645766</c:v>
                </c:pt>
                <c:pt idx="21">
                  <c:v>380.83669701707481</c:v>
                </c:pt>
                <c:pt idx="22">
                  <c:v>397.19996793395779</c:v>
                </c:pt>
                <c:pt idx="23">
                  <c:v>414.11339462541162</c:v>
                </c:pt>
                <c:pt idx="24">
                  <c:v>431.55031638999804</c:v>
                </c:pt>
                <c:pt idx="25">
                  <c:v>448.94078202551447</c:v>
                </c:pt>
                <c:pt idx="26">
                  <c:v>465.74015962773393</c:v>
                </c:pt>
                <c:pt idx="27">
                  <c:v>483.3517497033036</c:v>
                </c:pt>
                <c:pt idx="28">
                  <c:v>501.64421149893258</c:v>
                </c:pt>
                <c:pt idx="29">
                  <c:v>520.46203448700248</c:v>
                </c:pt>
                <c:pt idx="30">
                  <c:v>538.93080618801218</c:v>
                </c:pt>
                <c:pt idx="31">
                  <c:v>555.77220182725705</c:v>
                </c:pt>
                <c:pt idx="32">
                  <c:v>573.64285548930604</c:v>
                </c:pt>
                <c:pt idx="33">
                  <c:v>592.08713335765526</c:v>
                </c:pt>
                <c:pt idx="34">
                  <c:v>611.71917595416085</c:v>
                </c:pt>
                <c:pt idx="35">
                  <c:v>632.87789023408823</c:v>
                </c:pt>
                <c:pt idx="36">
                  <c:v>652.1485889607651</c:v>
                </c:pt>
                <c:pt idx="37">
                  <c:v>673.04311525936373</c:v>
                </c:pt>
                <c:pt idx="38">
                  <c:v>694.17411972385275</c:v>
                </c:pt>
                <c:pt idx="39">
                  <c:v>715.01599682755977</c:v>
                </c:pt>
                <c:pt idx="40">
                  <c:v>736.71696994607362</c:v>
                </c:pt>
                <c:pt idx="41">
                  <c:v>758.12867910755926</c:v>
                </c:pt>
                <c:pt idx="42">
                  <c:v>780.30104039733715</c:v>
                </c:pt>
                <c:pt idx="43">
                  <c:v>802.60602520241378</c:v>
                </c:pt>
                <c:pt idx="44">
                  <c:v>825.48583337698904</c:v>
                </c:pt>
                <c:pt idx="45">
                  <c:v>853.18354518232911</c:v>
                </c:pt>
                <c:pt idx="46">
                  <c:v>874.54648730374095</c:v>
                </c:pt>
                <c:pt idx="47">
                  <c:v>899.25107542167075</c:v>
                </c:pt>
                <c:pt idx="48">
                  <c:v>921.86037470997758</c:v>
                </c:pt>
                <c:pt idx="49">
                  <c:v>941.66301516031285</c:v>
                </c:pt>
                <c:pt idx="50">
                  <c:v>964.87582352706318</c:v>
                </c:pt>
                <c:pt idx="51">
                  <c:v>988.01902678014153</c:v>
                </c:pt>
                <c:pt idx="52">
                  <c:v>1010.8291868086117</c:v>
                </c:pt>
                <c:pt idx="53">
                  <c:v>1034.3399730887838</c:v>
                </c:pt>
                <c:pt idx="54">
                  <c:v>1058.8228228905359</c:v>
                </c:pt>
                <c:pt idx="55">
                  <c:v>1083.5731173489162</c:v>
                </c:pt>
                <c:pt idx="56">
                  <c:v>1108.5829792811112</c:v>
                </c:pt>
                <c:pt idx="57">
                  <c:v>1134.2374186728073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6-4463-B84D-EE3F09DF5E6A}"/>
            </c:ext>
          </c:extLst>
        </c:ser>
        <c:ser>
          <c:idx val="2"/>
          <c:order val="2"/>
          <c:tx>
            <c:strRef>
              <c:f>'All Forest Land'!$AP$1</c:f>
              <c:strCache>
                <c:ptCount val="1"/>
                <c:pt idx="0">
                  <c:v>ut ut skogen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'All Forest Land'!$AM$2:$AM$59</c:f>
              <c:numCache>
                <c:formatCode>General</c:formatCode>
                <c:ptCount val="58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</c:numCache>
            </c:numRef>
          </c:cat>
          <c:val>
            <c:numRef>
              <c:f>'All Forest Land'!$AP$2:$AP$59</c:f>
              <c:numCache>
                <c:formatCode>General</c:formatCode>
                <c:ptCount val="58"/>
                <c:pt idx="0">
                  <c:v>24.8261</c:v>
                </c:pt>
                <c:pt idx="1">
                  <c:v>50.499661097354888</c:v>
                </c:pt>
                <c:pt idx="2">
                  <c:v>75.689252270976681</c:v>
                </c:pt>
                <c:pt idx="3">
                  <c:v>100.07510142296421</c:v>
                </c:pt>
                <c:pt idx="4">
                  <c:v>126.32554897727749</c:v>
                </c:pt>
                <c:pt idx="5">
                  <c:v>151.8284117617315</c:v>
                </c:pt>
                <c:pt idx="6">
                  <c:v>176.98678031470098</c:v>
                </c:pt>
                <c:pt idx="7">
                  <c:v>203.30434358929296</c:v>
                </c:pt>
                <c:pt idx="8">
                  <c:v>227.88818337275518</c:v>
                </c:pt>
                <c:pt idx="9">
                  <c:v>254.2490665397427</c:v>
                </c:pt>
                <c:pt idx="10">
                  <c:v>282.66656321967577</c:v>
                </c:pt>
                <c:pt idx="11">
                  <c:v>311.78471262226498</c:v>
                </c:pt>
                <c:pt idx="12">
                  <c:v>338.74082530269192</c:v>
                </c:pt>
                <c:pt idx="13">
                  <c:v>366.31225082517108</c:v>
                </c:pt>
                <c:pt idx="14">
                  <c:v>394.192313175403</c:v>
                </c:pt>
                <c:pt idx="15">
                  <c:v>418.68176361153127</c:v>
                </c:pt>
                <c:pt idx="16">
                  <c:v>442.37899343959231</c:v>
                </c:pt>
                <c:pt idx="17">
                  <c:v>463.85501449660325</c:v>
                </c:pt>
                <c:pt idx="18">
                  <c:v>486.36340001631487</c:v>
                </c:pt>
                <c:pt idx="19">
                  <c:v>510.95225286635258</c:v>
                </c:pt>
                <c:pt idx="20">
                  <c:v>536.47884431687248</c:v>
                </c:pt>
                <c:pt idx="21">
                  <c:v>561.97229315936863</c:v>
                </c:pt>
                <c:pt idx="22">
                  <c:v>586.10876906893225</c:v>
                </c:pt>
                <c:pt idx="23">
                  <c:v>611.06532859370679</c:v>
                </c:pt>
                <c:pt idx="24">
                  <c:v>636.78720448017998</c:v>
                </c:pt>
                <c:pt idx="25">
                  <c:v>662.44442365296322</c:v>
                </c:pt>
                <c:pt idx="26">
                  <c:v>687.22210410214473</c:v>
                </c:pt>
                <c:pt idx="27">
                  <c:v>713.19820513279785</c:v>
                </c:pt>
                <c:pt idx="28">
                  <c:v>740.17385221154268</c:v>
                </c:pt>
                <c:pt idx="29">
                  <c:v>767.92503931673798</c:v>
                </c:pt>
                <c:pt idx="30">
                  <c:v>795.13931290357311</c:v>
                </c:pt>
                <c:pt idx="32">
                  <c:v>846.30626805578299</c:v>
                </c:pt>
                <c:pt idx="33">
                  <c:v>873.49980867693716</c:v>
                </c:pt>
                <c:pt idx="34">
                  <c:v>902.46128676865658</c:v>
                </c:pt>
                <c:pt idx="35">
                  <c:v>933.67574893284973</c:v>
                </c:pt>
                <c:pt idx="36">
                  <c:v>962.10456196772839</c:v>
                </c:pt>
                <c:pt idx="37">
                  <c:v>992.93403966755091</c:v>
                </c:pt>
                <c:pt idx="38">
                  <c:v>1024.1189044736261</c:v>
                </c:pt>
                <c:pt idx="39">
                  <c:v>1054.8749068709838</c:v>
                </c:pt>
                <c:pt idx="40">
                  <c:v>1086.9046639441503</c:v>
                </c:pt>
                <c:pt idx="41">
                  <c:v>1118.502928050844</c:v>
                </c:pt>
                <c:pt idx="42">
                  <c:v>1151.2287304986817</c:v>
                </c:pt>
                <c:pt idx="43">
                  <c:v>1184.1582698474724</c:v>
                </c:pt>
                <c:pt idx="44">
                  <c:v>1217.9340425491123</c:v>
                </c:pt>
                <c:pt idx="45">
                  <c:v>1258.8344154626607</c:v>
                </c:pt>
                <c:pt idx="46">
                  <c:v>1290.3645807871089</c:v>
                </c:pt>
                <c:pt idx="47">
                  <c:v>1326.8364158212562</c:v>
                </c:pt>
                <c:pt idx="48">
                  <c:v>1360.2067220856736</c:v>
                </c:pt>
                <c:pt idx="49">
                  <c:v>1389.4323522436614</c:v>
                </c:pt>
                <c:pt idx="50">
                  <c:v>1423.6877378561583</c:v>
                </c:pt>
                <c:pt idx="51">
                  <c:v>1457.8458718671798</c:v>
                </c:pt>
                <c:pt idx="52">
                  <c:v>1491.5022518108062</c:v>
                </c:pt>
                <c:pt idx="53">
                  <c:v>1526.2040657996383</c:v>
                </c:pt>
                <c:pt idx="54">
                  <c:v>1562.3397168484871</c:v>
                </c:pt>
                <c:pt idx="55">
                  <c:v>1598.8656230742442</c:v>
                </c:pt>
                <c:pt idx="56">
                  <c:v>1635.7745636112056</c:v>
                </c:pt>
                <c:pt idx="57">
                  <c:v>1673.6352947691259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6-4463-B84D-EE3F09DF5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22752"/>
        <c:axId val="686326032"/>
      </c:areaChart>
      <c:catAx>
        <c:axId val="68632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26032"/>
        <c:crosses val="autoZero"/>
        <c:auto val="1"/>
        <c:lblAlgn val="ctr"/>
        <c:lblOffset val="100"/>
        <c:noMultiLvlLbl val="0"/>
      </c:catAx>
      <c:valAx>
        <c:axId val="6863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Mt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2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152399</xdr:colOff>
      <xdr:row>41</xdr:row>
      <xdr:rowOff>152405</xdr:rowOff>
    </xdr:from>
    <xdr:to>
      <xdr:col>36</xdr:col>
      <xdr:colOff>361949</xdr:colOff>
      <xdr:row>60</xdr:row>
      <xdr:rowOff>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zoomScaleNormal="100" workbookViewId="0">
      <pane xSplit="1" topLeftCell="B1" activePane="topRight" state="frozen"/>
      <selection pane="topRight" activeCell="B1" sqref="B1"/>
    </sheetView>
  </sheetViews>
  <sheetFormatPr defaultColWidth="8.77734375" defaultRowHeight="14.4" x14ac:dyDescent="0.3"/>
  <cols>
    <col min="1" max="1" width="8.77734375" style="1"/>
    <col min="2" max="2" width="21.44140625" style="49" customWidth="1"/>
    <col min="3" max="3" width="21.77734375" bestFit="1" customWidth="1"/>
    <col min="4" max="4" width="19.21875" bestFit="1" customWidth="1"/>
    <col min="5" max="5" width="27.21875" bestFit="1" customWidth="1"/>
    <col min="6" max="6" width="23.44140625" bestFit="1" customWidth="1"/>
    <col min="7" max="7" width="21" style="41" bestFit="1" customWidth="1"/>
    <col min="8" max="8" width="14.21875" style="41" bestFit="1" customWidth="1"/>
    <col min="9" max="9" width="16.44140625" style="41" bestFit="1" customWidth="1"/>
    <col min="10" max="10" width="17.44140625" style="41" bestFit="1" customWidth="1"/>
    <col min="11" max="11" width="19.21875" style="41" bestFit="1" customWidth="1"/>
    <col min="12" max="12" width="10.21875" style="41" bestFit="1" customWidth="1"/>
    <col min="13" max="13" width="10.21875" style="41" customWidth="1"/>
    <col min="14" max="14" width="16.44140625" bestFit="1" customWidth="1"/>
    <col min="15" max="15" width="17.44140625" style="9" bestFit="1" customWidth="1"/>
    <col min="16" max="16" width="25.21875" bestFit="1" customWidth="1"/>
    <col min="17" max="17" width="21.77734375" bestFit="1" customWidth="1"/>
    <col min="18" max="18" width="18.77734375" bestFit="1" customWidth="1"/>
  </cols>
  <sheetData>
    <row r="1" spans="1:20" ht="15" thickBot="1" x14ac:dyDescent="0.35">
      <c r="B1" s="49" t="s">
        <v>4</v>
      </c>
      <c r="C1" t="s">
        <v>12</v>
      </c>
      <c r="D1" t="s">
        <v>11</v>
      </c>
      <c r="E1" t="s">
        <v>13</v>
      </c>
      <c r="F1" t="s">
        <v>16</v>
      </c>
      <c r="G1" s="41" t="s">
        <v>15</v>
      </c>
      <c r="H1" s="41" t="s">
        <v>4</v>
      </c>
      <c r="I1" s="41" t="s">
        <v>6</v>
      </c>
      <c r="J1" s="41" t="s">
        <v>5</v>
      </c>
      <c r="K1" s="41" t="s">
        <v>9</v>
      </c>
      <c r="L1" s="41" t="s">
        <v>17</v>
      </c>
      <c r="N1" t="s">
        <v>12</v>
      </c>
      <c r="O1" s="9" t="s">
        <v>11</v>
      </c>
      <c r="P1" t="s">
        <v>13</v>
      </c>
      <c r="Q1" t="s">
        <v>16</v>
      </c>
      <c r="R1" t="s">
        <v>14</v>
      </c>
    </row>
    <row r="2" spans="1:20" ht="16.2" thickBot="1" x14ac:dyDescent="0.35">
      <c r="B2" s="50" t="s">
        <v>3</v>
      </c>
      <c r="F2" t="s">
        <v>21</v>
      </c>
      <c r="O2" s="19" t="s">
        <v>18</v>
      </c>
      <c r="P2" s="33">
        <v>4.4999999999999998E-2</v>
      </c>
      <c r="Q2" t="s">
        <v>22</v>
      </c>
    </row>
    <row r="3" spans="1:20" ht="15" thickBot="1" x14ac:dyDescent="0.35">
      <c r="L3" s="41">
        <v>1000</v>
      </c>
    </row>
    <row r="4" spans="1:20" ht="18.600000000000001" thickBot="1" x14ac:dyDescent="0.4">
      <c r="B4" s="81" t="s">
        <v>0</v>
      </c>
      <c r="C4" s="82"/>
      <c r="D4" s="82"/>
      <c r="E4" s="82"/>
      <c r="F4" s="82"/>
      <c r="G4" s="82"/>
      <c r="H4" s="82"/>
      <c r="I4" s="82"/>
      <c r="J4" s="82"/>
      <c r="K4" s="82"/>
      <c r="L4" s="81" t="s">
        <v>26</v>
      </c>
      <c r="M4" s="82"/>
      <c r="N4" s="82"/>
      <c r="O4" s="82"/>
      <c r="P4" s="82"/>
      <c r="Q4" s="82"/>
      <c r="R4" s="83"/>
    </row>
    <row r="5" spans="1:20" ht="15.6" x14ac:dyDescent="0.3">
      <c r="B5" s="79" t="s">
        <v>1</v>
      </c>
      <c r="C5" s="79"/>
      <c r="D5" s="79"/>
      <c r="E5" s="79"/>
      <c r="F5" s="79"/>
      <c r="G5" s="80"/>
      <c r="H5" s="77" t="s">
        <v>2</v>
      </c>
      <c r="I5" s="77"/>
      <c r="J5" s="77"/>
      <c r="K5" s="78"/>
      <c r="L5" s="42"/>
      <c r="M5" s="42"/>
      <c r="R5" s="2"/>
    </row>
    <row r="6" spans="1:20" x14ac:dyDescent="0.3">
      <c r="A6" s="3" t="s">
        <v>59</v>
      </c>
      <c r="B6" s="51" t="s">
        <v>4</v>
      </c>
      <c r="C6" s="3" t="s">
        <v>12</v>
      </c>
      <c r="D6" s="3" t="s">
        <v>11</v>
      </c>
      <c r="E6" s="7" t="s">
        <v>13</v>
      </c>
      <c r="F6" s="4" t="s">
        <v>16</v>
      </c>
      <c r="G6" s="45" t="s">
        <v>15</v>
      </c>
      <c r="H6" s="43" t="s">
        <v>4</v>
      </c>
      <c r="I6" s="43" t="s">
        <v>6</v>
      </c>
      <c r="J6" s="43" t="s">
        <v>5</v>
      </c>
      <c r="K6" s="45" t="s">
        <v>9</v>
      </c>
      <c r="L6" s="43" t="s">
        <v>17</v>
      </c>
      <c r="M6" s="43" t="s">
        <v>4</v>
      </c>
      <c r="N6" s="3" t="s">
        <v>12</v>
      </c>
      <c r="O6" s="20" t="s">
        <v>11</v>
      </c>
      <c r="P6" s="7" t="s">
        <v>13</v>
      </c>
      <c r="Q6" s="4" t="s">
        <v>16</v>
      </c>
      <c r="R6" s="4" t="s">
        <v>15</v>
      </c>
    </row>
    <row r="7" spans="1:20" x14ac:dyDescent="0.3">
      <c r="A7" s="1">
        <v>1960</v>
      </c>
      <c r="B7" s="52">
        <v>21874000</v>
      </c>
      <c r="C7" s="9">
        <v>56.266666666666673</v>
      </c>
      <c r="D7" s="9">
        <v>1512.9333333333334</v>
      </c>
      <c r="E7" s="13">
        <v>52.001802136896572</v>
      </c>
      <c r="F7" s="16">
        <f>E7*$P$2</f>
        <v>2.3400810961603455</v>
      </c>
      <c r="G7" s="54">
        <v>60.35</v>
      </c>
      <c r="J7" s="41">
        <v>76</v>
      </c>
      <c r="K7" s="46"/>
      <c r="L7" s="41">
        <v>17352</v>
      </c>
      <c r="M7" s="41">
        <f>SUM(L7*L3)</f>
        <v>17352000</v>
      </c>
      <c r="N7" s="9">
        <f>SUM(0.98*C7)</f>
        <v>55.141333333333336</v>
      </c>
      <c r="O7" s="9">
        <f t="shared" ref="O7:O42" si="0">SUM(0.95*D7)</f>
        <v>1437.2866666666666</v>
      </c>
      <c r="P7" s="9">
        <f>SUM(0.98*E7)</f>
        <v>50.961766094158641</v>
      </c>
      <c r="Q7" s="16">
        <f>SUM($P$2*P7)</f>
        <v>2.293279474237139</v>
      </c>
      <c r="R7" s="40">
        <f>SUM(G7*0.98)</f>
        <v>59.143000000000001</v>
      </c>
    </row>
    <row r="8" spans="1:20" x14ac:dyDescent="0.3">
      <c r="A8" s="1">
        <v>1961</v>
      </c>
      <c r="B8" s="52">
        <v>21874000</v>
      </c>
      <c r="C8" s="9">
        <v>56.400000000000006</v>
      </c>
      <c r="D8" s="9">
        <v>1509.8</v>
      </c>
      <c r="E8" s="13">
        <v>54.586813013627143</v>
      </c>
      <c r="F8" s="16">
        <f>E8*$P$2</f>
        <v>2.4564065856132213</v>
      </c>
      <c r="G8" s="54">
        <v>63.35</v>
      </c>
      <c r="J8" s="41">
        <v>76</v>
      </c>
      <c r="K8" s="46"/>
      <c r="L8" s="41">
        <v>17352</v>
      </c>
      <c r="M8" s="41">
        <f>SUM(L8*$L$3)</f>
        <v>17352000</v>
      </c>
      <c r="N8" s="9">
        <f>SUM(0.98*C8)</f>
        <v>55.272000000000006</v>
      </c>
      <c r="O8" s="9">
        <f t="shared" si="0"/>
        <v>1434.31</v>
      </c>
      <c r="P8" s="9">
        <f t="shared" ref="P8:P65" si="1">SUM(0.98*E8)</f>
        <v>53.495076753354603</v>
      </c>
      <c r="Q8" s="16">
        <f t="shared" ref="Q8:Q65" si="2">SUM($P$2*P8)</f>
        <v>2.4072784539009571</v>
      </c>
      <c r="R8" s="40">
        <f>SUM(G8*0.98)</f>
        <v>62.082999999999998</v>
      </c>
    </row>
    <row r="9" spans="1:20" x14ac:dyDescent="0.3">
      <c r="A9" s="1">
        <v>1962</v>
      </c>
      <c r="B9" s="52">
        <v>21874000</v>
      </c>
      <c r="C9" s="9">
        <v>56.533333333333339</v>
      </c>
      <c r="D9" s="9">
        <v>1506.6666666666667</v>
      </c>
      <c r="E9" s="13">
        <v>50.554196045927455</v>
      </c>
      <c r="F9" s="16">
        <f t="shared" ref="F9:F65" si="3">E9*$P$2</f>
        <v>2.2749388220667353</v>
      </c>
      <c r="G9" s="54">
        <v>58.67</v>
      </c>
      <c r="J9" s="41">
        <v>76</v>
      </c>
      <c r="K9" s="46"/>
      <c r="L9" s="41">
        <v>17352</v>
      </c>
      <c r="M9" s="41">
        <f t="shared" ref="M9:M65" si="4">SUM(L9*$L$3)</f>
        <v>17352000</v>
      </c>
      <c r="N9" s="9">
        <f>SUM(0.98*C9)</f>
        <v>55.402666666666669</v>
      </c>
      <c r="O9" s="9">
        <f t="shared" si="0"/>
        <v>1431.3333333333333</v>
      </c>
      <c r="P9" s="9">
        <f t="shared" si="1"/>
        <v>49.543112125008903</v>
      </c>
      <c r="Q9" s="16">
        <f t="shared" si="2"/>
        <v>2.2294400456254007</v>
      </c>
      <c r="R9" s="40">
        <f t="shared" ref="R9:R65" si="5">SUM(G9*0.98)</f>
        <v>57.496600000000001</v>
      </c>
    </row>
    <row r="10" spans="1:20" x14ac:dyDescent="0.3">
      <c r="A10" s="1">
        <v>1963</v>
      </c>
      <c r="B10" s="52">
        <v>21874000</v>
      </c>
      <c r="C10" s="9">
        <v>56.666666666666671</v>
      </c>
      <c r="D10" s="9">
        <v>1503.5333333333333</v>
      </c>
      <c r="E10" s="13">
        <v>49.580508615692274</v>
      </c>
      <c r="F10" s="16">
        <f t="shared" si="3"/>
        <v>2.2311228877061522</v>
      </c>
      <c r="G10" s="54">
        <v>57.54</v>
      </c>
      <c r="J10" s="41">
        <v>76</v>
      </c>
      <c r="K10" s="46"/>
      <c r="L10" s="41">
        <v>17352</v>
      </c>
      <c r="M10" s="41">
        <f t="shared" si="4"/>
        <v>17352000</v>
      </c>
      <c r="N10" s="9">
        <f>SUM(0.98*C10)</f>
        <v>55.533333333333339</v>
      </c>
      <c r="O10" s="9">
        <f t="shared" si="0"/>
        <v>1428.3566666666666</v>
      </c>
      <c r="P10" s="9">
        <f t="shared" si="1"/>
        <v>48.588898443378426</v>
      </c>
      <c r="Q10" s="16">
        <f t="shared" si="2"/>
        <v>2.1865004299520292</v>
      </c>
      <c r="R10" s="40">
        <f t="shared" si="5"/>
        <v>56.389199999999995</v>
      </c>
    </row>
    <row r="11" spans="1:20" x14ac:dyDescent="0.3">
      <c r="A11" s="1">
        <v>1964</v>
      </c>
      <c r="B11" s="53">
        <v>22371000</v>
      </c>
      <c r="C11" s="9">
        <v>56.800000000000004</v>
      </c>
      <c r="D11" s="9">
        <v>1500.4</v>
      </c>
      <c r="E11" s="13">
        <v>49.985493653046703</v>
      </c>
      <c r="F11" s="16">
        <f t="shared" si="3"/>
        <v>2.2493472143871016</v>
      </c>
      <c r="G11" s="54">
        <v>58.01</v>
      </c>
      <c r="K11" s="46"/>
      <c r="L11" s="44">
        <v>18697</v>
      </c>
      <c r="M11" s="41">
        <f t="shared" si="4"/>
        <v>18697000</v>
      </c>
      <c r="N11" s="39">
        <v>54.221299999999992</v>
      </c>
      <c r="O11" s="9">
        <f t="shared" si="0"/>
        <v>1425.38</v>
      </c>
      <c r="P11" s="9">
        <f t="shared" si="1"/>
        <v>48.985783779985766</v>
      </c>
      <c r="Q11" s="16">
        <f t="shared" si="2"/>
        <v>2.2043602700993592</v>
      </c>
      <c r="R11" s="40">
        <f t="shared" si="5"/>
        <v>56.849799999999995</v>
      </c>
      <c r="T11" t="s">
        <v>24</v>
      </c>
    </row>
    <row r="12" spans="1:20" x14ac:dyDescent="0.3">
      <c r="A12" s="1">
        <v>1965</v>
      </c>
      <c r="B12" s="53">
        <v>22371000</v>
      </c>
      <c r="C12" s="9">
        <v>56.933333333333337</v>
      </c>
      <c r="D12" s="9">
        <v>1497.2666666666667</v>
      </c>
      <c r="E12" s="13">
        <v>48.150135930568027</v>
      </c>
      <c r="F12" s="16">
        <f t="shared" si="3"/>
        <v>2.1667561168755611</v>
      </c>
      <c r="G12" s="54">
        <v>55.88</v>
      </c>
      <c r="K12" s="46"/>
      <c r="L12" s="44">
        <v>18697</v>
      </c>
      <c r="M12" s="41">
        <f t="shared" si="4"/>
        <v>18697000</v>
      </c>
      <c r="N12" s="39">
        <v>54.221299999999992</v>
      </c>
      <c r="O12" s="9">
        <f t="shared" si="0"/>
        <v>1422.4033333333332</v>
      </c>
      <c r="P12" s="9">
        <f t="shared" si="1"/>
        <v>47.187133211956663</v>
      </c>
      <c r="Q12" s="16">
        <f t="shared" si="2"/>
        <v>2.1234209945380496</v>
      </c>
      <c r="R12" s="40">
        <f t="shared" si="5"/>
        <v>54.7624</v>
      </c>
      <c r="T12" t="s">
        <v>25</v>
      </c>
    </row>
    <row r="13" spans="1:20" x14ac:dyDescent="0.3">
      <c r="A13" s="1">
        <v>1966</v>
      </c>
      <c r="B13" s="53">
        <v>22371000</v>
      </c>
      <c r="C13" s="9">
        <v>57.06666666666667</v>
      </c>
      <c r="D13" s="9">
        <v>1494.1333333333334</v>
      </c>
      <c r="E13" s="13">
        <v>46.754230057133519</v>
      </c>
      <c r="F13" s="16">
        <f t="shared" si="3"/>
        <v>2.1039403525710081</v>
      </c>
      <c r="G13" s="54">
        <v>54.26</v>
      </c>
      <c r="K13" s="46"/>
      <c r="L13" s="44">
        <v>18697</v>
      </c>
      <c r="M13" s="41">
        <f t="shared" si="4"/>
        <v>18697000</v>
      </c>
      <c r="N13" s="39">
        <v>54.221299999999992</v>
      </c>
      <c r="O13" s="9">
        <f t="shared" si="0"/>
        <v>1419.4266666666667</v>
      </c>
      <c r="P13" s="9">
        <f t="shared" si="1"/>
        <v>45.819145455990849</v>
      </c>
      <c r="Q13" s="16">
        <f t="shared" si="2"/>
        <v>2.0618615455195881</v>
      </c>
      <c r="R13" s="40">
        <f t="shared" si="5"/>
        <v>53.174799999999998</v>
      </c>
    </row>
    <row r="14" spans="1:20" x14ac:dyDescent="0.3">
      <c r="A14" s="1">
        <v>1967</v>
      </c>
      <c r="B14" s="53">
        <v>22371000</v>
      </c>
      <c r="C14" s="9">
        <v>57.2</v>
      </c>
      <c r="D14" s="9">
        <v>1491</v>
      </c>
      <c r="E14" s="13">
        <v>46.840397086357875</v>
      </c>
      <c r="F14" s="16">
        <f t="shared" si="3"/>
        <v>2.1078178688861042</v>
      </c>
      <c r="G14" s="54">
        <v>54.36</v>
      </c>
      <c r="K14" s="46"/>
      <c r="L14" s="44">
        <v>18697</v>
      </c>
      <c r="M14" s="41">
        <f t="shared" si="4"/>
        <v>18697000</v>
      </c>
      <c r="N14" s="39">
        <v>54.221299999999992</v>
      </c>
      <c r="O14" s="9">
        <f t="shared" si="0"/>
        <v>1416.45</v>
      </c>
      <c r="P14" s="9">
        <f t="shared" si="1"/>
        <v>45.903589144630715</v>
      </c>
      <c r="Q14" s="16">
        <f t="shared" si="2"/>
        <v>2.0656615115083823</v>
      </c>
      <c r="R14" s="40">
        <f t="shared" si="5"/>
        <v>53.272799999999997</v>
      </c>
    </row>
    <row r="15" spans="1:20" ht="15.6" x14ac:dyDescent="0.3">
      <c r="A15" s="1">
        <v>1968</v>
      </c>
      <c r="B15" s="53">
        <v>22371000</v>
      </c>
      <c r="C15" s="9">
        <v>57.233333333333334</v>
      </c>
      <c r="D15" s="9">
        <v>1495.8333333333333</v>
      </c>
      <c r="E15" s="13">
        <v>46.573279295762376</v>
      </c>
      <c r="F15" s="16">
        <f t="shared" si="3"/>
        <v>2.0957975683093069</v>
      </c>
      <c r="G15" s="54">
        <v>54.05</v>
      </c>
      <c r="H15" s="47" t="s">
        <v>58</v>
      </c>
      <c r="K15" s="46"/>
      <c r="L15" s="44">
        <v>18697</v>
      </c>
      <c r="M15" s="41">
        <f t="shared" si="4"/>
        <v>18697000</v>
      </c>
      <c r="N15" s="39">
        <v>54.221299999999992</v>
      </c>
      <c r="O15" s="9">
        <f t="shared" si="0"/>
        <v>1421.0416666666665</v>
      </c>
      <c r="P15" s="9">
        <f t="shared" si="1"/>
        <v>45.641813709847128</v>
      </c>
      <c r="Q15" s="16">
        <f t="shared" si="2"/>
        <v>2.0538816169431207</v>
      </c>
      <c r="R15" s="40">
        <f t="shared" si="5"/>
        <v>52.968999999999994</v>
      </c>
    </row>
    <row r="16" spans="1:20" x14ac:dyDescent="0.3">
      <c r="A16" s="1">
        <v>1969</v>
      </c>
      <c r="B16" s="53">
        <v>22371000</v>
      </c>
      <c r="C16" s="9">
        <v>57.266666666666666</v>
      </c>
      <c r="D16" s="9">
        <v>1500.6666666666667</v>
      </c>
      <c r="E16" s="13">
        <v>49.580508615692274</v>
      </c>
      <c r="F16" s="16">
        <f t="shared" si="3"/>
        <v>2.2311228877061522</v>
      </c>
      <c r="G16" s="54">
        <v>57.54</v>
      </c>
      <c r="H16" s="48"/>
      <c r="K16" s="46"/>
      <c r="L16" s="44">
        <v>18697</v>
      </c>
      <c r="M16" s="41">
        <f t="shared" si="4"/>
        <v>18697000</v>
      </c>
      <c r="N16" s="39">
        <v>54.221299999999992</v>
      </c>
      <c r="O16" s="9">
        <f t="shared" si="0"/>
        <v>1425.6333333333334</v>
      </c>
      <c r="P16" s="9">
        <f t="shared" si="1"/>
        <v>48.588898443378426</v>
      </c>
      <c r="Q16" s="16">
        <f t="shared" si="2"/>
        <v>2.1865004299520292</v>
      </c>
      <c r="R16" s="40">
        <f t="shared" si="5"/>
        <v>56.389199999999995</v>
      </c>
    </row>
    <row r="17" spans="1:18" ht="15.6" x14ac:dyDescent="0.3">
      <c r="A17" s="1">
        <v>1970</v>
      </c>
      <c r="B17" s="53">
        <v>22371000</v>
      </c>
      <c r="C17" s="9">
        <v>57.3</v>
      </c>
      <c r="D17" s="9">
        <v>1505.5</v>
      </c>
      <c r="E17" s="13">
        <v>50.597279560539633</v>
      </c>
      <c r="F17" s="16">
        <f t="shared" si="3"/>
        <v>2.2768775802242835</v>
      </c>
      <c r="G17" s="54">
        <v>58.72</v>
      </c>
      <c r="H17" s="47" t="s">
        <v>27</v>
      </c>
      <c r="K17" s="46"/>
      <c r="L17" s="44">
        <v>18697</v>
      </c>
      <c r="M17" s="41">
        <f t="shared" si="4"/>
        <v>18697000</v>
      </c>
      <c r="N17" s="39">
        <v>54.221299999999992</v>
      </c>
      <c r="O17" s="9">
        <f t="shared" si="0"/>
        <v>1430.2249999999999</v>
      </c>
      <c r="P17" s="9">
        <f t="shared" si="1"/>
        <v>49.585333969328836</v>
      </c>
      <c r="Q17" s="16">
        <f t="shared" si="2"/>
        <v>2.2313400286197975</v>
      </c>
      <c r="R17" s="40">
        <f t="shared" si="5"/>
        <v>57.5456</v>
      </c>
    </row>
    <row r="18" spans="1:18" ht="15.6" x14ac:dyDescent="0.3">
      <c r="A18" s="1">
        <v>1971</v>
      </c>
      <c r="B18" s="52">
        <v>23321000</v>
      </c>
      <c r="C18" s="9">
        <v>57.333333333333336</v>
      </c>
      <c r="D18" s="9">
        <v>1510.3333333333333</v>
      </c>
      <c r="E18" s="13">
        <v>47.36601596462642</v>
      </c>
      <c r="F18" s="16">
        <f t="shared" si="3"/>
        <v>2.1314707184081887</v>
      </c>
      <c r="G18" s="54">
        <v>54.97</v>
      </c>
      <c r="H18" s="47" t="s">
        <v>28</v>
      </c>
      <c r="K18" s="46"/>
      <c r="L18" s="44">
        <v>19738</v>
      </c>
      <c r="M18" s="41">
        <f t="shared" si="4"/>
        <v>19738000</v>
      </c>
      <c r="N18" s="39">
        <v>57.240200000000002</v>
      </c>
      <c r="O18" s="9">
        <f t="shared" si="0"/>
        <v>1434.8166666666666</v>
      </c>
      <c r="P18" s="9">
        <f t="shared" si="1"/>
        <v>46.418695645333891</v>
      </c>
      <c r="Q18" s="16">
        <f t="shared" si="2"/>
        <v>2.0888413040400251</v>
      </c>
      <c r="R18" s="40">
        <f t="shared" si="5"/>
        <v>53.870599999999996</v>
      </c>
    </row>
    <row r="19" spans="1:18" ht="15.6" x14ac:dyDescent="0.3">
      <c r="A19" s="1">
        <v>1972</v>
      </c>
      <c r="B19" s="52">
        <v>23321000</v>
      </c>
      <c r="C19" s="9">
        <v>57.366666666666667</v>
      </c>
      <c r="D19" s="9">
        <v>1515.1666666666667</v>
      </c>
      <c r="E19" s="13">
        <v>47.236765420789894</v>
      </c>
      <c r="F19" s="16">
        <f t="shared" si="3"/>
        <v>2.1256544439355451</v>
      </c>
      <c r="G19" s="54">
        <v>54.82</v>
      </c>
      <c r="H19" s="47" t="s">
        <v>29</v>
      </c>
      <c r="K19" s="46"/>
      <c r="L19" s="44">
        <v>19738</v>
      </c>
      <c r="M19" s="41">
        <f t="shared" si="4"/>
        <v>19738000</v>
      </c>
      <c r="N19" s="39">
        <v>57.240200000000002</v>
      </c>
      <c r="O19" s="9">
        <f t="shared" si="0"/>
        <v>1439.4083333333333</v>
      </c>
      <c r="P19" s="9">
        <f t="shared" si="1"/>
        <v>46.292030112374093</v>
      </c>
      <c r="Q19" s="16">
        <f t="shared" si="2"/>
        <v>2.0831413550568341</v>
      </c>
      <c r="R19" s="40">
        <f t="shared" si="5"/>
        <v>53.723599999999998</v>
      </c>
    </row>
    <row r="20" spans="1:18" ht="15.6" x14ac:dyDescent="0.3">
      <c r="A20" s="1">
        <v>1973</v>
      </c>
      <c r="B20" s="52">
        <v>23321000</v>
      </c>
      <c r="C20" s="9">
        <v>57.4</v>
      </c>
      <c r="D20" s="9">
        <v>1520</v>
      </c>
      <c r="E20" s="13">
        <v>47.357399261703989</v>
      </c>
      <c r="F20" s="16">
        <f t="shared" si="3"/>
        <v>2.1310829667766793</v>
      </c>
      <c r="G20" s="54">
        <v>54.96</v>
      </c>
      <c r="H20" s="47" t="s">
        <v>30</v>
      </c>
      <c r="K20" s="46"/>
      <c r="L20" s="44">
        <v>19738</v>
      </c>
      <c r="M20" s="41">
        <f t="shared" si="4"/>
        <v>19738000</v>
      </c>
      <c r="N20" s="39">
        <v>57.240200000000002</v>
      </c>
      <c r="O20" s="9">
        <f t="shared" si="0"/>
        <v>1444</v>
      </c>
      <c r="P20" s="9">
        <f t="shared" si="1"/>
        <v>46.410251276469907</v>
      </c>
      <c r="Q20" s="16">
        <f t="shared" si="2"/>
        <v>2.0884613074411456</v>
      </c>
      <c r="R20" s="40">
        <f t="shared" si="5"/>
        <v>53.860799999999998</v>
      </c>
    </row>
    <row r="21" spans="1:18" ht="15.6" x14ac:dyDescent="0.3">
      <c r="A21" s="1">
        <v>1974</v>
      </c>
      <c r="B21" s="52">
        <v>23321000</v>
      </c>
      <c r="C21" s="9">
        <v>58.774999999999999</v>
      </c>
      <c r="D21" s="9">
        <v>1537.5</v>
      </c>
      <c r="E21" s="13">
        <v>44.841322008352904</v>
      </c>
      <c r="F21" s="16">
        <f t="shared" si="3"/>
        <v>2.0178594903758804</v>
      </c>
      <c r="G21" s="54">
        <v>52.04</v>
      </c>
      <c r="H21" s="47" t="s">
        <v>31</v>
      </c>
      <c r="K21" s="46"/>
      <c r="L21" s="44">
        <v>19738</v>
      </c>
      <c r="M21" s="41">
        <f t="shared" si="4"/>
        <v>19738000</v>
      </c>
      <c r="N21" s="39">
        <v>57.240200000000002</v>
      </c>
      <c r="O21" s="9">
        <f t="shared" si="0"/>
        <v>1460.625</v>
      </c>
      <c r="P21" s="9">
        <f t="shared" si="1"/>
        <v>43.944495568185843</v>
      </c>
      <c r="Q21" s="16">
        <f t="shared" si="2"/>
        <v>1.977502300568363</v>
      </c>
      <c r="R21" s="40">
        <f t="shared" si="5"/>
        <v>50.999199999999995</v>
      </c>
    </row>
    <row r="22" spans="1:18" x14ac:dyDescent="0.3">
      <c r="A22" s="1">
        <v>1975</v>
      </c>
      <c r="B22" s="52">
        <v>23321000</v>
      </c>
      <c r="C22" s="9">
        <v>60.15</v>
      </c>
      <c r="D22" s="9">
        <v>1555</v>
      </c>
      <c r="E22" s="13">
        <v>35.026897379699179</v>
      </c>
      <c r="F22" s="16">
        <f t="shared" si="3"/>
        <v>1.576210382086463</v>
      </c>
      <c r="G22" s="54">
        <v>40.65</v>
      </c>
      <c r="K22" s="46"/>
      <c r="L22" s="44">
        <v>19738</v>
      </c>
      <c r="M22" s="41">
        <f t="shared" si="4"/>
        <v>19738000</v>
      </c>
      <c r="N22" s="39">
        <v>57.240200000000002</v>
      </c>
      <c r="O22" s="9">
        <f t="shared" si="0"/>
        <v>1477.25</v>
      </c>
      <c r="P22" s="9">
        <f t="shared" si="1"/>
        <v>34.326359432105193</v>
      </c>
      <c r="Q22" s="16">
        <f t="shared" si="2"/>
        <v>1.5446861744447336</v>
      </c>
      <c r="R22" s="40">
        <f t="shared" si="5"/>
        <v>39.836999999999996</v>
      </c>
    </row>
    <row r="23" spans="1:18" x14ac:dyDescent="0.3">
      <c r="A23" s="1">
        <v>1976</v>
      </c>
      <c r="B23" s="52">
        <v>23321000</v>
      </c>
      <c r="C23" s="9">
        <v>61.524999999999999</v>
      </c>
      <c r="D23" s="9">
        <v>1572.5</v>
      </c>
      <c r="E23" s="13">
        <v>35.052747488466487</v>
      </c>
      <c r="F23" s="16">
        <f t="shared" si="3"/>
        <v>1.5773736369809919</v>
      </c>
      <c r="G23" s="54">
        <v>40.68</v>
      </c>
      <c r="K23" s="46"/>
      <c r="L23" s="44">
        <v>19738</v>
      </c>
      <c r="M23" s="41">
        <f t="shared" si="4"/>
        <v>19738000</v>
      </c>
      <c r="N23" s="39">
        <v>57.240200000000002</v>
      </c>
      <c r="O23" s="9">
        <f t="shared" si="0"/>
        <v>1493.875</v>
      </c>
      <c r="P23" s="9">
        <f t="shared" si="1"/>
        <v>34.351692538697158</v>
      </c>
      <c r="Q23" s="16">
        <f t="shared" si="2"/>
        <v>1.545826164241372</v>
      </c>
      <c r="R23" s="40">
        <f t="shared" si="5"/>
        <v>39.866399999999999</v>
      </c>
    </row>
    <row r="24" spans="1:18" x14ac:dyDescent="0.3">
      <c r="A24" s="1">
        <v>1977</v>
      </c>
      <c r="B24" s="52">
        <v>23222000</v>
      </c>
      <c r="C24" s="9">
        <v>62.900000000000006</v>
      </c>
      <c r="D24" s="9">
        <v>1590</v>
      </c>
      <c r="E24" s="13">
        <v>37.060439269393896</v>
      </c>
      <c r="F24" s="16">
        <f t="shared" si="3"/>
        <v>1.6677197671227253</v>
      </c>
      <c r="G24" s="54">
        <v>43.01</v>
      </c>
      <c r="K24" s="46"/>
      <c r="L24" s="44">
        <v>20065</v>
      </c>
      <c r="M24" s="41">
        <f t="shared" si="4"/>
        <v>20065000</v>
      </c>
      <c r="N24" s="39">
        <v>68.221000000000004</v>
      </c>
      <c r="O24" s="9">
        <f t="shared" si="0"/>
        <v>1510.5</v>
      </c>
      <c r="P24" s="9">
        <f t="shared" si="1"/>
        <v>36.31923048400602</v>
      </c>
      <c r="Q24" s="16">
        <f t="shared" si="2"/>
        <v>1.6343653717802709</v>
      </c>
      <c r="R24" s="40">
        <f t="shared" si="5"/>
        <v>42.149799999999999</v>
      </c>
    </row>
    <row r="25" spans="1:18" x14ac:dyDescent="0.3">
      <c r="A25" s="1">
        <v>1978</v>
      </c>
      <c r="B25" s="52">
        <v>23222000</v>
      </c>
      <c r="C25" s="9">
        <v>64.275000000000006</v>
      </c>
      <c r="D25" s="9">
        <v>1607.5</v>
      </c>
      <c r="E25" s="13">
        <v>40.851788555265394</v>
      </c>
      <c r="F25" s="16">
        <f t="shared" si="3"/>
        <v>1.8383304849869426</v>
      </c>
      <c r="G25" s="54">
        <v>47.41</v>
      </c>
      <c r="K25" s="46"/>
      <c r="L25" s="44">
        <v>20065</v>
      </c>
      <c r="M25" s="41">
        <f t="shared" si="4"/>
        <v>20065000</v>
      </c>
      <c r="N25" s="39">
        <v>68.221000000000004</v>
      </c>
      <c r="O25" s="9">
        <f t="shared" si="0"/>
        <v>1527.125</v>
      </c>
      <c r="P25" s="9">
        <f t="shared" si="1"/>
        <v>40.034752784160084</v>
      </c>
      <c r="Q25" s="16">
        <f t="shared" si="2"/>
        <v>1.8015638752872036</v>
      </c>
      <c r="R25" s="40">
        <f t="shared" si="5"/>
        <v>46.461799999999997</v>
      </c>
    </row>
    <row r="26" spans="1:18" x14ac:dyDescent="0.3">
      <c r="A26" s="1">
        <v>1979</v>
      </c>
      <c r="B26" s="52">
        <v>23222000</v>
      </c>
      <c r="C26" s="9">
        <v>65.650000000000006</v>
      </c>
      <c r="D26" s="9">
        <v>1625</v>
      </c>
      <c r="E26" s="13">
        <v>49.253073904639734</v>
      </c>
      <c r="F26" s="16">
        <f t="shared" si="3"/>
        <v>2.2163883257087877</v>
      </c>
      <c r="G26" s="54">
        <v>57.16</v>
      </c>
      <c r="K26" s="46"/>
      <c r="L26" s="44">
        <v>20065</v>
      </c>
      <c r="M26" s="41">
        <f t="shared" si="4"/>
        <v>20065000</v>
      </c>
      <c r="N26" s="39">
        <v>68.221000000000004</v>
      </c>
      <c r="O26" s="9">
        <f t="shared" si="0"/>
        <v>1543.75</v>
      </c>
      <c r="P26" s="9">
        <f t="shared" si="1"/>
        <v>48.268012426546939</v>
      </c>
      <c r="Q26" s="16">
        <f t="shared" si="2"/>
        <v>2.1720605591946121</v>
      </c>
      <c r="R26" s="40">
        <f t="shared" si="5"/>
        <v>56.016799999999996</v>
      </c>
    </row>
    <row r="27" spans="1:18" x14ac:dyDescent="0.3">
      <c r="A27" s="1">
        <v>1980</v>
      </c>
      <c r="B27" s="52">
        <v>23222000</v>
      </c>
      <c r="C27" s="9">
        <v>67.025000000000006</v>
      </c>
      <c r="D27" s="9">
        <v>1642.5</v>
      </c>
      <c r="E27" s="13">
        <v>51.441716446938287</v>
      </c>
      <c r="F27" s="16">
        <f t="shared" si="3"/>
        <v>2.3148772401122226</v>
      </c>
      <c r="G27" s="54">
        <v>59.7</v>
      </c>
      <c r="K27" s="46"/>
      <c r="L27" s="44">
        <v>20065</v>
      </c>
      <c r="M27" s="41">
        <f t="shared" si="4"/>
        <v>20065000</v>
      </c>
      <c r="N27" s="39">
        <v>68.221000000000004</v>
      </c>
      <c r="O27" s="9">
        <f t="shared" si="0"/>
        <v>1560.375</v>
      </c>
      <c r="P27" s="9">
        <f t="shared" si="1"/>
        <v>50.412882117999523</v>
      </c>
      <c r="Q27" s="16">
        <f t="shared" si="2"/>
        <v>2.2685796953099784</v>
      </c>
      <c r="R27" s="40">
        <f t="shared" si="5"/>
        <v>58.506</v>
      </c>
    </row>
    <row r="28" spans="1:18" x14ac:dyDescent="0.3">
      <c r="A28" s="1">
        <v>1981</v>
      </c>
      <c r="B28" s="52">
        <v>23222000</v>
      </c>
      <c r="C28" s="9">
        <v>68.400000000000006</v>
      </c>
      <c r="D28" s="9">
        <v>1660</v>
      </c>
      <c r="E28" s="13">
        <v>48.262153068559684</v>
      </c>
      <c r="F28" s="16">
        <f t="shared" si="3"/>
        <v>2.1717968880851859</v>
      </c>
      <c r="G28" s="54">
        <v>56.01</v>
      </c>
      <c r="K28" s="46"/>
      <c r="L28" s="44">
        <v>20065</v>
      </c>
      <c r="M28" s="41">
        <f t="shared" si="4"/>
        <v>20065000</v>
      </c>
      <c r="N28" s="39">
        <v>68.221000000000004</v>
      </c>
      <c r="O28" s="9">
        <f t="shared" si="0"/>
        <v>1577</v>
      </c>
      <c r="P28" s="9">
        <f t="shared" si="1"/>
        <v>47.296910007188487</v>
      </c>
      <c r="Q28" s="16">
        <f t="shared" si="2"/>
        <v>2.1283609503234819</v>
      </c>
      <c r="R28" s="40">
        <f t="shared" si="5"/>
        <v>54.889799999999994</v>
      </c>
    </row>
    <row r="29" spans="1:18" x14ac:dyDescent="0.3">
      <c r="A29" s="1">
        <v>1982</v>
      </c>
      <c r="B29" s="52">
        <v>23222000</v>
      </c>
      <c r="C29" s="9">
        <v>69.433333333333337</v>
      </c>
      <c r="D29" s="9">
        <v>1685.5555555555557</v>
      </c>
      <c r="E29" s="13">
        <v>41.747925659198657</v>
      </c>
      <c r="F29" s="16">
        <f t="shared" si="3"/>
        <v>1.8786566546639394</v>
      </c>
      <c r="G29" s="54">
        <v>48.45</v>
      </c>
      <c r="K29" s="46"/>
      <c r="L29" s="44">
        <v>20065</v>
      </c>
      <c r="M29" s="41">
        <f t="shared" si="4"/>
        <v>20065000</v>
      </c>
      <c r="N29" s="39">
        <v>68.221000000000004</v>
      </c>
      <c r="O29" s="9">
        <f t="shared" si="0"/>
        <v>1601.2777777777778</v>
      </c>
      <c r="P29" s="9">
        <f t="shared" si="1"/>
        <v>40.91296714601468</v>
      </c>
      <c r="Q29" s="16">
        <f t="shared" si="2"/>
        <v>1.8410835215706605</v>
      </c>
      <c r="R29" s="40">
        <f t="shared" si="5"/>
        <v>47.481000000000002</v>
      </c>
    </row>
    <row r="30" spans="1:18" x14ac:dyDescent="0.3">
      <c r="A30" s="1">
        <v>1983</v>
      </c>
      <c r="B30" s="52">
        <v>23222000</v>
      </c>
      <c r="C30" s="9">
        <v>70.466666666666669</v>
      </c>
      <c r="D30" s="9">
        <v>1711.1111111111111</v>
      </c>
      <c r="E30" s="13">
        <v>42.514812219295393</v>
      </c>
      <c r="F30" s="16">
        <f t="shared" si="3"/>
        <v>1.9131665498682926</v>
      </c>
      <c r="G30" s="54">
        <v>49.34</v>
      </c>
      <c r="K30" s="46"/>
      <c r="L30" s="44">
        <v>20065</v>
      </c>
      <c r="M30" s="41">
        <f t="shared" si="4"/>
        <v>20065000</v>
      </c>
      <c r="N30" s="39">
        <v>68.221000000000004</v>
      </c>
      <c r="O30" s="9">
        <f t="shared" si="0"/>
        <v>1625.5555555555554</v>
      </c>
      <c r="P30" s="9">
        <f t="shared" si="1"/>
        <v>41.664515974909484</v>
      </c>
      <c r="Q30" s="16">
        <f t="shared" si="2"/>
        <v>1.8749032188709267</v>
      </c>
      <c r="R30" s="40">
        <f t="shared" si="5"/>
        <v>48.353200000000001</v>
      </c>
    </row>
    <row r="31" spans="1:18" x14ac:dyDescent="0.3">
      <c r="A31" s="1">
        <v>1984</v>
      </c>
      <c r="B31" s="52">
        <v>23222000</v>
      </c>
      <c r="C31" s="9">
        <v>71.5</v>
      </c>
      <c r="D31" s="9">
        <v>1736.6666666666667</v>
      </c>
      <c r="E31" s="13">
        <v>45.048122878491348</v>
      </c>
      <c r="F31" s="16">
        <f t="shared" si="3"/>
        <v>2.0271655295321107</v>
      </c>
      <c r="G31" s="54">
        <v>52.28</v>
      </c>
      <c r="K31" s="46"/>
      <c r="L31" s="44">
        <v>20065</v>
      </c>
      <c r="M31" s="41">
        <f t="shared" si="4"/>
        <v>20065000</v>
      </c>
      <c r="N31" s="39">
        <v>68.221000000000004</v>
      </c>
      <c r="O31" s="9">
        <f t="shared" si="0"/>
        <v>1649.8333333333333</v>
      </c>
      <c r="P31" s="9">
        <f t="shared" si="1"/>
        <v>44.147160420921523</v>
      </c>
      <c r="Q31" s="16">
        <f t="shared" si="2"/>
        <v>1.9866222189414684</v>
      </c>
      <c r="R31" s="40">
        <f t="shared" si="5"/>
        <v>51.234400000000001</v>
      </c>
    </row>
    <row r="32" spans="1:18" x14ac:dyDescent="0.3">
      <c r="A32" s="1">
        <v>1985</v>
      </c>
      <c r="B32" s="49">
        <v>23222000</v>
      </c>
      <c r="C32" s="9">
        <v>72.533333333333331</v>
      </c>
      <c r="D32" s="9">
        <v>1762.2222222222222</v>
      </c>
      <c r="E32" s="13">
        <v>47.546966725997564</v>
      </c>
      <c r="F32" s="16">
        <f t="shared" si="3"/>
        <v>2.1396135026698904</v>
      </c>
      <c r="G32" s="54">
        <v>55.18</v>
      </c>
      <c r="K32" s="46"/>
      <c r="L32" s="44">
        <v>20065</v>
      </c>
      <c r="M32" s="41">
        <f t="shared" si="4"/>
        <v>20065000</v>
      </c>
      <c r="N32" s="9">
        <v>68</v>
      </c>
      <c r="O32" s="9">
        <f t="shared" si="0"/>
        <v>1674.1111111111111</v>
      </c>
      <c r="P32" s="9">
        <f t="shared" si="1"/>
        <v>46.596027391477612</v>
      </c>
      <c r="Q32" s="16">
        <f t="shared" si="2"/>
        <v>2.0968212326164926</v>
      </c>
      <c r="R32" s="40">
        <f t="shared" si="5"/>
        <v>54.0764</v>
      </c>
    </row>
    <row r="33" spans="1:18" x14ac:dyDescent="0.3">
      <c r="A33" s="1">
        <v>1986</v>
      </c>
      <c r="B33" s="52">
        <v>23057000</v>
      </c>
      <c r="C33" s="9">
        <v>73.566666666666677</v>
      </c>
      <c r="D33" s="9">
        <v>1787.7777777777778</v>
      </c>
      <c r="E33" s="13">
        <v>42.738846495278707</v>
      </c>
      <c r="F33" s="16">
        <f t="shared" si="3"/>
        <v>1.9232480922875417</v>
      </c>
      <c r="G33" s="54">
        <v>49.6</v>
      </c>
      <c r="K33" s="46"/>
      <c r="L33" s="44">
        <v>20074</v>
      </c>
      <c r="M33" s="41">
        <f t="shared" si="4"/>
        <v>20074000</v>
      </c>
      <c r="N33" s="39">
        <v>76.281199999999998</v>
      </c>
      <c r="O33" s="9">
        <f t="shared" si="0"/>
        <v>1698.3888888888889</v>
      </c>
      <c r="P33" s="9">
        <f t="shared" si="1"/>
        <v>41.884069565373132</v>
      </c>
      <c r="Q33" s="16">
        <f t="shared" si="2"/>
        <v>1.8847831304417908</v>
      </c>
      <c r="R33" s="40">
        <f t="shared" si="5"/>
        <v>48.607999999999997</v>
      </c>
    </row>
    <row r="34" spans="1:18" x14ac:dyDescent="0.3">
      <c r="A34" s="1">
        <v>1987</v>
      </c>
      <c r="B34" s="52">
        <v>23057000</v>
      </c>
      <c r="C34" s="9">
        <v>74.600000000000009</v>
      </c>
      <c r="D34" s="9">
        <v>1813.3333333333333</v>
      </c>
      <c r="E34" s="13">
        <v>46.616362810374561</v>
      </c>
      <c r="F34" s="16">
        <f t="shared" si="3"/>
        <v>2.0977363264668552</v>
      </c>
      <c r="G34" s="54">
        <v>54.1</v>
      </c>
      <c r="K34" s="46"/>
      <c r="L34" s="44">
        <v>20074</v>
      </c>
      <c r="M34" s="41">
        <f t="shared" si="4"/>
        <v>20074000</v>
      </c>
      <c r="N34" s="39">
        <v>76.281199999999998</v>
      </c>
      <c r="O34" s="9">
        <f t="shared" si="0"/>
        <v>1722.6666666666665</v>
      </c>
      <c r="P34" s="9">
        <f t="shared" si="1"/>
        <v>45.684035554167068</v>
      </c>
      <c r="Q34" s="16">
        <f t="shared" si="2"/>
        <v>2.055781599937518</v>
      </c>
      <c r="R34" s="40">
        <f t="shared" si="5"/>
        <v>53.018000000000001</v>
      </c>
    </row>
    <row r="35" spans="1:18" x14ac:dyDescent="0.3">
      <c r="A35" s="1">
        <v>1988</v>
      </c>
      <c r="B35" s="52">
        <v>23057000</v>
      </c>
      <c r="C35" s="9">
        <v>75.63333333333334</v>
      </c>
      <c r="D35" s="9">
        <v>1838.8888888888889</v>
      </c>
      <c r="E35" s="13">
        <v>49.209990390027556</v>
      </c>
      <c r="F35" s="16">
        <f t="shared" si="3"/>
        <v>2.2144495675512399</v>
      </c>
      <c r="G35" s="54">
        <v>57.11</v>
      </c>
      <c r="K35" s="46"/>
      <c r="L35" s="44">
        <v>20074</v>
      </c>
      <c r="M35" s="41">
        <f t="shared" si="4"/>
        <v>20074000</v>
      </c>
      <c r="N35" s="39">
        <v>76.281199999999998</v>
      </c>
      <c r="O35" s="9">
        <f t="shared" si="0"/>
        <v>1746.9444444444443</v>
      </c>
      <c r="P35" s="9">
        <f t="shared" si="1"/>
        <v>48.225790582227006</v>
      </c>
      <c r="Q35" s="16">
        <f t="shared" si="2"/>
        <v>2.1701605762002152</v>
      </c>
      <c r="R35" s="40">
        <f t="shared" si="5"/>
        <v>55.967799999999997</v>
      </c>
    </row>
    <row r="36" spans="1:18" x14ac:dyDescent="0.3">
      <c r="A36" s="1">
        <v>1989</v>
      </c>
      <c r="B36" s="52">
        <v>23057000</v>
      </c>
      <c r="C36" s="9">
        <v>76.666666666666671</v>
      </c>
      <c r="D36" s="9">
        <v>1864.4444444444443</v>
      </c>
      <c r="E36" s="13">
        <v>50.605896263462064</v>
      </c>
      <c r="F36" s="16">
        <f t="shared" si="3"/>
        <v>2.2772653318557929</v>
      </c>
      <c r="G36" s="54">
        <v>58.73</v>
      </c>
      <c r="K36" s="46"/>
      <c r="L36" s="44">
        <v>20074</v>
      </c>
      <c r="M36" s="41">
        <f t="shared" si="4"/>
        <v>20074000</v>
      </c>
      <c r="N36" s="39">
        <v>76.281199999999998</v>
      </c>
      <c r="O36" s="9">
        <f t="shared" si="0"/>
        <v>1771.2222222222219</v>
      </c>
      <c r="P36" s="9">
        <f t="shared" si="1"/>
        <v>49.59377833819282</v>
      </c>
      <c r="Q36" s="16">
        <f t="shared" si="2"/>
        <v>2.2317200252186766</v>
      </c>
      <c r="R36" s="40">
        <f t="shared" si="5"/>
        <v>57.555399999999999</v>
      </c>
    </row>
    <row r="37" spans="1:18" x14ac:dyDescent="0.3">
      <c r="A37" s="1">
        <v>1990</v>
      </c>
      <c r="B37" s="52">
        <v>23057000</v>
      </c>
      <c r="C37" s="9">
        <v>77.7</v>
      </c>
      <c r="D37" s="9">
        <v>1890</v>
      </c>
      <c r="E37" s="13">
        <v>47.495266508462947</v>
      </c>
      <c r="F37" s="16">
        <f t="shared" si="3"/>
        <v>2.1372869928808327</v>
      </c>
      <c r="G37" s="54">
        <v>55.12</v>
      </c>
      <c r="K37" s="46"/>
      <c r="L37" s="44">
        <v>20074</v>
      </c>
      <c r="M37" s="41">
        <f t="shared" si="4"/>
        <v>20074000</v>
      </c>
      <c r="N37" s="39">
        <v>76.281199999999998</v>
      </c>
      <c r="O37" s="9">
        <f t="shared" si="0"/>
        <v>1795.5</v>
      </c>
      <c r="P37" s="9">
        <f t="shared" si="1"/>
        <v>46.545361178293689</v>
      </c>
      <c r="Q37" s="16">
        <f t="shared" si="2"/>
        <v>2.0945412530232161</v>
      </c>
      <c r="R37" s="40">
        <f t="shared" si="5"/>
        <v>54.017599999999995</v>
      </c>
    </row>
    <row r="38" spans="1:18" x14ac:dyDescent="0.3">
      <c r="A38" s="1">
        <v>1991</v>
      </c>
      <c r="B38" s="52">
        <v>23057000</v>
      </c>
      <c r="C38" s="9">
        <v>78.7</v>
      </c>
      <c r="D38" s="9">
        <v>1912.3333333333333</v>
      </c>
      <c r="E38" s="9">
        <v>39.369999999999997</v>
      </c>
      <c r="F38" s="16">
        <f t="shared" si="3"/>
        <v>1.7716499999999997</v>
      </c>
      <c r="G38" s="54">
        <v>44.65</v>
      </c>
      <c r="K38" s="46"/>
      <c r="L38" s="44">
        <v>20074</v>
      </c>
      <c r="M38" s="41">
        <f t="shared" si="4"/>
        <v>20074000</v>
      </c>
      <c r="N38" s="39">
        <v>76.281199999999998</v>
      </c>
      <c r="O38" s="9">
        <f t="shared" si="0"/>
        <v>1816.7166666666665</v>
      </c>
      <c r="P38" s="9">
        <f t="shared" si="1"/>
        <v>38.582599999999999</v>
      </c>
      <c r="Q38" s="16">
        <f t="shared" si="2"/>
        <v>1.7362169999999999</v>
      </c>
      <c r="R38" s="40">
        <f t="shared" si="5"/>
        <v>43.756999999999998</v>
      </c>
    </row>
    <row r="39" spans="1:18" x14ac:dyDescent="0.3">
      <c r="A39" s="1">
        <v>1992</v>
      </c>
      <c r="B39" s="52">
        <v>23057000</v>
      </c>
      <c r="C39" s="9">
        <v>79.7</v>
      </c>
      <c r="D39" s="9">
        <v>1934.6666666666667</v>
      </c>
      <c r="E39" s="9">
        <v>45.15</v>
      </c>
      <c r="F39" s="16">
        <f t="shared" si="3"/>
        <v>2.0317499999999997</v>
      </c>
      <c r="G39" s="54">
        <v>50.98</v>
      </c>
      <c r="K39" s="46"/>
      <c r="L39" s="44">
        <v>20074</v>
      </c>
      <c r="M39" s="41">
        <f t="shared" si="4"/>
        <v>20074000</v>
      </c>
      <c r="N39" s="39">
        <v>76.281199999999998</v>
      </c>
      <c r="O39" s="9">
        <f t="shared" si="0"/>
        <v>1837.9333333333334</v>
      </c>
      <c r="P39" s="9">
        <f t="shared" si="1"/>
        <v>44.247</v>
      </c>
      <c r="Q39" s="16">
        <f t="shared" si="2"/>
        <v>1.991115</v>
      </c>
      <c r="R39" s="40">
        <f t="shared" si="5"/>
        <v>49.960399999999993</v>
      </c>
    </row>
    <row r="40" spans="1:18" x14ac:dyDescent="0.3">
      <c r="A40" s="1">
        <v>1993</v>
      </c>
      <c r="B40" s="52">
        <v>23057000</v>
      </c>
      <c r="C40" s="9">
        <v>80.7</v>
      </c>
      <c r="D40" s="9">
        <v>1957</v>
      </c>
      <c r="E40" s="9">
        <v>47.7</v>
      </c>
      <c r="F40" s="16">
        <f t="shared" si="3"/>
        <v>2.1465000000000001</v>
      </c>
      <c r="G40" s="54">
        <v>53.78</v>
      </c>
      <c r="K40" s="46"/>
      <c r="L40" s="44">
        <v>20074</v>
      </c>
      <c r="M40" s="41">
        <f t="shared" si="4"/>
        <v>20074000</v>
      </c>
      <c r="N40" s="39">
        <v>76.281199999999998</v>
      </c>
      <c r="O40" s="9">
        <f t="shared" si="0"/>
        <v>1859.1499999999999</v>
      </c>
      <c r="P40" s="9">
        <f t="shared" si="1"/>
        <v>46.746000000000002</v>
      </c>
      <c r="Q40" s="16">
        <f t="shared" si="2"/>
        <v>2.1035699999999999</v>
      </c>
      <c r="R40" s="40">
        <f t="shared" si="5"/>
        <v>52.7044</v>
      </c>
    </row>
    <row r="41" spans="1:18" x14ac:dyDescent="0.3">
      <c r="A41" s="1">
        <v>1994</v>
      </c>
      <c r="B41" s="52">
        <v>23057000</v>
      </c>
      <c r="C41" s="9">
        <v>81.7</v>
      </c>
      <c r="D41" s="9">
        <v>1979.3333333333333</v>
      </c>
      <c r="E41" s="9">
        <v>55.03</v>
      </c>
      <c r="F41" s="16">
        <f t="shared" si="3"/>
        <v>2.4763500000000001</v>
      </c>
      <c r="G41" s="54">
        <v>61.67</v>
      </c>
      <c r="K41" s="46"/>
      <c r="L41" s="44">
        <v>20074</v>
      </c>
      <c r="M41" s="41">
        <f t="shared" si="4"/>
        <v>20074000</v>
      </c>
      <c r="N41" s="39">
        <v>76.281199999999998</v>
      </c>
      <c r="O41" s="9">
        <f t="shared" si="0"/>
        <v>1880.3666666666666</v>
      </c>
      <c r="P41" s="9">
        <f t="shared" si="1"/>
        <v>53.929400000000001</v>
      </c>
      <c r="Q41" s="16">
        <f t="shared" si="2"/>
        <v>2.4268230000000002</v>
      </c>
      <c r="R41" s="40">
        <f t="shared" si="5"/>
        <v>60.436599999999999</v>
      </c>
    </row>
    <row r="42" spans="1:18" x14ac:dyDescent="0.3">
      <c r="A42" s="1">
        <v>1995</v>
      </c>
      <c r="B42" s="52">
        <v>23057000</v>
      </c>
      <c r="C42" s="9">
        <v>82.7</v>
      </c>
      <c r="D42" s="9">
        <v>2001.6666666666667</v>
      </c>
      <c r="E42" s="9">
        <v>56.71</v>
      </c>
      <c r="F42" s="16">
        <f t="shared" si="3"/>
        <v>2.5519500000000002</v>
      </c>
      <c r="G42" s="54">
        <v>63.57</v>
      </c>
      <c r="K42" s="46"/>
      <c r="L42" s="44">
        <v>20074</v>
      </c>
      <c r="M42" s="41">
        <f t="shared" si="4"/>
        <v>20074000</v>
      </c>
      <c r="N42" s="9">
        <v>76</v>
      </c>
      <c r="O42" s="9">
        <f t="shared" si="0"/>
        <v>1901.5833333333333</v>
      </c>
      <c r="P42" s="9">
        <f t="shared" si="1"/>
        <v>55.575800000000001</v>
      </c>
      <c r="Q42" s="16">
        <f t="shared" si="2"/>
        <v>2.5009109999999999</v>
      </c>
      <c r="R42" s="40">
        <f t="shared" si="5"/>
        <v>62.2986</v>
      </c>
    </row>
    <row r="43" spans="1:18" x14ac:dyDescent="0.3">
      <c r="A43" s="1">
        <v>1996</v>
      </c>
      <c r="B43" s="52">
        <v>23008000</v>
      </c>
      <c r="C43" s="9">
        <v>83.7</v>
      </c>
      <c r="D43" s="9">
        <v>2024</v>
      </c>
      <c r="E43" s="9">
        <v>52.59</v>
      </c>
      <c r="F43" s="16">
        <f t="shared" si="3"/>
        <v>2.3665500000000002</v>
      </c>
      <c r="G43" s="54">
        <v>58.97</v>
      </c>
      <c r="K43" s="46"/>
      <c r="L43" s="44">
        <v>20338</v>
      </c>
      <c r="M43" s="41">
        <f t="shared" si="4"/>
        <v>20338000</v>
      </c>
      <c r="N43" s="39">
        <v>85.419600000000003</v>
      </c>
      <c r="O43" s="9">
        <v>2037</v>
      </c>
      <c r="P43" s="9">
        <f t="shared" si="1"/>
        <v>51.538200000000003</v>
      </c>
      <c r="Q43" s="16">
        <f t="shared" si="2"/>
        <v>2.3192189999999999</v>
      </c>
      <c r="R43" s="40">
        <f t="shared" si="5"/>
        <v>57.790599999999998</v>
      </c>
    </row>
    <row r="44" spans="1:18" x14ac:dyDescent="0.3">
      <c r="A44" s="1">
        <v>1997</v>
      </c>
      <c r="B44" s="52">
        <v>23008000</v>
      </c>
      <c r="C44" s="9">
        <v>84.7</v>
      </c>
      <c r="D44" s="9">
        <v>2046.3333333333333</v>
      </c>
      <c r="E44" s="9">
        <v>58.84</v>
      </c>
      <c r="F44" s="16">
        <f t="shared" si="3"/>
        <v>2.6478000000000002</v>
      </c>
      <c r="G44" s="54">
        <v>65.75</v>
      </c>
      <c r="K44" s="46"/>
      <c r="L44" s="44">
        <v>20338</v>
      </c>
      <c r="M44" s="41">
        <f t="shared" si="4"/>
        <v>20338000</v>
      </c>
      <c r="N44" s="39">
        <v>85.419600000000003</v>
      </c>
      <c r="O44" s="9">
        <v>2037</v>
      </c>
      <c r="P44" s="9">
        <f t="shared" si="1"/>
        <v>57.663200000000003</v>
      </c>
      <c r="Q44" s="16">
        <f t="shared" si="2"/>
        <v>2.5948440000000002</v>
      </c>
      <c r="R44" s="40">
        <f t="shared" si="5"/>
        <v>64.435000000000002</v>
      </c>
    </row>
    <row r="45" spans="1:18" x14ac:dyDescent="0.3">
      <c r="A45" s="1">
        <v>1998</v>
      </c>
      <c r="B45" s="52">
        <v>23008000</v>
      </c>
      <c r="C45" s="9">
        <v>85.7</v>
      </c>
      <c r="D45" s="9">
        <v>2068.6666666666665</v>
      </c>
      <c r="E45" s="9">
        <v>60.97</v>
      </c>
      <c r="F45" s="16">
        <f t="shared" si="3"/>
        <v>2.7436499999999997</v>
      </c>
      <c r="G45" s="54">
        <v>69.38</v>
      </c>
      <c r="K45" s="46"/>
      <c r="L45" s="44">
        <v>20338</v>
      </c>
      <c r="M45" s="41">
        <f t="shared" si="4"/>
        <v>20338000</v>
      </c>
      <c r="N45" s="39">
        <v>85.419600000000003</v>
      </c>
      <c r="O45" s="9">
        <v>2037</v>
      </c>
      <c r="P45" s="9">
        <f t="shared" si="1"/>
        <v>59.750599999999999</v>
      </c>
      <c r="Q45" s="16">
        <f t="shared" si="2"/>
        <v>2.688777</v>
      </c>
      <c r="R45" s="40">
        <f t="shared" si="5"/>
        <v>67.992399999999989</v>
      </c>
    </row>
    <row r="46" spans="1:18" x14ac:dyDescent="0.3">
      <c r="A46" s="1">
        <v>1999</v>
      </c>
      <c r="B46" s="52">
        <v>23008000</v>
      </c>
      <c r="C46" s="9">
        <v>86.7</v>
      </c>
      <c r="D46" s="9">
        <v>2091</v>
      </c>
      <c r="E46" s="9">
        <v>60.94</v>
      </c>
      <c r="F46" s="16">
        <f t="shared" si="3"/>
        <v>2.7422999999999997</v>
      </c>
      <c r="G46" s="54">
        <v>69.38</v>
      </c>
      <c r="K46" s="46"/>
      <c r="L46" s="44">
        <v>20338</v>
      </c>
      <c r="M46" s="41">
        <f t="shared" si="4"/>
        <v>20338000</v>
      </c>
      <c r="N46" s="39">
        <v>85.419600000000003</v>
      </c>
      <c r="O46" s="9">
        <v>2037</v>
      </c>
      <c r="P46" s="9">
        <f t="shared" si="1"/>
        <v>59.721199999999996</v>
      </c>
      <c r="Q46" s="16">
        <f t="shared" si="2"/>
        <v>2.6874539999999998</v>
      </c>
      <c r="R46" s="40">
        <f t="shared" si="5"/>
        <v>67.992399999999989</v>
      </c>
    </row>
    <row r="47" spans="1:18" x14ac:dyDescent="0.3">
      <c r="A47" s="1">
        <v>2000</v>
      </c>
      <c r="B47" s="52">
        <v>23008000</v>
      </c>
      <c r="C47" s="9">
        <v>88.528571428571425</v>
      </c>
      <c r="D47" s="9">
        <v>2107.4285714285716</v>
      </c>
      <c r="E47" s="9">
        <v>61.5</v>
      </c>
      <c r="F47" s="16">
        <f t="shared" si="3"/>
        <v>2.7675000000000001</v>
      </c>
      <c r="G47" s="54">
        <v>69.97</v>
      </c>
      <c r="K47" s="46"/>
      <c r="L47" s="44">
        <v>20338</v>
      </c>
      <c r="M47" s="41">
        <f t="shared" si="4"/>
        <v>20338000</v>
      </c>
      <c r="N47" s="39">
        <v>85.419600000000003</v>
      </c>
      <c r="O47" s="9">
        <v>2037</v>
      </c>
      <c r="P47" s="9">
        <f t="shared" si="1"/>
        <v>60.269999999999996</v>
      </c>
      <c r="Q47" s="16">
        <f t="shared" si="2"/>
        <v>2.7121499999999998</v>
      </c>
      <c r="R47" s="40">
        <f t="shared" si="5"/>
        <v>68.570599999999999</v>
      </c>
    </row>
    <row r="48" spans="1:18" x14ac:dyDescent="0.3">
      <c r="A48" s="1">
        <v>2001</v>
      </c>
      <c r="B48" s="52">
        <v>23008000</v>
      </c>
      <c r="C48" s="9">
        <v>90.357142857142861</v>
      </c>
      <c r="D48" s="9">
        <v>2123.8571428571427</v>
      </c>
      <c r="E48" s="9">
        <v>59.36</v>
      </c>
      <c r="F48" s="16">
        <f t="shared" si="3"/>
        <v>2.6711999999999998</v>
      </c>
      <c r="G48" s="54">
        <v>67.72</v>
      </c>
      <c r="K48" s="46"/>
      <c r="L48" s="44">
        <v>20338</v>
      </c>
      <c r="M48" s="41">
        <f t="shared" si="4"/>
        <v>20338000</v>
      </c>
      <c r="N48" s="39">
        <v>85.419600000000003</v>
      </c>
      <c r="O48" s="9">
        <v>2037</v>
      </c>
      <c r="P48" s="9">
        <f t="shared" si="1"/>
        <v>58.172799999999995</v>
      </c>
      <c r="Q48" s="16">
        <f t="shared" si="2"/>
        <v>2.6177759999999997</v>
      </c>
      <c r="R48" s="40">
        <f t="shared" si="5"/>
        <v>66.365600000000001</v>
      </c>
    </row>
    <row r="49" spans="1:18" x14ac:dyDescent="0.3">
      <c r="A49" s="1">
        <v>2002</v>
      </c>
      <c r="B49" s="52">
        <v>23008000</v>
      </c>
      <c r="C49" s="9">
        <v>92.185714285714283</v>
      </c>
      <c r="D49" s="9">
        <v>2140.2857142857142</v>
      </c>
      <c r="E49" s="9">
        <v>60.27</v>
      </c>
      <c r="F49" s="16">
        <f t="shared" si="3"/>
        <v>2.7121499999999998</v>
      </c>
      <c r="G49" s="54">
        <v>68.709999999999994</v>
      </c>
      <c r="K49" s="46"/>
      <c r="L49" s="44">
        <v>20338</v>
      </c>
      <c r="M49" s="41">
        <f t="shared" si="4"/>
        <v>20338000</v>
      </c>
      <c r="N49" s="39">
        <v>85.419600000000003</v>
      </c>
      <c r="O49" s="9">
        <v>2037</v>
      </c>
      <c r="P49" s="9">
        <f t="shared" si="1"/>
        <v>59.064599999999999</v>
      </c>
      <c r="Q49" s="16">
        <f t="shared" si="2"/>
        <v>2.6579069999999998</v>
      </c>
      <c r="R49" s="40">
        <f t="shared" si="5"/>
        <v>67.335799999999992</v>
      </c>
    </row>
    <row r="50" spans="1:18" x14ac:dyDescent="0.3">
      <c r="A50" s="1">
        <v>2003</v>
      </c>
      <c r="B50" s="52">
        <v>23008000</v>
      </c>
      <c r="C50" s="9">
        <v>94.01428571428572</v>
      </c>
      <c r="D50" s="9">
        <v>2156.7142857142858</v>
      </c>
      <c r="E50" s="9">
        <v>61.14</v>
      </c>
      <c r="F50" s="16">
        <f t="shared" si="3"/>
        <v>2.7513000000000001</v>
      </c>
      <c r="G50" s="54">
        <v>69.900000000000006</v>
      </c>
      <c r="K50" s="46"/>
      <c r="L50" s="44">
        <v>20338</v>
      </c>
      <c r="M50" s="41">
        <f t="shared" si="4"/>
        <v>20338000</v>
      </c>
      <c r="N50" s="39">
        <v>85.419600000000003</v>
      </c>
      <c r="O50" s="9">
        <v>2037</v>
      </c>
      <c r="P50" s="9">
        <f t="shared" si="1"/>
        <v>59.917200000000001</v>
      </c>
      <c r="Q50" s="16">
        <f t="shared" si="2"/>
        <v>2.6962739999999998</v>
      </c>
      <c r="R50" s="40">
        <f t="shared" si="5"/>
        <v>68.50200000000001</v>
      </c>
    </row>
    <row r="51" spans="1:18" x14ac:dyDescent="0.3">
      <c r="A51" s="1">
        <v>2004</v>
      </c>
      <c r="B51" s="52">
        <v>22820000</v>
      </c>
      <c r="C51" s="9">
        <v>95.842857142857142</v>
      </c>
      <c r="D51" s="9">
        <v>2173.1428571428573</v>
      </c>
      <c r="E51" s="9">
        <v>61.16</v>
      </c>
      <c r="F51" s="16">
        <f t="shared" si="3"/>
        <v>2.7521999999999998</v>
      </c>
      <c r="G51" s="54">
        <v>69.930000000000007</v>
      </c>
      <c r="K51" s="46"/>
      <c r="L51" s="44">
        <v>20085</v>
      </c>
      <c r="M51" s="41">
        <f t="shared" si="4"/>
        <v>20085000</v>
      </c>
      <c r="N51" s="39">
        <v>98.416499999999999</v>
      </c>
      <c r="O51" s="21">
        <v>2142</v>
      </c>
      <c r="P51" s="9">
        <f t="shared" si="1"/>
        <v>59.936799999999998</v>
      </c>
      <c r="Q51" s="16">
        <f t="shared" si="2"/>
        <v>2.6971559999999997</v>
      </c>
      <c r="R51" s="40">
        <f t="shared" si="5"/>
        <v>68.531400000000005</v>
      </c>
    </row>
    <row r="52" spans="1:18" x14ac:dyDescent="0.3">
      <c r="A52" s="1">
        <v>2005</v>
      </c>
      <c r="B52" s="52">
        <v>22820000</v>
      </c>
      <c r="C52" s="9">
        <v>97.671428571428578</v>
      </c>
      <c r="D52" s="9">
        <v>2189.5714285714284</v>
      </c>
      <c r="E52" s="9">
        <v>58.68</v>
      </c>
      <c r="F52" s="16">
        <f t="shared" si="3"/>
        <v>2.6406000000000001</v>
      </c>
      <c r="G52" s="54">
        <v>67.33</v>
      </c>
      <c r="K52" s="46"/>
      <c r="L52" s="44">
        <v>20085</v>
      </c>
      <c r="M52" s="41">
        <f t="shared" si="4"/>
        <v>20085000</v>
      </c>
      <c r="N52" s="39">
        <v>98.416499999999999</v>
      </c>
      <c r="O52" s="21">
        <v>2142</v>
      </c>
      <c r="P52" s="9">
        <f t="shared" si="1"/>
        <v>57.506399999999999</v>
      </c>
      <c r="Q52" s="16">
        <f t="shared" si="2"/>
        <v>2.5877879999999998</v>
      </c>
      <c r="R52" s="40">
        <f t="shared" si="5"/>
        <v>65.983400000000003</v>
      </c>
    </row>
    <row r="53" spans="1:18" x14ac:dyDescent="0.3">
      <c r="A53" s="1">
        <v>2006</v>
      </c>
      <c r="B53" s="52">
        <v>22820000</v>
      </c>
      <c r="C53" s="9">
        <v>99.5</v>
      </c>
      <c r="D53" s="9">
        <v>2206</v>
      </c>
      <c r="E53" s="9">
        <v>56.94</v>
      </c>
      <c r="F53" s="16">
        <f t="shared" si="3"/>
        <v>2.5623</v>
      </c>
      <c r="G53" s="54">
        <v>65.38</v>
      </c>
      <c r="K53" s="46"/>
      <c r="L53" s="44">
        <v>20085</v>
      </c>
      <c r="M53" s="41">
        <f t="shared" si="4"/>
        <v>20085000</v>
      </c>
      <c r="N53" s="39">
        <v>98.416499999999999</v>
      </c>
      <c r="O53" s="21">
        <v>2142</v>
      </c>
      <c r="P53" s="9">
        <f t="shared" si="1"/>
        <v>55.801199999999994</v>
      </c>
      <c r="Q53" s="16">
        <f t="shared" si="2"/>
        <v>2.5110539999999997</v>
      </c>
      <c r="R53" s="40">
        <f t="shared" si="5"/>
        <v>64.072399999999988</v>
      </c>
    </row>
    <row r="54" spans="1:18" x14ac:dyDescent="0.3">
      <c r="A54" s="1">
        <v>2007</v>
      </c>
      <c r="B54" s="52">
        <v>22820000</v>
      </c>
      <c r="C54" s="9">
        <v>100.48</v>
      </c>
      <c r="D54" s="9">
        <v>2236.1999999999998</v>
      </c>
      <c r="E54" s="9">
        <v>63.85</v>
      </c>
      <c r="F54" s="16">
        <f t="shared" si="3"/>
        <v>2.8732500000000001</v>
      </c>
      <c r="G54" s="54">
        <v>72.930000000000007</v>
      </c>
      <c r="K54" s="46"/>
      <c r="L54" s="44">
        <v>20085</v>
      </c>
      <c r="M54" s="41">
        <f t="shared" si="4"/>
        <v>20085000</v>
      </c>
      <c r="N54" s="39">
        <v>98.416499999999999</v>
      </c>
      <c r="O54" s="21">
        <v>2142</v>
      </c>
      <c r="P54" s="9">
        <f t="shared" si="1"/>
        <v>62.573</v>
      </c>
      <c r="Q54" s="16">
        <f t="shared" si="2"/>
        <v>2.815785</v>
      </c>
      <c r="R54" s="40">
        <f t="shared" si="5"/>
        <v>71.471400000000003</v>
      </c>
    </row>
    <row r="55" spans="1:18" x14ac:dyDescent="0.3">
      <c r="A55" s="1">
        <v>2008</v>
      </c>
      <c r="B55" s="52">
        <v>22820000</v>
      </c>
      <c r="C55" s="9">
        <v>101.46000000000001</v>
      </c>
      <c r="D55" s="9">
        <v>2266.4</v>
      </c>
      <c r="E55" s="9">
        <v>58.33</v>
      </c>
      <c r="F55" s="16">
        <f t="shared" si="3"/>
        <v>2.6248499999999999</v>
      </c>
      <c r="G55" s="54">
        <v>71.209999999999994</v>
      </c>
      <c r="K55" s="46"/>
      <c r="L55" s="44">
        <v>20085</v>
      </c>
      <c r="M55" s="41">
        <f t="shared" si="4"/>
        <v>20085000</v>
      </c>
      <c r="N55" s="39">
        <v>98.416499999999999</v>
      </c>
      <c r="O55" s="21">
        <v>2142</v>
      </c>
      <c r="P55" s="9">
        <f t="shared" si="1"/>
        <v>57.163399999999996</v>
      </c>
      <c r="Q55" s="16">
        <f t="shared" si="2"/>
        <v>2.5723529999999997</v>
      </c>
      <c r="R55" s="40">
        <f t="shared" si="5"/>
        <v>69.785799999999995</v>
      </c>
    </row>
    <row r="56" spans="1:18" x14ac:dyDescent="0.3">
      <c r="A56" s="1">
        <v>2009</v>
      </c>
      <c r="B56" s="52">
        <v>22766000</v>
      </c>
      <c r="C56" s="9">
        <v>102.44</v>
      </c>
      <c r="D56" s="9">
        <v>2296.6</v>
      </c>
      <c r="E56" s="9">
        <v>48.3</v>
      </c>
      <c r="F56" s="16">
        <f t="shared" si="3"/>
        <v>2.1734999999999998</v>
      </c>
      <c r="G56" s="54">
        <v>60.14</v>
      </c>
      <c r="K56" s="46"/>
      <c r="L56" s="44">
        <v>20264</v>
      </c>
      <c r="M56" s="41">
        <f t="shared" si="4"/>
        <v>20264000</v>
      </c>
      <c r="N56" s="39">
        <v>103.3464</v>
      </c>
      <c r="O56" s="21">
        <v>2294</v>
      </c>
      <c r="P56" s="9">
        <f t="shared" si="1"/>
        <v>47.333999999999996</v>
      </c>
      <c r="Q56" s="16">
        <f t="shared" si="2"/>
        <v>2.1300299999999996</v>
      </c>
      <c r="R56" s="40">
        <f t="shared" si="5"/>
        <v>58.937199999999997</v>
      </c>
    </row>
    <row r="57" spans="1:18" x14ac:dyDescent="0.3">
      <c r="A57" s="1">
        <v>2010</v>
      </c>
      <c r="B57" s="52">
        <v>22766000</v>
      </c>
      <c r="C57" s="9">
        <v>103.42</v>
      </c>
      <c r="D57" s="9">
        <v>2326.8000000000002</v>
      </c>
      <c r="E57" s="9">
        <v>59.69</v>
      </c>
      <c r="F57" s="16">
        <f t="shared" si="3"/>
        <v>2.6860499999999998</v>
      </c>
      <c r="G57" s="54">
        <v>72.790000000000006</v>
      </c>
      <c r="K57" s="46"/>
      <c r="L57" s="44">
        <v>20264</v>
      </c>
      <c r="M57" s="41">
        <f t="shared" si="4"/>
        <v>20264000</v>
      </c>
      <c r="N57" s="39">
        <v>103.3464</v>
      </c>
      <c r="O57" s="21">
        <v>2294</v>
      </c>
      <c r="P57" s="9">
        <f t="shared" si="1"/>
        <v>58.496199999999995</v>
      </c>
      <c r="Q57" s="16">
        <f t="shared" si="2"/>
        <v>2.6323289999999995</v>
      </c>
      <c r="R57" s="40">
        <f t="shared" si="5"/>
        <v>71.33420000000001</v>
      </c>
    </row>
    <row r="58" spans="1:18" x14ac:dyDescent="0.3">
      <c r="A58" s="1">
        <v>2011</v>
      </c>
      <c r="B58" s="52">
        <v>22766000</v>
      </c>
      <c r="C58" s="9">
        <v>104.4</v>
      </c>
      <c r="D58" s="9">
        <v>2357</v>
      </c>
      <c r="E58" s="9">
        <v>60.44</v>
      </c>
      <c r="F58" s="16">
        <f t="shared" si="3"/>
        <v>2.7197999999999998</v>
      </c>
      <c r="G58" s="54">
        <v>73.64</v>
      </c>
      <c r="K58" s="46"/>
      <c r="L58" s="44">
        <v>20264</v>
      </c>
      <c r="M58" s="41">
        <f t="shared" si="4"/>
        <v>20264000</v>
      </c>
      <c r="N58" s="39">
        <v>103.3464</v>
      </c>
      <c r="O58" s="21">
        <v>2294</v>
      </c>
      <c r="P58" s="9">
        <f t="shared" si="1"/>
        <v>59.231199999999994</v>
      </c>
      <c r="Q58" s="16">
        <f t="shared" si="2"/>
        <v>2.6654039999999997</v>
      </c>
      <c r="R58" s="40">
        <f t="shared" si="5"/>
        <v>72.167199999999994</v>
      </c>
    </row>
    <row r="59" spans="1:18" x14ac:dyDescent="0.3">
      <c r="A59" s="1">
        <v>2012</v>
      </c>
      <c r="B59" s="52">
        <v>22766000</v>
      </c>
      <c r="C59" s="9">
        <v>105.38000000000001</v>
      </c>
      <c r="D59" s="9">
        <v>2387.1999999999998</v>
      </c>
      <c r="E59" s="9">
        <v>59.9</v>
      </c>
      <c r="F59" s="16">
        <f t="shared" si="3"/>
        <v>2.6955</v>
      </c>
      <c r="G59" s="54">
        <v>72.900000000000006</v>
      </c>
      <c r="K59" s="46"/>
      <c r="L59" s="44">
        <v>20264</v>
      </c>
      <c r="M59" s="41">
        <f t="shared" si="4"/>
        <v>20264000</v>
      </c>
      <c r="N59" s="39">
        <v>103.3464</v>
      </c>
      <c r="O59" s="21">
        <v>2294</v>
      </c>
      <c r="P59" s="9">
        <f t="shared" si="1"/>
        <v>58.701999999999998</v>
      </c>
      <c r="Q59" s="16">
        <f t="shared" si="2"/>
        <v>2.6415899999999999</v>
      </c>
      <c r="R59" s="40">
        <f t="shared" si="5"/>
        <v>71.442000000000007</v>
      </c>
    </row>
    <row r="60" spans="1:18" x14ac:dyDescent="0.3">
      <c r="A60" s="1">
        <v>2013</v>
      </c>
      <c r="B60" s="52">
        <v>22766000</v>
      </c>
      <c r="C60" s="9">
        <v>106.36000000000001</v>
      </c>
      <c r="D60" s="9">
        <v>2417.4</v>
      </c>
      <c r="E60" s="9">
        <v>65.25</v>
      </c>
      <c r="F60" s="16">
        <f t="shared" si="3"/>
        <v>2.9362499999999998</v>
      </c>
      <c r="G60" s="54">
        <v>79.19</v>
      </c>
      <c r="K60" s="46"/>
      <c r="L60" s="44">
        <v>20264</v>
      </c>
      <c r="M60" s="41">
        <f t="shared" si="4"/>
        <v>20264000</v>
      </c>
      <c r="N60" s="39">
        <v>103.3464</v>
      </c>
      <c r="O60" s="21">
        <v>2294</v>
      </c>
      <c r="P60" s="9">
        <f t="shared" si="1"/>
        <v>63.945</v>
      </c>
      <c r="Q60" s="16">
        <f t="shared" si="2"/>
        <v>2.8775249999999999</v>
      </c>
      <c r="R60" s="40">
        <f t="shared" si="5"/>
        <v>77.606200000000001</v>
      </c>
    </row>
    <row r="61" spans="1:18" x14ac:dyDescent="0.3">
      <c r="A61" s="1">
        <v>2014</v>
      </c>
      <c r="B61" s="52">
        <v>22812000</v>
      </c>
      <c r="C61" s="9">
        <v>107.34</v>
      </c>
      <c r="D61" s="9">
        <v>2447.6</v>
      </c>
      <c r="E61" s="9">
        <v>65.290000000000006</v>
      </c>
      <c r="F61" s="16">
        <f t="shared" si="3"/>
        <v>2.9380500000000001</v>
      </c>
      <c r="G61" s="54">
        <v>79.150000000000006</v>
      </c>
      <c r="J61" s="41">
        <v>250</v>
      </c>
      <c r="K61" s="46"/>
      <c r="L61" s="44">
        <v>20276</v>
      </c>
      <c r="M61" s="41">
        <f t="shared" si="4"/>
        <v>20276000</v>
      </c>
      <c r="N61" s="39">
        <v>105.43519999999999</v>
      </c>
      <c r="O61" s="21">
        <v>2409</v>
      </c>
      <c r="P61" s="9">
        <f t="shared" si="1"/>
        <v>63.984200000000008</v>
      </c>
      <c r="Q61" s="16">
        <f t="shared" si="2"/>
        <v>2.8792890000000004</v>
      </c>
      <c r="R61" s="40">
        <f t="shared" si="5"/>
        <v>77.567000000000007</v>
      </c>
    </row>
    <row r="62" spans="1:18" x14ac:dyDescent="0.3">
      <c r="A62" s="1">
        <v>2015</v>
      </c>
      <c r="B62" s="52">
        <v>22812000</v>
      </c>
      <c r="C62" s="9">
        <v>108.32000000000001</v>
      </c>
      <c r="D62" s="9">
        <v>2475</v>
      </c>
      <c r="E62" s="9">
        <v>68.040000000000006</v>
      </c>
      <c r="F62" s="16">
        <f t="shared" si="3"/>
        <v>3.0618000000000003</v>
      </c>
      <c r="G62" s="55">
        <v>82.4</v>
      </c>
      <c r="H62" s="66"/>
      <c r="J62" s="41">
        <v>250</v>
      </c>
      <c r="K62" s="46"/>
      <c r="L62" s="44">
        <v>20276</v>
      </c>
      <c r="M62" s="41">
        <f t="shared" si="4"/>
        <v>20276000</v>
      </c>
      <c r="N62" s="39">
        <v>105.43519999999999</v>
      </c>
      <c r="O62" s="21">
        <v>2409</v>
      </c>
      <c r="P62" s="9">
        <f t="shared" si="1"/>
        <v>66.679200000000009</v>
      </c>
      <c r="Q62" s="16">
        <f t="shared" si="2"/>
        <v>3.0005640000000002</v>
      </c>
      <c r="R62" s="40">
        <f t="shared" si="5"/>
        <v>80.75200000000001</v>
      </c>
    </row>
    <row r="63" spans="1:18" x14ac:dyDescent="0.3">
      <c r="A63" s="1">
        <v>2016</v>
      </c>
      <c r="B63" s="52">
        <v>22812000</v>
      </c>
      <c r="C63">
        <v>107.82</v>
      </c>
      <c r="D63" s="8">
        <v>2475</v>
      </c>
      <c r="E63" s="18">
        <v>70</v>
      </c>
      <c r="F63" s="16">
        <f t="shared" si="3"/>
        <v>3.15</v>
      </c>
      <c r="G63" s="55">
        <v>86</v>
      </c>
      <c r="H63" s="66"/>
      <c r="J63" s="41">
        <v>250</v>
      </c>
      <c r="K63" s="46"/>
      <c r="L63" s="44">
        <v>20276</v>
      </c>
      <c r="M63" s="41">
        <f t="shared" si="4"/>
        <v>20276000</v>
      </c>
      <c r="N63" s="39">
        <v>105.43519999999999</v>
      </c>
      <c r="O63" s="21">
        <v>2409</v>
      </c>
      <c r="P63" s="9">
        <f t="shared" si="1"/>
        <v>68.599999999999994</v>
      </c>
      <c r="Q63" s="16">
        <f t="shared" si="2"/>
        <v>3.0869999999999997</v>
      </c>
      <c r="R63" s="40">
        <f t="shared" si="5"/>
        <v>84.28</v>
      </c>
    </row>
    <row r="64" spans="1:18" x14ac:dyDescent="0.3">
      <c r="A64" s="1">
        <v>2017</v>
      </c>
      <c r="B64" s="52">
        <v>22812000</v>
      </c>
      <c r="C64">
        <v>107.82</v>
      </c>
      <c r="D64" s="8">
        <v>2475</v>
      </c>
      <c r="E64" s="18">
        <v>72</v>
      </c>
      <c r="F64" s="16">
        <f t="shared" si="3"/>
        <v>3.2399999999999998</v>
      </c>
      <c r="G64" s="55">
        <v>87</v>
      </c>
      <c r="H64" s="66"/>
      <c r="J64" s="41">
        <v>250</v>
      </c>
      <c r="K64" s="46"/>
      <c r="L64" s="44">
        <v>20276</v>
      </c>
      <c r="M64" s="41">
        <f t="shared" si="4"/>
        <v>20276000</v>
      </c>
      <c r="N64" s="39">
        <v>105.43519999999999</v>
      </c>
      <c r="O64" s="21">
        <v>2409</v>
      </c>
      <c r="P64" s="9">
        <f t="shared" si="1"/>
        <v>70.56</v>
      </c>
      <c r="Q64" s="16">
        <f t="shared" si="2"/>
        <v>3.1751999999999998</v>
      </c>
      <c r="R64" s="40">
        <f t="shared" si="5"/>
        <v>85.26</v>
      </c>
    </row>
    <row r="65" spans="1:23" s="60" customFormat="1" x14ac:dyDescent="0.3">
      <c r="A65" s="1">
        <v>2018</v>
      </c>
      <c r="B65" s="52">
        <v>22812000</v>
      </c>
      <c r="C65">
        <v>107.82</v>
      </c>
      <c r="D65" s="61">
        <v>2475</v>
      </c>
      <c r="E65" s="62">
        <v>78</v>
      </c>
      <c r="F65" s="16">
        <f t="shared" si="3"/>
        <v>3.51</v>
      </c>
      <c r="G65" s="41">
        <v>94</v>
      </c>
      <c r="H65" s="66"/>
      <c r="I65" s="41"/>
      <c r="J65" s="41">
        <v>250</v>
      </c>
      <c r="K65" s="46"/>
      <c r="L65" s="63">
        <v>20276</v>
      </c>
      <c r="M65" s="41">
        <f t="shared" si="4"/>
        <v>20276000</v>
      </c>
      <c r="N65" s="64">
        <v>105.43519999999999</v>
      </c>
      <c r="O65" s="65">
        <v>2409</v>
      </c>
      <c r="P65" s="9">
        <f t="shared" si="1"/>
        <v>76.44</v>
      </c>
      <c r="Q65" s="16">
        <f t="shared" si="2"/>
        <v>3.4398</v>
      </c>
      <c r="R65" s="40">
        <f t="shared" si="5"/>
        <v>92.12</v>
      </c>
      <c r="S65"/>
      <c r="T65"/>
      <c r="U65"/>
      <c r="V65"/>
      <c r="W65"/>
    </row>
  </sheetData>
  <mergeCells count="4">
    <mergeCell ref="H5:K5"/>
    <mergeCell ref="B5:G5"/>
    <mergeCell ref="B4:K4"/>
    <mergeCell ref="L4:R4"/>
  </mergeCells>
  <phoneticPr fontId="1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workbookViewId="0">
      <selection activeCell="J2" sqref="J2"/>
    </sheetView>
  </sheetViews>
  <sheetFormatPr defaultColWidth="8.77734375" defaultRowHeight="14.4" x14ac:dyDescent="0.3"/>
  <cols>
    <col min="2" max="2" width="11.77734375" customWidth="1"/>
    <col min="3" max="3" width="14.77734375" customWidth="1"/>
    <col min="4" max="4" width="13.44140625" customWidth="1"/>
    <col min="5" max="5" width="13.21875" customWidth="1"/>
    <col min="6" max="6" width="11.21875" customWidth="1"/>
    <col min="7" max="7" width="12.21875" style="15" customWidth="1"/>
    <col min="12" max="13" width="12.21875" customWidth="1"/>
    <col min="14" max="14" width="11.5546875" customWidth="1"/>
    <col min="15" max="15" width="12" customWidth="1"/>
    <col min="16" max="16" width="11" customWidth="1"/>
  </cols>
  <sheetData>
    <row r="1" spans="1:17" ht="15" thickBot="1" x14ac:dyDescent="0.35">
      <c r="A1" s="1"/>
      <c r="B1" s="11" t="s">
        <v>32</v>
      </c>
      <c r="C1" s="11"/>
      <c r="J1" t="s">
        <v>33</v>
      </c>
    </row>
    <row r="2" spans="1:17" ht="16.2" thickBot="1" x14ac:dyDescent="0.35">
      <c r="A2" s="1"/>
      <c r="B2" s="10" t="s">
        <v>3</v>
      </c>
      <c r="C2" s="10"/>
      <c r="G2" s="30" t="s">
        <v>18</v>
      </c>
      <c r="H2" s="14">
        <v>0.03</v>
      </c>
      <c r="J2" t="s">
        <v>19</v>
      </c>
    </row>
    <row r="3" spans="1:17" ht="15" thickBot="1" x14ac:dyDescent="0.35">
      <c r="A3" s="1"/>
      <c r="B3" s="11" t="s">
        <v>34</v>
      </c>
      <c r="C3" s="11"/>
      <c r="J3">
        <v>1.1084782672937801</v>
      </c>
    </row>
    <row r="4" spans="1:17" ht="18.600000000000001" thickBot="1" x14ac:dyDescent="0.4">
      <c r="A4" s="81" t="s">
        <v>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1" t="s">
        <v>35</v>
      </c>
      <c r="M4" s="82"/>
      <c r="N4" s="82"/>
      <c r="O4" s="82"/>
      <c r="P4" s="82"/>
      <c r="Q4" s="83"/>
    </row>
    <row r="5" spans="1:17" ht="15.6" x14ac:dyDescent="0.3">
      <c r="A5" s="79" t="s">
        <v>1</v>
      </c>
      <c r="B5" s="79"/>
      <c r="C5" s="79"/>
      <c r="D5" s="79"/>
      <c r="E5" s="79"/>
      <c r="F5" s="79"/>
      <c r="G5" s="80"/>
      <c r="H5" s="79" t="s">
        <v>36</v>
      </c>
      <c r="I5" s="79"/>
      <c r="J5" s="79"/>
      <c r="K5" s="80"/>
      <c r="L5" s="5"/>
      <c r="Q5" s="2"/>
    </row>
    <row r="6" spans="1:17" x14ac:dyDescent="0.3">
      <c r="A6" s="3" t="s">
        <v>59</v>
      </c>
      <c r="B6" s="12" t="s">
        <v>37</v>
      </c>
      <c r="C6" s="3" t="s">
        <v>12</v>
      </c>
      <c r="D6" s="3" t="s">
        <v>11</v>
      </c>
      <c r="E6" s="7" t="s">
        <v>13</v>
      </c>
      <c r="F6" s="4" t="s">
        <v>16</v>
      </c>
      <c r="G6" s="31" t="s">
        <v>15</v>
      </c>
      <c r="H6" s="3"/>
      <c r="I6" s="3"/>
      <c r="J6" s="3" t="s">
        <v>4</v>
      </c>
      <c r="K6" s="4"/>
      <c r="L6" s="3" t="s">
        <v>37</v>
      </c>
      <c r="M6" s="3" t="s">
        <v>6</v>
      </c>
      <c r="N6" s="3" t="s">
        <v>5</v>
      </c>
      <c r="O6" s="7" t="s">
        <v>7</v>
      </c>
      <c r="P6" s="4" t="s">
        <v>8</v>
      </c>
      <c r="Q6" s="4" t="s">
        <v>9</v>
      </c>
    </row>
    <row r="7" spans="1:17" x14ac:dyDescent="0.3">
      <c r="A7" s="1">
        <v>1960</v>
      </c>
      <c r="B7" s="15">
        <f>11.4177691011236</f>
        <v>11.4177691011236</v>
      </c>
      <c r="C7" s="15">
        <v>15.5956666706</v>
      </c>
      <c r="D7" s="15">
        <v>464.92</v>
      </c>
      <c r="E7" s="15">
        <v>12.207100000000001</v>
      </c>
      <c r="F7" s="15">
        <f>E7*$H$2</f>
        <v>0.36621300000000001</v>
      </c>
      <c r="G7" s="29">
        <f>E7*1.10847826729378</f>
        <v>13.531305056681903</v>
      </c>
      <c r="I7" t="s">
        <v>38</v>
      </c>
      <c r="J7" t="s">
        <v>39</v>
      </c>
      <c r="K7" s="2"/>
      <c r="L7" s="15">
        <v>7.40317351968858</v>
      </c>
      <c r="M7" s="15">
        <v>15.4891341591567</v>
      </c>
      <c r="N7" s="15">
        <v>450.27592032384803</v>
      </c>
      <c r="O7" s="15">
        <v>12.121650300000001</v>
      </c>
      <c r="P7" s="15">
        <f>O7*$H$2</f>
        <v>0.36364950899999998</v>
      </c>
      <c r="Q7" s="15">
        <f>O7*1.10847826729378</f>
        <v>13.436585921285131</v>
      </c>
    </row>
    <row r="8" spans="1:17" x14ac:dyDescent="0.3">
      <c r="A8" s="1">
        <v>1961</v>
      </c>
      <c r="B8" s="15">
        <v>11.431949831460701</v>
      </c>
      <c r="C8" s="15">
        <v>15.6645</v>
      </c>
      <c r="D8" s="15">
        <v>470.23</v>
      </c>
      <c r="E8" s="15">
        <v>12.160018000000001</v>
      </c>
      <c r="F8" s="15">
        <f t="shared" ref="F8:F65" si="0">E8*$H$2</f>
        <v>0.36480054000000001</v>
      </c>
      <c r="G8" s="29">
        <f t="shared" ref="G8:G65" si="1">E8*1.10847826729378</f>
        <v>13.479115682901178</v>
      </c>
      <c r="I8" t="s">
        <v>40</v>
      </c>
      <c r="J8" t="s">
        <v>41</v>
      </c>
      <c r="K8" s="2"/>
      <c r="L8" s="15">
        <v>7.4093240488225396</v>
      </c>
      <c r="M8" s="15">
        <v>15.557497294649201</v>
      </c>
      <c r="N8" s="15">
        <v>455.41866560673498</v>
      </c>
      <c r="O8" s="15">
        <v>12.074897873999999</v>
      </c>
      <c r="P8" s="15">
        <f t="shared" ref="P8:P65" si="2">O8*$H$2</f>
        <v>0.36224693621999998</v>
      </c>
      <c r="Q8" s="15">
        <f t="shared" ref="Q8:Q65" si="3">O8*1.10847826729378</f>
        <v>13.384761873120867</v>
      </c>
    </row>
    <row r="9" spans="1:17" x14ac:dyDescent="0.3">
      <c r="A9" s="1">
        <v>1962</v>
      </c>
      <c r="B9" s="15">
        <v>11.4461305617978</v>
      </c>
      <c r="C9" s="15">
        <v>15.733333329400001</v>
      </c>
      <c r="D9" s="15">
        <v>475.54</v>
      </c>
      <c r="E9" s="15">
        <v>11.382516000000001</v>
      </c>
      <c r="F9" s="15">
        <f t="shared" si="0"/>
        <v>0.34147548</v>
      </c>
      <c r="G9" s="29">
        <f t="shared" si="1"/>
        <v>12.617271613123728</v>
      </c>
      <c r="K9" s="2"/>
      <c r="L9" s="15">
        <v>7.4154745779565001</v>
      </c>
      <c r="M9" s="15">
        <v>15.625860430141699</v>
      </c>
      <c r="N9" s="15">
        <v>460.56141088962102</v>
      </c>
      <c r="O9" s="15">
        <v>11.302838388</v>
      </c>
      <c r="P9" s="15">
        <f t="shared" si="2"/>
        <v>0.33908515163999997</v>
      </c>
      <c r="Q9" s="15">
        <f t="shared" si="3"/>
        <v>12.528950711831861</v>
      </c>
    </row>
    <row r="10" spans="1:17" x14ac:dyDescent="0.3">
      <c r="A10" s="1">
        <v>1963</v>
      </c>
      <c r="B10" s="15">
        <v>11.460311292134801</v>
      </c>
      <c r="C10" s="15">
        <v>15.8021666706</v>
      </c>
      <c r="D10" s="15">
        <v>480.85</v>
      </c>
      <c r="E10" s="15">
        <v>12.219726</v>
      </c>
      <c r="F10" s="15">
        <f t="shared" si="0"/>
        <v>0.36659177999999998</v>
      </c>
      <c r="G10" s="29">
        <f t="shared" si="1"/>
        <v>13.545300703284754</v>
      </c>
      <c r="K10" s="2"/>
      <c r="L10" s="15">
        <v>7.4216251070904597</v>
      </c>
      <c r="M10" s="15">
        <v>15.694223577353601</v>
      </c>
      <c r="N10" s="15">
        <v>465.70415617250802</v>
      </c>
      <c r="O10" s="15">
        <v>12.134187918</v>
      </c>
      <c r="P10" s="15">
        <f t="shared" si="2"/>
        <v>0.36402563754</v>
      </c>
      <c r="Q10" s="15">
        <f t="shared" si="3"/>
        <v>13.45048359836176</v>
      </c>
    </row>
    <row r="11" spans="1:17" x14ac:dyDescent="0.3">
      <c r="A11" s="1">
        <v>1964</v>
      </c>
      <c r="B11" s="15">
        <v>11.4744920224719</v>
      </c>
      <c r="C11" s="15">
        <v>15.871</v>
      </c>
      <c r="D11" s="15">
        <v>486.16</v>
      </c>
      <c r="E11" s="15">
        <v>12.714971999999999</v>
      </c>
      <c r="F11" s="15">
        <f t="shared" si="0"/>
        <v>0.38144915999999995</v>
      </c>
      <c r="G11" s="29">
        <f t="shared" si="1"/>
        <v>14.094270131248928</v>
      </c>
      <c r="K11" s="2"/>
      <c r="L11" s="15">
        <v>7.4277756362244096</v>
      </c>
      <c r="M11" s="15">
        <v>15.762586712846099</v>
      </c>
      <c r="N11" s="15">
        <v>470.846901455394</v>
      </c>
      <c r="O11" s="15">
        <v>12.625967196</v>
      </c>
      <c r="P11" s="15">
        <f t="shared" si="2"/>
        <v>0.37877901587999996</v>
      </c>
      <c r="Q11" s="15">
        <f t="shared" si="3"/>
        <v>13.995610240330187</v>
      </c>
    </row>
    <row r="12" spans="1:17" x14ac:dyDescent="0.3">
      <c r="A12" s="1">
        <v>1965</v>
      </c>
      <c r="B12" s="15">
        <v>11.488672752809</v>
      </c>
      <c r="C12" s="15">
        <v>15.939833329400001</v>
      </c>
      <c r="D12" s="15">
        <v>491.47</v>
      </c>
      <c r="E12" s="15">
        <v>10.981906</v>
      </c>
      <c r="F12" s="15">
        <f t="shared" si="0"/>
        <v>0.32945718000000002</v>
      </c>
      <c r="G12" s="29">
        <f t="shared" si="1"/>
        <v>12.173204134463168</v>
      </c>
      <c r="K12" s="2"/>
      <c r="L12" s="15">
        <v>7.4339261653583701</v>
      </c>
      <c r="M12" s="15">
        <v>15.8309498483386</v>
      </c>
      <c r="N12" s="15">
        <v>475.98964673828101</v>
      </c>
      <c r="O12" s="15">
        <v>10.905032658</v>
      </c>
      <c r="P12" s="15">
        <f t="shared" si="2"/>
        <v>0.32715097973999996</v>
      </c>
      <c r="Q12" s="15">
        <f t="shared" si="3"/>
        <v>12.087991705521924</v>
      </c>
    </row>
    <row r="13" spans="1:17" x14ac:dyDescent="0.3">
      <c r="A13" s="1">
        <v>1966</v>
      </c>
      <c r="B13" s="15">
        <v>11.502853483146099</v>
      </c>
      <c r="C13" s="15">
        <v>16.0086666706</v>
      </c>
      <c r="D13" s="15">
        <v>496.78</v>
      </c>
      <c r="E13" s="15">
        <v>11.733447999999999</v>
      </c>
      <c r="F13" s="15">
        <f t="shared" si="0"/>
        <v>0.35200343999999995</v>
      </c>
      <c r="G13" s="29">
        <f t="shared" si="1"/>
        <v>13.006272108421669</v>
      </c>
      <c r="K13" s="2"/>
      <c r="L13" s="15">
        <v>7.4400766944923298</v>
      </c>
      <c r="M13" s="15">
        <v>15.899312995550501</v>
      </c>
      <c r="N13" s="15">
        <v>481.13239202116699</v>
      </c>
      <c r="O13" s="15">
        <v>11.651313864</v>
      </c>
      <c r="P13" s="15">
        <f t="shared" si="2"/>
        <v>0.34953941591999999</v>
      </c>
      <c r="Q13" s="15">
        <f t="shared" si="3"/>
        <v>12.915228203662718</v>
      </c>
    </row>
    <row r="14" spans="1:17" x14ac:dyDescent="0.3">
      <c r="A14" s="1">
        <v>1967</v>
      </c>
      <c r="B14" s="15">
        <v>11.5170342134831</v>
      </c>
      <c r="C14" s="15">
        <v>16.077500000000001</v>
      </c>
      <c r="D14" s="15">
        <v>502.09</v>
      </c>
      <c r="E14" s="15">
        <v>9.7804300000000008</v>
      </c>
      <c r="F14" s="15">
        <f t="shared" si="0"/>
        <v>0.29341290000000003</v>
      </c>
      <c r="G14" s="29">
        <f t="shared" si="1"/>
        <v>10.841394099788106</v>
      </c>
      <c r="K14" s="2"/>
      <c r="L14" s="15">
        <v>7.4462272236262903</v>
      </c>
      <c r="M14" s="15">
        <v>15.967676131043</v>
      </c>
      <c r="N14" s="15">
        <v>486.275137304054</v>
      </c>
      <c r="O14" s="15">
        <v>9.7119669900000005</v>
      </c>
      <c r="P14" s="15">
        <f t="shared" si="2"/>
        <v>0.2913590097</v>
      </c>
      <c r="Q14" s="15">
        <f t="shared" si="3"/>
        <v>10.765504341089589</v>
      </c>
    </row>
    <row r="15" spans="1:17" x14ac:dyDescent="0.3">
      <c r="A15" s="1">
        <v>1968</v>
      </c>
      <c r="B15" s="15">
        <v>11.531214943820199</v>
      </c>
      <c r="C15" s="15">
        <v>16.146333329400001</v>
      </c>
      <c r="D15" s="15">
        <v>507.4</v>
      </c>
      <c r="E15" s="15">
        <v>10.272017999999999</v>
      </c>
      <c r="F15" s="15">
        <f t="shared" si="0"/>
        <v>0.30816053999999998</v>
      </c>
      <c r="G15" s="29">
        <f t="shared" si="1"/>
        <v>11.38630871425052</v>
      </c>
      <c r="K15" s="2"/>
      <c r="L15" s="15">
        <v>7.4523777527602499</v>
      </c>
      <c r="M15" s="15">
        <v>16.0360392665355</v>
      </c>
      <c r="N15" s="15">
        <v>491.417882586941</v>
      </c>
      <c r="O15" s="15">
        <v>10.200113873999999</v>
      </c>
      <c r="P15" s="15">
        <f t="shared" si="2"/>
        <v>0.30600341621999999</v>
      </c>
      <c r="Q15" s="15">
        <f t="shared" si="3"/>
        <v>11.306604553250766</v>
      </c>
    </row>
    <row r="16" spans="1:17" x14ac:dyDescent="0.3">
      <c r="A16" s="1">
        <v>1969</v>
      </c>
      <c r="B16" s="15">
        <v>11.5453956741573</v>
      </c>
      <c r="C16" s="15">
        <v>16.215166670599999</v>
      </c>
      <c r="D16" s="15">
        <v>512.71</v>
      </c>
      <c r="E16" s="15">
        <v>10.947096</v>
      </c>
      <c r="F16" s="15">
        <f t="shared" si="0"/>
        <v>0.32841288000000002</v>
      </c>
      <c r="G16" s="29">
        <f t="shared" si="1"/>
        <v>12.134618005978671</v>
      </c>
      <c r="K16" s="2"/>
      <c r="L16" s="15">
        <v>7.4585282818942096</v>
      </c>
      <c r="M16" s="15">
        <v>16.104402413747401</v>
      </c>
      <c r="N16" s="15">
        <v>496.56062786982699</v>
      </c>
      <c r="O16" s="15">
        <v>10.870466327999999</v>
      </c>
      <c r="P16" s="15">
        <f t="shared" si="2"/>
        <v>0.32611398983999995</v>
      </c>
      <c r="Q16" s="15">
        <f t="shared" si="3"/>
        <v>12.049675679936819</v>
      </c>
    </row>
    <row r="17" spans="1:17" x14ac:dyDescent="0.3">
      <c r="A17" s="1">
        <v>1970</v>
      </c>
      <c r="B17" s="15">
        <v>11.5595764044944</v>
      </c>
      <c r="C17" s="15">
        <v>16.283999999999999</v>
      </c>
      <c r="D17" s="15">
        <v>518.02</v>
      </c>
      <c r="E17" s="15">
        <v>10.947096</v>
      </c>
      <c r="F17" s="15">
        <f t="shared" si="0"/>
        <v>0.32841288000000002</v>
      </c>
      <c r="G17" s="29">
        <f t="shared" si="1"/>
        <v>12.134618005978671</v>
      </c>
      <c r="K17" s="2"/>
      <c r="L17" s="15">
        <v>7.4646788110281701</v>
      </c>
      <c r="M17" s="15">
        <v>16.172765549239902</v>
      </c>
      <c r="N17" s="15">
        <v>501.70337315271399</v>
      </c>
      <c r="O17" s="15">
        <v>10.870466327999999</v>
      </c>
      <c r="P17" s="15">
        <f t="shared" si="2"/>
        <v>0.32611398983999995</v>
      </c>
      <c r="Q17" s="15">
        <f t="shared" si="3"/>
        <v>12.049675679936819</v>
      </c>
    </row>
    <row r="18" spans="1:17" x14ac:dyDescent="0.3">
      <c r="A18" s="1">
        <v>1971</v>
      </c>
      <c r="B18" s="15">
        <v>11.573757134831499</v>
      </c>
      <c r="C18" s="15">
        <v>16.5115714252</v>
      </c>
      <c r="D18" s="15">
        <v>523.75480000000005</v>
      </c>
      <c r="E18" s="15">
        <v>11.622764</v>
      </c>
      <c r="F18" s="15">
        <f t="shared" si="0"/>
        <v>0.34868292000000001</v>
      </c>
      <c r="G18" s="29">
        <f t="shared" si="1"/>
        <v>12.883581299884524</v>
      </c>
      <c r="K18" s="2"/>
      <c r="L18" s="15">
        <v>7.4708293401621297</v>
      </c>
      <c r="M18" s="15">
        <v>16.398782455741099</v>
      </c>
      <c r="N18" s="15">
        <v>507.25753805823098</v>
      </c>
      <c r="O18" s="15">
        <v>11.541404652000001</v>
      </c>
      <c r="P18" s="15">
        <f t="shared" si="2"/>
        <v>0.34624213956</v>
      </c>
      <c r="Q18" s="15">
        <f t="shared" si="3"/>
        <v>12.793396230785334</v>
      </c>
    </row>
    <row r="19" spans="1:17" x14ac:dyDescent="0.3">
      <c r="A19" s="1">
        <v>1972</v>
      </c>
      <c r="B19" s="15">
        <v>11.587937865168501</v>
      </c>
      <c r="C19" s="15">
        <v>16.739142862200001</v>
      </c>
      <c r="D19" s="15">
        <v>529.4896</v>
      </c>
      <c r="E19" s="15">
        <v>10.332030189839999</v>
      </c>
      <c r="F19" s="15">
        <f t="shared" si="0"/>
        <v>0.30996090569519996</v>
      </c>
      <c r="G19" s="29">
        <f t="shared" si="1"/>
        <v>11.452830922460867</v>
      </c>
      <c r="K19" s="2"/>
      <c r="L19" s="15">
        <v>7.4769798692960903</v>
      </c>
      <c r="M19" s="15">
        <v>16.6247993739617</v>
      </c>
      <c r="N19" s="15">
        <v>512.81170296374898</v>
      </c>
      <c r="O19" s="15">
        <v>10.2597059785111</v>
      </c>
      <c r="P19" s="15">
        <f t="shared" si="2"/>
        <v>0.30779117935533301</v>
      </c>
      <c r="Q19" s="15">
        <f t="shared" si="3"/>
        <v>11.372661106003621</v>
      </c>
    </row>
    <row r="20" spans="1:17" x14ac:dyDescent="0.3">
      <c r="A20" s="1">
        <v>1973</v>
      </c>
      <c r="B20" s="15">
        <v>11.602118595505599</v>
      </c>
      <c r="C20" s="15">
        <v>16.966714287399999</v>
      </c>
      <c r="D20" s="15">
        <v>535.22439999999995</v>
      </c>
      <c r="E20" s="15">
        <v>10.5484504876</v>
      </c>
      <c r="F20" s="15">
        <f t="shared" si="0"/>
        <v>0.31645351462799998</v>
      </c>
      <c r="G20" s="29">
        <f t="shared" si="1"/>
        <v>11.692728119129077</v>
      </c>
      <c r="K20" s="2"/>
      <c r="L20" s="15">
        <v>7.4831303984300499</v>
      </c>
      <c r="M20" s="15">
        <v>16.850816280462901</v>
      </c>
      <c r="N20" s="15">
        <v>518.36586786926603</v>
      </c>
      <c r="O20" s="15">
        <v>10.4746113341868</v>
      </c>
      <c r="P20" s="15">
        <f t="shared" si="2"/>
        <v>0.31423834002560402</v>
      </c>
      <c r="Q20" s="15">
        <f t="shared" si="3"/>
        <v>11.610879022295174</v>
      </c>
    </row>
    <row r="21" spans="1:17" x14ac:dyDescent="0.3">
      <c r="A21" s="1">
        <v>1974</v>
      </c>
      <c r="B21" s="15">
        <v>11.6162993258427</v>
      </c>
      <c r="C21" s="15">
        <v>17.194285712599999</v>
      </c>
      <c r="D21" s="15">
        <v>540.95920000000001</v>
      </c>
      <c r="E21" s="15">
        <v>11.937734556000001</v>
      </c>
      <c r="F21" s="15">
        <f t="shared" si="0"/>
        <v>0.35813203667999999</v>
      </c>
      <c r="G21" s="29">
        <f t="shared" si="1"/>
        <v>13.232719316047964</v>
      </c>
      <c r="K21" s="2"/>
      <c r="L21" s="15">
        <v>7.4892809275640104</v>
      </c>
      <c r="M21" s="15">
        <v>17.076833186964201</v>
      </c>
      <c r="N21" s="15">
        <v>523.92003277478398</v>
      </c>
      <c r="O21" s="15">
        <v>11.854170414107999</v>
      </c>
      <c r="P21" s="15">
        <f t="shared" si="2"/>
        <v>0.35562511242323996</v>
      </c>
      <c r="Q21" s="15">
        <f t="shared" si="3"/>
        <v>13.140090280835626</v>
      </c>
    </row>
    <row r="22" spans="1:17" x14ac:dyDescent="0.3">
      <c r="A22" s="1">
        <v>1975</v>
      </c>
      <c r="B22" s="15">
        <v>11.630480056179801</v>
      </c>
      <c r="C22" s="15">
        <v>17.4218571378</v>
      </c>
      <c r="D22" s="15">
        <v>546.69399999999996</v>
      </c>
      <c r="E22" s="15">
        <v>12.2678541054</v>
      </c>
      <c r="F22" s="15">
        <f t="shared" si="0"/>
        <v>0.368035623162</v>
      </c>
      <c r="G22" s="29">
        <f t="shared" si="1"/>
        <v>13.598649662166679</v>
      </c>
      <c r="K22" s="2"/>
      <c r="L22" s="15">
        <v>7.4954314566979701</v>
      </c>
      <c r="M22" s="15">
        <v>17.302850093465398</v>
      </c>
      <c r="N22" s="15">
        <v>529.47419768030102</v>
      </c>
      <c r="O22" s="15">
        <v>12.181979126662201</v>
      </c>
      <c r="P22" s="15">
        <f t="shared" si="2"/>
        <v>0.36545937379986604</v>
      </c>
      <c r="Q22" s="15">
        <f t="shared" si="3"/>
        <v>13.503459114531513</v>
      </c>
    </row>
    <row r="23" spans="1:17" x14ac:dyDescent="0.3">
      <c r="A23" s="1">
        <v>1976</v>
      </c>
      <c r="B23" s="15">
        <v>11.6446607865169</v>
      </c>
      <c r="C23" s="15">
        <v>17.649428574800002</v>
      </c>
      <c r="D23" s="15">
        <v>552.42880000000002</v>
      </c>
      <c r="E23" s="15">
        <v>11.36052138056</v>
      </c>
      <c r="F23" s="15">
        <f t="shared" si="0"/>
        <v>0.34081564141679999</v>
      </c>
      <c r="G23" s="29">
        <f t="shared" si="1"/>
        <v>12.592891055477091</v>
      </c>
      <c r="K23" s="2"/>
      <c r="L23" s="15">
        <v>7.5015819858319297</v>
      </c>
      <c r="M23" s="15">
        <v>17.528867011686</v>
      </c>
      <c r="N23" s="15">
        <v>535.02836258581897</v>
      </c>
      <c r="O23" s="15">
        <v>11.2809977308961</v>
      </c>
      <c r="P23" s="15">
        <f t="shared" si="2"/>
        <v>0.33842993192688298</v>
      </c>
      <c r="Q23" s="15">
        <f t="shared" si="3"/>
        <v>12.504740818088774</v>
      </c>
    </row>
    <row r="24" spans="1:17" x14ac:dyDescent="0.3">
      <c r="A24" s="1">
        <v>1977</v>
      </c>
      <c r="B24" s="15">
        <v>11.658841516853901</v>
      </c>
      <c r="C24" s="15">
        <v>17.876999999999999</v>
      </c>
      <c r="D24" s="15">
        <v>558.16359999999997</v>
      </c>
      <c r="E24" s="15">
        <v>9.4504010982000004</v>
      </c>
      <c r="F24" s="15">
        <f t="shared" si="0"/>
        <v>0.28351203294600003</v>
      </c>
      <c r="G24" s="29">
        <f t="shared" si="1"/>
        <v>10.475564234563972</v>
      </c>
      <c r="K24" s="2"/>
      <c r="L24" s="15">
        <v>7.5077325149658902</v>
      </c>
      <c r="M24" s="15">
        <v>17.7548839181872</v>
      </c>
      <c r="N24" s="15">
        <v>540.58252749133601</v>
      </c>
      <c r="O24" s="15">
        <v>9.3842482905126001</v>
      </c>
      <c r="P24" s="15">
        <f t="shared" si="2"/>
        <v>0.28152744871537799</v>
      </c>
      <c r="Q24" s="15">
        <f t="shared" si="3"/>
        <v>10.402235284922025</v>
      </c>
    </row>
    <row r="25" spans="1:17" x14ac:dyDescent="0.3">
      <c r="A25" s="1">
        <v>1978</v>
      </c>
      <c r="B25" s="15">
        <v>11.673022247191</v>
      </c>
      <c r="C25" s="15">
        <v>18.1045714252</v>
      </c>
      <c r="D25" s="15">
        <v>563.89840000000004</v>
      </c>
      <c r="E25" s="15">
        <v>9.9868058109</v>
      </c>
      <c r="F25" s="15">
        <f t="shared" si="0"/>
        <v>0.29960417432699998</v>
      </c>
      <c r="G25" s="29">
        <f t="shared" si="1"/>
        <v>11.070157201065886</v>
      </c>
      <c r="K25" s="2"/>
      <c r="L25" s="15">
        <v>7.5138830440998499</v>
      </c>
      <c r="M25" s="15">
        <v>17.980900824688501</v>
      </c>
      <c r="N25" s="15">
        <v>546.13669239685396</v>
      </c>
      <c r="O25" s="15">
        <v>9.9168981702236998</v>
      </c>
      <c r="P25" s="15">
        <f t="shared" si="2"/>
        <v>0.297506945106711</v>
      </c>
      <c r="Q25" s="15">
        <f t="shared" si="3"/>
        <v>10.992666100658425</v>
      </c>
    </row>
    <row r="26" spans="1:17" x14ac:dyDescent="0.3">
      <c r="A26" s="1">
        <v>1979</v>
      </c>
      <c r="B26" s="15">
        <v>11.6872029775281</v>
      </c>
      <c r="C26" s="15">
        <v>18.332142862200001</v>
      </c>
      <c r="D26" s="15">
        <v>569.63319999999999</v>
      </c>
      <c r="E26" s="15">
        <v>11.01615210986</v>
      </c>
      <c r="F26" s="15">
        <f t="shared" si="0"/>
        <v>0.3304845632958</v>
      </c>
      <c r="G26" s="29">
        <f t="shared" si="1"/>
        <v>12.211165202982333</v>
      </c>
      <c r="K26" s="2"/>
      <c r="L26" s="15">
        <v>7.5200335732338104</v>
      </c>
      <c r="M26" s="15">
        <v>18.206917742909098</v>
      </c>
      <c r="N26" s="15">
        <v>551.690857302371</v>
      </c>
      <c r="O26" s="15">
        <v>10.939039045091</v>
      </c>
      <c r="P26" s="15">
        <f t="shared" si="2"/>
        <v>0.32817117135273</v>
      </c>
      <c r="Q26" s="15">
        <f t="shared" si="3"/>
        <v>12.125687046561479</v>
      </c>
    </row>
    <row r="27" spans="1:17" x14ac:dyDescent="0.3">
      <c r="A27" s="1">
        <v>1980</v>
      </c>
      <c r="B27" s="15">
        <v>11.701383707865199</v>
      </c>
      <c r="C27" s="15">
        <v>18.559714287399999</v>
      </c>
      <c r="D27" s="15">
        <v>575.36800000000005</v>
      </c>
      <c r="E27" s="15">
        <v>11.50358880614</v>
      </c>
      <c r="F27" s="15">
        <f t="shared" si="0"/>
        <v>0.34510766418419997</v>
      </c>
      <c r="G27" s="29">
        <f t="shared" si="1"/>
        <v>12.751478187490191</v>
      </c>
      <c r="K27" s="2"/>
      <c r="L27" s="15">
        <v>7.5261841023677603</v>
      </c>
      <c r="M27" s="15">
        <v>18.432934649410299</v>
      </c>
      <c r="N27" s="15">
        <v>557.24502220788895</v>
      </c>
      <c r="O27" s="15">
        <v>11.423063684497</v>
      </c>
      <c r="P27" s="15">
        <f t="shared" si="2"/>
        <v>0.34269191053490999</v>
      </c>
      <c r="Q27" s="15">
        <f t="shared" si="3"/>
        <v>12.662217840177739</v>
      </c>
    </row>
    <row r="28" spans="1:17" x14ac:dyDescent="0.3">
      <c r="A28" s="1">
        <v>1981</v>
      </c>
      <c r="B28" s="15">
        <v>11.7155644382022</v>
      </c>
      <c r="C28" s="15">
        <v>18.787285712599999</v>
      </c>
      <c r="D28" s="15">
        <v>581.1028</v>
      </c>
      <c r="E28" s="15">
        <v>12.9249535782</v>
      </c>
      <c r="F28" s="15">
        <f t="shared" si="0"/>
        <v>0.38774860734599997</v>
      </c>
      <c r="G28" s="29">
        <f t="shared" si="1"/>
        <v>14.327030147215678</v>
      </c>
      <c r="K28" s="2"/>
      <c r="L28" s="15">
        <v>7.5323346315017199</v>
      </c>
      <c r="M28" s="15">
        <v>18.6589515559115</v>
      </c>
      <c r="N28" s="15">
        <v>562.79918711340702</v>
      </c>
      <c r="O28" s="15">
        <v>12.834478903152601</v>
      </c>
      <c r="P28" s="15">
        <f t="shared" si="2"/>
        <v>0.385034367094578</v>
      </c>
      <c r="Q28" s="15">
        <f t="shared" si="3"/>
        <v>14.22674093618517</v>
      </c>
    </row>
    <row r="29" spans="1:17" x14ac:dyDescent="0.3">
      <c r="A29" s="1">
        <v>1982</v>
      </c>
      <c r="B29" s="15">
        <v>11.729745168539299</v>
      </c>
      <c r="C29" s="15">
        <v>19.0148571378</v>
      </c>
      <c r="D29" s="15">
        <v>586.83759999999995</v>
      </c>
      <c r="E29" s="15">
        <v>11.861983217000001</v>
      </c>
      <c r="F29" s="15">
        <f t="shared" si="0"/>
        <v>0.35585949650999998</v>
      </c>
      <c r="G29" s="29">
        <f t="shared" si="1"/>
        <v>13.148750603048059</v>
      </c>
      <c r="K29" s="2"/>
      <c r="L29" s="15">
        <v>7.5384851606356804</v>
      </c>
      <c r="M29" s="15">
        <v>18.8849684624128</v>
      </c>
      <c r="N29" s="15">
        <v>568.35335201892406</v>
      </c>
      <c r="O29" s="15">
        <v>11.778949334481</v>
      </c>
      <c r="P29" s="15">
        <f t="shared" si="2"/>
        <v>0.35336848003443</v>
      </c>
      <c r="Q29" s="15">
        <f t="shared" si="3"/>
        <v>13.056709348826724</v>
      </c>
    </row>
    <row r="30" spans="1:17" x14ac:dyDescent="0.3">
      <c r="A30" s="1">
        <v>1983</v>
      </c>
      <c r="B30" s="15">
        <v>11.7439258988764</v>
      </c>
      <c r="C30" s="15">
        <v>19.242428574800002</v>
      </c>
      <c r="D30" s="15">
        <v>592.57240000000002</v>
      </c>
      <c r="E30" s="15">
        <v>11.20957692044</v>
      </c>
      <c r="F30" s="15">
        <f t="shared" si="0"/>
        <v>0.33628730761319997</v>
      </c>
      <c r="G30" s="29">
        <f t="shared" si="1"/>
        <v>12.425572401865679</v>
      </c>
      <c r="K30" s="2"/>
      <c r="L30" s="15">
        <v>7.5446356897696401</v>
      </c>
      <c r="M30" s="15">
        <v>19.110985380633402</v>
      </c>
      <c r="N30" s="15">
        <v>573.90751692444201</v>
      </c>
      <c r="O30" s="15">
        <v>11.131109881996901</v>
      </c>
      <c r="P30" s="15">
        <f t="shared" si="2"/>
        <v>0.33393329645990699</v>
      </c>
      <c r="Q30" s="15">
        <f t="shared" si="3"/>
        <v>12.338593395052598</v>
      </c>
    </row>
    <row r="31" spans="1:17" x14ac:dyDescent="0.3">
      <c r="A31" s="1">
        <v>1984</v>
      </c>
      <c r="B31" s="15">
        <v>11.758106629213501</v>
      </c>
      <c r="C31" s="15">
        <v>19.47</v>
      </c>
      <c r="D31" s="15">
        <v>598.30719999999997</v>
      </c>
      <c r="E31" s="15">
        <v>12.4293276536</v>
      </c>
      <c r="F31" s="15">
        <f t="shared" si="0"/>
        <v>0.37287982960799998</v>
      </c>
      <c r="G31" s="29">
        <f t="shared" si="1"/>
        <v>13.777639581089193</v>
      </c>
      <c r="K31" s="2"/>
      <c r="L31" s="15">
        <v>7.5507862189035997</v>
      </c>
      <c r="M31" s="15">
        <v>19.337002287134599</v>
      </c>
      <c r="N31" s="15">
        <v>579.46168182995905</v>
      </c>
      <c r="O31" s="15">
        <v>12.3423223600248</v>
      </c>
      <c r="P31" s="15">
        <f t="shared" si="2"/>
        <v>0.37026967080074402</v>
      </c>
      <c r="Q31" s="15">
        <f t="shared" si="3"/>
        <v>13.68119610402157</v>
      </c>
    </row>
    <row r="32" spans="1:17" x14ac:dyDescent="0.3">
      <c r="A32" s="1">
        <v>1985</v>
      </c>
      <c r="B32" s="15">
        <v>11.772287359550599</v>
      </c>
      <c r="C32" s="15">
        <v>20.217333329399999</v>
      </c>
      <c r="D32" s="15">
        <v>613.05719999999997</v>
      </c>
      <c r="E32" s="15">
        <v>11.921859874400001</v>
      </c>
      <c r="F32" s="15">
        <f t="shared" si="0"/>
        <v>0.357655796232</v>
      </c>
      <c r="G32" s="29">
        <f t="shared" si="1"/>
        <v>13.215122576494155</v>
      </c>
      <c r="K32" s="2"/>
      <c r="L32" s="15">
        <v>7.5569367480375602</v>
      </c>
      <c r="M32" s="15">
        <v>20.0792306538454</v>
      </c>
      <c r="N32" s="15">
        <v>593.74708539353298</v>
      </c>
      <c r="O32" s="15">
        <v>11.838406855279199</v>
      </c>
      <c r="P32" s="15">
        <f t="shared" si="2"/>
        <v>0.35515220565837596</v>
      </c>
      <c r="Q32" s="15">
        <f t="shared" si="3"/>
        <v>13.122616718458694</v>
      </c>
    </row>
    <row r="33" spans="1:17" x14ac:dyDescent="0.3">
      <c r="A33" s="1">
        <v>1986</v>
      </c>
      <c r="B33" s="15">
        <v>11.786468089887601</v>
      </c>
      <c r="C33" s="15">
        <v>20.9646666706</v>
      </c>
      <c r="D33" s="15">
        <v>627.80719999999997</v>
      </c>
      <c r="E33" s="15">
        <v>12.431704574799999</v>
      </c>
      <c r="F33" s="15">
        <f t="shared" si="0"/>
        <v>0.37295113724399998</v>
      </c>
      <c r="G33" s="29">
        <f t="shared" si="1"/>
        <v>13.780274346582463</v>
      </c>
      <c r="K33" s="2"/>
      <c r="L33" s="15">
        <v>7.5630872771715199</v>
      </c>
      <c r="M33" s="15">
        <v>20.821459032275701</v>
      </c>
      <c r="N33" s="15">
        <v>608.03248895710703</v>
      </c>
      <c r="O33" s="15">
        <v>12.3446826427764</v>
      </c>
      <c r="P33" s="15">
        <f t="shared" si="2"/>
        <v>0.370340479283292</v>
      </c>
      <c r="Q33" s="15">
        <f t="shared" si="3"/>
        <v>13.683812426156386</v>
      </c>
    </row>
    <row r="34" spans="1:17" x14ac:dyDescent="0.3">
      <c r="A34" s="1">
        <v>1987</v>
      </c>
      <c r="B34" s="15">
        <v>11.8006488202247</v>
      </c>
      <c r="C34" s="15">
        <v>21.712</v>
      </c>
      <c r="D34" s="15">
        <v>642.55719999999997</v>
      </c>
      <c r="E34" s="15">
        <v>12.9745728968</v>
      </c>
      <c r="F34" s="15">
        <f t="shared" si="0"/>
        <v>0.389237186904</v>
      </c>
      <c r="G34" s="29">
        <f t="shared" si="1"/>
        <v>14.382032083521704</v>
      </c>
      <c r="K34" s="2"/>
      <c r="L34" s="15">
        <v>7.5692378063054804</v>
      </c>
      <c r="M34" s="15">
        <v>21.563687398986499</v>
      </c>
      <c r="N34" s="15">
        <v>622.31789252068097</v>
      </c>
      <c r="O34" s="15">
        <v>12.8837508865224</v>
      </c>
      <c r="P34" s="15">
        <f t="shared" si="2"/>
        <v>0.38651252659567198</v>
      </c>
      <c r="Q34" s="15">
        <f t="shared" si="3"/>
        <v>14.281357858937053</v>
      </c>
    </row>
    <row r="35" spans="1:17" x14ac:dyDescent="0.3">
      <c r="A35" s="1">
        <v>1988</v>
      </c>
      <c r="B35" s="15">
        <v>11.8148295505618</v>
      </c>
      <c r="C35" s="15">
        <v>22.4593333294</v>
      </c>
      <c r="D35" s="15">
        <v>657.30719999999997</v>
      </c>
      <c r="E35" s="15">
        <v>14.052048171999999</v>
      </c>
      <c r="F35" s="15">
        <f t="shared" si="0"/>
        <v>0.42156144515999994</v>
      </c>
      <c r="G35" s="29">
        <f t="shared" si="1"/>
        <v>15.576390009627289</v>
      </c>
      <c r="K35" s="2"/>
      <c r="L35" s="15">
        <v>7.57538833543944</v>
      </c>
      <c r="M35" s="15">
        <v>22.3059157656973</v>
      </c>
      <c r="N35" s="15">
        <v>636.603296084254</v>
      </c>
      <c r="O35" s="15">
        <v>13.953683834795999</v>
      </c>
      <c r="P35" s="15">
        <f t="shared" si="2"/>
        <v>0.41861051504387997</v>
      </c>
      <c r="Q35" s="15">
        <f t="shared" si="3"/>
        <v>15.467355279559898</v>
      </c>
    </row>
    <row r="36" spans="1:17" x14ac:dyDescent="0.3">
      <c r="A36" s="1">
        <v>1989</v>
      </c>
      <c r="B36" s="15">
        <v>11.829010280898901</v>
      </c>
      <c r="C36" s="15">
        <v>23.215555999999999</v>
      </c>
      <c r="D36" s="15">
        <v>672.05719999999997</v>
      </c>
      <c r="E36" s="15">
        <v>14.358003999999999</v>
      </c>
      <c r="F36" s="15">
        <f t="shared" si="0"/>
        <v>0.43074011999999995</v>
      </c>
      <c r="G36" s="29">
        <f t="shared" si="1"/>
        <v>15.915535395717162</v>
      </c>
      <c r="K36" s="2"/>
      <c r="L36" s="15">
        <v>7.5815388645733996</v>
      </c>
      <c r="M36" s="15">
        <v>23.056972751366299</v>
      </c>
      <c r="N36" s="15">
        <v>650.88869964782805</v>
      </c>
      <c r="O36" s="15">
        <v>14.257497971999999</v>
      </c>
      <c r="P36" s="15">
        <f t="shared" si="2"/>
        <v>0.42772493915999998</v>
      </c>
      <c r="Q36" s="15">
        <f t="shared" si="3"/>
        <v>15.804126647947143</v>
      </c>
    </row>
    <row r="37" spans="1:17" x14ac:dyDescent="0.3">
      <c r="A37" s="1">
        <v>1990</v>
      </c>
      <c r="B37" s="15">
        <v>11.843191011236</v>
      </c>
      <c r="C37" s="15">
        <v>23.96462</v>
      </c>
      <c r="D37" s="15">
        <v>686.80719999999997</v>
      </c>
      <c r="E37" s="15">
        <v>16.805800731800002</v>
      </c>
      <c r="F37" s="15">
        <f t="shared" si="0"/>
        <v>0.50417402195400007</v>
      </c>
      <c r="G37" s="29">
        <f t="shared" si="1"/>
        <v>18.628864875670207</v>
      </c>
      <c r="K37" s="2"/>
      <c r="L37" s="15">
        <v>7.5876893937073602</v>
      </c>
      <c r="M37" s="15">
        <v>23.800919966631302</v>
      </c>
      <c r="N37" s="15">
        <v>665.17410321140198</v>
      </c>
      <c r="O37" s="15">
        <v>16.688160126677399</v>
      </c>
      <c r="P37" s="15">
        <f t="shared" si="2"/>
        <v>0.50064480380032195</v>
      </c>
      <c r="Q37" s="15">
        <f t="shared" si="3"/>
        <v>18.498462821540514</v>
      </c>
    </row>
    <row r="38" spans="1:17" x14ac:dyDescent="0.3">
      <c r="A38" s="1">
        <v>1991</v>
      </c>
      <c r="B38" s="15">
        <v>11.857371741572999</v>
      </c>
      <c r="C38" s="15">
        <v>24.282394</v>
      </c>
      <c r="D38" s="15">
        <v>699.56299999999999</v>
      </c>
      <c r="E38" s="15">
        <v>15.0938391852</v>
      </c>
      <c r="F38" s="15">
        <f t="shared" si="0"/>
        <v>0.45281517555599998</v>
      </c>
      <c r="G38" s="29">
        <f t="shared" si="1"/>
        <v>16.731192706821457</v>
      </c>
      <c r="K38" s="2"/>
      <c r="L38" s="15">
        <v>7.6198054026982396</v>
      </c>
      <c r="M38" s="15">
        <v>24.0204111585014</v>
      </c>
      <c r="N38" s="15">
        <v>674.94947158411503</v>
      </c>
      <c r="O38" s="15">
        <v>14.9881823109036</v>
      </c>
      <c r="P38" s="15">
        <f t="shared" si="2"/>
        <v>0.44964546932710797</v>
      </c>
      <c r="Q38" s="15">
        <f t="shared" si="3"/>
        <v>16.614074357873708</v>
      </c>
    </row>
    <row r="39" spans="1:17" x14ac:dyDescent="0.3">
      <c r="A39" s="1">
        <v>1992</v>
      </c>
      <c r="B39" s="15">
        <v>11.8715524719101</v>
      </c>
      <c r="C39" s="15">
        <v>24.600286000000001</v>
      </c>
      <c r="D39" s="15">
        <v>712.31880000000001</v>
      </c>
      <c r="E39" s="15">
        <v>14.319836959</v>
      </c>
      <c r="F39" s="15">
        <f t="shared" si="0"/>
        <v>0.42959510876999996</v>
      </c>
      <c r="G39" s="29">
        <f t="shared" si="1"/>
        <v>15.873228060241752</v>
      </c>
      <c r="K39" s="2"/>
      <c r="L39" s="15">
        <v>7.6519214116891296</v>
      </c>
      <c r="M39" s="15">
        <v>24.239902350371501</v>
      </c>
      <c r="N39" s="15">
        <v>684.72483995682796</v>
      </c>
      <c r="O39" s="15">
        <v>14.219598100287</v>
      </c>
      <c r="P39" s="15">
        <f t="shared" si="2"/>
        <v>0.42658794300860997</v>
      </c>
      <c r="Q39" s="15">
        <f t="shared" si="3"/>
        <v>15.762115463820059</v>
      </c>
    </row>
    <row r="40" spans="1:17" x14ac:dyDescent="0.3">
      <c r="A40" s="1">
        <v>1993</v>
      </c>
      <c r="B40" s="15">
        <v>11.8857332022472</v>
      </c>
      <c r="C40" s="15">
        <v>24.918060000000001</v>
      </c>
      <c r="D40" s="15">
        <v>725.07460000000003</v>
      </c>
      <c r="E40" s="15">
        <v>14.902103203599999</v>
      </c>
      <c r="F40" s="15">
        <f t="shared" si="0"/>
        <v>0.44706309610799999</v>
      </c>
      <c r="G40" s="29">
        <f t="shared" si="1"/>
        <v>16.518657538159616</v>
      </c>
      <c r="K40" s="2"/>
      <c r="L40" s="15">
        <v>7.6840374206800197</v>
      </c>
      <c r="M40" s="15">
        <v>24.4593935422415</v>
      </c>
      <c r="N40" s="15">
        <v>694.50020832953999</v>
      </c>
      <c r="O40" s="15">
        <v>14.7977884811748</v>
      </c>
      <c r="P40" s="15">
        <f t="shared" si="2"/>
        <v>0.44393365443524396</v>
      </c>
      <c r="Q40" s="15">
        <f t="shared" si="3"/>
        <v>16.4030269353925</v>
      </c>
    </row>
    <row r="41" spans="1:17" x14ac:dyDescent="0.3">
      <c r="A41" s="1">
        <v>1994</v>
      </c>
      <c r="B41" s="15">
        <v>11.899913932584299</v>
      </c>
      <c r="C41" s="15">
        <v>25.235834000000001</v>
      </c>
      <c r="D41" s="15">
        <v>737.83040000000005</v>
      </c>
      <c r="E41" s="15">
        <v>13.810945545199999</v>
      </c>
      <c r="F41" s="15">
        <f t="shared" si="0"/>
        <v>0.41432836635599996</v>
      </c>
      <c r="G41" s="29">
        <f t="shared" si="1"/>
        <v>15.309132987632045</v>
      </c>
      <c r="K41" s="2"/>
      <c r="L41" s="15">
        <v>7.7161534296709098</v>
      </c>
      <c r="M41" s="15">
        <v>24.678884734111602</v>
      </c>
      <c r="N41" s="15">
        <v>704.27557670225303</v>
      </c>
      <c r="O41" s="15">
        <v>13.7142689263836</v>
      </c>
      <c r="P41" s="15">
        <f t="shared" si="2"/>
        <v>0.41142806779150798</v>
      </c>
      <c r="Q41" s="15">
        <f t="shared" si="3"/>
        <v>15.201969056718623</v>
      </c>
    </row>
    <row r="42" spans="1:17" x14ac:dyDescent="0.3">
      <c r="A42" s="1">
        <v>1995</v>
      </c>
      <c r="B42" s="15">
        <v>11.9140946629213</v>
      </c>
      <c r="C42" s="15">
        <v>25.553726000000001</v>
      </c>
      <c r="D42" s="15">
        <v>750.58619999999996</v>
      </c>
      <c r="E42" s="15">
        <v>14.7850461298</v>
      </c>
      <c r="F42" s="15">
        <f t="shared" si="0"/>
        <v>0.44355138389399995</v>
      </c>
      <c r="G42" s="29">
        <f t="shared" si="1"/>
        <v>16.388902315819312</v>
      </c>
      <c r="K42" s="2"/>
      <c r="L42" s="15">
        <v>7.7482694386617901</v>
      </c>
      <c r="M42" s="15">
        <v>24.8983759259817</v>
      </c>
      <c r="N42" s="15">
        <v>714.05094507496597</v>
      </c>
      <c r="O42" s="15">
        <v>14.6815508068914</v>
      </c>
      <c r="P42" s="15">
        <f t="shared" si="2"/>
        <v>0.44044652420674196</v>
      </c>
      <c r="Q42" s="15">
        <f t="shared" si="3"/>
        <v>16.274179999608577</v>
      </c>
    </row>
    <row r="43" spans="1:17" x14ac:dyDescent="0.3">
      <c r="A43" s="1">
        <v>1996</v>
      </c>
      <c r="B43" s="15">
        <v>11.928275393258399</v>
      </c>
      <c r="C43" s="15">
        <v>25.871500000000001</v>
      </c>
      <c r="D43" s="15">
        <v>763.26396010999997</v>
      </c>
      <c r="E43" s="15">
        <v>13.508391574599999</v>
      </c>
      <c r="F43" s="15">
        <f t="shared" si="0"/>
        <v>0.40525174723799995</v>
      </c>
      <c r="G43" s="29">
        <f t="shared" si="1"/>
        <v>14.973758486538504</v>
      </c>
      <c r="K43" s="2"/>
      <c r="L43" s="15">
        <v>7.7803854476526801</v>
      </c>
      <c r="M43" s="15">
        <v>25.117867117851699</v>
      </c>
      <c r="N43" s="15">
        <v>723.82631344767799</v>
      </c>
      <c r="O43" s="15">
        <v>13.4138328335778</v>
      </c>
      <c r="P43" s="15">
        <f t="shared" si="2"/>
        <v>0.40241498500733397</v>
      </c>
      <c r="Q43" s="15">
        <f t="shared" si="3"/>
        <v>14.868942177132736</v>
      </c>
    </row>
    <row r="44" spans="1:17" x14ac:dyDescent="0.3">
      <c r="A44" s="1">
        <v>1997</v>
      </c>
      <c r="B44" s="15">
        <v>11.9424561235955</v>
      </c>
      <c r="C44" s="15">
        <v>26.103252000000001</v>
      </c>
      <c r="D44" s="15">
        <v>771.112228964</v>
      </c>
      <c r="E44" s="15">
        <v>14.017411455</v>
      </c>
      <c r="F44" s="15">
        <f t="shared" si="0"/>
        <v>0.42052234364999996</v>
      </c>
      <c r="G44" s="29">
        <f t="shared" si="1"/>
        <v>15.537995961582384</v>
      </c>
      <c r="K44" s="2"/>
      <c r="L44" s="15">
        <v>7.8053192632266599</v>
      </c>
      <c r="M44" s="15">
        <v>25.352925094200302</v>
      </c>
      <c r="N44" s="15">
        <v>731.48112735547102</v>
      </c>
      <c r="O44" s="15">
        <v>13.919289574815</v>
      </c>
      <c r="P44" s="15">
        <f t="shared" si="2"/>
        <v>0.41757868724444996</v>
      </c>
      <c r="Q44" s="15">
        <f t="shared" si="3"/>
        <v>15.429229989851308</v>
      </c>
    </row>
    <row r="45" spans="1:17" x14ac:dyDescent="0.3">
      <c r="A45" s="1">
        <v>1998</v>
      </c>
      <c r="B45" s="15">
        <v>11.956636853932601</v>
      </c>
      <c r="C45" s="15">
        <v>26.587412726</v>
      </c>
      <c r="D45" s="15">
        <v>782.63514348800004</v>
      </c>
      <c r="E45" s="15">
        <v>13.3837699574</v>
      </c>
      <c r="F45" s="15">
        <f t="shared" si="0"/>
        <v>0.40151309872199997</v>
      </c>
      <c r="G45" s="29">
        <f t="shared" si="1"/>
        <v>14.8356181322373</v>
      </c>
      <c r="K45" s="2"/>
      <c r="L45" s="15">
        <v>7.8063542517976501</v>
      </c>
      <c r="M45" s="15">
        <v>25.855476150541499</v>
      </c>
      <c r="N45" s="15">
        <v>742.32817301404805</v>
      </c>
      <c r="O45" s="15">
        <v>13.290083567698201</v>
      </c>
      <c r="P45" s="15">
        <f t="shared" si="2"/>
        <v>0.39870250703094601</v>
      </c>
      <c r="Q45" s="15">
        <f t="shared" si="3"/>
        <v>14.73176880531164</v>
      </c>
    </row>
    <row r="46" spans="1:17" x14ac:dyDescent="0.3">
      <c r="A46" s="1">
        <v>1999</v>
      </c>
      <c r="B46" s="15">
        <v>11.9708175842697</v>
      </c>
      <c r="C46" s="15">
        <v>27.1375652352</v>
      </c>
      <c r="D46" s="15">
        <v>794.78717430400002</v>
      </c>
      <c r="E46" s="15">
        <v>13.4666940208</v>
      </c>
      <c r="F46" s="15">
        <f t="shared" si="0"/>
        <v>0.404000820624</v>
      </c>
      <c r="G46" s="29">
        <f t="shared" si="1"/>
        <v>14.927537654351893</v>
      </c>
      <c r="K46" s="2"/>
      <c r="L46" s="15">
        <v>7.8071069707583796</v>
      </c>
      <c r="M46" s="15">
        <v>26.417469808939099</v>
      </c>
      <c r="N46" s="15">
        <v>753.73832630016204</v>
      </c>
      <c r="O46" s="15">
        <v>13.3724271626544</v>
      </c>
      <c r="P46" s="15">
        <f t="shared" si="2"/>
        <v>0.40117281487963197</v>
      </c>
      <c r="Q46" s="15">
        <f t="shared" si="3"/>
        <v>14.823044890771429</v>
      </c>
    </row>
    <row r="47" spans="1:17" x14ac:dyDescent="0.3">
      <c r="A47" s="1">
        <v>2000</v>
      </c>
      <c r="B47" s="15">
        <v>11.984998314606701</v>
      </c>
      <c r="C47" s="15">
        <v>27.949469651400001</v>
      </c>
      <c r="D47" s="15">
        <v>811.86157051800001</v>
      </c>
      <c r="E47" s="15">
        <v>13.286668606999999</v>
      </c>
      <c r="F47" s="15">
        <f t="shared" si="0"/>
        <v>0.39860005820999994</v>
      </c>
      <c r="G47" s="29">
        <f t="shared" si="1"/>
        <v>14.727983395594022</v>
      </c>
      <c r="K47" s="2"/>
      <c r="L47" s="15">
        <v>7.8419202226918596</v>
      </c>
      <c r="M47" s="15">
        <v>27.244915200420198</v>
      </c>
      <c r="N47" s="15">
        <v>770.67240003946404</v>
      </c>
      <c r="O47" s="15">
        <v>13.193661926751</v>
      </c>
      <c r="P47" s="15">
        <f t="shared" si="2"/>
        <v>0.39580985780252997</v>
      </c>
      <c r="Q47" s="15">
        <f t="shared" si="3"/>
        <v>14.624887511824864</v>
      </c>
    </row>
    <row r="48" spans="1:17" x14ac:dyDescent="0.3">
      <c r="A48" s="1">
        <v>2001</v>
      </c>
      <c r="B48" s="15">
        <v>11.9991790449438</v>
      </c>
      <c r="C48" s="15">
        <v>28.916926977599999</v>
      </c>
      <c r="D48" s="15">
        <v>830.77437440000006</v>
      </c>
      <c r="E48" s="15">
        <v>13.6670363088</v>
      </c>
      <c r="F48" s="15">
        <f t="shared" si="0"/>
        <v>0.41001108926399998</v>
      </c>
      <c r="G48" s="29">
        <f t="shared" si="1"/>
        <v>15.149612726619804</v>
      </c>
      <c r="K48" s="2"/>
      <c r="L48" s="15">
        <v>7.8578214107371496</v>
      </c>
      <c r="M48" s="15">
        <v>28.223245228098499</v>
      </c>
      <c r="N48" s="15">
        <v>788.64506772914297</v>
      </c>
      <c r="O48" s="15">
        <v>13.571367054638401</v>
      </c>
      <c r="P48" s="15">
        <f t="shared" si="2"/>
        <v>0.40714101163915201</v>
      </c>
      <c r="Q48" s="15">
        <f t="shared" si="3"/>
        <v>15.043565437533466</v>
      </c>
    </row>
    <row r="49" spans="1:17" x14ac:dyDescent="0.3">
      <c r="A49" s="1">
        <v>2002</v>
      </c>
      <c r="B49" s="15">
        <v>12.0133597752809</v>
      </c>
      <c r="C49" s="15">
        <v>30.137090260000001</v>
      </c>
      <c r="D49" s="15">
        <v>850.53095191399996</v>
      </c>
      <c r="E49" s="15">
        <v>13.5390808966</v>
      </c>
      <c r="F49" s="15">
        <f t="shared" si="0"/>
        <v>0.40617242689799998</v>
      </c>
      <c r="G49" s="29">
        <f t="shared" si="1"/>
        <v>15.007776933013487</v>
      </c>
      <c r="K49" s="2"/>
      <c r="L49" s="15">
        <v>7.8727232047926403</v>
      </c>
      <c r="M49" s="15">
        <v>29.441015518119901</v>
      </c>
      <c r="N49" s="15">
        <v>806.90717383428</v>
      </c>
      <c r="O49" s="15">
        <v>13.444307330323801</v>
      </c>
      <c r="P49" s="15">
        <f t="shared" si="2"/>
        <v>0.40332921990971399</v>
      </c>
      <c r="Q49" s="15">
        <f t="shared" si="3"/>
        <v>14.902722494482392</v>
      </c>
    </row>
    <row r="50" spans="1:17" x14ac:dyDescent="0.3">
      <c r="A50" s="1">
        <v>2003</v>
      </c>
      <c r="B50" s="15">
        <v>12.027540505617999</v>
      </c>
      <c r="C50" s="15">
        <v>30.295255300600001</v>
      </c>
      <c r="D50" s="15">
        <v>868.13367058999995</v>
      </c>
      <c r="E50" s="15">
        <v>12.641572070600001</v>
      </c>
      <c r="F50" s="15">
        <f t="shared" si="0"/>
        <v>0.37924716211800003</v>
      </c>
      <c r="G50" s="29">
        <f t="shared" si="1"/>
        <v>14.012907904688133</v>
      </c>
      <c r="K50" s="2"/>
      <c r="L50" s="15">
        <v>7.6018501019489397</v>
      </c>
      <c r="M50" s="15">
        <v>29.343945101012199</v>
      </c>
      <c r="N50" s="15">
        <v>814.61430760353903</v>
      </c>
      <c r="O50" s="15">
        <v>12.553081066105801</v>
      </c>
      <c r="P50" s="15">
        <f t="shared" si="2"/>
        <v>0.37659243198317399</v>
      </c>
      <c r="Q50" s="15">
        <f t="shared" si="3"/>
        <v>13.914817549355316</v>
      </c>
    </row>
    <row r="51" spans="1:17" x14ac:dyDescent="0.3">
      <c r="A51" s="1">
        <v>2004</v>
      </c>
      <c r="B51" s="15">
        <v>12.0417212359551</v>
      </c>
      <c r="C51" s="15">
        <v>30.120734634000002</v>
      </c>
      <c r="D51" s="15">
        <v>882.575674306</v>
      </c>
      <c r="E51" s="15">
        <v>13.260872084200001</v>
      </c>
      <c r="F51" s="15">
        <f t="shared" si="0"/>
        <v>0.397826162526</v>
      </c>
      <c r="G51" s="29">
        <f t="shared" si="1"/>
        <v>14.699388510698475</v>
      </c>
      <c r="K51" s="2"/>
      <c r="L51" s="15">
        <v>7.6225150810066999</v>
      </c>
      <c r="M51" s="15">
        <v>29.110433040613302</v>
      </c>
      <c r="N51" s="15">
        <v>828.63094959476496</v>
      </c>
      <c r="O51" s="15">
        <v>13.1680459796106</v>
      </c>
      <c r="P51" s="15">
        <f t="shared" si="2"/>
        <v>0.39504137938831796</v>
      </c>
      <c r="Q51" s="15">
        <f t="shared" si="3"/>
        <v>14.596492791123584</v>
      </c>
    </row>
    <row r="52" spans="1:17" x14ac:dyDescent="0.3">
      <c r="A52" s="1">
        <v>2005</v>
      </c>
      <c r="B52" s="15">
        <v>12.055901966292099</v>
      </c>
      <c r="C52" s="15">
        <v>29.7982620274</v>
      </c>
      <c r="D52" s="15">
        <v>902.01228868400005</v>
      </c>
      <c r="E52" s="15">
        <v>14.548510327200001</v>
      </c>
      <c r="F52" s="15">
        <f t="shared" si="0"/>
        <v>0.436455309816</v>
      </c>
      <c r="G52" s="29">
        <f t="shared" si="1"/>
        <v>16.126707519200323</v>
      </c>
      <c r="K52" s="2"/>
      <c r="L52" s="15">
        <v>7.6603915170044701</v>
      </c>
      <c r="M52" s="15">
        <v>28.708947885625498</v>
      </c>
      <c r="N52" s="15">
        <v>846.02655212362697</v>
      </c>
      <c r="O52" s="15">
        <v>14.446670754909601</v>
      </c>
      <c r="P52" s="15">
        <f t="shared" si="2"/>
        <v>0.433400122647288</v>
      </c>
      <c r="Q52" s="15">
        <f t="shared" si="3"/>
        <v>16.013820566565919</v>
      </c>
    </row>
    <row r="53" spans="1:17" x14ac:dyDescent="0.3">
      <c r="A53" s="1">
        <v>2006</v>
      </c>
      <c r="B53" s="15">
        <v>12.0700826966292</v>
      </c>
      <c r="C53" s="15">
        <v>29.3475783144</v>
      </c>
      <c r="D53" s="15">
        <v>923.05401481800004</v>
      </c>
      <c r="E53" s="15">
        <v>13.1619824556</v>
      </c>
      <c r="F53" s="15">
        <f t="shared" si="0"/>
        <v>0.39485947366800001</v>
      </c>
      <c r="G53" s="29">
        <f t="shared" si="1"/>
        <v>14.589771506534621</v>
      </c>
      <c r="K53" s="2"/>
      <c r="L53" s="15">
        <v>7.7103430065622298</v>
      </c>
      <c r="M53" s="15">
        <v>28.185011446057199</v>
      </c>
      <c r="N53" s="15">
        <v>865.54289495898797</v>
      </c>
      <c r="O53" s="15">
        <v>13.0698485784108</v>
      </c>
      <c r="P53" s="15">
        <f t="shared" si="2"/>
        <v>0.39209545735232398</v>
      </c>
      <c r="Q53" s="15">
        <f t="shared" si="3"/>
        <v>14.487643105988878</v>
      </c>
    </row>
    <row r="54" spans="1:17" x14ac:dyDescent="0.3">
      <c r="A54" s="1">
        <v>2007</v>
      </c>
      <c r="B54" s="15">
        <v>12.084263426966301</v>
      </c>
      <c r="C54" s="15">
        <v>29.252987130800001</v>
      </c>
      <c r="D54" s="15">
        <v>967.34662261200003</v>
      </c>
      <c r="E54" s="15">
        <v>14.039904697600001</v>
      </c>
      <c r="F54" s="15">
        <f t="shared" si="0"/>
        <v>0.42119714092800004</v>
      </c>
      <c r="G54" s="29">
        <f t="shared" si="1"/>
        <v>15.562929232165452</v>
      </c>
      <c r="K54" s="2"/>
      <c r="L54" s="15">
        <v>7.7414610170599998</v>
      </c>
      <c r="M54" s="15">
        <v>27.053950068050298</v>
      </c>
      <c r="N54" s="15">
        <v>882.37302509084805</v>
      </c>
      <c r="O54" s="15">
        <v>13.941625364716799</v>
      </c>
      <c r="P54" s="15">
        <f t="shared" si="2"/>
        <v>0.41824876094150398</v>
      </c>
      <c r="Q54" s="15">
        <f t="shared" si="3"/>
        <v>15.453988727540292</v>
      </c>
    </row>
    <row r="55" spans="1:17" x14ac:dyDescent="0.3">
      <c r="A55" s="1">
        <v>2008</v>
      </c>
      <c r="B55" s="15">
        <v>12.098444157303399</v>
      </c>
      <c r="C55" s="15">
        <v>28.801912000000002</v>
      </c>
      <c r="D55" s="15">
        <v>984.13346781200005</v>
      </c>
      <c r="E55" s="15">
        <v>13.8554714292</v>
      </c>
      <c r="F55" s="15">
        <f t="shared" si="0"/>
        <v>0.41566414287599995</v>
      </c>
      <c r="G55" s="29">
        <f t="shared" si="1"/>
        <v>15.35848896237809</v>
      </c>
      <c r="K55" s="2"/>
      <c r="L55" s="15">
        <v>8.1823171798000001</v>
      </c>
      <c r="M55" s="15">
        <v>27.310264900595499</v>
      </c>
      <c r="N55" s="15">
        <v>917.34890103460498</v>
      </c>
      <c r="O55" s="15">
        <v>13.7584831291956</v>
      </c>
      <c r="P55" s="15">
        <f t="shared" si="2"/>
        <v>0.41275449387586799</v>
      </c>
      <c r="Q55" s="15">
        <f t="shared" si="3"/>
        <v>15.250979539641444</v>
      </c>
    </row>
    <row r="56" spans="1:17" x14ac:dyDescent="0.3">
      <c r="A56" s="1">
        <v>2009</v>
      </c>
      <c r="B56" s="15">
        <v>12.1126248876405</v>
      </c>
      <c r="C56" s="15">
        <v>29.180253747999998</v>
      </c>
      <c r="D56" s="15">
        <v>1025.0479967399999</v>
      </c>
      <c r="E56" s="15">
        <v>12.4018145966</v>
      </c>
      <c r="F56" s="15">
        <f t="shared" si="0"/>
        <v>0.37205443789799997</v>
      </c>
      <c r="G56" s="29">
        <f t="shared" si="1"/>
        <v>13.747141955337877</v>
      </c>
      <c r="K56" s="2"/>
      <c r="L56" s="15">
        <v>8.1917122221999996</v>
      </c>
      <c r="M56" s="15">
        <v>27.448562204238399</v>
      </c>
      <c r="N56" s="15">
        <v>938.45386447572002</v>
      </c>
      <c r="O56" s="15">
        <v>12.3150018944238</v>
      </c>
      <c r="P56" s="15">
        <f t="shared" si="2"/>
        <v>0.36945005683271398</v>
      </c>
      <c r="Q56" s="15">
        <f t="shared" si="3"/>
        <v>13.650911961650513</v>
      </c>
    </row>
    <row r="57" spans="1:17" x14ac:dyDescent="0.3">
      <c r="A57" s="1">
        <v>2010</v>
      </c>
      <c r="B57" s="15">
        <v>12.126805617977499</v>
      </c>
      <c r="C57" s="15">
        <v>29.531860000000002</v>
      </c>
      <c r="D57" s="15">
        <v>1042.6354731199999</v>
      </c>
      <c r="E57" s="15">
        <v>14.920193854400001</v>
      </c>
      <c r="F57" s="15">
        <f t="shared" si="0"/>
        <v>0.44760581563200003</v>
      </c>
      <c r="G57" s="29">
        <f t="shared" si="1"/>
        <v>16.53871063141262</v>
      </c>
      <c r="K57" s="2"/>
      <c r="L57" s="15">
        <v>8.5806762508399999</v>
      </c>
      <c r="M57" s="15">
        <v>28.018802353222402</v>
      </c>
      <c r="N57" s="15">
        <v>966.30742124402502</v>
      </c>
      <c r="O57" s="15">
        <v>14.815752497419201</v>
      </c>
      <c r="P57" s="15">
        <f t="shared" si="2"/>
        <v>0.44447257492257602</v>
      </c>
      <c r="Q57" s="15">
        <f t="shared" si="3"/>
        <v>16.422939656992732</v>
      </c>
    </row>
    <row r="58" spans="1:17" x14ac:dyDescent="0.3">
      <c r="A58" s="1">
        <v>2011</v>
      </c>
      <c r="B58" s="15">
        <v>12.1409863483146</v>
      </c>
      <c r="C58" s="15">
        <v>29.886894376200001</v>
      </c>
      <c r="D58" s="15">
        <v>1062.7181763200001</v>
      </c>
      <c r="E58" s="15">
        <v>14.2059857328</v>
      </c>
      <c r="F58" s="15">
        <f t="shared" si="0"/>
        <v>0.42617957198399997</v>
      </c>
      <c r="G58" s="29">
        <f t="shared" si="1"/>
        <v>15.747026450294305</v>
      </c>
      <c r="K58" s="2"/>
      <c r="L58" s="15">
        <v>8.5825683797900005</v>
      </c>
      <c r="M58" s="15">
        <v>28.403911172437201</v>
      </c>
      <c r="N58" s="15">
        <v>984.697255896309</v>
      </c>
      <c r="O58" s="15">
        <v>14.1065438326704</v>
      </c>
      <c r="P58" s="15">
        <f t="shared" si="2"/>
        <v>0.42319631498011201</v>
      </c>
      <c r="Q58" s="15">
        <f t="shared" si="3"/>
        <v>15.636797265142246</v>
      </c>
    </row>
    <row r="59" spans="1:17" x14ac:dyDescent="0.3">
      <c r="A59" s="1">
        <v>2012</v>
      </c>
      <c r="B59" s="15">
        <v>12.155167078651701</v>
      </c>
      <c r="C59" s="15">
        <v>30.233015999999999</v>
      </c>
      <c r="D59" s="15">
        <v>1083.002833924</v>
      </c>
      <c r="E59" s="15">
        <v>15.250978251199999</v>
      </c>
      <c r="F59" s="15">
        <f t="shared" si="0"/>
        <v>0.45752934753599994</v>
      </c>
      <c r="G59" s="29">
        <f t="shared" si="1"/>
        <v>16.9053779464253</v>
      </c>
      <c r="K59" s="2"/>
      <c r="L59" s="15">
        <v>8.5783430138700005</v>
      </c>
      <c r="M59" s="15">
        <v>28.746198777299899</v>
      </c>
      <c r="N59" s="15">
        <v>1002.70244570563</v>
      </c>
      <c r="O59" s="15">
        <v>15.1442214034416</v>
      </c>
      <c r="P59" s="15">
        <f t="shared" si="2"/>
        <v>0.45432664210324797</v>
      </c>
      <c r="Q59" s="15">
        <f t="shared" si="3"/>
        <v>16.787040300800324</v>
      </c>
    </row>
    <row r="60" spans="1:17" x14ac:dyDescent="0.3">
      <c r="A60" s="1">
        <v>2013</v>
      </c>
      <c r="B60" s="15">
        <v>12.1693478089888</v>
      </c>
      <c r="C60" s="15">
        <v>30.458159999999999</v>
      </c>
      <c r="D60" s="15">
        <v>1097.1851220000001</v>
      </c>
      <c r="E60" s="15">
        <v>14.2911168918</v>
      </c>
      <c r="F60" s="15">
        <f t="shared" si="0"/>
        <v>0.42873350675399996</v>
      </c>
      <c r="G60" s="29">
        <f t="shared" si="1"/>
        <v>15.841392489915336</v>
      </c>
      <c r="K60" s="2"/>
      <c r="L60" s="15">
        <v>8.5777121472700006</v>
      </c>
      <c r="M60" s="15">
        <v>28.9628454030568</v>
      </c>
      <c r="N60" s="15">
        <v>1015.51736219576</v>
      </c>
      <c r="O60" s="15">
        <v>14.1910790735574</v>
      </c>
      <c r="P60" s="15">
        <f t="shared" si="2"/>
        <v>0.425732372206722</v>
      </c>
      <c r="Q60" s="15">
        <f t="shared" si="3"/>
        <v>15.730502742485928</v>
      </c>
    </row>
    <row r="61" spans="1:17" x14ac:dyDescent="0.3">
      <c r="A61" s="1">
        <v>2014</v>
      </c>
      <c r="B61" s="15">
        <v>12.183528539325801</v>
      </c>
      <c r="C61" s="15">
        <v>30.080559999999998</v>
      </c>
      <c r="D61" s="15">
        <v>1109.2294999999999</v>
      </c>
      <c r="E61" s="15">
        <v>14.9952078704</v>
      </c>
      <c r="F61" s="15">
        <f t="shared" si="0"/>
        <v>0.44985623611199999</v>
      </c>
      <c r="G61" s="29">
        <f t="shared" si="1"/>
        <v>16.621862037891045</v>
      </c>
      <c r="L61" s="68">
        <v>8.5815874706699997</v>
      </c>
      <c r="M61" s="15">
        <v>28.5697847691678</v>
      </c>
      <c r="N61" s="15">
        <v>1026.0067542244799</v>
      </c>
      <c r="O61" s="15">
        <v>14.8902414153072</v>
      </c>
      <c r="P61" s="15">
        <f t="shared" si="2"/>
        <v>0.446707242459216</v>
      </c>
      <c r="Q61" s="15">
        <f t="shared" si="3"/>
        <v>16.505509003625807</v>
      </c>
    </row>
    <row r="62" spans="1:17" x14ac:dyDescent="0.3">
      <c r="A62" s="1">
        <v>2015</v>
      </c>
      <c r="B62" s="15">
        <v>12.1977092696629</v>
      </c>
      <c r="C62" s="15">
        <v>29.599742532600001</v>
      </c>
      <c r="D62" s="15">
        <v>1124.05696936</v>
      </c>
      <c r="E62" s="15">
        <v>15.708001077600001</v>
      </c>
      <c r="F62" s="15">
        <f t="shared" si="0"/>
        <v>0.47124003232799999</v>
      </c>
      <c r="G62" s="15">
        <f t="shared" si="1"/>
        <v>17.41197781714688</v>
      </c>
      <c r="H62" s="67"/>
      <c r="L62" s="68">
        <v>8.5850082388400004</v>
      </c>
      <c r="M62" s="15">
        <v>28.1264865309785</v>
      </c>
      <c r="N62" s="15">
        <v>1039.2942600362201</v>
      </c>
      <c r="O62" s="15">
        <v>15.5980450700568</v>
      </c>
      <c r="P62" s="15">
        <f t="shared" si="2"/>
        <v>0.46794135210170401</v>
      </c>
      <c r="Q62" s="15">
        <f t="shared" si="3"/>
        <v>17.290093972426849</v>
      </c>
    </row>
    <row r="63" spans="1:17" x14ac:dyDescent="0.3">
      <c r="A63" s="1">
        <v>2016</v>
      </c>
      <c r="B63" s="15">
        <v>12.21189</v>
      </c>
      <c r="C63" s="15">
        <v>28.967608779999999</v>
      </c>
      <c r="D63" s="15">
        <v>1134.9627276000001</v>
      </c>
      <c r="E63" s="15">
        <v>15.876327145399999</v>
      </c>
      <c r="F63" s="15">
        <f t="shared" si="0"/>
        <v>0.47628981436199996</v>
      </c>
      <c r="G63" s="15">
        <f t="shared" si="1"/>
        <v>17.598563605122198</v>
      </c>
      <c r="H63" s="67"/>
      <c r="L63" s="68">
        <v>8.5894322242199994</v>
      </c>
      <c r="M63" s="15">
        <v>27.5080759197179</v>
      </c>
      <c r="N63" s="15">
        <v>1048.88708712435</v>
      </c>
      <c r="O63" s="15">
        <v>15.7651928553822</v>
      </c>
      <c r="P63" s="15">
        <f t="shared" si="2"/>
        <v>0.47295578566146596</v>
      </c>
      <c r="Q63" s="15">
        <f t="shared" si="3"/>
        <v>17.475373659886341</v>
      </c>
    </row>
    <row r="64" spans="1:17" x14ac:dyDescent="0.3">
      <c r="A64" s="1">
        <v>2017</v>
      </c>
      <c r="B64" s="15">
        <v>12.095482000000001</v>
      </c>
      <c r="C64" s="15">
        <v>27.51465</v>
      </c>
      <c r="D64" s="15">
        <v>1139.95198</v>
      </c>
      <c r="E64" s="15">
        <v>16.2194804674</v>
      </c>
      <c r="F64" s="15">
        <f t="shared" si="0"/>
        <v>0.48658441402199998</v>
      </c>
      <c r="G64" s="15">
        <f t="shared" si="1"/>
        <v>17.978941604908862</v>
      </c>
      <c r="H64" s="67"/>
      <c r="L64" s="68">
        <v>8.5886220517199998</v>
      </c>
      <c r="M64" s="15">
        <v>26.670017562879099</v>
      </c>
      <c r="N64" s="15">
        <v>1052.14528998486</v>
      </c>
      <c r="O64" s="15">
        <v>16.105944104128199</v>
      </c>
      <c r="P64" s="15">
        <f t="shared" si="2"/>
        <v>0.48317832312384595</v>
      </c>
      <c r="Q64" s="15">
        <f t="shared" si="3"/>
        <v>17.853089013674499</v>
      </c>
    </row>
    <row r="65" spans="1:17" x14ac:dyDescent="0.3">
      <c r="A65" s="1">
        <v>2018</v>
      </c>
      <c r="B65" s="11"/>
      <c r="C65" s="11"/>
      <c r="D65" s="11"/>
      <c r="E65" s="15">
        <v>16.610613557000001</v>
      </c>
      <c r="F65" s="15">
        <f t="shared" si="0"/>
        <v>0.49831840670999999</v>
      </c>
      <c r="G65" s="15">
        <f t="shared" si="1"/>
        <v>18.412504134349934</v>
      </c>
      <c r="H65" s="67"/>
      <c r="L65" s="68"/>
      <c r="M65" s="15"/>
      <c r="N65" s="15"/>
      <c r="O65" s="15">
        <v>16.494339262101001</v>
      </c>
      <c r="P65" s="15">
        <f t="shared" si="2"/>
        <v>0.49483017786303002</v>
      </c>
      <c r="Q65" s="15">
        <f t="shared" si="3"/>
        <v>18.283616605409485</v>
      </c>
    </row>
  </sheetData>
  <mergeCells count="4">
    <mergeCell ref="A4:K4"/>
    <mergeCell ref="L4:Q4"/>
    <mergeCell ref="A5:G5"/>
    <mergeCell ref="H5:K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6"/>
  <sheetViews>
    <sheetView workbookViewId="0"/>
  </sheetViews>
  <sheetFormatPr defaultColWidth="8.77734375" defaultRowHeight="14.4" x14ac:dyDescent="0.3"/>
  <cols>
    <col min="1" max="1" width="8.77734375" style="1"/>
    <col min="2" max="2" width="21.44140625" customWidth="1"/>
    <col min="3" max="3" width="21.77734375" bestFit="1" customWidth="1"/>
    <col min="4" max="4" width="19.21875" bestFit="1" customWidth="1"/>
    <col min="5" max="5" width="27.21875" bestFit="1" customWidth="1"/>
    <col min="6" max="6" width="23.44140625" style="15" bestFit="1" customWidth="1"/>
    <col min="7" max="7" width="27.21875" customWidth="1"/>
    <col min="8" max="8" width="20.21875" customWidth="1"/>
    <col min="9" max="9" width="19.44140625" customWidth="1"/>
    <col min="10" max="10" width="2.109375" customWidth="1"/>
    <col min="11" max="11" width="2.77734375" customWidth="1"/>
    <col min="12" max="12" width="2.5546875" customWidth="1"/>
    <col min="13" max="13" width="3.33203125" customWidth="1"/>
    <col min="14" max="14" width="10.6640625" customWidth="1"/>
    <col min="15" max="15" width="14.5546875" customWidth="1"/>
    <col min="16" max="16" width="14.21875" customWidth="1"/>
    <col min="17" max="17" width="13.77734375" customWidth="1"/>
    <col min="18" max="18" width="16.88671875" style="15" customWidth="1"/>
    <col min="19" max="19" width="21.5546875" customWidth="1"/>
    <col min="20" max="20" width="15.77734375" customWidth="1"/>
    <col min="21" max="21" width="15.77734375" style="15" customWidth="1"/>
    <col min="22" max="22" width="18.21875" customWidth="1"/>
    <col min="23" max="23" width="20.77734375" customWidth="1"/>
    <col min="24" max="24" width="16.77734375" style="16" customWidth="1"/>
    <col min="25" max="25" width="17" style="15" customWidth="1"/>
    <col min="26" max="26" width="19.21875" style="36" customWidth="1"/>
    <col min="27" max="27" width="14.21875" customWidth="1"/>
  </cols>
  <sheetData>
    <row r="1" spans="1:27" ht="15" thickBot="1" x14ac:dyDescent="0.35"/>
    <row r="2" spans="1:27" ht="16.2" thickBot="1" x14ac:dyDescent="0.35">
      <c r="B2" s="6" t="s">
        <v>3</v>
      </c>
      <c r="P2" s="32" t="s">
        <v>18</v>
      </c>
      <c r="Q2" s="33">
        <v>4.4999999999999998E-2</v>
      </c>
      <c r="R2" s="15" t="s">
        <v>20</v>
      </c>
    </row>
    <row r="3" spans="1:27" ht="15" thickBot="1" x14ac:dyDescent="0.35"/>
    <row r="4" spans="1:27" ht="18.600000000000001" thickBot="1" x14ac:dyDescent="0.4">
      <c r="B4" s="81" t="s">
        <v>0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4" t="s">
        <v>10</v>
      </c>
      <c r="O4" s="85"/>
      <c r="P4" s="85"/>
      <c r="Q4" s="85"/>
      <c r="R4" s="85"/>
      <c r="S4" s="86"/>
      <c r="T4" s="81" t="s">
        <v>23</v>
      </c>
      <c r="U4" s="82"/>
      <c r="V4" s="82"/>
      <c r="W4" s="82"/>
      <c r="X4" s="82"/>
      <c r="Y4" s="82"/>
      <c r="Z4" s="82"/>
      <c r="AA4" s="83"/>
    </row>
    <row r="5" spans="1:27" ht="15.6" x14ac:dyDescent="0.3">
      <c r="B5" s="79" t="s">
        <v>1</v>
      </c>
      <c r="C5" s="79"/>
      <c r="D5" s="79"/>
      <c r="E5" s="79"/>
      <c r="F5" s="79"/>
      <c r="G5" s="80"/>
      <c r="H5" s="87" t="s">
        <v>2</v>
      </c>
      <c r="I5" s="88"/>
      <c r="J5" s="88"/>
      <c r="K5" s="88"/>
      <c r="L5" s="88"/>
      <c r="M5" s="89"/>
      <c r="N5" s="5"/>
      <c r="S5" s="2"/>
    </row>
    <row r="6" spans="1:27" x14ac:dyDescent="0.3">
      <c r="A6" s="3" t="s">
        <v>59</v>
      </c>
      <c r="B6" s="3" t="s">
        <v>4</v>
      </c>
      <c r="C6" s="3" t="s">
        <v>12</v>
      </c>
      <c r="D6" s="3" t="s">
        <v>11</v>
      </c>
      <c r="E6" s="7" t="s">
        <v>13</v>
      </c>
      <c r="F6" s="31" t="s">
        <v>16</v>
      </c>
      <c r="G6" s="4" t="s">
        <v>15</v>
      </c>
      <c r="H6" s="3" t="s">
        <v>57</v>
      </c>
      <c r="I6" s="69" t="s">
        <v>60</v>
      </c>
      <c r="J6" s="3"/>
      <c r="K6" s="3"/>
      <c r="L6" s="3"/>
      <c r="M6" s="4"/>
      <c r="N6" s="3" t="s">
        <v>4</v>
      </c>
      <c r="O6" s="3" t="s">
        <v>12</v>
      </c>
      <c r="P6" s="3" t="s">
        <v>11</v>
      </c>
      <c r="Q6" s="7" t="s">
        <v>13</v>
      </c>
      <c r="R6" s="31" t="s">
        <v>16</v>
      </c>
      <c r="S6" s="4" t="s">
        <v>15</v>
      </c>
      <c r="T6" s="3" t="s">
        <v>4</v>
      </c>
      <c r="U6" s="34" t="s">
        <v>12</v>
      </c>
      <c r="V6" s="3" t="s">
        <v>6</v>
      </c>
      <c r="W6" s="3" t="s">
        <v>5</v>
      </c>
      <c r="X6" s="35" t="s">
        <v>13</v>
      </c>
      <c r="Y6" s="31" t="s">
        <v>16</v>
      </c>
      <c r="Z6" s="69" t="s">
        <v>61</v>
      </c>
      <c r="AA6" s="4" t="s">
        <v>15</v>
      </c>
    </row>
    <row r="7" spans="1:27" ht="15.6" x14ac:dyDescent="0.3">
      <c r="A7" s="1">
        <v>1960</v>
      </c>
      <c r="B7">
        <v>28056948.899999999</v>
      </c>
      <c r="C7">
        <v>81.112062100235079</v>
      </c>
      <c r="D7">
        <v>2247.4443740000002</v>
      </c>
      <c r="E7">
        <v>54.3</v>
      </c>
      <c r="F7" s="15">
        <v>2.4434999999999998</v>
      </c>
      <c r="G7" s="2">
        <v>56.2</v>
      </c>
      <c r="H7">
        <f>E7+I7</f>
        <v>58.320477929999996</v>
      </c>
      <c r="I7">
        <v>4.0204779300000002</v>
      </c>
      <c r="M7" s="2"/>
      <c r="N7">
        <v>22702200</v>
      </c>
      <c r="O7">
        <v>77</v>
      </c>
      <c r="P7">
        <v>2107</v>
      </c>
      <c r="Q7">
        <v>54.3</v>
      </c>
      <c r="R7" s="15">
        <f>Q7*$Q$2</f>
        <v>2.4434999999999998</v>
      </c>
      <c r="S7" s="2">
        <v>56.2</v>
      </c>
      <c r="T7" s="17">
        <v>23325218.855544347</v>
      </c>
      <c r="U7" s="15">
        <f>SUM(V7/1000000)</f>
        <v>78.376895074206402</v>
      </c>
      <c r="V7" s="17">
        <v>78376895.074206397</v>
      </c>
      <c r="W7" s="17">
        <v>2189424484</v>
      </c>
      <c r="X7" s="16">
        <v>54.3</v>
      </c>
      <c r="Y7" s="15">
        <f>SUM(X7*$Q$2)</f>
        <v>2.4434999999999998</v>
      </c>
      <c r="Z7" s="37">
        <v>3.4394614019084147</v>
      </c>
      <c r="AA7">
        <f>SUM(X7+Z7)</f>
        <v>57.739461401908414</v>
      </c>
    </row>
    <row r="8" spans="1:27" ht="15.6" x14ac:dyDescent="0.3">
      <c r="A8" s="1">
        <v>1961</v>
      </c>
      <c r="B8">
        <v>28149697.5</v>
      </c>
      <c r="C8">
        <v>82.620820040083402</v>
      </c>
      <c r="D8">
        <v>2252.440196</v>
      </c>
      <c r="E8">
        <v>55.8</v>
      </c>
      <c r="F8" s="15">
        <v>2.5109999999999997</v>
      </c>
      <c r="G8" s="2">
        <v>58.6</v>
      </c>
      <c r="H8">
        <f t="shared" ref="H8:H66" si="0">E8+I8</f>
        <v>59.864696549999998</v>
      </c>
      <c r="I8">
        <v>4.0646965499999999</v>
      </c>
      <c r="M8" s="2"/>
      <c r="N8">
        <v>22702200</v>
      </c>
      <c r="O8">
        <v>78.599999999999994</v>
      </c>
      <c r="P8">
        <v>2117</v>
      </c>
      <c r="Q8">
        <v>55.8</v>
      </c>
      <c r="R8" s="15">
        <f t="shared" ref="R8:R66" si="1">Q8*$Q$2</f>
        <v>2.5109999999999997</v>
      </c>
      <c r="S8" s="2">
        <v>58.6</v>
      </c>
      <c r="T8" s="17">
        <v>23417967.454499997</v>
      </c>
      <c r="U8" s="15">
        <f t="shared" ref="U8:U65" si="2">SUM(V8/1000000)</f>
        <v>78.698319436422679</v>
      </c>
      <c r="V8" s="17">
        <v>78698319.436422676</v>
      </c>
      <c r="W8" s="17">
        <v>2196464914</v>
      </c>
      <c r="X8" s="16">
        <v>55.8</v>
      </c>
      <c r="Y8" s="15">
        <f>SUM(X8*$Q$2)</f>
        <v>2.5109999999999997</v>
      </c>
      <c r="Z8" s="37">
        <v>3.4772897964170508</v>
      </c>
      <c r="AA8">
        <f t="shared" ref="AA8:AA65" si="3">SUM(X8+Z8)</f>
        <v>59.277289796417051</v>
      </c>
    </row>
    <row r="9" spans="1:27" ht="15.6" x14ac:dyDescent="0.3">
      <c r="A9" s="1">
        <v>1962</v>
      </c>
      <c r="B9">
        <v>28175627.399999999</v>
      </c>
      <c r="C9">
        <v>82.243654889988434</v>
      </c>
      <c r="D9">
        <v>2281.7676080000001</v>
      </c>
      <c r="E9">
        <v>58.3</v>
      </c>
      <c r="F9" s="15">
        <v>2.6234999999999999</v>
      </c>
      <c r="G9" s="2">
        <v>59.7</v>
      </c>
      <c r="H9">
        <f t="shared" si="0"/>
        <v>62.377581209999995</v>
      </c>
      <c r="I9">
        <v>4.07758121</v>
      </c>
      <c r="M9" s="2"/>
      <c r="N9">
        <v>22702200</v>
      </c>
      <c r="O9">
        <v>78.3</v>
      </c>
      <c r="P9">
        <v>2148</v>
      </c>
      <c r="Q9">
        <v>58.3</v>
      </c>
      <c r="R9" s="15">
        <f t="shared" si="1"/>
        <v>2.6234999999999999</v>
      </c>
      <c r="S9" s="2">
        <v>59.7</v>
      </c>
      <c r="T9" s="17">
        <v>23443897.358827453</v>
      </c>
      <c r="U9" s="15">
        <f t="shared" si="2"/>
        <v>79.533921430228389</v>
      </c>
      <c r="V9" s="17">
        <v>79533921.430228382</v>
      </c>
      <c r="W9" s="17">
        <v>2227517170</v>
      </c>
      <c r="X9" s="16">
        <v>58.3</v>
      </c>
      <c r="Y9" s="15">
        <f t="shared" ref="Y9:Y66" si="4">SUM(X9*$Q$2)</f>
        <v>2.6234999999999999</v>
      </c>
      <c r="Z9" s="37">
        <v>3.4883124434054849</v>
      </c>
      <c r="AA9">
        <f t="shared" si="3"/>
        <v>61.788312443405481</v>
      </c>
    </row>
    <row r="10" spans="1:27" ht="15.6" x14ac:dyDescent="0.3">
      <c r="A10" s="1">
        <v>1963</v>
      </c>
      <c r="B10">
        <v>28275167.100000001</v>
      </c>
      <c r="C10">
        <v>82.219610860305863</v>
      </c>
      <c r="D10">
        <v>2297.100242</v>
      </c>
      <c r="E10">
        <v>54.6</v>
      </c>
      <c r="F10" s="15">
        <v>2.4569999999999999</v>
      </c>
      <c r="G10" s="2">
        <v>60.3</v>
      </c>
      <c r="H10">
        <f t="shared" si="0"/>
        <v>58.732779440000002</v>
      </c>
      <c r="I10">
        <v>4.1327794400000002</v>
      </c>
      <c r="M10" s="2"/>
      <c r="N10">
        <v>22702200</v>
      </c>
      <c r="O10">
        <v>78.599999999999994</v>
      </c>
      <c r="P10">
        <v>2166</v>
      </c>
      <c r="Q10">
        <v>54.6</v>
      </c>
      <c r="R10" s="15">
        <f t="shared" si="1"/>
        <v>2.4569999999999999</v>
      </c>
      <c r="S10" s="2">
        <v>60.3</v>
      </c>
      <c r="T10" s="17">
        <v>23543437.041422881</v>
      </c>
      <c r="U10" s="15">
        <f t="shared" si="2"/>
        <v>80.196858523681158</v>
      </c>
      <c r="V10" s="17">
        <v>80196858.523681164</v>
      </c>
      <c r="W10" s="17">
        <v>2243667060</v>
      </c>
      <c r="X10" s="16">
        <v>54.6</v>
      </c>
      <c r="Y10" s="15">
        <f t="shared" si="4"/>
        <v>2.4569999999999999</v>
      </c>
      <c r="Z10" s="37">
        <v>3.5355337365105353</v>
      </c>
      <c r="AA10">
        <f t="shared" si="3"/>
        <v>58.135533736510538</v>
      </c>
    </row>
    <row r="11" spans="1:27" ht="15.6" x14ac:dyDescent="0.3">
      <c r="A11" s="1">
        <v>1964</v>
      </c>
      <c r="B11">
        <v>28390184.699999999</v>
      </c>
      <c r="C11">
        <v>79.40042428549576</v>
      </c>
      <c r="D11">
        <v>2300.0155100000002</v>
      </c>
      <c r="E11">
        <v>62.6</v>
      </c>
      <c r="F11" s="15">
        <v>2.8170000000000002</v>
      </c>
      <c r="G11" s="2">
        <v>61.4</v>
      </c>
      <c r="H11">
        <f t="shared" si="0"/>
        <v>66.766461939999999</v>
      </c>
      <c r="I11">
        <v>4.1664619399999996</v>
      </c>
      <c r="M11" s="2"/>
      <c r="N11">
        <v>22702200</v>
      </c>
      <c r="O11">
        <v>75.900000000000006</v>
      </c>
      <c r="P11">
        <v>2177</v>
      </c>
      <c r="Q11">
        <v>62.6</v>
      </c>
      <c r="R11" s="15">
        <f t="shared" si="1"/>
        <v>2.8170000000000002</v>
      </c>
      <c r="S11" s="2">
        <v>61.4</v>
      </c>
      <c r="T11" s="17">
        <v>23658454.595616966</v>
      </c>
      <c r="U11" s="15">
        <f t="shared" si="2"/>
        <v>80.351773555997696</v>
      </c>
      <c r="V11" s="17">
        <v>80351773.555997699</v>
      </c>
      <c r="W11" s="17">
        <v>2249985500</v>
      </c>
      <c r="X11" s="16">
        <v>62.6</v>
      </c>
      <c r="Y11" s="15">
        <f t="shared" si="4"/>
        <v>2.8170000000000002</v>
      </c>
      <c r="Z11" s="37">
        <v>3.5643486328594163</v>
      </c>
      <c r="AA11">
        <f t="shared" si="3"/>
        <v>66.164348632859415</v>
      </c>
    </row>
    <row r="12" spans="1:27" ht="15.6" x14ac:dyDescent="0.3">
      <c r="A12" s="1">
        <v>1965</v>
      </c>
      <c r="B12">
        <v>28422502.600000001</v>
      </c>
      <c r="C12">
        <v>81.019306413746648</v>
      </c>
      <c r="D12">
        <v>2292.9085260000002</v>
      </c>
      <c r="E12">
        <v>62.6</v>
      </c>
      <c r="F12" s="15">
        <v>2.8170000000000002</v>
      </c>
      <c r="G12" s="2">
        <v>63.6</v>
      </c>
      <c r="H12">
        <f t="shared" si="0"/>
        <v>66.783143809999999</v>
      </c>
      <c r="I12">
        <v>4.1831438099999998</v>
      </c>
      <c r="M12" s="2"/>
      <c r="N12">
        <v>22702200</v>
      </c>
      <c r="O12">
        <v>76.7</v>
      </c>
      <c r="P12">
        <v>2166</v>
      </c>
      <c r="Q12">
        <v>62.6</v>
      </c>
      <c r="R12" s="15">
        <f t="shared" si="1"/>
        <v>2.8170000000000002</v>
      </c>
      <c r="S12" s="2">
        <v>63.6</v>
      </c>
      <c r="T12" s="17">
        <v>23690772.570793815</v>
      </c>
      <c r="U12" s="15">
        <f t="shared" si="2"/>
        <v>80.019093487587497</v>
      </c>
      <c r="V12" s="17">
        <v>80019093.487587497</v>
      </c>
      <c r="W12" s="17">
        <v>2241192992</v>
      </c>
      <c r="X12" s="16">
        <v>62.6</v>
      </c>
      <c r="Y12" s="15">
        <f t="shared" si="4"/>
        <v>2.8170000000000002</v>
      </c>
      <c r="Z12" s="37">
        <v>3.5786197356067326</v>
      </c>
      <c r="AA12">
        <f t="shared" si="3"/>
        <v>66.178619735606731</v>
      </c>
    </row>
    <row r="13" spans="1:27" ht="15.6" x14ac:dyDescent="0.3">
      <c r="A13" s="1">
        <v>1966</v>
      </c>
      <c r="B13">
        <v>28445642.199999999</v>
      </c>
      <c r="C13">
        <v>81.410327764161593</v>
      </c>
      <c r="D13">
        <v>2293.8795319999999</v>
      </c>
      <c r="E13">
        <v>61.6</v>
      </c>
      <c r="F13" s="15">
        <v>2.7719999999999998</v>
      </c>
      <c r="G13" s="2">
        <v>64.3</v>
      </c>
      <c r="H13">
        <f t="shared" si="0"/>
        <v>65.763973550000003</v>
      </c>
      <c r="I13">
        <v>4.1639735499999997</v>
      </c>
      <c r="M13" s="2"/>
      <c r="N13">
        <v>22702200</v>
      </c>
      <c r="O13">
        <v>77</v>
      </c>
      <c r="P13">
        <v>2164</v>
      </c>
      <c r="Q13">
        <v>61.6</v>
      </c>
      <c r="R13" s="15">
        <f t="shared" si="1"/>
        <v>2.7719999999999998</v>
      </c>
      <c r="S13" s="2">
        <v>64.3</v>
      </c>
      <c r="T13" s="17">
        <v>23713912.16269685</v>
      </c>
      <c r="U13" s="15">
        <f t="shared" si="2"/>
        <v>79.986375609049134</v>
      </c>
      <c r="V13" s="17">
        <v>79986375.609049127</v>
      </c>
      <c r="W13" s="17">
        <v>2239983508</v>
      </c>
      <c r="X13" s="16">
        <v>61.6</v>
      </c>
      <c r="Y13" s="15">
        <f t="shared" si="4"/>
        <v>2.7719999999999998</v>
      </c>
      <c r="Z13" s="37">
        <v>3.5622198558069686</v>
      </c>
      <c r="AA13">
        <f t="shared" si="3"/>
        <v>65.162219855806967</v>
      </c>
    </row>
    <row r="14" spans="1:27" ht="15.6" x14ac:dyDescent="0.3">
      <c r="A14" s="1">
        <v>1967</v>
      </c>
      <c r="B14">
        <v>28543575.399999999</v>
      </c>
      <c r="C14">
        <v>80.105415080688886</v>
      </c>
      <c r="D14">
        <v>2281.53278</v>
      </c>
      <c r="E14">
        <v>69</v>
      </c>
      <c r="F14" s="15">
        <v>3.105</v>
      </c>
      <c r="G14" s="2">
        <v>67.900000000000006</v>
      </c>
      <c r="H14">
        <f t="shared" si="0"/>
        <v>73.699490949999998</v>
      </c>
      <c r="I14">
        <v>4.6994909500000004</v>
      </c>
      <c r="M14" s="2"/>
      <c r="N14">
        <v>22702200</v>
      </c>
      <c r="O14">
        <v>75.5</v>
      </c>
      <c r="P14">
        <v>2150</v>
      </c>
      <c r="Q14">
        <v>69</v>
      </c>
      <c r="R14" s="15">
        <f t="shared" si="1"/>
        <v>3.105</v>
      </c>
      <c r="S14" s="2">
        <v>67.900000000000006</v>
      </c>
      <c r="T14" s="17">
        <v>23811845.337517086</v>
      </c>
      <c r="U14" s="15">
        <f t="shared" si="2"/>
        <v>79.678885300189549</v>
      </c>
      <c r="V14" s="17">
        <v>79678885.300189555</v>
      </c>
      <c r="W14" s="17">
        <v>2226294302</v>
      </c>
      <c r="X14" s="16">
        <v>69</v>
      </c>
      <c r="Y14" s="15">
        <f t="shared" si="4"/>
        <v>3.105</v>
      </c>
      <c r="Z14" s="37">
        <v>4.0203473361778235</v>
      </c>
      <c r="AA14">
        <f t="shared" si="3"/>
        <v>73.020347336177821</v>
      </c>
    </row>
    <row r="15" spans="1:27" ht="15.6" x14ac:dyDescent="0.3">
      <c r="A15" s="1">
        <v>1968</v>
      </c>
      <c r="B15">
        <v>28572609</v>
      </c>
      <c r="C15">
        <v>82.212855511203941</v>
      </c>
      <c r="D15">
        <v>2272.3840599999999</v>
      </c>
      <c r="E15">
        <v>60.5</v>
      </c>
      <c r="F15" s="15">
        <v>2.7224999999999997</v>
      </c>
      <c r="G15" s="2">
        <v>75.3</v>
      </c>
      <c r="H15">
        <f t="shared" si="0"/>
        <v>68.263323639999996</v>
      </c>
      <c r="I15">
        <v>7.7633236400000003</v>
      </c>
      <c r="M15" s="2"/>
      <c r="N15">
        <v>22702200</v>
      </c>
      <c r="O15">
        <v>77.2</v>
      </c>
      <c r="P15">
        <v>2138</v>
      </c>
      <c r="Q15">
        <v>60.5</v>
      </c>
      <c r="R15" s="15">
        <f t="shared" si="1"/>
        <v>2.7224999999999997</v>
      </c>
      <c r="S15" s="2">
        <v>75.3</v>
      </c>
      <c r="T15" s="17">
        <v>23840878.907142535</v>
      </c>
      <c r="U15" s="15">
        <f t="shared" si="2"/>
        <v>79.158568216073249</v>
      </c>
      <c r="V15" s="17">
        <v>79158568.216073245</v>
      </c>
      <c r="W15" s="17">
        <v>2215526092</v>
      </c>
      <c r="X15" s="16">
        <v>60.5</v>
      </c>
      <c r="Y15" s="15">
        <f t="shared" si="4"/>
        <v>2.7224999999999997</v>
      </c>
      <c r="Z15" s="37">
        <v>6.6414124106222321</v>
      </c>
      <c r="AA15">
        <f t="shared" si="3"/>
        <v>67.141412410622237</v>
      </c>
    </row>
    <row r="16" spans="1:27" ht="15.6" x14ac:dyDescent="0.3">
      <c r="A16" s="1">
        <v>1969</v>
      </c>
      <c r="B16">
        <v>28358974.699999999</v>
      </c>
      <c r="C16">
        <v>79.346864542667589</v>
      </c>
      <c r="D16">
        <v>2274.582602</v>
      </c>
      <c r="E16">
        <v>65.3</v>
      </c>
      <c r="F16" s="15">
        <v>2.9384999999999999</v>
      </c>
      <c r="G16" s="2">
        <v>75.099999999999994</v>
      </c>
      <c r="H16">
        <f t="shared" si="0"/>
        <v>73.170410469999993</v>
      </c>
      <c r="I16">
        <v>7.8704104700000004</v>
      </c>
      <c r="M16" s="2"/>
      <c r="N16">
        <v>22702200</v>
      </c>
      <c r="O16">
        <v>75.3</v>
      </c>
      <c r="P16">
        <v>2128</v>
      </c>
      <c r="Q16">
        <v>65.3</v>
      </c>
      <c r="R16" s="15">
        <f t="shared" si="1"/>
        <v>2.9384999999999999</v>
      </c>
      <c r="S16" s="2">
        <v>75.099999999999994</v>
      </c>
      <c r="T16" s="17">
        <v>23627244.673877958</v>
      </c>
      <c r="U16" s="15">
        <f t="shared" si="2"/>
        <v>78.990885020741288</v>
      </c>
      <c r="V16" s="17">
        <v>78990885.020741284</v>
      </c>
      <c r="W16" s="17">
        <v>2209657406</v>
      </c>
      <c r="X16" s="16">
        <v>65.3</v>
      </c>
      <c r="Y16" s="15">
        <f t="shared" si="4"/>
        <v>2.9384999999999999</v>
      </c>
      <c r="Z16" s="37">
        <v>6.7330236573547459</v>
      </c>
      <c r="AA16">
        <f t="shared" si="3"/>
        <v>72.033023657354747</v>
      </c>
    </row>
    <row r="17" spans="1:27" ht="15.6" x14ac:dyDescent="0.3">
      <c r="A17" s="1">
        <v>1970</v>
      </c>
      <c r="B17">
        <v>28194325.5</v>
      </c>
      <c r="C17">
        <v>80.826629649391364</v>
      </c>
      <c r="D17">
        <v>2270.8333360000001</v>
      </c>
      <c r="E17">
        <v>74.099999999999994</v>
      </c>
      <c r="F17" s="15">
        <v>3.3344999999999998</v>
      </c>
      <c r="G17" s="2">
        <v>76.900000000000006</v>
      </c>
      <c r="H17">
        <f t="shared" si="0"/>
        <v>82.553929979999992</v>
      </c>
      <c r="I17">
        <v>8.4539299799999998</v>
      </c>
      <c r="M17" s="2"/>
      <c r="N17">
        <v>22702200</v>
      </c>
      <c r="O17">
        <v>76.3</v>
      </c>
      <c r="P17">
        <v>2125</v>
      </c>
      <c r="Q17">
        <v>74.099999999999994</v>
      </c>
      <c r="R17" s="15">
        <f t="shared" si="1"/>
        <v>3.3344999999999998</v>
      </c>
      <c r="S17" s="2">
        <v>76.900000000000006</v>
      </c>
      <c r="T17" s="17">
        <v>23462595.402490128</v>
      </c>
      <c r="U17" s="15">
        <f t="shared" si="2"/>
        <v>78.833943864926098</v>
      </c>
      <c r="V17" s="17">
        <v>78833943.8649261</v>
      </c>
      <c r="W17" s="17">
        <v>2203725454</v>
      </c>
      <c r="X17" s="16">
        <v>74.099999999999994</v>
      </c>
      <c r="Y17" s="15">
        <f t="shared" si="4"/>
        <v>3.3344999999999998</v>
      </c>
      <c r="Z17" s="37">
        <v>7.2322162623095299</v>
      </c>
      <c r="AA17">
        <f t="shared" si="3"/>
        <v>81.332216262309529</v>
      </c>
    </row>
    <row r="18" spans="1:27" ht="15.6" x14ac:dyDescent="0.3">
      <c r="A18" s="1">
        <v>1971</v>
      </c>
      <c r="B18">
        <v>28163257</v>
      </c>
      <c r="C18">
        <v>82.960656591731933</v>
      </c>
      <c r="D18">
        <v>2287.9141442137161</v>
      </c>
      <c r="E18">
        <v>80</v>
      </c>
      <c r="F18" s="15">
        <v>3.5999999999999996</v>
      </c>
      <c r="G18" s="2">
        <v>80.400000000000006</v>
      </c>
      <c r="H18">
        <f t="shared" si="0"/>
        <v>88.451636320000006</v>
      </c>
      <c r="I18">
        <v>8.4516363200000004</v>
      </c>
      <c r="M18" s="2"/>
      <c r="N18">
        <v>22702200</v>
      </c>
      <c r="O18">
        <v>77.5</v>
      </c>
      <c r="P18">
        <v>2141</v>
      </c>
      <c r="Q18">
        <v>80</v>
      </c>
      <c r="R18" s="15">
        <f t="shared" si="1"/>
        <v>3.5999999999999996</v>
      </c>
      <c r="S18" s="2">
        <v>80.400000000000006</v>
      </c>
      <c r="T18" s="17">
        <v>23431526.949708182</v>
      </c>
      <c r="U18" s="15">
        <f t="shared" si="2"/>
        <v>78.617722045550124</v>
      </c>
      <c r="V18" s="17">
        <v>78617722.045550123</v>
      </c>
      <c r="W18" s="17">
        <v>2217962917.902133</v>
      </c>
      <c r="X18" s="16">
        <v>80</v>
      </c>
      <c r="Y18" s="15">
        <f t="shared" si="4"/>
        <v>3.5999999999999996</v>
      </c>
      <c r="Z18" s="37">
        <v>7.2302540667241821</v>
      </c>
      <c r="AA18">
        <f t="shared" si="3"/>
        <v>87.230254066724186</v>
      </c>
    </row>
    <row r="19" spans="1:27" ht="15.6" x14ac:dyDescent="0.3">
      <c r="A19" s="1">
        <v>1972</v>
      </c>
      <c r="B19">
        <v>28086444.199999999</v>
      </c>
      <c r="C19">
        <v>80.731419562149327</v>
      </c>
      <c r="D19">
        <v>2321.0536642576167</v>
      </c>
      <c r="E19">
        <v>71.099999999999994</v>
      </c>
      <c r="F19" s="15">
        <v>3.1994999999999996</v>
      </c>
      <c r="G19" s="2">
        <v>77.5</v>
      </c>
      <c r="H19">
        <f t="shared" si="0"/>
        <v>79.278964089999988</v>
      </c>
      <c r="I19">
        <v>8.1789640899999991</v>
      </c>
      <c r="M19" s="2"/>
      <c r="N19">
        <v>22702200</v>
      </c>
      <c r="O19">
        <v>76.2</v>
      </c>
      <c r="P19">
        <v>2165</v>
      </c>
      <c r="Q19">
        <v>71.099999999999994</v>
      </c>
      <c r="R19" s="15">
        <f t="shared" si="1"/>
        <v>3.1994999999999996</v>
      </c>
      <c r="S19" s="2">
        <v>77.5</v>
      </c>
      <c r="T19" s="17">
        <v>23354714.15813265</v>
      </c>
      <c r="U19" s="15">
        <f t="shared" si="2"/>
        <v>78.676923989414817</v>
      </c>
      <c r="V19" s="17">
        <v>78676923.989414811</v>
      </c>
      <c r="W19" s="17">
        <v>2243197400.8195176</v>
      </c>
      <c r="X19" s="16">
        <v>71.099999999999994</v>
      </c>
      <c r="Y19" s="15">
        <f t="shared" si="4"/>
        <v>3.1994999999999996</v>
      </c>
      <c r="Z19" s="37">
        <v>6.9969868702454683</v>
      </c>
      <c r="AA19">
        <f t="shared" si="3"/>
        <v>78.096986870245459</v>
      </c>
    </row>
    <row r="20" spans="1:27" ht="15.6" x14ac:dyDescent="0.3">
      <c r="A20" s="1">
        <v>1973</v>
      </c>
      <c r="B20">
        <v>28102347</v>
      </c>
      <c r="C20">
        <v>86.614939882814042</v>
      </c>
      <c r="D20">
        <v>2332.7989833286324</v>
      </c>
      <c r="E20">
        <v>73.7</v>
      </c>
      <c r="F20" s="15">
        <v>3.3165</v>
      </c>
      <c r="G20" s="2">
        <v>76.400000000000006</v>
      </c>
      <c r="H20">
        <f t="shared" si="0"/>
        <v>79.074126300000003</v>
      </c>
      <c r="I20">
        <v>5.3741263000000004</v>
      </c>
      <c r="M20" s="2"/>
      <c r="N20">
        <v>22702200</v>
      </c>
      <c r="O20">
        <v>81.7</v>
      </c>
      <c r="P20">
        <v>2172</v>
      </c>
      <c r="Q20">
        <v>73.7</v>
      </c>
      <c r="R20" s="15">
        <f t="shared" si="1"/>
        <v>3.3165</v>
      </c>
      <c r="S20" s="2">
        <v>76.400000000000006</v>
      </c>
      <c r="T20" s="17">
        <v>23370616.904020954</v>
      </c>
      <c r="U20" s="15">
        <f t="shared" si="2"/>
        <v>78.748118642155418</v>
      </c>
      <c r="V20" s="17">
        <v>78748118.642155424</v>
      </c>
      <c r="W20" s="17">
        <v>2252759031.4008002</v>
      </c>
      <c r="X20" s="16">
        <v>73.7</v>
      </c>
      <c r="Y20" s="15">
        <f t="shared" si="4"/>
        <v>3.3165</v>
      </c>
      <c r="Z20" s="37">
        <v>4.597488231515956</v>
      </c>
      <c r="AA20">
        <f t="shared" si="3"/>
        <v>78.297488231515956</v>
      </c>
    </row>
    <row r="21" spans="1:27" ht="15.6" x14ac:dyDescent="0.3">
      <c r="A21" s="1">
        <v>1974</v>
      </c>
      <c r="B21">
        <v>28203301.899999999</v>
      </c>
      <c r="C21">
        <v>83.394140146226846</v>
      </c>
      <c r="D21">
        <v>2362.303900254522</v>
      </c>
      <c r="E21">
        <v>76.3</v>
      </c>
      <c r="F21" s="15">
        <v>3.4334999999999996</v>
      </c>
      <c r="G21" s="2">
        <v>75</v>
      </c>
      <c r="H21">
        <f t="shared" si="0"/>
        <v>81.699449509999994</v>
      </c>
      <c r="I21">
        <v>5.3994495100000002</v>
      </c>
      <c r="M21" s="2"/>
      <c r="N21">
        <v>22702200</v>
      </c>
      <c r="O21">
        <v>77.7</v>
      </c>
      <c r="P21">
        <v>2200</v>
      </c>
      <c r="Q21">
        <v>76.3</v>
      </c>
      <c r="R21" s="15">
        <f t="shared" si="1"/>
        <v>3.4334999999999996</v>
      </c>
      <c r="S21" s="2">
        <v>75</v>
      </c>
      <c r="T21" s="17">
        <v>23471571.82914599</v>
      </c>
      <c r="U21" s="15">
        <f t="shared" si="2"/>
        <v>79.6107172188308</v>
      </c>
      <c r="V21" s="17">
        <v>79610717.218830794</v>
      </c>
      <c r="W21" s="17">
        <v>2281528950.6230149</v>
      </c>
      <c r="X21" s="16">
        <v>76.3</v>
      </c>
      <c r="Y21" s="15">
        <f t="shared" si="4"/>
        <v>3.4334999999999996</v>
      </c>
      <c r="Z21" s="37">
        <v>4.6191518759069394</v>
      </c>
      <c r="AA21">
        <f t="shared" si="3"/>
        <v>80.919151875906934</v>
      </c>
    </row>
    <row r="22" spans="1:27" ht="15.6" x14ac:dyDescent="0.3">
      <c r="A22" s="1">
        <v>1975</v>
      </c>
      <c r="B22">
        <v>28293943.300000001</v>
      </c>
      <c r="C22">
        <v>84.40913125260505</v>
      </c>
      <c r="D22">
        <v>2394.6224992145771</v>
      </c>
      <c r="E22">
        <v>69.599999999999994</v>
      </c>
      <c r="F22" s="15">
        <v>3.1319999999999997</v>
      </c>
      <c r="G22" s="2">
        <v>71.2</v>
      </c>
      <c r="H22">
        <f t="shared" si="0"/>
        <v>74.458599409999991</v>
      </c>
      <c r="I22">
        <v>4.8585994100000001</v>
      </c>
      <c r="M22" s="2"/>
      <c r="N22">
        <v>22702200</v>
      </c>
      <c r="O22">
        <v>79</v>
      </c>
      <c r="P22">
        <v>2218</v>
      </c>
      <c r="Q22">
        <v>69.599999999999994</v>
      </c>
      <c r="R22" s="15">
        <f t="shared" si="1"/>
        <v>3.1319999999999997</v>
      </c>
      <c r="S22" s="2">
        <v>71.2</v>
      </c>
      <c r="T22" s="17">
        <v>23562213.246610891</v>
      </c>
      <c r="U22" s="15">
        <f t="shared" si="2"/>
        <v>80.209921753372754</v>
      </c>
      <c r="V22" s="17">
        <v>80209921.753372759</v>
      </c>
      <c r="W22" s="17">
        <v>2309038748.23944</v>
      </c>
      <c r="X22" s="16">
        <v>69.599999999999994</v>
      </c>
      <c r="Y22" s="15">
        <f t="shared" si="4"/>
        <v>3.1319999999999997</v>
      </c>
      <c r="Z22" s="37">
        <v>4.1564623439474264</v>
      </c>
      <c r="AA22">
        <f t="shared" si="3"/>
        <v>73.756462343947419</v>
      </c>
    </row>
    <row r="23" spans="1:27" ht="15.6" x14ac:dyDescent="0.3">
      <c r="A23" s="1">
        <v>1976</v>
      </c>
      <c r="B23">
        <v>28213210.600000001</v>
      </c>
      <c r="C23">
        <v>87.868246372455673</v>
      </c>
      <c r="D23">
        <v>2402.9040396219489</v>
      </c>
      <c r="E23">
        <v>66.7</v>
      </c>
      <c r="F23" s="15">
        <v>3.0015000000000001</v>
      </c>
      <c r="G23" s="2">
        <v>66.599999999999994</v>
      </c>
      <c r="H23">
        <f t="shared" si="0"/>
        <v>71.677422010000001</v>
      </c>
      <c r="I23">
        <v>4.9774220099999997</v>
      </c>
      <c r="M23" s="2"/>
      <c r="N23">
        <v>22702200</v>
      </c>
      <c r="O23">
        <v>82.2</v>
      </c>
      <c r="P23">
        <v>2219</v>
      </c>
      <c r="Q23">
        <v>66.7</v>
      </c>
      <c r="R23" s="15">
        <f t="shared" si="1"/>
        <v>3.0015000000000001</v>
      </c>
      <c r="S23" s="2">
        <v>66.599999999999994</v>
      </c>
      <c r="T23" s="17">
        <v>23481480.562112678</v>
      </c>
      <c r="U23" s="15">
        <f t="shared" si="2"/>
        <v>80.826618221046871</v>
      </c>
      <c r="V23" s="17">
        <v>80826618.221046865</v>
      </c>
      <c r="W23" s="17">
        <v>2315634915.7888551</v>
      </c>
      <c r="X23" s="16">
        <v>66.7</v>
      </c>
      <c r="Y23" s="15">
        <f t="shared" si="4"/>
        <v>3.0015000000000001</v>
      </c>
      <c r="Z23" s="37">
        <v>4.2581133840738286</v>
      </c>
      <c r="AA23">
        <f t="shared" si="3"/>
        <v>70.958113384073826</v>
      </c>
    </row>
    <row r="24" spans="1:27" ht="15.6" x14ac:dyDescent="0.3">
      <c r="A24" s="1">
        <v>1977</v>
      </c>
      <c r="B24">
        <v>28138902.899999999</v>
      </c>
      <c r="C24">
        <v>89.593121098469652</v>
      </c>
      <c r="D24">
        <v>2415.2641842806902</v>
      </c>
      <c r="E24">
        <v>56</v>
      </c>
      <c r="F24" s="15">
        <v>2.52</v>
      </c>
      <c r="G24" s="2">
        <v>65.099999999999994</v>
      </c>
      <c r="H24">
        <f t="shared" si="0"/>
        <v>60.464809019999997</v>
      </c>
      <c r="I24">
        <v>4.4648090199999997</v>
      </c>
      <c r="M24" s="2"/>
      <c r="N24">
        <v>22702200</v>
      </c>
      <c r="O24">
        <v>83.5</v>
      </c>
      <c r="P24">
        <v>2230</v>
      </c>
      <c r="Q24">
        <v>56</v>
      </c>
      <c r="R24" s="15">
        <f t="shared" si="1"/>
        <v>2.52</v>
      </c>
      <c r="S24" s="2">
        <v>65.099999999999994</v>
      </c>
      <c r="T24" s="17">
        <v>23407172.864759654</v>
      </c>
      <c r="U24" s="15">
        <f t="shared" si="2"/>
        <v>81.672862965297341</v>
      </c>
      <c r="V24" s="17">
        <v>81672862.965297341</v>
      </c>
      <c r="W24" s="17">
        <v>2324031912.6959772</v>
      </c>
      <c r="X24" s="16">
        <v>56</v>
      </c>
      <c r="Y24" s="15">
        <f t="shared" si="4"/>
        <v>2.52</v>
      </c>
      <c r="Z24" s="37">
        <v>3.8195802991508621</v>
      </c>
      <c r="AA24">
        <f t="shared" si="3"/>
        <v>59.819580299150864</v>
      </c>
    </row>
    <row r="25" spans="1:27" ht="15.6" x14ac:dyDescent="0.3">
      <c r="A25" s="1">
        <v>1978</v>
      </c>
      <c r="B25">
        <v>28140072.800000001</v>
      </c>
      <c r="C25">
        <v>91.973891135294991</v>
      </c>
      <c r="D25">
        <v>2450.4659101186012</v>
      </c>
      <c r="E25">
        <v>56.6</v>
      </c>
      <c r="F25" s="15">
        <v>2.5470000000000002</v>
      </c>
      <c r="G25" s="2">
        <v>61.1</v>
      </c>
      <c r="H25">
        <f t="shared" si="0"/>
        <v>60.66411008</v>
      </c>
      <c r="I25">
        <v>4.0641100799999998</v>
      </c>
      <c r="M25" s="2"/>
      <c r="N25">
        <v>22702200</v>
      </c>
      <c r="O25">
        <v>87.4</v>
      </c>
      <c r="P25">
        <v>2252</v>
      </c>
      <c r="Q25">
        <v>56.6</v>
      </c>
      <c r="R25" s="15">
        <f t="shared" si="1"/>
        <v>2.5470000000000002</v>
      </c>
      <c r="S25" s="2">
        <v>61.1</v>
      </c>
      <c r="T25" s="17">
        <v>23408342.766451895</v>
      </c>
      <c r="U25" s="15">
        <f t="shared" si="2"/>
        <v>83.303524454412127</v>
      </c>
      <c r="V25" s="17">
        <v>83303524.454412133</v>
      </c>
      <c r="W25" s="17">
        <v>2353957381.7602143</v>
      </c>
      <c r="X25" s="16">
        <v>56.6</v>
      </c>
      <c r="Y25" s="15">
        <f t="shared" si="4"/>
        <v>2.5470000000000002</v>
      </c>
      <c r="Z25" s="37">
        <v>3.4767880830896956</v>
      </c>
      <c r="AA25">
        <f t="shared" si="3"/>
        <v>60.076788083089696</v>
      </c>
    </row>
    <row r="26" spans="1:27" ht="15.6" x14ac:dyDescent="0.3">
      <c r="A26" s="1">
        <v>1979</v>
      </c>
      <c r="B26">
        <v>28148618.600000001</v>
      </c>
      <c r="C26">
        <v>93.152361744428617</v>
      </c>
      <c r="D26">
        <v>2462.0917844618571</v>
      </c>
      <c r="E26">
        <v>57.1</v>
      </c>
      <c r="F26" s="15">
        <v>2.5695000000000001</v>
      </c>
      <c r="G26" s="2">
        <v>60.8</v>
      </c>
      <c r="H26">
        <f t="shared" si="0"/>
        <v>60.722850900000005</v>
      </c>
      <c r="I26">
        <v>3.6228509</v>
      </c>
      <c r="M26" s="2"/>
      <c r="N26">
        <v>22702200</v>
      </c>
      <c r="O26">
        <v>88.3</v>
      </c>
      <c r="P26">
        <v>2267</v>
      </c>
      <c r="Q26">
        <v>57.1</v>
      </c>
      <c r="R26" s="15">
        <f t="shared" si="1"/>
        <v>2.5695000000000001</v>
      </c>
      <c r="S26" s="2">
        <v>60.8</v>
      </c>
      <c r="T26" s="17">
        <v>23416888.571775466</v>
      </c>
      <c r="U26" s="15">
        <f t="shared" si="2"/>
        <v>84.314327189436014</v>
      </c>
      <c r="V26" s="17">
        <v>84314327.189436018</v>
      </c>
      <c r="W26" s="17">
        <v>2362846136.5278311</v>
      </c>
      <c r="X26" s="16">
        <v>57.1</v>
      </c>
      <c r="Y26" s="15">
        <f t="shared" si="4"/>
        <v>2.5695000000000001</v>
      </c>
      <c r="Z26" s="37">
        <v>3.0992971637590117</v>
      </c>
      <c r="AA26">
        <f t="shared" si="3"/>
        <v>60.199297163759013</v>
      </c>
    </row>
    <row r="27" spans="1:27" ht="15.6" x14ac:dyDescent="0.3">
      <c r="A27" s="1">
        <v>1980</v>
      </c>
      <c r="B27">
        <v>28228505.899999999</v>
      </c>
      <c r="C27">
        <v>96.574813629252404</v>
      </c>
      <c r="D27">
        <v>2504.2757525917</v>
      </c>
      <c r="E27">
        <v>58.9</v>
      </c>
      <c r="F27" s="15">
        <v>2.6504999999999996</v>
      </c>
      <c r="G27" s="2">
        <v>61.6</v>
      </c>
      <c r="H27">
        <f t="shared" si="0"/>
        <v>62.275927369999998</v>
      </c>
      <c r="I27">
        <v>3.3759273699999999</v>
      </c>
      <c r="M27" s="2"/>
      <c r="N27">
        <v>22702200</v>
      </c>
      <c r="O27">
        <v>92</v>
      </c>
      <c r="P27">
        <v>2312</v>
      </c>
      <c r="Q27">
        <v>58.9</v>
      </c>
      <c r="R27" s="15">
        <f t="shared" si="1"/>
        <v>2.6504999999999996</v>
      </c>
      <c r="S27" s="2">
        <v>61.6</v>
      </c>
      <c r="T27" s="17">
        <v>23496775.841192707</v>
      </c>
      <c r="U27" s="15">
        <f t="shared" si="2"/>
        <v>86.345004089095937</v>
      </c>
      <c r="V27" s="17">
        <v>86345004.089095935</v>
      </c>
      <c r="W27" s="17">
        <v>2403617834.3588433</v>
      </c>
      <c r="X27" s="16">
        <v>58.9</v>
      </c>
      <c r="Y27" s="15">
        <f t="shared" si="4"/>
        <v>2.6504999999999996</v>
      </c>
      <c r="Z27" s="37">
        <v>2.8880576111963903</v>
      </c>
      <c r="AA27">
        <f t="shared" si="3"/>
        <v>61.788057611196386</v>
      </c>
    </row>
    <row r="28" spans="1:27" ht="15.6" x14ac:dyDescent="0.3">
      <c r="A28" s="1">
        <v>1981</v>
      </c>
      <c r="B28">
        <v>28251558.399999999</v>
      </c>
      <c r="C28">
        <v>98.415279338301772</v>
      </c>
      <c r="D28">
        <v>2551.0075946315792</v>
      </c>
      <c r="E28">
        <v>60.5</v>
      </c>
      <c r="F28" s="15">
        <v>2.7224999999999997</v>
      </c>
      <c r="G28" s="2">
        <v>63.8</v>
      </c>
      <c r="H28">
        <f t="shared" si="0"/>
        <v>63.739473789999998</v>
      </c>
      <c r="I28">
        <v>3.2394737899999999</v>
      </c>
      <c r="M28" s="2"/>
      <c r="N28">
        <v>22702200</v>
      </c>
      <c r="O28">
        <v>93.9</v>
      </c>
      <c r="P28">
        <v>2357</v>
      </c>
      <c r="Q28">
        <v>60.5</v>
      </c>
      <c r="R28" s="15">
        <f t="shared" si="1"/>
        <v>2.7224999999999997</v>
      </c>
      <c r="S28" s="2">
        <v>63.8</v>
      </c>
      <c r="T28" s="17">
        <v>23519828.368402731</v>
      </c>
      <c r="U28" s="15">
        <f t="shared" si="2"/>
        <v>88.925548411408982</v>
      </c>
      <c r="V28" s="17">
        <v>88925548.411408976</v>
      </c>
      <c r="W28" s="17">
        <v>2447371812.9548559</v>
      </c>
      <c r="X28" s="16">
        <v>60.5</v>
      </c>
      <c r="Y28" s="15">
        <f t="shared" si="4"/>
        <v>2.7224999999999997</v>
      </c>
      <c r="Z28" s="37">
        <v>2.7713235262629525</v>
      </c>
      <c r="AA28">
        <f t="shared" si="3"/>
        <v>63.271323526262954</v>
      </c>
    </row>
    <row r="29" spans="1:27" ht="15.6" x14ac:dyDescent="0.3">
      <c r="A29" s="1">
        <v>1982</v>
      </c>
      <c r="B29">
        <v>28369171.5</v>
      </c>
      <c r="C29">
        <v>100.17864286000322</v>
      </c>
      <c r="D29">
        <v>2581.6846397531363</v>
      </c>
      <c r="E29">
        <v>61.6</v>
      </c>
      <c r="F29" s="15">
        <v>2.7719999999999998</v>
      </c>
      <c r="G29" s="2">
        <v>64.599999999999994</v>
      </c>
      <c r="H29">
        <f t="shared" si="0"/>
        <v>64.852355790000004</v>
      </c>
      <c r="I29">
        <v>3.2523557900000002</v>
      </c>
      <c r="M29" s="2"/>
      <c r="N29">
        <v>22702200</v>
      </c>
      <c r="O29">
        <v>95</v>
      </c>
      <c r="P29">
        <v>2388</v>
      </c>
      <c r="Q29">
        <v>61.6</v>
      </c>
      <c r="R29" s="15">
        <f t="shared" si="1"/>
        <v>2.7719999999999998</v>
      </c>
      <c r="S29" s="2">
        <v>64.599999999999994</v>
      </c>
      <c r="T29" s="17">
        <v>23637441.396980066</v>
      </c>
      <c r="U29" s="15">
        <f t="shared" si="2"/>
        <v>91.323962213421922</v>
      </c>
      <c r="V29" s="17">
        <v>91323962.213421926</v>
      </c>
      <c r="W29" s="17">
        <v>2480098219.8847361</v>
      </c>
      <c r="X29" s="16">
        <v>61.6</v>
      </c>
      <c r="Y29" s="15">
        <f t="shared" si="4"/>
        <v>2.7719999999999998</v>
      </c>
      <c r="Z29" s="37">
        <v>2.7823438943005914</v>
      </c>
      <c r="AA29">
        <f t="shared" si="3"/>
        <v>64.38234389430059</v>
      </c>
    </row>
    <row r="30" spans="1:27" ht="15.6" x14ac:dyDescent="0.3">
      <c r="A30" s="1">
        <v>1983</v>
      </c>
      <c r="B30">
        <v>28461860.100000001</v>
      </c>
      <c r="C30">
        <v>99.573126758853107</v>
      </c>
      <c r="D30">
        <v>2607.4174230586559</v>
      </c>
      <c r="E30">
        <v>65.400000000000006</v>
      </c>
      <c r="F30" s="15">
        <v>2.9430000000000001</v>
      </c>
      <c r="G30" s="2">
        <v>62.2</v>
      </c>
      <c r="H30">
        <f t="shared" si="0"/>
        <v>68.791833629999999</v>
      </c>
      <c r="I30">
        <v>3.3918336299999998</v>
      </c>
      <c r="M30" s="2"/>
      <c r="N30">
        <v>22702200</v>
      </c>
      <c r="O30">
        <v>94.2</v>
      </c>
      <c r="P30">
        <v>2422</v>
      </c>
      <c r="Q30">
        <v>65.400000000000006</v>
      </c>
      <c r="R30" s="15">
        <f t="shared" si="1"/>
        <v>2.9430000000000001</v>
      </c>
      <c r="S30" s="2">
        <v>62.2</v>
      </c>
      <c r="T30" s="17">
        <v>23730130.048340406</v>
      </c>
      <c r="U30" s="15">
        <f t="shared" si="2"/>
        <v>93.614469083543952</v>
      </c>
      <c r="V30" s="17">
        <v>93614469.083543956</v>
      </c>
      <c r="W30" s="17">
        <v>2510076657.0512013</v>
      </c>
      <c r="X30" s="16">
        <v>65.400000000000006</v>
      </c>
      <c r="Y30" s="15">
        <f t="shared" si="4"/>
        <v>2.9430000000000001</v>
      </c>
      <c r="Z30" s="37">
        <v>2.9016651854861935</v>
      </c>
      <c r="AA30">
        <f t="shared" si="3"/>
        <v>68.3016651854862</v>
      </c>
    </row>
    <row r="31" spans="1:27" ht="15.6" x14ac:dyDescent="0.3">
      <c r="A31" s="1">
        <v>1984</v>
      </c>
      <c r="B31">
        <v>28425603.300000001</v>
      </c>
      <c r="C31">
        <v>97.666631245807963</v>
      </c>
      <c r="D31">
        <v>2642.3090549547637</v>
      </c>
      <c r="E31">
        <v>65.3</v>
      </c>
      <c r="F31" s="15">
        <v>2.9384999999999999</v>
      </c>
      <c r="G31" s="2">
        <v>63.2</v>
      </c>
      <c r="H31">
        <f t="shared" si="0"/>
        <v>68.581562910000002</v>
      </c>
      <c r="I31">
        <v>3.2815629099999999</v>
      </c>
      <c r="M31" s="2"/>
      <c r="N31">
        <v>22702200</v>
      </c>
      <c r="O31">
        <v>92.8</v>
      </c>
      <c r="P31">
        <v>2447</v>
      </c>
      <c r="Q31">
        <v>65.3</v>
      </c>
      <c r="R31" s="15">
        <f t="shared" si="1"/>
        <v>2.9384999999999999</v>
      </c>
      <c r="S31" s="2">
        <v>63.2</v>
      </c>
      <c r="T31" s="17">
        <v>23693873.285261888</v>
      </c>
      <c r="U31" s="15">
        <f t="shared" si="2"/>
        <v>95.083214804718367</v>
      </c>
      <c r="V31" s="17">
        <v>95083214.80471836</v>
      </c>
      <c r="W31" s="17">
        <v>2541367165.698204</v>
      </c>
      <c r="X31" s="16">
        <v>65.3</v>
      </c>
      <c r="Y31" s="15">
        <f t="shared" si="4"/>
        <v>2.9384999999999999</v>
      </c>
      <c r="Z31" s="37">
        <v>2.8073301606800105</v>
      </c>
      <c r="AA31">
        <f t="shared" si="3"/>
        <v>68.107330160680007</v>
      </c>
    </row>
    <row r="32" spans="1:27" ht="15.6" x14ac:dyDescent="0.3">
      <c r="A32" s="1">
        <v>1985</v>
      </c>
      <c r="B32">
        <v>28291257.300000001</v>
      </c>
      <c r="C32">
        <v>95.924448748682863</v>
      </c>
      <c r="D32">
        <v>2664.2825674598125</v>
      </c>
      <c r="E32">
        <v>63</v>
      </c>
      <c r="F32" s="15">
        <v>2.835</v>
      </c>
      <c r="G32" s="2">
        <v>64.599999999999994</v>
      </c>
      <c r="H32">
        <f t="shared" si="0"/>
        <v>66.524571640000005</v>
      </c>
      <c r="I32">
        <v>3.52457164</v>
      </c>
      <c r="M32" s="2"/>
      <c r="N32">
        <v>22702200</v>
      </c>
      <c r="O32">
        <v>91.8</v>
      </c>
      <c r="P32">
        <v>2465</v>
      </c>
      <c r="Q32">
        <v>63</v>
      </c>
      <c r="R32" s="15">
        <f t="shared" si="1"/>
        <v>2.835</v>
      </c>
      <c r="S32" s="2">
        <v>64.599999999999994</v>
      </c>
      <c r="T32" s="17">
        <v>23559527.2234984</v>
      </c>
      <c r="U32" s="15">
        <f t="shared" si="2"/>
        <v>96.034303870053435</v>
      </c>
      <c r="V32" s="17">
        <v>96034303.87005344</v>
      </c>
      <c r="W32" s="17">
        <v>2559494101.0135975</v>
      </c>
      <c r="X32" s="16">
        <v>63</v>
      </c>
      <c r="Y32" s="15">
        <f t="shared" si="4"/>
        <v>2.835</v>
      </c>
      <c r="Z32" s="37">
        <v>3.0152206588094188</v>
      </c>
      <c r="AA32">
        <f t="shared" si="3"/>
        <v>66.015220658809426</v>
      </c>
    </row>
    <row r="33" spans="1:27" ht="15.6" x14ac:dyDescent="0.3">
      <c r="A33" s="1">
        <v>1986</v>
      </c>
      <c r="B33">
        <v>28206627.800000001</v>
      </c>
      <c r="C33">
        <v>101.44156426395591</v>
      </c>
      <c r="D33">
        <v>2656.5557774983231</v>
      </c>
      <c r="E33">
        <v>63.1</v>
      </c>
      <c r="F33" s="15">
        <v>2.8395000000000001</v>
      </c>
      <c r="G33" s="2">
        <v>63</v>
      </c>
      <c r="H33">
        <f t="shared" si="0"/>
        <v>66.85215264</v>
      </c>
      <c r="I33">
        <v>3.7521526399999998</v>
      </c>
      <c r="M33" s="2"/>
      <c r="N33">
        <v>22702200</v>
      </c>
      <c r="O33">
        <v>96.9</v>
      </c>
      <c r="P33">
        <v>2460</v>
      </c>
      <c r="Q33">
        <v>63.1</v>
      </c>
      <c r="R33" s="15">
        <f t="shared" si="1"/>
        <v>2.8395000000000001</v>
      </c>
      <c r="S33" s="2">
        <v>63</v>
      </c>
      <c r="T33" s="17">
        <v>23474897.778141849</v>
      </c>
      <c r="U33" s="15">
        <f t="shared" si="2"/>
        <v>95.991499398212866</v>
      </c>
      <c r="V33" s="17">
        <v>95991499.398212865</v>
      </c>
      <c r="W33" s="17">
        <v>2553302525.709126</v>
      </c>
      <c r="X33" s="16">
        <v>63.1</v>
      </c>
      <c r="Y33" s="15">
        <f t="shared" si="4"/>
        <v>2.8395000000000001</v>
      </c>
      <c r="Z33" s="37">
        <v>3.1993873478270087</v>
      </c>
      <c r="AA33">
        <f t="shared" si="3"/>
        <v>66.299387347827007</v>
      </c>
    </row>
    <row r="34" spans="1:27" ht="15.6" x14ac:dyDescent="0.3">
      <c r="A34" s="1">
        <v>1987</v>
      </c>
      <c r="B34">
        <v>28137092.699999999</v>
      </c>
      <c r="C34">
        <v>101.37653567642064</v>
      </c>
      <c r="D34">
        <v>2677.5331100698759</v>
      </c>
      <c r="E34">
        <v>64.400000000000006</v>
      </c>
      <c r="F34" s="15">
        <v>2.8980000000000001</v>
      </c>
      <c r="G34" s="2">
        <v>63.8</v>
      </c>
      <c r="H34">
        <f t="shared" si="0"/>
        <v>68.238828900000001</v>
      </c>
      <c r="I34">
        <v>3.8388289000000002</v>
      </c>
      <c r="M34" s="2"/>
      <c r="N34">
        <v>22702200</v>
      </c>
      <c r="O34">
        <v>97</v>
      </c>
      <c r="P34">
        <v>2489</v>
      </c>
      <c r="Q34">
        <v>64.400000000000006</v>
      </c>
      <c r="R34" s="15">
        <f t="shared" si="1"/>
        <v>2.8980000000000001</v>
      </c>
      <c r="S34" s="2">
        <v>63.8</v>
      </c>
      <c r="T34" s="17">
        <v>23405362.672246173</v>
      </c>
      <c r="U34" s="15">
        <f t="shared" si="2"/>
        <v>96.503924140029781</v>
      </c>
      <c r="V34" s="17">
        <v>96503924.140029788</v>
      </c>
      <c r="W34" s="17">
        <v>2575428030.5000858</v>
      </c>
      <c r="X34" s="16">
        <v>64.400000000000006</v>
      </c>
      <c r="Y34" s="15">
        <f t="shared" si="4"/>
        <v>2.8980000000000001</v>
      </c>
      <c r="Z34" s="37">
        <v>3.2665525168808371</v>
      </c>
      <c r="AA34">
        <f t="shared" si="3"/>
        <v>67.666552516880841</v>
      </c>
    </row>
    <row r="35" spans="1:27" ht="15.6" x14ac:dyDescent="0.3">
      <c r="A35" s="1">
        <v>1988</v>
      </c>
      <c r="B35">
        <v>27983276.199999999</v>
      </c>
      <c r="C35">
        <v>100.17651224163696</v>
      </c>
      <c r="D35">
        <v>2696.724291861402</v>
      </c>
      <c r="E35">
        <v>65.5</v>
      </c>
      <c r="F35" s="15">
        <v>2.9474999999999998</v>
      </c>
      <c r="G35" s="2">
        <v>67.400000000000006</v>
      </c>
      <c r="H35">
        <f t="shared" si="0"/>
        <v>69.268152839999999</v>
      </c>
      <c r="I35">
        <v>3.7681528399999999</v>
      </c>
      <c r="M35" s="2"/>
      <c r="N35">
        <v>22702200</v>
      </c>
      <c r="O35">
        <v>95.4</v>
      </c>
      <c r="P35">
        <v>2511</v>
      </c>
      <c r="Q35">
        <v>65.5</v>
      </c>
      <c r="R35" s="15">
        <f t="shared" si="1"/>
        <v>2.9474999999999998</v>
      </c>
      <c r="S35" s="2">
        <v>67.400000000000006</v>
      </c>
      <c r="T35" s="17">
        <v>23251546.128621541</v>
      </c>
      <c r="U35" s="15">
        <f t="shared" si="2"/>
        <v>96.709481949886907</v>
      </c>
      <c r="V35" s="17">
        <v>96709481.949886903</v>
      </c>
      <c r="W35" s="17">
        <v>2590620313.886723</v>
      </c>
      <c r="X35" s="16">
        <v>65.5</v>
      </c>
      <c r="Y35" s="15">
        <f t="shared" si="4"/>
        <v>2.9474999999999998</v>
      </c>
      <c r="Z35" s="37">
        <v>3.1981115180378263</v>
      </c>
      <c r="AA35">
        <f t="shared" si="3"/>
        <v>68.69811151803782</v>
      </c>
    </row>
    <row r="36" spans="1:27" ht="15.6" x14ac:dyDescent="0.3">
      <c r="A36" s="1">
        <v>1989</v>
      </c>
      <c r="B36">
        <v>27722908.199999999</v>
      </c>
      <c r="C36">
        <v>102.72178717817934</v>
      </c>
      <c r="D36">
        <v>2708.4291659773216</v>
      </c>
      <c r="E36">
        <v>67.5</v>
      </c>
      <c r="F36" s="15">
        <v>3.0375000000000001</v>
      </c>
      <c r="G36" s="2">
        <v>67</v>
      </c>
      <c r="H36">
        <f t="shared" si="0"/>
        <v>71.368293199999997</v>
      </c>
      <c r="I36">
        <v>3.8682932000000001</v>
      </c>
      <c r="M36" s="2"/>
      <c r="N36">
        <v>22702200</v>
      </c>
      <c r="O36">
        <v>97.8</v>
      </c>
      <c r="P36">
        <v>2530</v>
      </c>
      <c r="Q36">
        <v>67.5</v>
      </c>
      <c r="R36" s="15">
        <f t="shared" si="1"/>
        <v>3.0375000000000001</v>
      </c>
      <c r="S36" s="2">
        <v>67</v>
      </c>
      <c r="T36" s="17">
        <v>22991178.154328249</v>
      </c>
      <c r="U36" s="15">
        <f t="shared" si="2"/>
        <v>96.817230208708196</v>
      </c>
      <c r="V36" s="17">
        <v>96817230.208708197</v>
      </c>
      <c r="W36" s="17">
        <v>2600044985.9666944</v>
      </c>
      <c r="X36" s="16">
        <v>67.5</v>
      </c>
      <c r="Y36" s="15">
        <f t="shared" si="4"/>
        <v>3.0375000000000001</v>
      </c>
      <c r="Z36" s="37">
        <v>3.2783949533651167</v>
      </c>
      <c r="AA36">
        <f t="shared" si="3"/>
        <v>70.778394953365122</v>
      </c>
    </row>
    <row r="37" spans="1:27" ht="15.6" x14ac:dyDescent="0.3">
      <c r="A37" s="1">
        <v>1990</v>
      </c>
      <c r="B37">
        <v>27630559.699999999</v>
      </c>
      <c r="C37">
        <v>99.320965345772805</v>
      </c>
      <c r="D37">
        <v>2731.3343726223243</v>
      </c>
      <c r="E37">
        <v>65.599999999999994</v>
      </c>
      <c r="F37" s="15">
        <v>2.9519999999999995</v>
      </c>
      <c r="G37" s="2">
        <v>67.599999999999994</v>
      </c>
      <c r="H37">
        <f t="shared" si="0"/>
        <v>69.018730619999999</v>
      </c>
      <c r="I37">
        <v>3.4187306199999998</v>
      </c>
      <c r="M37" s="2"/>
      <c r="N37">
        <v>22702200</v>
      </c>
      <c r="O37">
        <v>94.4</v>
      </c>
      <c r="P37">
        <v>2557</v>
      </c>
      <c r="Q37">
        <v>65.599999999999994</v>
      </c>
      <c r="R37" s="15">
        <f t="shared" si="1"/>
        <v>2.9519999999999995</v>
      </c>
      <c r="S37" s="2">
        <v>67.599999999999994</v>
      </c>
      <c r="T37" s="17">
        <v>22898829.629204322</v>
      </c>
      <c r="U37" s="15">
        <f t="shared" si="2"/>
        <v>97.682788191722565</v>
      </c>
      <c r="V37" s="17">
        <v>97682788.191722572</v>
      </c>
      <c r="W37" s="17">
        <v>2621791445.6108999</v>
      </c>
      <c r="X37" s="16">
        <v>65.599999999999994</v>
      </c>
      <c r="Y37" s="15">
        <f t="shared" si="4"/>
        <v>2.9519999999999995</v>
      </c>
      <c r="Z37" s="37">
        <v>2.8893892181092213</v>
      </c>
      <c r="AA37">
        <f t="shared" si="3"/>
        <v>68.48938921810921</v>
      </c>
    </row>
    <row r="38" spans="1:27" ht="15.6" x14ac:dyDescent="0.3">
      <c r="A38" s="1">
        <v>1991</v>
      </c>
      <c r="B38">
        <v>27471835.100000001</v>
      </c>
      <c r="C38">
        <v>98.118223956118797</v>
      </c>
      <c r="D38">
        <v>2769.4856115693024</v>
      </c>
      <c r="E38">
        <v>64</v>
      </c>
      <c r="F38" s="15">
        <v>2.88</v>
      </c>
      <c r="G38" s="2">
        <v>68.400000000000006</v>
      </c>
      <c r="H38">
        <f t="shared" si="0"/>
        <v>67.344328390000001</v>
      </c>
      <c r="I38">
        <v>3.3443283899999998</v>
      </c>
      <c r="M38" s="2"/>
      <c r="N38">
        <v>22702200</v>
      </c>
      <c r="O38">
        <v>93</v>
      </c>
      <c r="P38">
        <v>2596</v>
      </c>
      <c r="Q38">
        <v>64</v>
      </c>
      <c r="R38" s="15">
        <f t="shared" si="1"/>
        <v>2.88</v>
      </c>
      <c r="S38" s="2">
        <v>68.400000000000006</v>
      </c>
      <c r="T38" s="17">
        <v>22740105.048589829</v>
      </c>
      <c r="U38" s="15">
        <f t="shared" si="2"/>
        <v>98.034547816693973</v>
      </c>
      <c r="V38" s="17">
        <v>98034547.816693977</v>
      </c>
      <c r="W38" s="17">
        <v>2652529528.1651368</v>
      </c>
      <c r="X38" s="16">
        <v>64</v>
      </c>
      <c r="Y38" s="15">
        <f t="shared" si="4"/>
        <v>2.88</v>
      </c>
      <c r="Z38" s="37">
        <v>2.8332827328030108</v>
      </c>
      <c r="AA38">
        <f t="shared" si="3"/>
        <v>66.833282732803013</v>
      </c>
    </row>
    <row r="39" spans="1:27" ht="15.6" x14ac:dyDescent="0.3">
      <c r="A39" s="1">
        <v>1992</v>
      </c>
      <c r="B39">
        <v>27236043.199999999</v>
      </c>
      <c r="C39">
        <v>104.10695573854943</v>
      </c>
      <c r="D39">
        <v>2782.9365645395419</v>
      </c>
      <c r="E39">
        <v>66.3</v>
      </c>
      <c r="F39" s="15">
        <v>2.9834999999999998</v>
      </c>
      <c r="G39" s="2">
        <v>70.2</v>
      </c>
      <c r="H39">
        <f t="shared" si="0"/>
        <v>69.804456200000004</v>
      </c>
      <c r="I39">
        <v>3.5044561999999999</v>
      </c>
      <c r="M39" s="2"/>
      <c r="N39">
        <v>22702200</v>
      </c>
      <c r="O39">
        <v>99.6</v>
      </c>
      <c r="P39">
        <v>2605</v>
      </c>
      <c r="Q39">
        <v>66.3</v>
      </c>
      <c r="R39" s="15">
        <f t="shared" si="1"/>
        <v>2.9834999999999998</v>
      </c>
      <c r="S39" s="2">
        <v>70.2</v>
      </c>
      <c r="T39" s="17">
        <v>22504313.153621238</v>
      </c>
      <c r="U39" s="15">
        <f t="shared" si="2"/>
        <v>97.270422086223022</v>
      </c>
      <c r="V39" s="17">
        <v>97270422.086223021</v>
      </c>
      <c r="W39" s="17">
        <v>2665257890.301538</v>
      </c>
      <c r="X39" s="16">
        <v>66.3</v>
      </c>
      <c r="Y39" s="15">
        <f t="shared" si="4"/>
        <v>2.9834999999999998</v>
      </c>
      <c r="Z39" s="37">
        <v>2.9741522986730646</v>
      </c>
      <c r="AA39">
        <f t="shared" si="3"/>
        <v>69.274152298673059</v>
      </c>
    </row>
    <row r="40" spans="1:27" ht="15.6" x14ac:dyDescent="0.3">
      <c r="A40" s="1">
        <v>1993</v>
      </c>
      <c r="B40">
        <v>27259380</v>
      </c>
      <c r="C40">
        <v>100.57866111274153</v>
      </c>
      <c r="D40">
        <v>2821.4682968345455</v>
      </c>
      <c r="E40">
        <v>67.2</v>
      </c>
      <c r="F40" s="15">
        <v>3.024</v>
      </c>
      <c r="G40" s="2">
        <v>71.5</v>
      </c>
      <c r="H40">
        <f t="shared" si="0"/>
        <v>71.433893449999999</v>
      </c>
      <c r="I40">
        <v>4.2338934500000001</v>
      </c>
      <c r="M40" s="2"/>
      <c r="N40">
        <v>22702200</v>
      </c>
      <c r="O40">
        <v>95.6</v>
      </c>
      <c r="P40">
        <v>2644</v>
      </c>
      <c r="Q40">
        <v>67.2</v>
      </c>
      <c r="R40" s="15">
        <f t="shared" si="1"/>
        <v>3.024</v>
      </c>
      <c r="S40" s="2">
        <v>71.5</v>
      </c>
      <c r="T40" s="17">
        <v>22527649.944341164</v>
      </c>
      <c r="U40" s="15">
        <f t="shared" si="2"/>
        <v>97.777954523762418</v>
      </c>
      <c r="V40" s="17">
        <v>97777954.52376242</v>
      </c>
      <c r="W40" s="17">
        <v>2703567366.8504019</v>
      </c>
      <c r="X40" s="16">
        <v>67.2</v>
      </c>
      <c r="Y40" s="15">
        <f t="shared" si="4"/>
        <v>3.024</v>
      </c>
      <c r="Z40" s="37">
        <v>3.6166831651401083</v>
      </c>
      <c r="AA40">
        <f t="shared" si="3"/>
        <v>70.816683165140105</v>
      </c>
    </row>
    <row r="41" spans="1:27" ht="15.6" x14ac:dyDescent="0.3">
      <c r="A41" s="1">
        <v>1994</v>
      </c>
      <c r="B41">
        <v>27360135.300000001</v>
      </c>
      <c r="C41">
        <v>99.78818913424297</v>
      </c>
      <c r="D41">
        <v>2844.0873232207932</v>
      </c>
      <c r="E41">
        <v>69.400000000000006</v>
      </c>
      <c r="F41" s="15">
        <v>3.1230000000000002</v>
      </c>
      <c r="G41" s="2">
        <v>72.599999999999994</v>
      </c>
      <c r="H41">
        <f t="shared" si="0"/>
        <v>74.355818350000007</v>
      </c>
      <c r="I41">
        <v>4.9558183500000004</v>
      </c>
      <c r="M41" s="2"/>
      <c r="N41">
        <v>22702200</v>
      </c>
      <c r="O41">
        <v>95.6</v>
      </c>
      <c r="P41">
        <v>2664</v>
      </c>
      <c r="Q41">
        <v>69.400000000000006</v>
      </c>
      <c r="R41" s="15">
        <f t="shared" si="1"/>
        <v>3.1230000000000002</v>
      </c>
      <c r="S41" s="2">
        <v>72.599999999999994</v>
      </c>
      <c r="T41" s="17">
        <v>22628405.27475068</v>
      </c>
      <c r="U41" s="15">
        <f t="shared" si="2"/>
        <v>97.905951869872723</v>
      </c>
      <c r="V41" s="17">
        <v>97905951.869872719</v>
      </c>
      <c r="W41" s="17">
        <v>2727242978.052846</v>
      </c>
      <c r="X41" s="16">
        <v>69.400000000000006</v>
      </c>
      <c r="Y41" s="15">
        <f t="shared" si="4"/>
        <v>3.1230000000000002</v>
      </c>
      <c r="Z41" s="37">
        <v>4.2405474566091845</v>
      </c>
      <c r="AA41">
        <f t="shared" si="3"/>
        <v>73.640547456609184</v>
      </c>
    </row>
    <row r="42" spans="1:27" ht="15.6" x14ac:dyDescent="0.3">
      <c r="A42" s="1">
        <v>1995</v>
      </c>
      <c r="B42">
        <v>27341694.199999999</v>
      </c>
      <c r="C42">
        <v>98.041339602580265</v>
      </c>
      <c r="D42">
        <v>2868.0214275352964</v>
      </c>
      <c r="E42">
        <v>77.5</v>
      </c>
      <c r="F42" s="15">
        <v>3.4874999999999998</v>
      </c>
      <c r="G42" s="2">
        <v>73.400000000000006</v>
      </c>
      <c r="H42">
        <f t="shared" si="0"/>
        <v>83.034179249999994</v>
      </c>
      <c r="I42">
        <v>5.5341792500000002</v>
      </c>
      <c r="M42" s="2"/>
      <c r="N42">
        <v>22702200</v>
      </c>
      <c r="O42">
        <v>93.1</v>
      </c>
      <c r="P42">
        <v>2691</v>
      </c>
      <c r="Q42">
        <v>77.5</v>
      </c>
      <c r="R42" s="15">
        <f t="shared" si="1"/>
        <v>3.4874999999999998</v>
      </c>
      <c r="S42" s="2">
        <v>73.400000000000006</v>
      </c>
      <c r="T42" s="17">
        <v>22609964.133044649</v>
      </c>
      <c r="U42" s="15">
        <f t="shared" si="2"/>
        <v>97.382203505062805</v>
      </c>
      <c r="V42" s="17">
        <v>97382203.505062804</v>
      </c>
      <c r="W42" s="17">
        <v>2752109300.1397982</v>
      </c>
      <c r="X42" s="16">
        <v>77.5</v>
      </c>
      <c r="Y42" s="15">
        <f t="shared" si="4"/>
        <v>3.4874999999999998</v>
      </c>
      <c r="Z42" s="37">
        <v>5.0124825182684161</v>
      </c>
      <c r="AA42">
        <f t="shared" si="3"/>
        <v>82.512482518268413</v>
      </c>
    </row>
    <row r="43" spans="1:27" ht="15.6" x14ac:dyDescent="0.3">
      <c r="A43" s="1">
        <v>1996</v>
      </c>
      <c r="B43">
        <v>27334945.199999999</v>
      </c>
      <c r="C43">
        <v>100.34721832914289</v>
      </c>
      <c r="D43">
        <v>2889.3510539899439</v>
      </c>
      <c r="E43">
        <v>69.599999999999994</v>
      </c>
      <c r="F43" s="15">
        <v>3.1319999999999997</v>
      </c>
      <c r="G43" s="2">
        <v>74.900000000000006</v>
      </c>
      <c r="H43">
        <f t="shared" si="0"/>
        <v>75.291384219999998</v>
      </c>
      <c r="I43">
        <v>5.6913842199999998</v>
      </c>
      <c r="M43" s="2"/>
      <c r="N43">
        <v>22702200</v>
      </c>
      <c r="O43">
        <v>95.8</v>
      </c>
      <c r="P43">
        <v>2708</v>
      </c>
      <c r="Q43">
        <v>69.599999999999994</v>
      </c>
      <c r="R43" s="15">
        <f t="shared" si="1"/>
        <v>3.1319999999999997</v>
      </c>
      <c r="S43" s="2">
        <v>74.900000000000006</v>
      </c>
      <c r="T43" s="17">
        <v>22603215.182600301</v>
      </c>
      <c r="U43" s="15">
        <f t="shared" si="2"/>
        <v>97.198426890024606</v>
      </c>
      <c r="V43" s="17">
        <v>97198426.890024602</v>
      </c>
      <c r="W43" s="17">
        <v>2772910199.2096</v>
      </c>
      <c r="X43" s="16">
        <v>69.599999999999994</v>
      </c>
      <c r="Y43" s="15">
        <f t="shared" si="4"/>
        <v>3.1319999999999997</v>
      </c>
      <c r="Z43" s="37">
        <v>5.1512342878646296</v>
      </c>
      <c r="AA43">
        <f t="shared" si="3"/>
        <v>74.751234287864619</v>
      </c>
    </row>
    <row r="44" spans="1:27" ht="15.6" x14ac:dyDescent="0.3">
      <c r="A44" s="1">
        <v>1997</v>
      </c>
      <c r="B44">
        <v>27476095.699999999</v>
      </c>
      <c r="C44">
        <v>103.00695376043582</v>
      </c>
      <c r="D44">
        <v>2911.800003747534</v>
      </c>
      <c r="E44">
        <v>74.3</v>
      </c>
      <c r="F44" s="15">
        <v>3.3434999999999997</v>
      </c>
      <c r="G44" s="2">
        <v>76.3</v>
      </c>
      <c r="H44">
        <f t="shared" si="0"/>
        <v>80.67692563</v>
      </c>
      <c r="I44">
        <v>6.3769256299999997</v>
      </c>
      <c r="M44" s="2"/>
      <c r="N44">
        <v>22702200</v>
      </c>
      <c r="O44">
        <v>97.8</v>
      </c>
      <c r="P44">
        <v>2735</v>
      </c>
      <c r="Q44">
        <v>74.3</v>
      </c>
      <c r="R44" s="15">
        <f t="shared" si="1"/>
        <v>3.3434999999999997</v>
      </c>
      <c r="S44" s="2">
        <v>76.3</v>
      </c>
      <c r="T44" s="17">
        <v>22744365.63858353</v>
      </c>
      <c r="U44" s="15">
        <f t="shared" si="2"/>
        <v>97.655789007476869</v>
      </c>
      <c r="V44" s="17">
        <v>97655789.007476866</v>
      </c>
      <c r="W44" s="17">
        <v>2794573444.1080346</v>
      </c>
      <c r="X44" s="16">
        <v>74.3</v>
      </c>
      <c r="Y44" s="15">
        <f t="shared" si="4"/>
        <v>3.3434999999999997</v>
      </c>
      <c r="Z44" s="37">
        <v>5.7513593220999635</v>
      </c>
      <c r="AA44">
        <f t="shared" si="3"/>
        <v>80.051359322099955</v>
      </c>
    </row>
    <row r="45" spans="1:27" ht="15.6" x14ac:dyDescent="0.3">
      <c r="A45" s="1">
        <v>1998</v>
      </c>
      <c r="B45">
        <v>27354501.800000001</v>
      </c>
      <c r="C45">
        <v>102.96461678469555</v>
      </c>
      <c r="D45">
        <v>2918.5297522078199</v>
      </c>
      <c r="E45">
        <v>74.5</v>
      </c>
      <c r="F45" s="15">
        <v>3.3525</v>
      </c>
      <c r="G45" s="2">
        <v>76.5</v>
      </c>
      <c r="H45">
        <f t="shared" si="0"/>
        <v>80.18770628</v>
      </c>
      <c r="I45">
        <v>5.6877062799999996</v>
      </c>
      <c r="M45" s="2"/>
      <c r="N45">
        <v>22702200</v>
      </c>
      <c r="O45">
        <v>98.7</v>
      </c>
      <c r="P45">
        <v>2740</v>
      </c>
      <c r="Q45">
        <v>74.5</v>
      </c>
      <c r="R45" s="15">
        <f t="shared" si="1"/>
        <v>3.3525</v>
      </c>
      <c r="S45" s="2">
        <v>76.5</v>
      </c>
      <c r="T45" s="17">
        <v>22622771.736393493</v>
      </c>
      <c r="U45" s="15">
        <f t="shared" si="2"/>
        <v>97.193679918213334</v>
      </c>
      <c r="V45" s="17">
        <v>97193679.918213338</v>
      </c>
      <c r="W45" s="17">
        <v>2797593271.5777779</v>
      </c>
      <c r="X45" s="16">
        <v>74.5</v>
      </c>
      <c r="Y45" s="15">
        <f t="shared" si="4"/>
        <v>3.3525</v>
      </c>
      <c r="Z45" s="37">
        <v>5.1492599625935647</v>
      </c>
      <c r="AA45">
        <f t="shared" si="3"/>
        <v>79.649259962593561</v>
      </c>
    </row>
    <row r="46" spans="1:27" ht="15.6" x14ac:dyDescent="0.3">
      <c r="A46" s="1">
        <v>1999</v>
      </c>
      <c r="B46">
        <v>27349825.300000001</v>
      </c>
      <c r="C46">
        <v>106.72234114193651</v>
      </c>
      <c r="D46">
        <v>2932.8559129921468</v>
      </c>
      <c r="E46">
        <v>72.400000000000006</v>
      </c>
      <c r="F46" s="15">
        <v>3.258</v>
      </c>
      <c r="G46" s="2">
        <v>79</v>
      </c>
      <c r="H46">
        <f t="shared" si="0"/>
        <v>79.370312250000012</v>
      </c>
      <c r="I46">
        <v>6.9703122500000001</v>
      </c>
      <c r="M46" s="2"/>
      <c r="N46">
        <v>22702200</v>
      </c>
      <c r="O46">
        <v>102.2</v>
      </c>
      <c r="P46">
        <v>2759</v>
      </c>
      <c r="Q46">
        <v>72.400000000000006</v>
      </c>
      <c r="R46" s="15">
        <f t="shared" si="1"/>
        <v>3.258</v>
      </c>
      <c r="S46" s="2">
        <v>79</v>
      </c>
      <c r="T46" s="17">
        <v>22618095.25179315</v>
      </c>
      <c r="U46" s="15">
        <f t="shared" si="2"/>
        <v>97.615519975643153</v>
      </c>
      <c r="V46" s="17">
        <v>97615519.975643158</v>
      </c>
      <c r="W46" s="17">
        <v>2812886803.2960396</v>
      </c>
      <c r="X46" s="16">
        <v>72.400000000000006</v>
      </c>
      <c r="Y46" s="15">
        <f t="shared" si="4"/>
        <v>3.258</v>
      </c>
      <c r="Z46" s="37">
        <v>6.2628317564045703</v>
      </c>
      <c r="AA46">
        <f t="shared" si="3"/>
        <v>78.662831756404572</v>
      </c>
    </row>
    <row r="47" spans="1:27" ht="15.6" x14ac:dyDescent="0.3">
      <c r="A47" s="1">
        <v>2000</v>
      </c>
      <c r="B47">
        <v>27488098.399999999</v>
      </c>
      <c r="C47">
        <v>109.85514100868953</v>
      </c>
      <c r="D47">
        <v>2960.7068195236052</v>
      </c>
      <c r="E47">
        <v>78.099999999999994</v>
      </c>
      <c r="F47" s="15">
        <v>3.5144999999999995</v>
      </c>
      <c r="G47" s="2">
        <v>80.8</v>
      </c>
      <c r="H47">
        <f t="shared" si="0"/>
        <v>85.194174789999991</v>
      </c>
      <c r="I47">
        <v>7.0941747900000003</v>
      </c>
      <c r="M47" s="2"/>
      <c r="N47">
        <v>22702200</v>
      </c>
      <c r="O47">
        <v>105.4</v>
      </c>
      <c r="P47">
        <v>2782</v>
      </c>
      <c r="Q47">
        <v>78.099999999999994</v>
      </c>
      <c r="R47" s="15">
        <f t="shared" si="1"/>
        <v>3.5144999999999995</v>
      </c>
      <c r="S47" s="2">
        <v>80.8</v>
      </c>
      <c r="T47" s="17">
        <v>22756368.354991548</v>
      </c>
      <c r="U47" s="15">
        <f t="shared" si="2"/>
        <v>98.983884471531397</v>
      </c>
      <c r="V47" s="17">
        <v>98983884.471531391</v>
      </c>
      <c r="W47" s="17">
        <v>2837769342.8625445</v>
      </c>
      <c r="X47" s="16">
        <v>78.099999999999994</v>
      </c>
      <c r="Y47" s="15">
        <f t="shared" si="4"/>
        <v>3.5144999999999995</v>
      </c>
      <c r="Z47" s="37">
        <v>6.3799372785416972</v>
      </c>
      <c r="AA47">
        <f t="shared" si="3"/>
        <v>84.479937278541698</v>
      </c>
    </row>
    <row r="48" spans="1:27" ht="15.6" x14ac:dyDescent="0.3">
      <c r="A48" s="1">
        <v>2001</v>
      </c>
      <c r="B48">
        <v>27767410.699999999</v>
      </c>
      <c r="C48">
        <v>119.81870310266257</v>
      </c>
      <c r="D48">
        <v>3010.1325892686837</v>
      </c>
      <c r="E48">
        <v>77.8</v>
      </c>
      <c r="F48" s="15">
        <v>3.5009999999999999</v>
      </c>
      <c r="G48" s="2">
        <v>83.3</v>
      </c>
      <c r="H48">
        <f t="shared" si="0"/>
        <v>85.390860500000002</v>
      </c>
      <c r="I48">
        <v>7.5908604999999998</v>
      </c>
      <c r="M48" s="2"/>
      <c r="N48">
        <v>22702200</v>
      </c>
      <c r="O48">
        <v>115.5</v>
      </c>
      <c r="P48">
        <v>2815</v>
      </c>
      <c r="Q48">
        <v>77.8</v>
      </c>
      <c r="R48" s="15">
        <f t="shared" si="1"/>
        <v>3.5009999999999999</v>
      </c>
      <c r="S48" s="2">
        <v>83.3</v>
      </c>
      <c r="T48" s="17">
        <v>23035680.678021375</v>
      </c>
      <c r="U48" s="15">
        <f t="shared" si="2"/>
        <v>101.62085633824805</v>
      </c>
      <c r="V48" s="17">
        <v>101620856.33824804</v>
      </c>
      <c r="W48" s="17">
        <v>2884875865.4876986</v>
      </c>
      <c r="X48" s="16">
        <v>77.8</v>
      </c>
      <c r="Y48" s="15">
        <f t="shared" si="4"/>
        <v>3.5009999999999999</v>
      </c>
      <c r="Z48" s="37">
        <v>6.8413061168098803</v>
      </c>
      <c r="AA48">
        <f t="shared" si="3"/>
        <v>84.641306116809872</v>
      </c>
    </row>
    <row r="49" spans="1:27" ht="15.6" x14ac:dyDescent="0.3">
      <c r="A49" s="1">
        <v>2002</v>
      </c>
      <c r="B49">
        <v>27965147.800000001</v>
      </c>
      <c r="C49">
        <v>116.56312515640394</v>
      </c>
      <c r="D49">
        <v>3076.5184527875253</v>
      </c>
      <c r="E49">
        <v>82.4</v>
      </c>
      <c r="F49" s="15">
        <v>3.7080000000000002</v>
      </c>
      <c r="G49" s="2">
        <v>90.1</v>
      </c>
      <c r="H49">
        <f t="shared" si="0"/>
        <v>97.416708900000003</v>
      </c>
      <c r="I49">
        <v>15.016708899999999</v>
      </c>
      <c r="M49" s="2"/>
      <c r="N49">
        <v>22702200</v>
      </c>
      <c r="O49">
        <v>111.6</v>
      </c>
      <c r="P49">
        <v>2857</v>
      </c>
      <c r="Q49">
        <v>82.4</v>
      </c>
      <c r="R49" s="15">
        <f t="shared" si="1"/>
        <v>3.7080000000000002</v>
      </c>
      <c r="S49" s="2">
        <v>90.1</v>
      </c>
      <c r="T49" s="17">
        <v>23233417.72944396</v>
      </c>
      <c r="U49" s="15">
        <f t="shared" si="2"/>
        <v>105.79706456020013</v>
      </c>
      <c r="V49" s="17">
        <v>105797064.56020012</v>
      </c>
      <c r="W49" s="17">
        <v>2941211410.3950315</v>
      </c>
      <c r="X49" s="16">
        <v>82.4</v>
      </c>
      <c r="Y49" s="15">
        <f t="shared" si="4"/>
        <v>3.7080000000000002</v>
      </c>
      <c r="Z49" s="37">
        <v>12.738081226604033</v>
      </c>
      <c r="AA49">
        <f t="shared" si="3"/>
        <v>95.138081226604044</v>
      </c>
    </row>
    <row r="50" spans="1:27" ht="15.6" x14ac:dyDescent="0.3">
      <c r="A50" s="1">
        <v>2003</v>
      </c>
      <c r="B50">
        <v>28162963.300000001</v>
      </c>
      <c r="C50">
        <v>115.35021387315776</v>
      </c>
      <c r="D50">
        <v>3097.0126111043264</v>
      </c>
      <c r="E50">
        <v>83.4</v>
      </c>
      <c r="F50" s="15">
        <v>3.7530000000000001</v>
      </c>
      <c r="G50" s="2">
        <v>98.8</v>
      </c>
      <c r="H50">
        <f t="shared" si="0"/>
        <v>100.01452160000001</v>
      </c>
      <c r="I50">
        <v>16.6145216</v>
      </c>
      <c r="M50" s="2"/>
      <c r="N50">
        <v>22702200</v>
      </c>
      <c r="O50">
        <v>109.9</v>
      </c>
      <c r="P50">
        <v>2869</v>
      </c>
      <c r="Q50">
        <v>83.4</v>
      </c>
      <c r="R50" s="15">
        <f t="shared" si="1"/>
        <v>3.7530000000000001</v>
      </c>
      <c r="S50" s="2">
        <v>98.8</v>
      </c>
      <c r="T50" s="17">
        <v>23431233.285334855</v>
      </c>
      <c r="U50" s="15">
        <f t="shared" si="2"/>
        <v>108.90926368475813</v>
      </c>
      <c r="V50" s="17">
        <v>108909263.68475813</v>
      </c>
      <c r="W50" s="17">
        <v>2970348087.5556612</v>
      </c>
      <c r="X50" s="16">
        <v>83.4</v>
      </c>
      <c r="Y50" s="15">
        <f t="shared" si="4"/>
        <v>3.7530000000000001</v>
      </c>
      <c r="Z50" s="37">
        <v>14.083352956262853</v>
      </c>
      <c r="AA50">
        <f t="shared" si="3"/>
        <v>97.483352956262863</v>
      </c>
    </row>
    <row r="51" spans="1:27" ht="15.6" x14ac:dyDescent="0.3">
      <c r="A51" s="1">
        <v>2004</v>
      </c>
      <c r="B51">
        <v>28193319.600000001</v>
      </c>
      <c r="C51">
        <v>115.58815263188205</v>
      </c>
      <c r="D51">
        <v>3152.6391994652327</v>
      </c>
      <c r="E51">
        <v>86.8</v>
      </c>
      <c r="F51" s="15">
        <v>3.9059999999999997</v>
      </c>
      <c r="G51" s="2">
        <v>100.3</v>
      </c>
      <c r="H51">
        <f t="shared" si="0"/>
        <v>105.2457395</v>
      </c>
      <c r="I51">
        <v>18.445739499999998</v>
      </c>
      <c r="M51" s="2"/>
      <c r="N51">
        <v>22702200</v>
      </c>
      <c r="O51">
        <v>110.9</v>
      </c>
      <c r="P51">
        <v>2886</v>
      </c>
      <c r="Q51">
        <v>86.8</v>
      </c>
      <c r="R51" s="15">
        <f t="shared" si="1"/>
        <v>3.9059999999999997</v>
      </c>
      <c r="S51" s="2">
        <v>100.3</v>
      </c>
      <c r="T51" s="17">
        <v>23461589.496856499</v>
      </c>
      <c r="U51" s="15">
        <f t="shared" si="2"/>
        <v>111.42386687127369</v>
      </c>
      <c r="V51" s="17">
        <v>111423866.87127368</v>
      </c>
      <c r="W51" s="17">
        <v>3006685007.6987252</v>
      </c>
      <c r="X51" s="16">
        <v>86.8</v>
      </c>
      <c r="Y51" s="15">
        <f t="shared" si="4"/>
        <v>3.9059999999999997</v>
      </c>
      <c r="Z51" s="37">
        <v>15.651040442387531</v>
      </c>
      <c r="AA51">
        <f t="shared" si="3"/>
        <v>102.45104044238752</v>
      </c>
    </row>
    <row r="52" spans="1:27" ht="15.6" x14ac:dyDescent="0.3">
      <c r="A52" s="1">
        <v>2005</v>
      </c>
      <c r="B52">
        <v>28122929.800000001</v>
      </c>
      <c r="C52">
        <v>113.54760935210849</v>
      </c>
      <c r="D52">
        <v>3166.8320311874954</v>
      </c>
      <c r="E52">
        <v>122</v>
      </c>
      <c r="F52" s="15">
        <v>5.49</v>
      </c>
      <c r="G52" s="2">
        <v>102.4</v>
      </c>
      <c r="H52">
        <f t="shared" si="0"/>
        <v>140.67704169999999</v>
      </c>
      <c r="I52">
        <v>18.6770417</v>
      </c>
      <c r="M52" s="2"/>
      <c r="N52">
        <v>22702200</v>
      </c>
      <c r="O52">
        <v>107.7</v>
      </c>
      <c r="P52">
        <v>2881</v>
      </c>
      <c r="Q52">
        <v>122</v>
      </c>
      <c r="R52" s="15">
        <f t="shared" si="1"/>
        <v>5.49</v>
      </c>
      <c r="S52" s="2">
        <v>102.4</v>
      </c>
      <c r="T52" s="17">
        <v>23391199.760692321</v>
      </c>
      <c r="U52" s="15">
        <f t="shared" si="2"/>
        <v>113.37234284457944</v>
      </c>
      <c r="V52" s="17">
        <v>113372342.84457943</v>
      </c>
      <c r="W52" s="17">
        <v>3012763379.117362</v>
      </c>
      <c r="X52" s="16">
        <v>122</v>
      </c>
      <c r="Y52" s="15">
        <f t="shared" si="4"/>
        <v>5.49</v>
      </c>
      <c r="Z52" s="37">
        <v>15.891222680899441</v>
      </c>
      <c r="AA52">
        <f t="shared" si="3"/>
        <v>137.89122268089943</v>
      </c>
    </row>
    <row r="53" spans="1:27" ht="15.6" x14ac:dyDescent="0.3">
      <c r="A53" s="1">
        <v>2006</v>
      </c>
      <c r="B53">
        <v>28050102.600000001</v>
      </c>
      <c r="C53">
        <v>120.16584857629296</v>
      </c>
      <c r="D53">
        <v>3179.3556907918373</v>
      </c>
      <c r="E53">
        <v>80.400000000000006</v>
      </c>
      <c r="F53" s="15">
        <v>3.6180000000000003</v>
      </c>
      <c r="G53" s="2">
        <v>101.9</v>
      </c>
      <c r="H53">
        <f t="shared" si="0"/>
        <v>98.853179000000011</v>
      </c>
      <c r="I53">
        <v>18.453178999999999</v>
      </c>
      <c r="M53" s="2"/>
      <c r="N53">
        <v>22702200</v>
      </c>
      <c r="O53">
        <v>115.4</v>
      </c>
      <c r="P53">
        <v>2882</v>
      </c>
      <c r="Q53">
        <v>80.400000000000006</v>
      </c>
      <c r="R53" s="15">
        <f t="shared" si="1"/>
        <v>3.6180000000000003</v>
      </c>
      <c r="S53" s="2">
        <v>101.9</v>
      </c>
      <c r="T53" s="17">
        <v>23318372.510277506</v>
      </c>
      <c r="U53" s="15">
        <f t="shared" si="2"/>
        <v>113.94359264609369</v>
      </c>
      <c r="V53" s="17">
        <v>113943592.6460937</v>
      </c>
      <c r="W53" s="17">
        <v>3018086835.3154497</v>
      </c>
      <c r="X53" s="16">
        <v>80.400000000000006</v>
      </c>
      <c r="Y53" s="15">
        <f t="shared" si="4"/>
        <v>3.6180000000000003</v>
      </c>
      <c r="Z53" s="37">
        <v>15.7094273006976</v>
      </c>
      <c r="AA53">
        <f t="shared" si="3"/>
        <v>96.109427300697604</v>
      </c>
    </row>
    <row r="54" spans="1:27" ht="15.6" x14ac:dyDescent="0.3">
      <c r="A54" s="1">
        <v>2007</v>
      </c>
      <c r="B54">
        <v>27964493.300000001</v>
      </c>
      <c r="C54">
        <v>117.6567972654214</v>
      </c>
      <c r="D54">
        <v>3185.3502276901672</v>
      </c>
      <c r="E54">
        <v>96.2</v>
      </c>
      <c r="F54" s="15">
        <v>4.3289999999999997</v>
      </c>
      <c r="G54" s="2">
        <v>95.7</v>
      </c>
      <c r="H54">
        <f t="shared" si="0"/>
        <v>106.95775380000001</v>
      </c>
      <c r="I54">
        <v>10.7577538</v>
      </c>
      <c r="M54" s="2"/>
      <c r="N54">
        <v>22702200</v>
      </c>
      <c r="O54">
        <v>111.4</v>
      </c>
      <c r="P54">
        <v>2890</v>
      </c>
      <c r="Q54">
        <v>96.2</v>
      </c>
      <c r="R54" s="15">
        <f t="shared" si="1"/>
        <v>4.3289999999999997</v>
      </c>
      <c r="S54" s="2">
        <v>95.7</v>
      </c>
      <c r="T54" s="17">
        <v>23232763.255342923</v>
      </c>
      <c r="U54" s="15">
        <f t="shared" si="2"/>
        <v>113.96707868039249</v>
      </c>
      <c r="V54" s="17">
        <v>113967078.68039249</v>
      </c>
      <c r="W54" s="17">
        <v>3022972032.2058072</v>
      </c>
      <c r="X54" s="16">
        <v>96.2</v>
      </c>
      <c r="Y54" s="15">
        <f t="shared" si="4"/>
        <v>4.3289999999999997</v>
      </c>
      <c r="Z54" s="37">
        <v>8.7095414660290729</v>
      </c>
      <c r="AA54">
        <f t="shared" si="3"/>
        <v>104.90954146602908</v>
      </c>
    </row>
    <row r="55" spans="1:27" ht="15.6" x14ac:dyDescent="0.3">
      <c r="A55" s="1">
        <v>2008</v>
      </c>
      <c r="B55">
        <v>27938199.300000001</v>
      </c>
      <c r="C55">
        <v>118.50427605647116</v>
      </c>
      <c r="D55">
        <v>3213.3829035708341</v>
      </c>
      <c r="E55">
        <v>87.1</v>
      </c>
      <c r="F55" s="15">
        <v>3.9194999999999998</v>
      </c>
      <c r="G55" s="2">
        <v>89.5</v>
      </c>
      <c r="H55">
        <f t="shared" si="0"/>
        <v>97.116914499999993</v>
      </c>
      <c r="I55">
        <v>10.0169145</v>
      </c>
      <c r="M55" s="2"/>
      <c r="N55">
        <v>22702200</v>
      </c>
      <c r="O55">
        <v>112.5</v>
      </c>
      <c r="P55">
        <v>2902</v>
      </c>
      <c r="Q55">
        <v>87.1</v>
      </c>
      <c r="R55" s="15">
        <f t="shared" si="1"/>
        <v>3.9194999999999998</v>
      </c>
      <c r="S55" s="2">
        <v>89.5</v>
      </c>
      <c r="T55" s="17">
        <v>23206469.192254335</v>
      </c>
      <c r="U55" s="15">
        <f t="shared" si="2"/>
        <v>114.12535907899372</v>
      </c>
      <c r="V55" s="17">
        <v>114125359.07899372</v>
      </c>
      <c r="W55" s="17">
        <v>3047878825.3817201</v>
      </c>
      <c r="X55" s="16">
        <v>87.1</v>
      </c>
      <c r="Y55" s="15">
        <f t="shared" si="4"/>
        <v>3.9194999999999998</v>
      </c>
      <c r="Z55" s="37">
        <v>8.0639068039614639</v>
      </c>
      <c r="AA55">
        <f t="shared" si="3"/>
        <v>95.163906803961453</v>
      </c>
    </row>
    <row r="56" spans="1:27" ht="15.6" x14ac:dyDescent="0.3">
      <c r="A56" s="1">
        <v>2009</v>
      </c>
      <c r="B56">
        <v>27815295.399999999</v>
      </c>
      <c r="C56">
        <v>123.49376774295575</v>
      </c>
      <c r="D56">
        <v>3238.3544532826218</v>
      </c>
      <c r="E56">
        <v>78.8</v>
      </c>
      <c r="F56" s="15">
        <v>3.5459999999999998</v>
      </c>
      <c r="G56" s="2">
        <v>89.7</v>
      </c>
      <c r="H56">
        <f t="shared" si="0"/>
        <v>87.110953699999996</v>
      </c>
      <c r="I56">
        <v>8.3109537000000007</v>
      </c>
      <c r="M56" s="2"/>
      <c r="N56">
        <v>22702200</v>
      </c>
      <c r="O56">
        <v>117.7</v>
      </c>
      <c r="P56">
        <v>2930</v>
      </c>
      <c r="Q56">
        <v>78.8</v>
      </c>
      <c r="R56" s="15">
        <f t="shared" si="1"/>
        <v>3.5459999999999998</v>
      </c>
      <c r="S56" s="2">
        <v>89.7</v>
      </c>
      <c r="T56" s="17">
        <v>23083565.354173724</v>
      </c>
      <c r="U56" s="15">
        <f t="shared" si="2"/>
        <v>114.60950025487975</v>
      </c>
      <c r="V56" s="17">
        <v>114609500.25487974</v>
      </c>
      <c r="W56" s="17">
        <v>3073130172.0428362</v>
      </c>
      <c r="X56" s="16">
        <v>78.8</v>
      </c>
      <c r="Y56" s="15">
        <f t="shared" si="4"/>
        <v>3.5459999999999998</v>
      </c>
      <c r="Z56" s="37">
        <v>6.654573980920647</v>
      </c>
      <c r="AA56">
        <f t="shared" si="3"/>
        <v>85.454573980920642</v>
      </c>
    </row>
    <row r="57" spans="1:27" ht="15.6" x14ac:dyDescent="0.3">
      <c r="A57" s="1">
        <v>2010</v>
      </c>
      <c r="B57">
        <v>27829935.699999999</v>
      </c>
      <c r="C57">
        <v>125.32828541026875</v>
      </c>
      <c r="D57">
        <v>3276.1407477337807</v>
      </c>
      <c r="E57">
        <v>88.9</v>
      </c>
      <c r="F57" s="15">
        <v>4.0004999999999997</v>
      </c>
      <c r="G57" s="2">
        <v>88.6</v>
      </c>
      <c r="H57">
        <f t="shared" si="0"/>
        <v>97.324620670000002</v>
      </c>
      <c r="I57">
        <v>8.4246206699999995</v>
      </c>
      <c r="M57" s="2"/>
      <c r="N57">
        <v>22702200</v>
      </c>
      <c r="O57">
        <v>119.7</v>
      </c>
      <c r="P57">
        <v>2966</v>
      </c>
      <c r="Q57">
        <v>88.9</v>
      </c>
      <c r="R57" s="15">
        <f t="shared" si="1"/>
        <v>4.0004999999999997</v>
      </c>
      <c r="S57" s="2">
        <v>88.6</v>
      </c>
      <c r="T57" s="17">
        <v>23098205.609044068</v>
      </c>
      <c r="U57" s="15">
        <f t="shared" si="2"/>
        <v>115.91814828179142</v>
      </c>
      <c r="V57" s="17">
        <v>115918148.28179142</v>
      </c>
      <c r="W57" s="17">
        <v>3105138031.5287409</v>
      </c>
      <c r="X57" s="16">
        <v>88.9</v>
      </c>
      <c r="Y57" s="15">
        <f t="shared" si="4"/>
        <v>4.0004999999999997</v>
      </c>
      <c r="Z57" s="37">
        <v>6.7609568060549314</v>
      </c>
      <c r="AA57">
        <f t="shared" si="3"/>
        <v>95.660956806054941</v>
      </c>
    </row>
    <row r="58" spans="1:27" ht="15.6" x14ac:dyDescent="0.3">
      <c r="A58" s="1">
        <v>2011</v>
      </c>
      <c r="B58">
        <v>27902486.399999999</v>
      </c>
      <c r="C58">
        <v>129.76414911344955</v>
      </c>
      <c r="D58">
        <v>3304.0417215054204</v>
      </c>
      <c r="E58">
        <v>88.4</v>
      </c>
      <c r="F58" s="15">
        <v>3.9780000000000002</v>
      </c>
      <c r="G58" s="2">
        <v>90.9</v>
      </c>
      <c r="H58">
        <f t="shared" si="0"/>
        <v>100.3564255</v>
      </c>
      <c r="I58">
        <v>11.9564255</v>
      </c>
      <c r="M58" s="2"/>
      <c r="N58">
        <v>22702200</v>
      </c>
      <c r="O58">
        <v>124</v>
      </c>
      <c r="P58">
        <v>2995</v>
      </c>
      <c r="Q58">
        <v>88.4</v>
      </c>
      <c r="R58" s="15">
        <f t="shared" si="1"/>
        <v>3.9780000000000002</v>
      </c>
      <c r="S58" s="2">
        <v>90.9</v>
      </c>
      <c r="T58" s="17">
        <v>23170756.301162183</v>
      </c>
      <c r="U58" s="15">
        <f t="shared" si="2"/>
        <v>118.24151350585808</v>
      </c>
      <c r="V58" s="17">
        <v>118241513.50585808</v>
      </c>
      <c r="W58" s="17">
        <v>3132662703.7529554</v>
      </c>
      <c r="X58" s="16">
        <v>88.4</v>
      </c>
      <c r="Y58" s="15">
        <f t="shared" si="4"/>
        <v>3.9780000000000002</v>
      </c>
      <c r="Z58" s="37">
        <v>9.515708828897596</v>
      </c>
      <c r="AA58">
        <f t="shared" si="3"/>
        <v>97.915708828897607</v>
      </c>
    </row>
    <row r="59" spans="1:27" ht="15.6" x14ac:dyDescent="0.3">
      <c r="A59" s="1">
        <v>2012</v>
      </c>
      <c r="B59">
        <v>27990765.5</v>
      </c>
      <c r="C59">
        <v>132.04610093680037</v>
      </c>
      <c r="D59">
        <v>3354.8350874080229</v>
      </c>
      <c r="E59">
        <v>85.5</v>
      </c>
      <c r="F59" s="15">
        <v>3.8474999999999997</v>
      </c>
      <c r="G59" s="2">
        <v>94.9</v>
      </c>
      <c r="H59">
        <f t="shared" si="0"/>
        <v>99.337383399999993</v>
      </c>
      <c r="I59">
        <v>13.8373834</v>
      </c>
      <c r="M59" s="2"/>
      <c r="N59">
        <v>22702200</v>
      </c>
      <c r="O59">
        <v>126.4</v>
      </c>
      <c r="P59">
        <v>3046</v>
      </c>
      <c r="Q59">
        <v>85.5</v>
      </c>
      <c r="R59" s="15">
        <f t="shared" si="1"/>
        <v>3.8474999999999997</v>
      </c>
      <c r="S59" s="2">
        <v>94.9</v>
      </c>
      <c r="T59" s="17">
        <v>23259035.460949469</v>
      </c>
      <c r="U59" s="15">
        <f t="shared" si="2"/>
        <v>119.94612076945685</v>
      </c>
      <c r="V59" s="17">
        <v>119946120.76945685</v>
      </c>
      <c r="W59" s="17">
        <v>3182642433.5498676</v>
      </c>
      <c r="X59" s="16">
        <v>85.5</v>
      </c>
      <c r="Y59" s="15">
        <f t="shared" si="4"/>
        <v>3.8474999999999997</v>
      </c>
      <c r="Z59" s="37">
        <v>10.901309703219601</v>
      </c>
      <c r="AA59">
        <f t="shared" si="3"/>
        <v>96.401309703219596</v>
      </c>
    </row>
    <row r="60" spans="1:27" ht="15.6" x14ac:dyDescent="0.3">
      <c r="A60" s="1">
        <v>2013</v>
      </c>
      <c r="B60">
        <v>28171723.600000001</v>
      </c>
      <c r="C60">
        <v>122.89383233862709</v>
      </c>
      <c r="D60">
        <v>3419.7668526680013</v>
      </c>
      <c r="E60">
        <v>86.1</v>
      </c>
      <c r="F60" s="15">
        <v>3.8744999999999994</v>
      </c>
      <c r="G60" s="2">
        <v>96.1</v>
      </c>
      <c r="H60">
        <f t="shared" si="0"/>
        <v>100.840609</v>
      </c>
      <c r="I60">
        <v>14.740608999999999</v>
      </c>
      <c r="M60" s="2"/>
      <c r="N60">
        <v>22702200</v>
      </c>
      <c r="O60">
        <v>116.7</v>
      </c>
      <c r="P60">
        <v>3116</v>
      </c>
      <c r="Q60">
        <v>86.1</v>
      </c>
      <c r="R60" s="15">
        <f t="shared" si="1"/>
        <v>3.8744999999999994</v>
      </c>
      <c r="S60" s="2">
        <v>96.1</v>
      </c>
      <c r="T60" s="17">
        <v>23439993.516202785</v>
      </c>
      <c r="U60" s="15">
        <f t="shared" si="2"/>
        <v>122.72891167775721</v>
      </c>
      <c r="V60" s="17">
        <v>122728911.6777572</v>
      </c>
      <c r="W60" s="17">
        <v>3246097539.3753748</v>
      </c>
      <c r="X60" s="16">
        <v>86.1</v>
      </c>
      <c r="Y60" s="15">
        <f t="shared" si="4"/>
        <v>3.8744999999999994</v>
      </c>
      <c r="Z60" s="37">
        <v>11.583999823999076</v>
      </c>
      <c r="AA60">
        <f t="shared" si="3"/>
        <v>97.683999823999073</v>
      </c>
    </row>
    <row r="61" spans="1:27" ht="15.6" x14ac:dyDescent="0.3">
      <c r="A61" s="1">
        <v>2014</v>
      </c>
      <c r="B61">
        <v>28342850.5</v>
      </c>
      <c r="C61">
        <v>118.99787088734016</v>
      </c>
      <c r="D61">
        <v>3447.2241334346913</v>
      </c>
      <c r="E61">
        <v>92.2</v>
      </c>
      <c r="F61" s="15">
        <v>4.149</v>
      </c>
      <c r="G61" s="2">
        <v>96.9</v>
      </c>
      <c r="H61">
        <f t="shared" si="0"/>
        <v>106.0431451</v>
      </c>
      <c r="I61">
        <v>13.843145099999999</v>
      </c>
      <c r="M61" s="2"/>
      <c r="N61">
        <v>22702200</v>
      </c>
      <c r="O61">
        <v>113.7</v>
      </c>
      <c r="P61">
        <v>3137</v>
      </c>
      <c r="Q61">
        <v>92.2</v>
      </c>
      <c r="R61" s="15">
        <f t="shared" si="1"/>
        <v>4.149</v>
      </c>
      <c r="S61" s="2">
        <v>96.9</v>
      </c>
      <c r="T61" s="17">
        <v>23611120.405765098</v>
      </c>
      <c r="U61" s="15">
        <f t="shared" si="2"/>
        <v>123.66503092009093</v>
      </c>
      <c r="V61" s="17">
        <v>123665030.92009093</v>
      </c>
      <c r="W61" s="17">
        <v>3272558027.0423841</v>
      </c>
      <c r="X61" s="16">
        <v>92.2</v>
      </c>
      <c r="Y61" s="15">
        <f t="shared" si="4"/>
        <v>4.149</v>
      </c>
      <c r="Z61" s="37">
        <v>10.751788388654358</v>
      </c>
      <c r="AA61">
        <f t="shared" si="3"/>
        <v>102.95178838865436</v>
      </c>
    </row>
    <row r="62" spans="1:27" ht="15.6" x14ac:dyDescent="0.3">
      <c r="A62" s="1">
        <v>2015</v>
      </c>
      <c r="B62">
        <v>28235046.600000001</v>
      </c>
      <c r="C62">
        <v>116.82078711786882</v>
      </c>
      <c r="D62">
        <v>3467.5111783834136</v>
      </c>
      <c r="E62">
        <v>90.6</v>
      </c>
      <c r="F62" s="15">
        <v>4.077</v>
      </c>
      <c r="G62" s="2">
        <v>98.7</v>
      </c>
      <c r="H62">
        <f t="shared" si="0"/>
        <v>105.47718169999999</v>
      </c>
      <c r="I62">
        <v>14.8771817</v>
      </c>
      <c r="M62" s="2"/>
      <c r="N62">
        <v>22702200</v>
      </c>
      <c r="O62">
        <v>112.7</v>
      </c>
      <c r="P62">
        <v>3145</v>
      </c>
      <c r="Q62">
        <v>90.6</v>
      </c>
      <c r="R62" s="15">
        <f t="shared" si="1"/>
        <v>4.077</v>
      </c>
      <c r="S62" s="2">
        <v>98.7</v>
      </c>
      <c r="T62" s="17">
        <v>23503316.525942534</v>
      </c>
      <c r="U62" s="15">
        <f t="shared" si="2"/>
        <v>122.82532453759437</v>
      </c>
      <c r="V62" s="17">
        <v>122825324.53759436</v>
      </c>
      <c r="W62" s="17">
        <v>3285996247.5773897</v>
      </c>
      <c r="X62" s="16">
        <v>90.6</v>
      </c>
      <c r="Y62" s="15">
        <f t="shared" si="4"/>
        <v>4.077</v>
      </c>
      <c r="Z62" s="37">
        <v>11.558516437212374</v>
      </c>
      <c r="AA62">
        <f t="shared" si="3"/>
        <v>102.15851643721237</v>
      </c>
    </row>
    <row r="63" spans="1:27" ht="15.6" x14ac:dyDescent="0.3">
      <c r="A63" s="1">
        <v>2016</v>
      </c>
      <c r="B63">
        <v>28282183.199999999</v>
      </c>
      <c r="C63">
        <v>117.25439894596524</v>
      </c>
      <c r="D63">
        <v>3498.811079642624</v>
      </c>
      <c r="E63">
        <v>90.3</v>
      </c>
      <c r="F63" s="15">
        <v>4.0634999999999994</v>
      </c>
      <c r="G63" s="2"/>
      <c r="H63">
        <f t="shared" si="0"/>
        <v>103.9224181</v>
      </c>
      <c r="I63">
        <v>13.622418100000001</v>
      </c>
      <c r="M63" s="2"/>
      <c r="Q63">
        <v>90.3</v>
      </c>
      <c r="R63" s="15">
        <f t="shared" si="1"/>
        <v>4.0634999999999994</v>
      </c>
      <c r="S63" s="2"/>
      <c r="T63" s="17">
        <v>23550453.09388734</v>
      </c>
      <c r="U63" s="15">
        <f t="shared" si="2"/>
        <v>121.30656729888426</v>
      </c>
      <c r="V63" s="17">
        <v>121306567.29888426</v>
      </c>
      <c r="W63" s="17">
        <v>3314446432.1121712</v>
      </c>
      <c r="X63" s="16">
        <v>90.3</v>
      </c>
      <c r="Y63" s="15">
        <f t="shared" si="4"/>
        <v>4.0634999999999994</v>
      </c>
      <c r="Z63" s="37">
        <v>10.433736872865421</v>
      </c>
      <c r="AA63">
        <f t="shared" si="3"/>
        <v>100.73373687286542</v>
      </c>
    </row>
    <row r="64" spans="1:27" ht="15.6" x14ac:dyDescent="0.3">
      <c r="A64" s="1">
        <v>2017</v>
      </c>
      <c r="B64">
        <v>28300000</v>
      </c>
      <c r="C64">
        <v>117</v>
      </c>
      <c r="D64">
        <v>3518.0513830972186</v>
      </c>
      <c r="E64">
        <v>92.5</v>
      </c>
      <c r="F64" s="15">
        <v>4.1624999999999996</v>
      </c>
      <c r="G64" s="2"/>
      <c r="H64">
        <f t="shared" si="0"/>
        <v>106.1224181</v>
      </c>
      <c r="I64">
        <v>13.622418100000001</v>
      </c>
      <c r="M64" s="2"/>
      <c r="Q64">
        <v>92.5</v>
      </c>
      <c r="R64" s="15">
        <f t="shared" si="1"/>
        <v>4.1624999999999996</v>
      </c>
      <c r="S64" s="2"/>
      <c r="T64" s="17">
        <v>23568269.939026196</v>
      </c>
      <c r="U64" s="15">
        <f t="shared" si="2"/>
        <v>119.05973688650559</v>
      </c>
      <c r="V64" s="17">
        <v>119059736.88650559</v>
      </c>
      <c r="W64" s="17">
        <v>3328970500.749526</v>
      </c>
      <c r="X64" s="16">
        <v>92.5</v>
      </c>
      <c r="Y64" s="15">
        <f t="shared" si="4"/>
        <v>4.1624999999999996</v>
      </c>
      <c r="Z64" s="37">
        <v>10.207954340880374</v>
      </c>
      <c r="AA64">
        <f t="shared" si="3"/>
        <v>102.70795434088038</v>
      </c>
    </row>
    <row r="65" spans="1:27" x14ac:dyDescent="0.3">
      <c r="A65" s="1">
        <v>2018</v>
      </c>
      <c r="E65">
        <v>93.4</v>
      </c>
      <c r="F65" s="15">
        <v>4.2030000000000003</v>
      </c>
      <c r="G65" s="2"/>
      <c r="H65">
        <f t="shared" si="0"/>
        <v>93.4</v>
      </c>
      <c r="M65" s="2"/>
      <c r="Q65">
        <v>93.4</v>
      </c>
      <c r="R65" s="15">
        <f t="shared" si="1"/>
        <v>4.2030000000000003</v>
      </c>
      <c r="S65" s="2"/>
      <c r="U65" s="15">
        <f t="shared" si="2"/>
        <v>0</v>
      </c>
      <c r="X65" s="16">
        <v>93.4</v>
      </c>
      <c r="Y65" s="15">
        <f t="shared" si="4"/>
        <v>4.2030000000000003</v>
      </c>
      <c r="AA65">
        <f t="shared" si="3"/>
        <v>93.4</v>
      </c>
    </row>
    <row r="66" spans="1:27" x14ac:dyDescent="0.3">
      <c r="A66" s="1">
        <v>2019</v>
      </c>
      <c r="E66">
        <v>94</v>
      </c>
      <c r="F66" s="15">
        <v>4.2299999999999995</v>
      </c>
      <c r="G66" s="2"/>
      <c r="H66">
        <f t="shared" si="0"/>
        <v>94</v>
      </c>
      <c r="M66" s="2"/>
      <c r="Q66">
        <v>94</v>
      </c>
      <c r="R66" s="15">
        <f t="shared" si="1"/>
        <v>4.2299999999999995</v>
      </c>
      <c r="S66" s="2"/>
      <c r="X66" s="16">
        <v>94</v>
      </c>
      <c r="Y66" s="15">
        <f t="shared" si="4"/>
        <v>4.2299999999999995</v>
      </c>
    </row>
  </sheetData>
  <mergeCells count="5">
    <mergeCell ref="B4:M4"/>
    <mergeCell ref="N4:S4"/>
    <mergeCell ref="B5:G5"/>
    <mergeCell ref="T4:AA4"/>
    <mergeCell ref="H5:M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60"/>
  <sheetViews>
    <sheetView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3" max="3" width="10.44140625" bestFit="1" customWidth="1"/>
    <col min="4" max="4" width="11.44140625" bestFit="1" customWidth="1"/>
    <col min="5" max="7" width="9.44140625" bestFit="1" customWidth="1"/>
    <col min="10" max="10" width="10.44140625" bestFit="1" customWidth="1"/>
    <col min="11" max="11" width="11.44140625" bestFit="1" customWidth="1"/>
    <col min="12" max="12" width="9.44140625" bestFit="1" customWidth="1"/>
    <col min="13" max="13" width="9.21875" bestFit="1" customWidth="1"/>
    <col min="14" max="14" width="10.44140625" bestFit="1" customWidth="1"/>
    <col min="16" max="16" width="11.44140625" bestFit="1" customWidth="1"/>
    <col min="17" max="17" width="9.44140625" bestFit="1" customWidth="1"/>
    <col min="18" max="18" width="10.44140625" bestFit="1" customWidth="1"/>
    <col min="19" max="21" width="9.44140625" bestFit="1" customWidth="1"/>
    <col min="31" max="31" width="11.44140625" bestFit="1" customWidth="1"/>
    <col min="35" max="35" width="9.21875" style="23"/>
  </cols>
  <sheetData>
    <row r="1" spans="1:50" s="75" customFormat="1" ht="74.400000000000006" thickBot="1" x14ac:dyDescent="0.5">
      <c r="A1" s="70" t="s">
        <v>42</v>
      </c>
      <c r="B1" s="26" t="s">
        <v>4</v>
      </c>
      <c r="C1" s="26" t="s">
        <v>12</v>
      </c>
      <c r="D1" s="26" t="s">
        <v>11</v>
      </c>
      <c r="E1" s="26" t="s">
        <v>13</v>
      </c>
      <c r="F1" s="26" t="s">
        <v>16</v>
      </c>
      <c r="G1" s="25" t="s">
        <v>15</v>
      </c>
      <c r="H1" s="71" t="s">
        <v>43</v>
      </c>
      <c r="I1" s="26" t="s">
        <v>4</v>
      </c>
      <c r="J1" s="26" t="s">
        <v>12</v>
      </c>
      <c r="K1" s="26" t="s">
        <v>11</v>
      </c>
      <c r="L1" s="26" t="s">
        <v>13</v>
      </c>
      <c r="M1" s="26" t="s">
        <v>16</v>
      </c>
      <c r="N1" s="26" t="s">
        <v>15</v>
      </c>
      <c r="O1" s="72" t="s">
        <v>44</v>
      </c>
      <c r="P1" s="26" t="s">
        <v>37</v>
      </c>
      <c r="Q1" s="26" t="s">
        <v>12</v>
      </c>
      <c r="R1" s="26" t="s">
        <v>11</v>
      </c>
      <c r="S1" s="26" t="s">
        <v>13</v>
      </c>
      <c r="T1" s="26" t="s">
        <v>16</v>
      </c>
      <c r="U1" s="26" t="s">
        <v>15</v>
      </c>
      <c r="V1" s="73" t="s">
        <v>62</v>
      </c>
      <c r="W1" s="26" t="s">
        <v>11</v>
      </c>
      <c r="X1" s="74" t="s">
        <v>45</v>
      </c>
      <c r="Y1" s="74" t="s">
        <v>46</v>
      </c>
      <c r="Z1" s="75" t="s">
        <v>47</v>
      </c>
      <c r="AA1" s="75" t="s">
        <v>49</v>
      </c>
      <c r="AB1" s="75" t="s">
        <v>54</v>
      </c>
      <c r="AC1" s="75" t="s">
        <v>51</v>
      </c>
      <c r="AD1" s="75" t="s">
        <v>52</v>
      </c>
      <c r="AE1" s="75" t="s">
        <v>55</v>
      </c>
      <c r="AF1" s="75" t="s">
        <v>48</v>
      </c>
      <c r="AG1" s="75" t="s">
        <v>59</v>
      </c>
      <c r="AH1" s="75" t="s">
        <v>45</v>
      </c>
      <c r="AI1" s="75" t="s">
        <v>54</v>
      </c>
      <c r="AJ1" s="75" t="s">
        <v>50</v>
      </c>
      <c r="AK1" s="75" t="s">
        <v>55</v>
      </c>
      <c r="AL1" s="75" t="s">
        <v>53</v>
      </c>
      <c r="AN1" s="75" t="s">
        <v>45</v>
      </c>
      <c r="AO1" s="75" t="s">
        <v>53</v>
      </c>
      <c r="AP1" s="75" t="s">
        <v>56</v>
      </c>
      <c r="AX1" s="76">
        <v>1000000</v>
      </c>
    </row>
    <row r="2" spans="1:50" ht="15" thickTop="1" x14ac:dyDescent="0.3">
      <c r="A2" s="22">
        <v>1960</v>
      </c>
      <c r="B2">
        <v>21874000</v>
      </c>
      <c r="C2" s="16">
        <v>56.266666666666673</v>
      </c>
      <c r="D2" s="16">
        <v>1512.9333333333334</v>
      </c>
      <c r="E2" s="16">
        <v>52.001802136896572</v>
      </c>
      <c r="F2" s="16">
        <v>2.3400810961603455</v>
      </c>
      <c r="G2" s="16">
        <v>60.35</v>
      </c>
      <c r="H2" s="22">
        <v>1960</v>
      </c>
      <c r="I2">
        <v>28056948.915544346</v>
      </c>
      <c r="J2" s="16">
        <v>81.112062100235079</v>
      </c>
      <c r="K2" s="16">
        <v>2247.4443740000002</v>
      </c>
      <c r="L2" s="16">
        <v>54.3</v>
      </c>
      <c r="M2" s="16">
        <v>2.4434999999999998</v>
      </c>
      <c r="N2" s="16">
        <v>56.2</v>
      </c>
      <c r="O2" s="22">
        <v>1960</v>
      </c>
      <c r="P2" s="16">
        <f>SUM(11.4177691011236)</f>
        <v>11.4177691011236</v>
      </c>
      <c r="Q2" s="16">
        <v>15.5956666706</v>
      </c>
      <c r="R2" s="16">
        <v>464.92</v>
      </c>
      <c r="S2" s="16">
        <v>12.207100000000001</v>
      </c>
      <c r="T2" s="16">
        <v>0.36621300000000001</v>
      </c>
      <c r="U2" s="16">
        <v>13.531305056681903</v>
      </c>
      <c r="V2" s="22">
        <v>1960</v>
      </c>
      <c r="W2" s="16">
        <f>SUM(D2+K2+R2)</f>
        <v>4225.2977073333332</v>
      </c>
      <c r="X2">
        <f>SUM(W2*0.3675)</f>
        <v>1552.796907445</v>
      </c>
      <c r="Y2" s="16">
        <f>SUM(E2+L2+S2)</f>
        <v>118.50890213689657</v>
      </c>
      <c r="Z2">
        <f>SUM(Y2*0.2095)</f>
        <v>24.827614997679831</v>
      </c>
      <c r="AA2">
        <f t="shared" ref="AA2:AA33" si="0">SUM(Y2*0.3675)</f>
        <v>43.552021535309486</v>
      </c>
      <c r="AB2">
        <v>43.552019999999999</v>
      </c>
      <c r="AC2">
        <v>5.1497940961603454</v>
      </c>
      <c r="AD2" s="16">
        <v>1.89254933033893</v>
      </c>
      <c r="AE2" s="28">
        <v>1.89254933033893</v>
      </c>
      <c r="AF2">
        <v>24.8261</v>
      </c>
      <c r="AG2" s="22">
        <v>1960</v>
      </c>
      <c r="AH2">
        <v>1552.796907445</v>
      </c>
      <c r="AI2" s="23">
        <v>43.552019999999999</v>
      </c>
      <c r="AJ2">
        <v>24.8261</v>
      </c>
      <c r="AK2" s="16">
        <v>1.89254933033893</v>
      </c>
      <c r="AL2" s="16">
        <f>SUM(AI2-AJ2-AK2)</f>
        <v>16.833370669661068</v>
      </c>
      <c r="AM2" s="22">
        <v>1960</v>
      </c>
      <c r="AN2">
        <v>1552.796907445</v>
      </c>
      <c r="AO2">
        <v>16.833370669661068</v>
      </c>
      <c r="AP2">
        <v>24.8261</v>
      </c>
    </row>
    <row r="3" spans="1:50" x14ac:dyDescent="0.3">
      <c r="A3" s="22">
        <v>1961</v>
      </c>
      <c r="B3">
        <v>21874000</v>
      </c>
      <c r="C3" s="16">
        <v>56.400000000000006</v>
      </c>
      <c r="D3" s="16">
        <v>1509.8</v>
      </c>
      <c r="E3" s="16">
        <v>54.586813013627143</v>
      </c>
      <c r="F3" s="16">
        <v>2.4564065856132213</v>
      </c>
      <c r="G3" s="16">
        <v>63.35</v>
      </c>
      <c r="H3" s="22">
        <v>1961</v>
      </c>
      <c r="I3">
        <v>28149697.514499996</v>
      </c>
      <c r="J3" s="16">
        <v>82.620820040083416</v>
      </c>
      <c r="K3" s="16">
        <v>2252.440196</v>
      </c>
      <c r="L3" s="16">
        <v>55.8</v>
      </c>
      <c r="M3" s="16">
        <v>2.5109999999999997</v>
      </c>
      <c r="N3" s="16">
        <v>58.6</v>
      </c>
      <c r="O3" s="22">
        <v>1961</v>
      </c>
      <c r="P3" s="16">
        <v>11.431949831460701</v>
      </c>
      <c r="Q3" s="16">
        <v>15.6645</v>
      </c>
      <c r="R3" s="16">
        <v>470.23</v>
      </c>
      <c r="S3" s="16">
        <v>12.160018000000001</v>
      </c>
      <c r="T3" s="16">
        <v>0.36480054000000001</v>
      </c>
      <c r="U3" s="16">
        <v>13.479115682901178</v>
      </c>
      <c r="V3" s="22">
        <v>1961</v>
      </c>
      <c r="W3" s="16">
        <f t="shared" ref="W3:W59" si="1">SUM(D3+K3+R3)</f>
        <v>4232.4701960000002</v>
      </c>
      <c r="X3">
        <f t="shared" ref="X3:X59" si="2">SUM(W3*0.3675)</f>
        <v>1555.4327970300001</v>
      </c>
      <c r="Y3" s="16">
        <f t="shared" ref="Y3:Y59" si="3">SUM(E3+L3+S3)</f>
        <v>122.54683101362716</v>
      </c>
      <c r="Z3">
        <f t="shared" ref="Z3:Z59" si="4">SUM(Y3*0.2095)</f>
        <v>25.673561097354888</v>
      </c>
      <c r="AA3">
        <f t="shared" si="0"/>
        <v>45.035960397507978</v>
      </c>
      <c r="AB3">
        <f>SUM(AB2+AA3)</f>
        <v>88.587980397507977</v>
      </c>
      <c r="AC3">
        <v>5.3322071256132215</v>
      </c>
      <c r="AD3" s="16">
        <v>1.9595861186628589</v>
      </c>
      <c r="AE3" s="28">
        <f>SUM(AE2+AD3)</f>
        <v>3.8521354490017892</v>
      </c>
      <c r="AF3">
        <f>SUM(AF2+Z3)</f>
        <v>50.499661097354888</v>
      </c>
      <c r="AG3" s="22">
        <v>1961</v>
      </c>
      <c r="AH3">
        <v>1555.4327970300001</v>
      </c>
      <c r="AI3" s="23">
        <v>88.587980397507977</v>
      </c>
      <c r="AJ3">
        <v>50.499661097354888</v>
      </c>
      <c r="AK3" s="16">
        <v>3.8521354490017892</v>
      </c>
      <c r="AL3" s="16">
        <f t="shared" ref="AL3:AL59" si="5">SUM(AI3-AJ3-AK3)</f>
        <v>34.236183851151296</v>
      </c>
      <c r="AM3" s="22">
        <v>1961</v>
      </c>
      <c r="AN3">
        <v>1555.4327970300001</v>
      </c>
      <c r="AO3">
        <v>34.236183851151296</v>
      </c>
      <c r="AP3">
        <v>50.499661097354888</v>
      </c>
    </row>
    <row r="4" spans="1:50" x14ac:dyDescent="0.3">
      <c r="A4" s="22">
        <v>1962</v>
      </c>
      <c r="B4">
        <v>21874000</v>
      </c>
      <c r="C4" s="16">
        <v>56.533333333333339</v>
      </c>
      <c r="D4" s="16">
        <v>1506.6666666666667</v>
      </c>
      <c r="E4" s="16">
        <v>50.554196045927455</v>
      </c>
      <c r="F4" s="16">
        <v>2.2749388220667353</v>
      </c>
      <c r="G4" s="16">
        <v>58.67</v>
      </c>
      <c r="H4" s="22">
        <v>1962</v>
      </c>
      <c r="I4">
        <v>28175627.418827452</v>
      </c>
      <c r="J4" s="16">
        <v>82.243654889988434</v>
      </c>
      <c r="K4" s="16">
        <v>2281.7676080000001</v>
      </c>
      <c r="L4" s="16">
        <v>58.3</v>
      </c>
      <c r="M4" s="16">
        <v>2.6234999999999999</v>
      </c>
      <c r="N4" s="16">
        <v>59.7</v>
      </c>
      <c r="O4" s="22">
        <v>1962</v>
      </c>
      <c r="P4" s="16">
        <v>11.4461305617978</v>
      </c>
      <c r="Q4" s="16">
        <v>15.733333329400001</v>
      </c>
      <c r="R4" s="16">
        <v>475.54</v>
      </c>
      <c r="S4" s="16">
        <v>11.382516000000001</v>
      </c>
      <c r="T4" s="16">
        <v>0.34147548</v>
      </c>
      <c r="U4" s="16">
        <v>12.617271613123728</v>
      </c>
      <c r="V4" s="22">
        <v>1962</v>
      </c>
      <c r="W4" s="16">
        <f t="shared" si="1"/>
        <v>4263.974274666667</v>
      </c>
      <c r="X4">
        <f t="shared" si="2"/>
        <v>1567.0105459400002</v>
      </c>
      <c r="Y4" s="16">
        <f t="shared" si="3"/>
        <v>120.23671204592745</v>
      </c>
      <c r="Z4">
        <f t="shared" si="4"/>
        <v>25.1895911736218</v>
      </c>
      <c r="AA4">
        <f t="shared" si="0"/>
        <v>44.186991676878336</v>
      </c>
      <c r="AB4">
        <f t="shared" ref="AB4:AB59" si="6">SUM(AB3+AA4)</f>
        <v>132.77497207438631</v>
      </c>
      <c r="AC4">
        <v>5.2399143020667349</v>
      </c>
      <c r="AD4" s="16">
        <v>1.9256685060095251</v>
      </c>
      <c r="AE4" s="28">
        <f t="shared" ref="AE4:AE58" si="7">SUM(AE3+AD4)</f>
        <v>5.7778039550113141</v>
      </c>
      <c r="AF4">
        <f>SUM(AF3+Z4)</f>
        <v>75.689252270976681</v>
      </c>
      <c r="AG4" s="22">
        <v>1962</v>
      </c>
      <c r="AH4">
        <v>1567.0105459400002</v>
      </c>
      <c r="AI4" s="23">
        <v>132.77497207438631</v>
      </c>
      <c r="AJ4">
        <v>75.689252270976681</v>
      </c>
      <c r="AK4" s="16">
        <v>5.7778039550113141</v>
      </c>
      <c r="AL4" s="16">
        <f t="shared" si="5"/>
        <v>51.307915848398316</v>
      </c>
      <c r="AM4" s="22">
        <v>1962</v>
      </c>
      <c r="AN4">
        <v>1567.0105459400002</v>
      </c>
      <c r="AO4">
        <v>51.307915848398316</v>
      </c>
      <c r="AP4">
        <v>75.689252270976681</v>
      </c>
    </row>
    <row r="5" spans="1:50" x14ac:dyDescent="0.3">
      <c r="A5" s="22">
        <v>1963</v>
      </c>
      <c r="B5">
        <v>21874000</v>
      </c>
      <c r="C5" s="16">
        <v>56.666666666666671</v>
      </c>
      <c r="D5" s="16">
        <v>1503.5333333333333</v>
      </c>
      <c r="E5" s="16">
        <v>49.580508615692274</v>
      </c>
      <c r="F5" s="16">
        <v>2.2311228877061522</v>
      </c>
      <c r="G5" s="16">
        <v>57.54</v>
      </c>
      <c r="H5" s="22">
        <v>1963</v>
      </c>
      <c r="I5">
        <v>28275167.10142288</v>
      </c>
      <c r="J5" s="16">
        <v>82.219610860305863</v>
      </c>
      <c r="K5" s="16">
        <v>2297.100242</v>
      </c>
      <c r="L5" s="16">
        <v>54.6</v>
      </c>
      <c r="M5" s="16">
        <v>2.4569999999999999</v>
      </c>
      <c r="N5" s="16">
        <v>60.3</v>
      </c>
      <c r="O5" s="22">
        <v>1963</v>
      </c>
      <c r="P5" s="16">
        <v>11.460311292134801</v>
      </c>
      <c r="Q5" s="16">
        <v>15.8021666706</v>
      </c>
      <c r="R5" s="16">
        <v>480.85</v>
      </c>
      <c r="S5" s="16">
        <v>12.219726</v>
      </c>
      <c r="T5" s="16">
        <v>0.36659177999999998</v>
      </c>
      <c r="U5" s="16">
        <v>13.545300703284754</v>
      </c>
      <c r="V5" s="22">
        <v>1963</v>
      </c>
      <c r="W5" s="16">
        <f t="shared" si="1"/>
        <v>4281.4835753333336</v>
      </c>
      <c r="X5">
        <f t="shared" si="2"/>
        <v>1573.4452139350001</v>
      </c>
      <c r="Y5" s="16">
        <f t="shared" si="3"/>
        <v>116.40023461569227</v>
      </c>
      <c r="Z5">
        <f t="shared" si="4"/>
        <v>24.385849151987529</v>
      </c>
      <c r="AA5">
        <f t="shared" si="0"/>
        <v>42.777086221266906</v>
      </c>
      <c r="AB5">
        <f t="shared" si="6"/>
        <v>175.55205829565321</v>
      </c>
      <c r="AC5">
        <v>5.0547146677061523</v>
      </c>
      <c r="AD5" s="16">
        <v>1.857607640382011</v>
      </c>
      <c r="AE5" s="28">
        <f t="shared" si="7"/>
        <v>7.6354115953933253</v>
      </c>
      <c r="AF5">
        <f t="shared" ref="AF5:AF59" si="8">SUM(AF4+Z5)</f>
        <v>100.07510142296421</v>
      </c>
      <c r="AG5" s="22">
        <v>1963</v>
      </c>
      <c r="AH5">
        <v>1573.4452139350001</v>
      </c>
      <c r="AI5" s="23">
        <v>175.55205829565321</v>
      </c>
      <c r="AJ5">
        <v>100.07510142296421</v>
      </c>
      <c r="AK5" s="16">
        <v>7.6354115953933253</v>
      </c>
      <c r="AL5" s="16">
        <f t="shared" si="5"/>
        <v>67.84154527729568</v>
      </c>
      <c r="AM5" s="22">
        <v>1963</v>
      </c>
      <c r="AN5">
        <v>1573.4452139350001</v>
      </c>
      <c r="AO5">
        <v>67.84154527729568</v>
      </c>
      <c r="AP5">
        <v>100.07510142296421</v>
      </c>
    </row>
    <row r="6" spans="1:50" x14ac:dyDescent="0.3">
      <c r="A6" s="22">
        <v>1964</v>
      </c>
      <c r="B6">
        <v>22371000</v>
      </c>
      <c r="C6" s="16">
        <v>56.800000000000004</v>
      </c>
      <c r="D6" s="16">
        <v>1500.4</v>
      </c>
      <c r="E6" s="16">
        <v>49.985493653046703</v>
      </c>
      <c r="F6" s="16">
        <v>2.2493472143871016</v>
      </c>
      <c r="G6" s="16">
        <v>58.01</v>
      </c>
      <c r="H6" s="22">
        <v>1964</v>
      </c>
      <c r="I6">
        <v>28390184.655616965</v>
      </c>
      <c r="J6" s="16">
        <v>79.40042428549576</v>
      </c>
      <c r="K6" s="16">
        <v>2300.0155100000002</v>
      </c>
      <c r="L6" s="16">
        <v>62.6</v>
      </c>
      <c r="M6" s="16">
        <v>2.8170000000000002</v>
      </c>
      <c r="N6" s="16">
        <v>61.4</v>
      </c>
      <c r="O6" s="22">
        <v>1964</v>
      </c>
      <c r="P6" s="16">
        <v>11.4744920224719</v>
      </c>
      <c r="Q6" s="16">
        <v>15.871</v>
      </c>
      <c r="R6" s="16">
        <v>486.16</v>
      </c>
      <c r="S6" s="16">
        <v>12.714971999999999</v>
      </c>
      <c r="T6" s="16">
        <v>0.38144915999999995</v>
      </c>
      <c r="U6" s="16">
        <v>14.094270131248928</v>
      </c>
      <c r="V6" s="22">
        <v>1964</v>
      </c>
      <c r="W6" s="16">
        <f t="shared" si="1"/>
        <v>4286.5755100000006</v>
      </c>
      <c r="X6">
        <f t="shared" si="2"/>
        <v>1575.3164999250002</v>
      </c>
      <c r="Y6" s="16">
        <f t="shared" si="3"/>
        <v>125.30046565304671</v>
      </c>
      <c r="Z6">
        <f t="shared" si="4"/>
        <v>26.250447554313286</v>
      </c>
      <c r="AA6">
        <f t="shared" si="0"/>
        <v>46.047921127494668</v>
      </c>
      <c r="AB6">
        <f t="shared" si="6"/>
        <v>221.59997942314789</v>
      </c>
      <c r="AC6">
        <v>5.4477963743871012</v>
      </c>
      <c r="AD6" s="16">
        <v>2.0020651675872596</v>
      </c>
      <c r="AE6" s="28">
        <f t="shared" si="7"/>
        <v>9.6374767629805849</v>
      </c>
      <c r="AF6">
        <f t="shared" si="8"/>
        <v>126.32554897727749</v>
      </c>
      <c r="AG6" s="22">
        <v>1964</v>
      </c>
      <c r="AH6">
        <v>1575.3164999250002</v>
      </c>
      <c r="AI6" s="23">
        <v>221.59997942314789</v>
      </c>
      <c r="AJ6">
        <v>126.32554897727749</v>
      </c>
      <c r="AK6" s="16">
        <v>9.6374767629805849</v>
      </c>
      <c r="AL6" s="16">
        <f t="shared" si="5"/>
        <v>85.636953682889811</v>
      </c>
      <c r="AM6" s="22">
        <v>1964</v>
      </c>
      <c r="AN6">
        <v>1575.3164999250002</v>
      </c>
      <c r="AO6">
        <v>85.636953682889811</v>
      </c>
      <c r="AP6">
        <v>126.32554897727749</v>
      </c>
    </row>
    <row r="7" spans="1:50" x14ac:dyDescent="0.3">
      <c r="A7" s="22">
        <v>1965</v>
      </c>
      <c r="B7">
        <v>22371000</v>
      </c>
      <c r="C7" s="16">
        <v>56.933333333333337</v>
      </c>
      <c r="D7" s="16">
        <v>1497.2666666666667</v>
      </c>
      <c r="E7" s="16">
        <v>48.150135930568027</v>
      </c>
      <c r="F7" s="16">
        <v>2.1667561168755611</v>
      </c>
      <c r="G7" s="16">
        <v>55.88</v>
      </c>
      <c r="H7" s="22">
        <v>1965</v>
      </c>
      <c r="I7">
        <v>28422502.630793814</v>
      </c>
      <c r="J7" s="16">
        <v>81.019306413746648</v>
      </c>
      <c r="K7" s="16">
        <v>2292.9085260000002</v>
      </c>
      <c r="L7" s="16">
        <v>62.6</v>
      </c>
      <c r="M7" s="16">
        <v>2.8170000000000002</v>
      </c>
      <c r="N7" s="16">
        <v>63.6</v>
      </c>
      <c r="O7" s="22">
        <v>1965</v>
      </c>
      <c r="P7" s="16">
        <v>11.488672752809</v>
      </c>
      <c r="Q7" s="16">
        <v>15.939833329400001</v>
      </c>
      <c r="R7" s="16">
        <v>491.47</v>
      </c>
      <c r="S7" s="16">
        <v>10.981906</v>
      </c>
      <c r="T7" s="16">
        <v>0.32945718000000002</v>
      </c>
      <c r="U7" s="16">
        <v>12.173204134463168</v>
      </c>
      <c r="V7" s="22">
        <v>1965</v>
      </c>
      <c r="W7" s="16">
        <f t="shared" si="1"/>
        <v>4281.6451926666668</v>
      </c>
      <c r="X7">
        <f t="shared" si="2"/>
        <v>1573.5046083050001</v>
      </c>
      <c r="Y7" s="16">
        <f t="shared" si="3"/>
        <v>121.73204193056803</v>
      </c>
      <c r="Z7">
        <f t="shared" si="4"/>
        <v>25.502862784454003</v>
      </c>
      <c r="AA7">
        <f t="shared" si="0"/>
        <v>44.736525409483754</v>
      </c>
      <c r="AB7">
        <f t="shared" si="6"/>
        <v>266.33650483263165</v>
      </c>
      <c r="AC7">
        <v>5.3132132968755617</v>
      </c>
      <c r="AD7" s="16">
        <v>1.9526058866017688</v>
      </c>
      <c r="AE7" s="28">
        <f t="shared" si="7"/>
        <v>11.590082649582353</v>
      </c>
      <c r="AF7">
        <f t="shared" si="8"/>
        <v>151.8284117617315</v>
      </c>
      <c r="AG7" s="22">
        <v>1965</v>
      </c>
      <c r="AH7">
        <v>1573.5046083050001</v>
      </c>
      <c r="AI7" s="23">
        <v>266.33650483263165</v>
      </c>
      <c r="AJ7">
        <v>151.8284117617315</v>
      </c>
      <c r="AK7" s="16">
        <v>11.590082649582353</v>
      </c>
      <c r="AL7" s="16">
        <f t="shared" si="5"/>
        <v>102.91801042131779</v>
      </c>
      <c r="AM7" s="22">
        <v>1965</v>
      </c>
      <c r="AN7">
        <v>1573.5046083050001</v>
      </c>
      <c r="AO7">
        <v>102.91801042131779</v>
      </c>
      <c r="AP7">
        <v>151.8284117617315</v>
      </c>
    </row>
    <row r="8" spans="1:50" x14ac:dyDescent="0.3">
      <c r="A8" s="22">
        <v>1966</v>
      </c>
      <c r="B8">
        <v>22371000</v>
      </c>
      <c r="C8" s="16">
        <v>57.06666666666667</v>
      </c>
      <c r="D8" s="16">
        <v>1494.1333333333334</v>
      </c>
      <c r="E8" s="16">
        <v>46.754230057133519</v>
      </c>
      <c r="F8" s="16">
        <v>2.1039403525710081</v>
      </c>
      <c r="G8" s="16">
        <v>54.26</v>
      </c>
      <c r="H8" s="22">
        <v>1966</v>
      </c>
      <c r="I8">
        <v>28445642.222696848</v>
      </c>
      <c r="J8" s="16">
        <v>81.410327764161593</v>
      </c>
      <c r="K8" s="16">
        <v>2293.8795319999999</v>
      </c>
      <c r="L8" s="16">
        <v>61.6</v>
      </c>
      <c r="M8" s="16">
        <v>2.7719999999999998</v>
      </c>
      <c r="N8" s="16">
        <v>64.3</v>
      </c>
      <c r="O8" s="22">
        <v>1966</v>
      </c>
      <c r="P8" s="16">
        <v>11.502853483146099</v>
      </c>
      <c r="Q8" s="16">
        <v>16.0086666706</v>
      </c>
      <c r="R8" s="16">
        <v>496.78</v>
      </c>
      <c r="S8" s="16">
        <v>11.733447999999999</v>
      </c>
      <c r="T8" s="16">
        <v>0.35200343999999995</v>
      </c>
      <c r="U8" s="16">
        <v>13.006272108421669</v>
      </c>
      <c r="V8" s="22">
        <v>1966</v>
      </c>
      <c r="W8" s="16">
        <f t="shared" si="1"/>
        <v>4284.7928653333329</v>
      </c>
      <c r="X8">
        <f t="shared" si="2"/>
        <v>1574.6613780099999</v>
      </c>
      <c r="Y8" s="16">
        <f t="shared" si="3"/>
        <v>120.08767805713352</v>
      </c>
      <c r="Z8">
        <f t="shared" si="4"/>
        <v>25.15836855296947</v>
      </c>
      <c r="AA8">
        <f t="shared" si="0"/>
        <v>44.132221685996569</v>
      </c>
      <c r="AB8">
        <f t="shared" si="6"/>
        <v>310.46872651862822</v>
      </c>
      <c r="AC8">
        <v>5.2279437925710077</v>
      </c>
      <c r="AD8" s="16">
        <v>1.9212693437698454</v>
      </c>
      <c r="AE8" s="28">
        <f t="shared" si="7"/>
        <v>13.511351993352198</v>
      </c>
      <c r="AF8">
        <f t="shared" si="8"/>
        <v>176.98678031470098</v>
      </c>
      <c r="AG8" s="22">
        <v>1966</v>
      </c>
      <c r="AH8">
        <v>1574.6613780099999</v>
      </c>
      <c r="AI8" s="23">
        <v>310.46872651862822</v>
      </c>
      <c r="AJ8">
        <v>176.98678031470098</v>
      </c>
      <c r="AK8" s="16">
        <v>13.511351993352198</v>
      </c>
      <c r="AL8" s="16">
        <f t="shared" si="5"/>
        <v>119.97059421057504</v>
      </c>
      <c r="AM8" s="22">
        <v>1966</v>
      </c>
      <c r="AN8">
        <v>1574.6613780099999</v>
      </c>
      <c r="AO8">
        <v>119.97059421057504</v>
      </c>
      <c r="AP8">
        <v>176.98678031470098</v>
      </c>
    </row>
    <row r="9" spans="1:50" x14ac:dyDescent="0.3">
      <c r="A9" s="22">
        <v>1967</v>
      </c>
      <c r="B9">
        <v>22371000</v>
      </c>
      <c r="C9" s="16">
        <v>57.2</v>
      </c>
      <c r="D9" s="16">
        <v>1491</v>
      </c>
      <c r="E9" s="16">
        <v>46.840397086357875</v>
      </c>
      <c r="F9" s="16">
        <v>2.1078178688861042</v>
      </c>
      <c r="G9" s="16">
        <v>54.36</v>
      </c>
      <c r="H9" s="22">
        <v>1967</v>
      </c>
      <c r="I9">
        <v>28543575.397517085</v>
      </c>
      <c r="J9" s="16">
        <v>80.105415080688886</v>
      </c>
      <c r="K9" s="16">
        <v>2281.53278</v>
      </c>
      <c r="L9" s="16">
        <v>69</v>
      </c>
      <c r="M9" s="16">
        <v>3.105</v>
      </c>
      <c r="N9" s="16">
        <v>67.900000000000006</v>
      </c>
      <c r="O9" s="22">
        <v>1967</v>
      </c>
      <c r="P9" s="16">
        <v>11.5170342134831</v>
      </c>
      <c r="Q9" s="16">
        <v>16.077500000000001</v>
      </c>
      <c r="R9" s="16">
        <v>502.09</v>
      </c>
      <c r="S9" s="16">
        <v>9.7804300000000008</v>
      </c>
      <c r="T9" s="16">
        <v>0.29341290000000003</v>
      </c>
      <c r="U9" s="16">
        <v>10.841394099788106</v>
      </c>
      <c r="V9" s="22">
        <v>1967</v>
      </c>
      <c r="W9" s="16">
        <f t="shared" si="1"/>
        <v>4274.6227799999997</v>
      </c>
      <c r="X9">
        <f t="shared" si="2"/>
        <v>1570.9238716499999</v>
      </c>
      <c r="Y9" s="16">
        <f t="shared" si="3"/>
        <v>125.62082708635788</v>
      </c>
      <c r="Z9">
        <f t="shared" si="4"/>
        <v>26.317563274591976</v>
      </c>
      <c r="AA9">
        <f t="shared" si="0"/>
        <v>46.165653954236518</v>
      </c>
      <c r="AB9">
        <f t="shared" si="6"/>
        <v>356.63438047286473</v>
      </c>
      <c r="AC9">
        <v>5.5062307688861036</v>
      </c>
      <c r="AD9" s="16">
        <v>2.0235398075656432</v>
      </c>
      <c r="AE9" s="28">
        <f t="shared" si="7"/>
        <v>15.53489180091784</v>
      </c>
      <c r="AF9">
        <f t="shared" si="8"/>
        <v>203.30434358929296</v>
      </c>
      <c r="AG9" s="22">
        <v>1967</v>
      </c>
      <c r="AH9">
        <v>1570.9238716499999</v>
      </c>
      <c r="AI9" s="23">
        <v>356.63438047286473</v>
      </c>
      <c r="AJ9">
        <v>203.30434358929296</v>
      </c>
      <c r="AK9" s="16">
        <v>15.53489180091784</v>
      </c>
      <c r="AL9" s="16">
        <f t="shared" si="5"/>
        <v>137.79514508265393</v>
      </c>
      <c r="AM9" s="22">
        <v>1967</v>
      </c>
      <c r="AN9">
        <v>1570.9238716499999</v>
      </c>
      <c r="AO9">
        <v>137.79514508265393</v>
      </c>
      <c r="AP9">
        <v>203.30434358929296</v>
      </c>
    </row>
    <row r="10" spans="1:50" x14ac:dyDescent="0.3">
      <c r="A10" s="22">
        <v>1968</v>
      </c>
      <c r="B10">
        <v>22371000</v>
      </c>
      <c r="C10" s="16">
        <v>57.233333333333334</v>
      </c>
      <c r="D10" s="16">
        <v>1495.8333333333333</v>
      </c>
      <c r="E10" s="16">
        <v>46.573279295762376</v>
      </c>
      <c r="F10" s="16">
        <v>2.0957975683093069</v>
      </c>
      <c r="G10" s="16">
        <v>54.05</v>
      </c>
      <c r="H10" s="22">
        <v>1968</v>
      </c>
      <c r="I10">
        <v>28572608.967142534</v>
      </c>
      <c r="J10" s="16">
        <v>82.212855511203941</v>
      </c>
      <c r="K10" s="16">
        <v>2272.3840599999999</v>
      </c>
      <c r="L10" s="16">
        <v>60.5</v>
      </c>
      <c r="M10" s="16">
        <v>2.7224999999999997</v>
      </c>
      <c r="N10" s="16">
        <v>75.3</v>
      </c>
      <c r="O10" s="22">
        <v>1968</v>
      </c>
      <c r="P10" s="16">
        <v>11.531214943820199</v>
      </c>
      <c r="Q10" s="16">
        <v>16.146333329400001</v>
      </c>
      <c r="R10" s="16">
        <v>507.4</v>
      </c>
      <c r="S10" s="16">
        <v>10.272017999999999</v>
      </c>
      <c r="T10" s="16">
        <v>0.30816053999999998</v>
      </c>
      <c r="U10" s="16">
        <v>11.38630871425052</v>
      </c>
      <c r="V10" s="22">
        <v>1968</v>
      </c>
      <c r="W10" s="16">
        <f t="shared" si="1"/>
        <v>4275.617393333333</v>
      </c>
      <c r="X10">
        <f t="shared" si="2"/>
        <v>1571.2893920499998</v>
      </c>
      <c r="Y10" s="16">
        <f t="shared" si="3"/>
        <v>117.34529729576238</v>
      </c>
      <c r="Z10">
        <f t="shared" si="4"/>
        <v>24.583839783462217</v>
      </c>
      <c r="AA10">
        <f t="shared" si="0"/>
        <v>43.124396756192674</v>
      </c>
      <c r="AB10">
        <f t="shared" si="6"/>
        <v>399.75877722905739</v>
      </c>
      <c r="AC10">
        <v>5.1264581083093059</v>
      </c>
      <c r="AD10" s="16">
        <v>1.8839733548036699</v>
      </c>
      <c r="AE10" s="28">
        <f t="shared" si="7"/>
        <v>17.418865155721509</v>
      </c>
      <c r="AF10">
        <f t="shared" si="8"/>
        <v>227.88818337275518</v>
      </c>
      <c r="AG10" s="22">
        <v>1968</v>
      </c>
      <c r="AH10">
        <v>1571.2893920499998</v>
      </c>
      <c r="AI10" s="23">
        <v>399.75877722905739</v>
      </c>
      <c r="AJ10">
        <v>227.88818337275518</v>
      </c>
      <c r="AK10" s="16">
        <v>17.418865155721509</v>
      </c>
      <c r="AL10" s="16">
        <f t="shared" si="5"/>
        <v>154.4517287005807</v>
      </c>
      <c r="AM10" s="22">
        <v>1968</v>
      </c>
      <c r="AN10">
        <v>1571.2893920499998</v>
      </c>
      <c r="AO10">
        <v>154.4517287005807</v>
      </c>
      <c r="AP10">
        <v>227.88818337275518</v>
      </c>
    </row>
    <row r="11" spans="1:50" x14ac:dyDescent="0.3">
      <c r="A11" s="22">
        <v>1969</v>
      </c>
      <c r="B11">
        <v>22371000</v>
      </c>
      <c r="C11" s="16">
        <v>57.266666666666666</v>
      </c>
      <c r="D11" s="16">
        <v>1500.6666666666667</v>
      </c>
      <c r="E11" s="16">
        <v>49.580508615692274</v>
      </c>
      <c r="F11" s="16">
        <v>2.2311228877061522</v>
      </c>
      <c r="G11" s="16">
        <v>57.54</v>
      </c>
      <c r="H11" s="22">
        <v>1969</v>
      </c>
      <c r="I11">
        <v>28358974.733877957</v>
      </c>
      <c r="J11" s="16">
        <v>79.346864542667589</v>
      </c>
      <c r="K11" s="16">
        <v>2274.582602</v>
      </c>
      <c r="L11" s="16">
        <v>65.3</v>
      </c>
      <c r="M11" s="16">
        <v>2.9384999999999999</v>
      </c>
      <c r="N11" s="16">
        <v>75.099999999999994</v>
      </c>
      <c r="O11" s="22">
        <v>1969</v>
      </c>
      <c r="P11" s="16">
        <v>11.5453956741573</v>
      </c>
      <c r="Q11" s="16">
        <v>16.215166670599999</v>
      </c>
      <c r="R11" s="16">
        <v>512.71</v>
      </c>
      <c r="S11" s="16">
        <v>10.947096</v>
      </c>
      <c r="T11" s="16">
        <v>0.32841288000000002</v>
      </c>
      <c r="U11" s="16">
        <v>12.134618005978671</v>
      </c>
      <c r="V11" s="22">
        <v>1969</v>
      </c>
      <c r="W11" s="16">
        <f t="shared" si="1"/>
        <v>4287.9592686666665</v>
      </c>
      <c r="X11">
        <f t="shared" si="2"/>
        <v>1575.8250312349999</v>
      </c>
      <c r="Y11" s="16">
        <f t="shared" si="3"/>
        <v>125.82760461569227</v>
      </c>
      <c r="Z11">
        <f t="shared" si="4"/>
        <v>26.360883166987527</v>
      </c>
      <c r="AA11">
        <f t="shared" si="0"/>
        <v>46.24164469626691</v>
      </c>
      <c r="AB11">
        <f t="shared" si="6"/>
        <v>446.0004219253243</v>
      </c>
      <c r="AC11">
        <v>5.4980357677061527</v>
      </c>
      <c r="AD11" s="16">
        <v>2.0205281446320109</v>
      </c>
      <c r="AE11" s="28">
        <f t="shared" si="7"/>
        <v>19.439393300353519</v>
      </c>
      <c r="AF11">
        <f t="shared" si="8"/>
        <v>254.2490665397427</v>
      </c>
      <c r="AG11" s="22">
        <v>1969</v>
      </c>
      <c r="AH11">
        <v>1575.8250312349999</v>
      </c>
      <c r="AI11" s="23">
        <v>446.0004219253243</v>
      </c>
      <c r="AJ11">
        <v>254.2490665397427</v>
      </c>
      <c r="AK11" s="16">
        <v>19.439393300353519</v>
      </c>
      <c r="AL11" s="16">
        <f t="shared" si="5"/>
        <v>172.31196208522809</v>
      </c>
      <c r="AM11" s="22">
        <v>1969</v>
      </c>
      <c r="AN11">
        <v>1575.8250312349999</v>
      </c>
      <c r="AO11">
        <v>172.31196208522809</v>
      </c>
      <c r="AP11">
        <v>254.2490665397427</v>
      </c>
    </row>
    <row r="12" spans="1:50" x14ac:dyDescent="0.3">
      <c r="A12" s="22">
        <v>1970</v>
      </c>
      <c r="B12">
        <v>22371000</v>
      </c>
      <c r="C12" s="16">
        <v>57.3</v>
      </c>
      <c r="D12" s="16">
        <v>1505.5</v>
      </c>
      <c r="E12" s="16">
        <v>50.597279560539633</v>
      </c>
      <c r="F12" s="16">
        <v>2.2768775802242835</v>
      </c>
      <c r="G12" s="16">
        <v>58.72</v>
      </c>
      <c r="H12" s="22">
        <v>1970</v>
      </c>
      <c r="I12">
        <v>28194325.462490126</v>
      </c>
      <c r="J12" s="16">
        <v>80.826629649391364</v>
      </c>
      <c r="K12" s="16">
        <v>2270.8333360000001</v>
      </c>
      <c r="L12" s="16">
        <v>74.099999999999994</v>
      </c>
      <c r="M12" s="16">
        <v>3.3344999999999998</v>
      </c>
      <c r="N12" s="16">
        <v>76.900000000000006</v>
      </c>
      <c r="O12" s="22">
        <v>1970</v>
      </c>
      <c r="P12" s="16">
        <v>11.5595764044944</v>
      </c>
      <c r="Q12" s="16">
        <v>16.283999999999999</v>
      </c>
      <c r="R12" s="16">
        <v>518.02</v>
      </c>
      <c r="S12" s="16">
        <v>10.947096</v>
      </c>
      <c r="T12" s="16">
        <v>0.32841288000000002</v>
      </c>
      <c r="U12" s="16">
        <v>12.134618005978671</v>
      </c>
      <c r="V12" s="22">
        <v>1970</v>
      </c>
      <c r="W12" s="16">
        <f t="shared" si="1"/>
        <v>4294.3533360000001</v>
      </c>
      <c r="X12">
        <f t="shared" si="2"/>
        <v>1578.17485098</v>
      </c>
      <c r="Y12" s="16">
        <f t="shared" si="3"/>
        <v>135.64437556053963</v>
      </c>
      <c r="Z12">
        <f t="shared" si="4"/>
        <v>28.417496679933052</v>
      </c>
      <c r="AA12">
        <f t="shared" si="0"/>
        <v>49.849308018498313</v>
      </c>
      <c r="AB12">
        <f t="shared" si="6"/>
        <v>495.84972994382264</v>
      </c>
      <c r="AC12">
        <v>5.9397904602242839</v>
      </c>
      <c r="AD12" s="16">
        <v>2.1828729941324241</v>
      </c>
      <c r="AE12" s="28">
        <f t="shared" si="7"/>
        <v>21.622266294485943</v>
      </c>
      <c r="AF12">
        <f t="shared" si="8"/>
        <v>282.66656321967577</v>
      </c>
      <c r="AG12" s="22">
        <v>1970</v>
      </c>
      <c r="AH12">
        <v>1578.17485098</v>
      </c>
      <c r="AI12" s="23">
        <v>495.84972994382264</v>
      </c>
      <c r="AJ12">
        <v>282.66656321967577</v>
      </c>
      <c r="AK12" s="16">
        <v>21.622266294485943</v>
      </c>
      <c r="AL12" s="16">
        <f t="shared" si="5"/>
        <v>191.56090042966093</v>
      </c>
      <c r="AM12" s="22">
        <v>1970</v>
      </c>
      <c r="AN12">
        <v>1578.17485098</v>
      </c>
      <c r="AO12">
        <v>191.56090042966093</v>
      </c>
      <c r="AP12">
        <v>282.66656321967577</v>
      </c>
    </row>
    <row r="13" spans="1:50" x14ac:dyDescent="0.3">
      <c r="A13" s="22">
        <v>1971</v>
      </c>
      <c r="B13">
        <v>23321000</v>
      </c>
      <c r="C13" s="16">
        <v>57.333333333333336</v>
      </c>
      <c r="D13" s="16">
        <v>1510.3333333333333</v>
      </c>
      <c r="E13" s="16">
        <v>47.36601596462642</v>
      </c>
      <c r="F13" s="16">
        <v>2.1314707184081887</v>
      </c>
      <c r="G13" s="16">
        <v>54.97</v>
      </c>
      <c r="H13" s="22">
        <v>1971</v>
      </c>
      <c r="I13">
        <v>28163257.009708181</v>
      </c>
      <c r="J13" s="16">
        <v>82.960656591731933</v>
      </c>
      <c r="K13" s="16">
        <v>2287.9141442137161</v>
      </c>
      <c r="L13" s="16">
        <v>80</v>
      </c>
      <c r="M13" s="16">
        <v>3.5999999999999996</v>
      </c>
      <c r="N13" s="16">
        <v>80.400000000000006</v>
      </c>
      <c r="O13" s="22">
        <v>1971</v>
      </c>
      <c r="P13" s="16">
        <v>11.573757134831499</v>
      </c>
      <c r="Q13" s="16">
        <v>16.5115714252</v>
      </c>
      <c r="R13" s="16">
        <v>523.75480000000005</v>
      </c>
      <c r="S13" s="16">
        <v>11.622764</v>
      </c>
      <c r="T13" s="16">
        <v>0.34868292000000001</v>
      </c>
      <c r="U13" s="16">
        <v>12.883581299884524</v>
      </c>
      <c r="V13" s="22">
        <v>1971</v>
      </c>
      <c r="W13" s="16">
        <f t="shared" si="1"/>
        <v>4322.0022775470488</v>
      </c>
      <c r="X13">
        <f t="shared" si="2"/>
        <v>1588.3358369985403</v>
      </c>
      <c r="Y13" s="16">
        <f t="shared" si="3"/>
        <v>138.98877996462642</v>
      </c>
      <c r="Z13">
        <f t="shared" si="4"/>
        <v>29.118149402589232</v>
      </c>
      <c r="AA13">
        <f t="shared" si="0"/>
        <v>51.078376637000204</v>
      </c>
      <c r="AB13">
        <f t="shared" si="6"/>
        <v>546.92810658082283</v>
      </c>
      <c r="AC13">
        <v>6.0801536384081878</v>
      </c>
      <c r="AD13" s="16">
        <v>2.2344564621150091</v>
      </c>
      <c r="AE13" s="28">
        <f t="shared" si="7"/>
        <v>23.856722756600952</v>
      </c>
      <c r="AF13">
        <f t="shared" si="8"/>
        <v>311.78471262226498</v>
      </c>
      <c r="AG13" s="22">
        <v>1971</v>
      </c>
      <c r="AH13">
        <v>1588.3358369985403</v>
      </c>
      <c r="AI13" s="23">
        <v>546.92810658082283</v>
      </c>
      <c r="AJ13">
        <v>311.78471262226498</v>
      </c>
      <c r="AK13" s="16">
        <v>23.856722756600952</v>
      </c>
      <c r="AL13" s="16">
        <f t="shared" si="5"/>
        <v>211.28667120195689</v>
      </c>
      <c r="AM13" s="22">
        <v>1971</v>
      </c>
      <c r="AN13">
        <v>1588.3358369985403</v>
      </c>
      <c r="AO13">
        <v>211.28667120195689</v>
      </c>
      <c r="AP13">
        <v>311.78471262226498</v>
      </c>
    </row>
    <row r="14" spans="1:50" x14ac:dyDescent="0.3">
      <c r="A14" s="22">
        <v>1972</v>
      </c>
      <c r="B14">
        <v>23321000</v>
      </c>
      <c r="C14" s="16">
        <v>57.366666666666667</v>
      </c>
      <c r="D14" s="16">
        <v>1515.1666666666667</v>
      </c>
      <c r="E14" s="16">
        <v>47.236765420789894</v>
      </c>
      <c r="F14" s="16">
        <v>2.1256544439355451</v>
      </c>
      <c r="G14" s="16">
        <v>54.82</v>
      </c>
      <c r="H14" s="22">
        <v>1972</v>
      </c>
      <c r="I14">
        <v>28086444.218132649</v>
      </c>
      <c r="J14" s="16">
        <v>80.731419562149327</v>
      </c>
      <c r="K14" s="16">
        <v>2321.0536642576167</v>
      </c>
      <c r="L14" s="16">
        <v>71.099999999999994</v>
      </c>
      <c r="M14" s="16">
        <v>3.1994999999999996</v>
      </c>
      <c r="N14" s="16">
        <v>77.5</v>
      </c>
      <c r="O14" s="22">
        <v>1972</v>
      </c>
      <c r="P14" s="16">
        <v>11.587937865168501</v>
      </c>
      <c r="Q14" s="16">
        <v>16.739142862200001</v>
      </c>
      <c r="R14" s="16">
        <v>529.4896</v>
      </c>
      <c r="S14" s="16">
        <v>10.332030189839999</v>
      </c>
      <c r="T14" s="16">
        <v>0.30996090569519996</v>
      </c>
      <c r="U14" s="16">
        <v>11.452830922460867</v>
      </c>
      <c r="V14" s="22">
        <v>1972</v>
      </c>
      <c r="W14" s="16">
        <f t="shared" si="1"/>
        <v>4365.7099309242831</v>
      </c>
      <c r="X14">
        <f t="shared" si="2"/>
        <v>1604.398399614674</v>
      </c>
      <c r="Y14" s="16">
        <f t="shared" si="3"/>
        <v>128.6687956106299</v>
      </c>
      <c r="Z14">
        <f t="shared" si="4"/>
        <v>26.956112680426962</v>
      </c>
      <c r="AA14">
        <f t="shared" si="0"/>
        <v>47.28578238690649</v>
      </c>
      <c r="AB14">
        <f t="shared" si="6"/>
        <v>594.2138889677293</v>
      </c>
      <c r="AC14">
        <v>5.6351153496307447</v>
      </c>
      <c r="AD14" s="16">
        <v>2.0709048909892984</v>
      </c>
      <c r="AE14" s="28">
        <f t="shared" si="7"/>
        <v>25.927627647590249</v>
      </c>
      <c r="AF14">
        <f t="shared" si="8"/>
        <v>338.74082530269192</v>
      </c>
      <c r="AG14" s="22">
        <v>1972</v>
      </c>
      <c r="AH14">
        <v>1604.398399614674</v>
      </c>
      <c r="AI14" s="23">
        <v>594.2138889677293</v>
      </c>
      <c r="AJ14">
        <v>338.74082530269192</v>
      </c>
      <c r="AK14" s="16">
        <v>25.927627647590249</v>
      </c>
      <c r="AL14" s="16">
        <f t="shared" si="5"/>
        <v>229.54543601744714</v>
      </c>
      <c r="AM14" s="22">
        <v>1972</v>
      </c>
      <c r="AN14">
        <v>1604.398399614674</v>
      </c>
      <c r="AO14">
        <v>229.54543601744714</v>
      </c>
      <c r="AP14">
        <v>338.74082530269192</v>
      </c>
    </row>
    <row r="15" spans="1:50" x14ac:dyDescent="0.3">
      <c r="A15" s="22">
        <v>1973</v>
      </c>
      <c r="B15">
        <v>23321000</v>
      </c>
      <c r="C15" s="16">
        <v>57.4</v>
      </c>
      <c r="D15" s="16">
        <v>1520</v>
      </c>
      <c r="E15" s="16">
        <v>47.357399261703989</v>
      </c>
      <c r="F15" s="16">
        <v>2.1310829667766793</v>
      </c>
      <c r="G15" s="16">
        <v>54.96</v>
      </c>
      <c r="H15" s="22">
        <v>1973</v>
      </c>
      <c r="I15">
        <v>28102346.964020953</v>
      </c>
      <c r="J15" s="16">
        <v>86.614939882814042</v>
      </c>
      <c r="K15" s="16">
        <v>2332.7989833286324</v>
      </c>
      <c r="L15" s="16">
        <v>73.7</v>
      </c>
      <c r="M15" s="16">
        <v>3.3165</v>
      </c>
      <c r="N15" s="16">
        <v>76.400000000000006</v>
      </c>
      <c r="O15" s="22">
        <v>1973</v>
      </c>
      <c r="P15" s="16">
        <v>11.602118595505599</v>
      </c>
      <c r="Q15" s="16">
        <v>16.966714287399999</v>
      </c>
      <c r="R15" s="16">
        <v>535.22439999999995</v>
      </c>
      <c r="S15" s="16">
        <v>10.5484504876</v>
      </c>
      <c r="T15" s="16">
        <v>0.31645351462799998</v>
      </c>
      <c r="U15" s="16">
        <v>11.692728119129077</v>
      </c>
      <c r="V15" s="22">
        <v>1973</v>
      </c>
      <c r="W15" s="16">
        <f t="shared" si="1"/>
        <v>4388.023383328632</v>
      </c>
      <c r="X15">
        <f t="shared" si="2"/>
        <v>1612.5985933732723</v>
      </c>
      <c r="Y15" s="16">
        <f t="shared" si="3"/>
        <v>131.60584974930399</v>
      </c>
      <c r="Z15">
        <f t="shared" si="4"/>
        <v>27.571425522479185</v>
      </c>
      <c r="AA15">
        <f t="shared" si="0"/>
        <v>48.365149782869217</v>
      </c>
      <c r="AB15">
        <f t="shared" si="6"/>
        <v>642.57903875059856</v>
      </c>
      <c r="AC15">
        <v>5.7640364814046787</v>
      </c>
      <c r="AD15" s="16">
        <v>2.1182834069162193</v>
      </c>
      <c r="AE15" s="28">
        <f t="shared" si="7"/>
        <v>28.045911054506469</v>
      </c>
      <c r="AF15">
        <f t="shared" si="8"/>
        <v>366.31225082517108</v>
      </c>
      <c r="AG15" s="22">
        <v>1973</v>
      </c>
      <c r="AH15">
        <v>1612.5985933732723</v>
      </c>
      <c r="AI15" s="23">
        <v>642.57903875059856</v>
      </c>
      <c r="AJ15">
        <v>366.31225082517108</v>
      </c>
      <c r="AK15" s="16">
        <v>28.045911054506469</v>
      </c>
      <c r="AL15" s="16">
        <f t="shared" si="5"/>
        <v>248.22087687092102</v>
      </c>
      <c r="AM15" s="22">
        <v>1973</v>
      </c>
      <c r="AN15">
        <v>1612.5985933732723</v>
      </c>
      <c r="AO15">
        <v>248.22087687092102</v>
      </c>
      <c r="AP15">
        <v>366.31225082517108</v>
      </c>
    </row>
    <row r="16" spans="1:50" x14ac:dyDescent="0.3">
      <c r="A16" s="22">
        <v>1974</v>
      </c>
      <c r="B16">
        <v>23321000</v>
      </c>
      <c r="C16" s="16">
        <v>58.774999999999999</v>
      </c>
      <c r="D16" s="16">
        <v>1537.5</v>
      </c>
      <c r="E16" s="16">
        <v>44.841322008352904</v>
      </c>
      <c r="F16" s="16">
        <v>2.0178594903758804</v>
      </c>
      <c r="G16" s="16">
        <v>52.04</v>
      </c>
      <c r="H16" s="22">
        <v>1974</v>
      </c>
      <c r="I16">
        <v>28203301.889145989</v>
      </c>
      <c r="J16" s="16">
        <v>83.394140146226846</v>
      </c>
      <c r="K16" s="16">
        <v>2362.303900254522</v>
      </c>
      <c r="L16" s="16">
        <v>76.3</v>
      </c>
      <c r="M16" s="16">
        <v>3.4334999999999996</v>
      </c>
      <c r="N16" s="16">
        <v>75</v>
      </c>
      <c r="O16" s="22">
        <v>1974</v>
      </c>
      <c r="P16" s="16">
        <v>11.6162993258427</v>
      </c>
      <c r="Q16" s="16">
        <v>17.194285712599999</v>
      </c>
      <c r="R16" s="16">
        <v>540.95920000000001</v>
      </c>
      <c r="S16" s="16">
        <v>11.937734556000001</v>
      </c>
      <c r="T16" s="16">
        <v>0.35813203667999999</v>
      </c>
      <c r="U16" s="16">
        <v>13.232719316047964</v>
      </c>
      <c r="V16" s="22">
        <v>1974</v>
      </c>
      <c r="W16" s="16">
        <f t="shared" si="1"/>
        <v>4440.7631002545222</v>
      </c>
      <c r="X16">
        <f t="shared" si="2"/>
        <v>1631.9804393435368</v>
      </c>
      <c r="Y16" s="16">
        <f t="shared" si="3"/>
        <v>133.0790565643529</v>
      </c>
      <c r="Z16">
        <f t="shared" si="4"/>
        <v>27.880062350231931</v>
      </c>
      <c r="AA16">
        <f t="shared" si="0"/>
        <v>48.906553287399689</v>
      </c>
      <c r="AB16">
        <f t="shared" si="6"/>
        <v>691.48559203799823</v>
      </c>
      <c r="AC16">
        <v>5.8094915270558793</v>
      </c>
      <c r="AD16" s="16">
        <v>2.1349881361930354</v>
      </c>
      <c r="AE16" s="28">
        <f t="shared" si="7"/>
        <v>30.180899190699506</v>
      </c>
      <c r="AF16">
        <f t="shared" si="8"/>
        <v>394.192313175403</v>
      </c>
      <c r="AG16" s="22">
        <v>1974</v>
      </c>
      <c r="AH16">
        <v>1631.9804393435368</v>
      </c>
      <c r="AI16" s="23">
        <v>691.48559203799823</v>
      </c>
      <c r="AJ16">
        <v>394.192313175403</v>
      </c>
      <c r="AK16" s="16">
        <v>30.180899190699506</v>
      </c>
      <c r="AL16" s="16">
        <f t="shared" si="5"/>
        <v>267.11237967189572</v>
      </c>
      <c r="AM16" s="22">
        <v>1974</v>
      </c>
      <c r="AN16">
        <v>1631.9804393435368</v>
      </c>
      <c r="AO16">
        <v>267.11237967189572</v>
      </c>
      <c r="AP16">
        <v>394.192313175403</v>
      </c>
    </row>
    <row r="17" spans="1:42" x14ac:dyDescent="0.3">
      <c r="A17" s="22">
        <v>1975</v>
      </c>
      <c r="B17">
        <v>23321000</v>
      </c>
      <c r="C17" s="16">
        <v>60.15</v>
      </c>
      <c r="D17" s="16">
        <v>1555</v>
      </c>
      <c r="E17" s="16">
        <v>35.026897379699179</v>
      </c>
      <c r="F17" s="16">
        <v>1.576210382086463</v>
      </c>
      <c r="G17" s="16">
        <v>40.65</v>
      </c>
      <c r="H17" s="22">
        <v>1975</v>
      </c>
      <c r="I17">
        <v>28293943.30661089</v>
      </c>
      <c r="J17" s="16">
        <v>84.40913125260505</v>
      </c>
      <c r="K17" s="16">
        <v>2394.6224992145771</v>
      </c>
      <c r="L17" s="16">
        <v>69.599999999999994</v>
      </c>
      <c r="M17" s="16">
        <v>3.1319999999999997</v>
      </c>
      <c r="N17" s="16">
        <v>71.2</v>
      </c>
      <c r="O17" s="22">
        <v>1975</v>
      </c>
      <c r="P17" s="16">
        <v>11.630480056179801</v>
      </c>
      <c r="Q17" s="16">
        <v>17.4218571378</v>
      </c>
      <c r="R17" s="16">
        <v>546.69399999999996</v>
      </c>
      <c r="S17" s="16">
        <v>12.2678541054</v>
      </c>
      <c r="T17" s="16">
        <v>0.368035623162</v>
      </c>
      <c r="U17" s="16">
        <v>13.598649662166679</v>
      </c>
      <c r="V17" s="22">
        <v>1975</v>
      </c>
      <c r="W17" s="16">
        <f t="shared" si="1"/>
        <v>4496.3164992145776</v>
      </c>
      <c r="X17">
        <f t="shared" si="2"/>
        <v>1652.3963134613573</v>
      </c>
      <c r="Y17" s="16">
        <f t="shared" si="3"/>
        <v>116.89475148509918</v>
      </c>
      <c r="Z17">
        <f t="shared" si="4"/>
        <v>24.489450436128276</v>
      </c>
      <c r="AA17">
        <f t="shared" si="0"/>
        <v>42.958821170773945</v>
      </c>
      <c r="AB17">
        <f t="shared" si="6"/>
        <v>734.44441320877218</v>
      </c>
      <c r="AC17">
        <v>5.0762460052484624</v>
      </c>
      <c r="AD17" s="16">
        <v>1.8655204069288098</v>
      </c>
      <c r="AE17" s="28">
        <f t="shared" si="7"/>
        <v>32.046419597628315</v>
      </c>
      <c r="AF17">
        <f t="shared" si="8"/>
        <v>418.68176361153127</v>
      </c>
      <c r="AG17" s="22">
        <v>1975</v>
      </c>
      <c r="AH17">
        <v>1652.3963134613573</v>
      </c>
      <c r="AI17" s="23">
        <v>734.44441320877218</v>
      </c>
      <c r="AJ17">
        <v>418.68176361153127</v>
      </c>
      <c r="AK17" s="16">
        <v>32.046419597628315</v>
      </c>
      <c r="AL17" s="16">
        <f t="shared" si="5"/>
        <v>283.71622999961261</v>
      </c>
      <c r="AM17" s="22">
        <v>1975</v>
      </c>
      <c r="AN17">
        <v>1652.3963134613573</v>
      </c>
      <c r="AO17">
        <v>283.71622999961261</v>
      </c>
      <c r="AP17">
        <v>418.68176361153127</v>
      </c>
    </row>
    <row r="18" spans="1:42" x14ac:dyDescent="0.3">
      <c r="A18" s="22">
        <v>1976</v>
      </c>
      <c r="B18">
        <v>23321000</v>
      </c>
      <c r="C18" s="16">
        <v>61.524999999999999</v>
      </c>
      <c r="D18" s="16">
        <v>1572.5</v>
      </c>
      <c r="E18" s="16">
        <v>35.052747488466487</v>
      </c>
      <c r="F18" s="16">
        <v>1.5773736369809919</v>
      </c>
      <c r="G18" s="16">
        <v>40.68</v>
      </c>
      <c r="H18" s="22">
        <v>1976</v>
      </c>
      <c r="I18">
        <v>28213210.622112677</v>
      </c>
      <c r="J18" s="16">
        <v>87.868246372455673</v>
      </c>
      <c r="K18" s="16">
        <v>2402.9040396219489</v>
      </c>
      <c r="L18" s="16">
        <v>66.7</v>
      </c>
      <c r="M18" s="16">
        <v>3.0015000000000001</v>
      </c>
      <c r="N18" s="16">
        <v>66.599999999999994</v>
      </c>
      <c r="O18" s="22">
        <v>1976</v>
      </c>
      <c r="P18" s="16">
        <v>11.6446607865169</v>
      </c>
      <c r="Q18" s="16">
        <v>17.649428574800002</v>
      </c>
      <c r="R18" s="16">
        <v>552.42880000000002</v>
      </c>
      <c r="S18" s="16">
        <v>11.36052138056</v>
      </c>
      <c r="T18" s="16">
        <v>0.34081564141679999</v>
      </c>
      <c r="U18" s="16">
        <v>12.592891055477091</v>
      </c>
      <c r="V18" s="22">
        <v>1976</v>
      </c>
      <c r="W18" s="16">
        <f t="shared" si="1"/>
        <v>4527.8328396219486</v>
      </c>
      <c r="X18">
        <f t="shared" si="2"/>
        <v>1663.9785685610661</v>
      </c>
      <c r="Y18" s="16">
        <f t="shared" si="3"/>
        <v>113.1132688690265</v>
      </c>
      <c r="Z18">
        <f t="shared" si="4"/>
        <v>23.697229828061051</v>
      </c>
      <c r="AA18">
        <f t="shared" si="0"/>
        <v>41.569126309367235</v>
      </c>
      <c r="AB18">
        <f t="shared" si="6"/>
        <v>776.0135395181394</v>
      </c>
      <c r="AC18">
        <v>4.9196892783977919</v>
      </c>
      <c r="AD18" s="16">
        <v>1.8079858098111885</v>
      </c>
      <c r="AE18" s="28">
        <f t="shared" si="7"/>
        <v>33.854405407439501</v>
      </c>
      <c r="AF18">
        <f t="shared" si="8"/>
        <v>442.37899343959231</v>
      </c>
      <c r="AG18" s="22">
        <v>1976</v>
      </c>
      <c r="AH18">
        <v>1663.9785685610661</v>
      </c>
      <c r="AI18" s="23">
        <v>776.0135395181394</v>
      </c>
      <c r="AJ18">
        <v>442.37899343959231</v>
      </c>
      <c r="AK18" s="16">
        <v>33.854405407439501</v>
      </c>
      <c r="AL18" s="16">
        <f t="shared" si="5"/>
        <v>299.78014067110757</v>
      </c>
      <c r="AM18" s="22">
        <v>1976</v>
      </c>
      <c r="AN18">
        <v>1663.9785685610661</v>
      </c>
      <c r="AO18">
        <v>299.78014067110757</v>
      </c>
      <c r="AP18">
        <v>442.37899343959231</v>
      </c>
    </row>
    <row r="19" spans="1:42" x14ac:dyDescent="0.3">
      <c r="A19" s="22">
        <v>1977</v>
      </c>
      <c r="B19">
        <v>23222000</v>
      </c>
      <c r="C19" s="16">
        <v>62.900000000000006</v>
      </c>
      <c r="D19" s="16">
        <v>1590</v>
      </c>
      <c r="E19" s="16">
        <v>37.060439269393896</v>
      </c>
      <c r="F19" s="16">
        <v>1.6677197671227253</v>
      </c>
      <c r="G19" s="16">
        <v>43.01</v>
      </c>
      <c r="H19" s="22">
        <v>1977</v>
      </c>
      <c r="I19">
        <v>28138902.924759652</v>
      </c>
      <c r="J19" s="16">
        <v>89.593121098469652</v>
      </c>
      <c r="K19" s="16">
        <v>2415.2641842806902</v>
      </c>
      <c r="L19" s="16">
        <v>56</v>
      </c>
      <c r="M19" s="16">
        <v>2.52</v>
      </c>
      <c r="N19" s="16">
        <v>65.099999999999994</v>
      </c>
      <c r="O19" s="22">
        <v>1977</v>
      </c>
      <c r="P19" s="16">
        <v>11.658841516853901</v>
      </c>
      <c r="Q19" s="16">
        <v>17.876999999999999</v>
      </c>
      <c r="R19" s="16">
        <v>558.16359999999997</v>
      </c>
      <c r="S19" s="16">
        <v>9.4504010982000004</v>
      </c>
      <c r="T19" s="16">
        <v>0.28351203294600003</v>
      </c>
      <c r="U19" s="16">
        <v>10.475564234563972</v>
      </c>
      <c r="V19" s="22">
        <v>1977</v>
      </c>
      <c r="W19" s="16">
        <f t="shared" si="1"/>
        <v>4563.4277842806905</v>
      </c>
      <c r="X19">
        <f t="shared" si="2"/>
        <v>1677.0597107231538</v>
      </c>
      <c r="Y19" s="16">
        <f t="shared" si="3"/>
        <v>102.5108403675939</v>
      </c>
      <c r="Z19">
        <f t="shared" si="4"/>
        <v>21.476021057010922</v>
      </c>
      <c r="AA19">
        <f t="shared" si="0"/>
        <v>37.67273383509076</v>
      </c>
      <c r="AB19">
        <f t="shared" si="6"/>
        <v>813.68627335323015</v>
      </c>
      <c r="AC19">
        <v>4.4712318000687254</v>
      </c>
      <c r="AD19" s="16">
        <v>1.6431776865252565</v>
      </c>
      <c r="AE19" s="28">
        <f t="shared" si="7"/>
        <v>35.497583093964757</v>
      </c>
      <c r="AF19">
        <f t="shared" si="8"/>
        <v>463.85501449660325</v>
      </c>
      <c r="AG19" s="22">
        <v>1977</v>
      </c>
      <c r="AH19">
        <v>1677.0597107231538</v>
      </c>
      <c r="AI19" s="23">
        <v>813.68627335323015</v>
      </c>
      <c r="AJ19">
        <v>463.85501449660325</v>
      </c>
      <c r="AK19" s="16">
        <v>35.497583093964757</v>
      </c>
      <c r="AL19" s="16">
        <f t="shared" si="5"/>
        <v>314.33367576266215</v>
      </c>
      <c r="AM19" s="22">
        <v>1977</v>
      </c>
      <c r="AN19">
        <v>1677.0597107231538</v>
      </c>
      <c r="AO19">
        <v>314.33367576266215</v>
      </c>
      <c r="AP19">
        <v>463.85501449660325</v>
      </c>
    </row>
    <row r="20" spans="1:42" x14ac:dyDescent="0.3">
      <c r="A20" s="22">
        <v>1978</v>
      </c>
      <c r="B20">
        <v>23222000</v>
      </c>
      <c r="C20" s="16">
        <v>64.275000000000006</v>
      </c>
      <c r="D20" s="16">
        <v>1607.5</v>
      </c>
      <c r="E20" s="16">
        <v>40.851788555265394</v>
      </c>
      <c r="F20" s="16">
        <v>1.8383304849869426</v>
      </c>
      <c r="G20" s="16">
        <v>47.41</v>
      </c>
      <c r="H20" s="22">
        <v>1978</v>
      </c>
      <c r="I20">
        <v>28140072.826451894</v>
      </c>
      <c r="J20" s="16">
        <v>91.973891135294991</v>
      </c>
      <c r="K20" s="16">
        <v>2450.4659101186012</v>
      </c>
      <c r="L20" s="16">
        <v>56.6</v>
      </c>
      <c r="M20" s="16">
        <v>2.5470000000000002</v>
      </c>
      <c r="N20" s="16">
        <v>61.1</v>
      </c>
      <c r="O20" s="22">
        <v>1978</v>
      </c>
      <c r="P20" s="16">
        <v>11.673022247191</v>
      </c>
      <c r="Q20" s="16">
        <v>18.1045714252</v>
      </c>
      <c r="R20" s="16">
        <v>563.89840000000004</v>
      </c>
      <c r="S20" s="16">
        <v>9.9868058109</v>
      </c>
      <c r="T20" s="16">
        <v>0.29960417432699998</v>
      </c>
      <c r="U20" s="16">
        <v>11.070157201065886</v>
      </c>
      <c r="V20" s="22">
        <v>1978</v>
      </c>
      <c r="W20" s="16">
        <f t="shared" si="1"/>
        <v>4621.8643101186008</v>
      </c>
      <c r="X20">
        <f t="shared" si="2"/>
        <v>1698.5351339685858</v>
      </c>
      <c r="Y20" s="16">
        <f t="shared" si="3"/>
        <v>107.43859436616539</v>
      </c>
      <c r="Z20">
        <f t="shared" si="4"/>
        <v>22.508385519711648</v>
      </c>
      <c r="AA20">
        <f t="shared" si="0"/>
        <v>39.483683429565779</v>
      </c>
      <c r="AB20">
        <f t="shared" si="6"/>
        <v>853.16995678279591</v>
      </c>
      <c r="AC20">
        <v>4.6849346593139423</v>
      </c>
      <c r="AD20" s="16">
        <v>1.7217134872978737</v>
      </c>
      <c r="AE20" s="28">
        <f t="shared" si="7"/>
        <v>37.219296581262633</v>
      </c>
      <c r="AF20">
        <f t="shared" si="8"/>
        <v>486.36340001631487</v>
      </c>
      <c r="AG20" s="22">
        <v>1978</v>
      </c>
      <c r="AH20">
        <v>1698.5351339685858</v>
      </c>
      <c r="AI20" s="23">
        <v>853.16995678279591</v>
      </c>
      <c r="AJ20">
        <v>486.36340001631487</v>
      </c>
      <c r="AK20" s="16">
        <v>37.219296581262633</v>
      </c>
      <c r="AL20" s="16">
        <f t="shared" si="5"/>
        <v>329.58726018521838</v>
      </c>
      <c r="AM20" s="22">
        <v>1978</v>
      </c>
      <c r="AN20">
        <v>1698.5351339685858</v>
      </c>
      <c r="AO20">
        <v>329.58726018521838</v>
      </c>
      <c r="AP20">
        <v>486.36340001631487</v>
      </c>
    </row>
    <row r="21" spans="1:42" x14ac:dyDescent="0.3">
      <c r="A21" s="22">
        <v>1979</v>
      </c>
      <c r="B21">
        <v>23222000</v>
      </c>
      <c r="C21" s="16">
        <v>65.650000000000006</v>
      </c>
      <c r="D21" s="16">
        <v>1625</v>
      </c>
      <c r="E21" s="16">
        <v>49.253073904639734</v>
      </c>
      <c r="F21" s="16">
        <v>2.2163883257087877</v>
      </c>
      <c r="G21" s="16">
        <v>57.16</v>
      </c>
      <c r="H21" s="22">
        <v>1979</v>
      </c>
      <c r="I21">
        <v>28148618.631775465</v>
      </c>
      <c r="J21" s="16">
        <v>93.152361744428617</v>
      </c>
      <c r="K21" s="16">
        <v>2462.0917844618571</v>
      </c>
      <c r="L21" s="16">
        <v>57.1</v>
      </c>
      <c r="M21" s="16">
        <v>2.5695000000000001</v>
      </c>
      <c r="N21" s="16">
        <v>60.8</v>
      </c>
      <c r="O21" s="22">
        <v>1979</v>
      </c>
      <c r="P21" s="16">
        <v>11.6872029775281</v>
      </c>
      <c r="Q21" s="16">
        <v>18.332142862200001</v>
      </c>
      <c r="R21" s="16">
        <v>569.63319999999999</v>
      </c>
      <c r="S21" s="16">
        <v>11.01615210986</v>
      </c>
      <c r="T21" s="16">
        <v>0.3304845632958</v>
      </c>
      <c r="U21" s="16">
        <v>12.211165202982333</v>
      </c>
      <c r="V21" s="22">
        <v>1979</v>
      </c>
      <c r="W21" s="16">
        <f t="shared" si="1"/>
        <v>4656.7249844618573</v>
      </c>
      <c r="X21">
        <f t="shared" si="2"/>
        <v>1711.3464317897326</v>
      </c>
      <c r="Y21" s="16">
        <f t="shared" si="3"/>
        <v>117.36922601449973</v>
      </c>
      <c r="Z21">
        <f t="shared" si="4"/>
        <v>24.588852850037693</v>
      </c>
      <c r="AA21">
        <f t="shared" si="0"/>
        <v>43.13319056032865</v>
      </c>
      <c r="AB21">
        <f t="shared" si="6"/>
        <v>896.30314734312458</v>
      </c>
      <c r="AC21">
        <v>5.1163728890045874</v>
      </c>
      <c r="AD21" s="16">
        <v>1.8802670367091858</v>
      </c>
      <c r="AE21" s="28">
        <f t="shared" si="7"/>
        <v>39.099563617971818</v>
      </c>
      <c r="AF21">
        <f t="shared" si="8"/>
        <v>510.95225286635258</v>
      </c>
      <c r="AG21" s="22">
        <v>1979</v>
      </c>
      <c r="AH21">
        <v>1711.3464317897326</v>
      </c>
      <c r="AI21" s="23">
        <v>896.30314734312458</v>
      </c>
      <c r="AJ21">
        <v>510.95225286635258</v>
      </c>
      <c r="AK21" s="16">
        <v>39.099563617971818</v>
      </c>
      <c r="AL21" s="16">
        <f t="shared" si="5"/>
        <v>346.2513308588002</v>
      </c>
      <c r="AM21" s="22">
        <v>1979</v>
      </c>
      <c r="AN21">
        <v>1711.3464317897326</v>
      </c>
      <c r="AO21">
        <v>346.2513308588002</v>
      </c>
      <c r="AP21">
        <v>510.95225286635258</v>
      </c>
    </row>
    <row r="22" spans="1:42" x14ac:dyDescent="0.3">
      <c r="A22" s="22">
        <v>1980</v>
      </c>
      <c r="B22">
        <v>23222000</v>
      </c>
      <c r="C22" s="16">
        <v>67.025000000000006</v>
      </c>
      <c r="D22" s="16">
        <v>1642.5</v>
      </c>
      <c r="E22" s="16">
        <v>51.441716446938287</v>
      </c>
      <c r="F22" s="16">
        <v>2.3148772401122226</v>
      </c>
      <c r="G22" s="16">
        <v>59.7</v>
      </c>
      <c r="H22" s="22">
        <v>1980</v>
      </c>
      <c r="I22">
        <v>28228505.901192706</v>
      </c>
      <c r="J22" s="16">
        <v>96.574813629252404</v>
      </c>
      <c r="K22" s="16">
        <v>2504.2757525917</v>
      </c>
      <c r="L22" s="16">
        <v>58.9</v>
      </c>
      <c r="M22" s="16">
        <v>2.6504999999999996</v>
      </c>
      <c r="N22" s="16">
        <v>61.6</v>
      </c>
      <c r="O22" s="22">
        <v>1980</v>
      </c>
      <c r="P22" s="16">
        <v>11.701383707865199</v>
      </c>
      <c r="Q22" s="16">
        <v>18.559714287399999</v>
      </c>
      <c r="R22" s="16">
        <v>575.36800000000005</v>
      </c>
      <c r="S22" s="16">
        <v>11.50358880614</v>
      </c>
      <c r="T22" s="16">
        <v>0.34510766418419997</v>
      </c>
      <c r="U22" s="16">
        <v>12.751478187490191</v>
      </c>
      <c r="V22" s="22">
        <v>1980</v>
      </c>
      <c r="W22" s="16">
        <f t="shared" si="1"/>
        <v>4722.1437525917008</v>
      </c>
      <c r="X22">
        <f t="shared" si="2"/>
        <v>1735.3878290774501</v>
      </c>
      <c r="Y22" s="16">
        <f t="shared" si="3"/>
        <v>121.84530525307828</v>
      </c>
      <c r="Z22">
        <f t="shared" si="4"/>
        <v>25.526591450519899</v>
      </c>
      <c r="AA22">
        <f t="shared" si="0"/>
        <v>44.778149680506267</v>
      </c>
      <c r="AB22">
        <f t="shared" si="6"/>
        <v>941.0812970236309</v>
      </c>
      <c r="AC22">
        <v>5.3104849042964224</v>
      </c>
      <c r="AD22" s="16">
        <v>1.9516032023289351</v>
      </c>
      <c r="AE22" s="28">
        <f t="shared" si="7"/>
        <v>41.05116682030075</v>
      </c>
      <c r="AF22">
        <f t="shared" si="8"/>
        <v>536.47884431687248</v>
      </c>
      <c r="AG22" s="22">
        <v>1980</v>
      </c>
      <c r="AH22">
        <v>1735.3878290774501</v>
      </c>
      <c r="AI22" s="23">
        <v>941.0812970236309</v>
      </c>
      <c r="AJ22">
        <v>536.47884431687248</v>
      </c>
      <c r="AK22" s="16">
        <v>41.05116682030075</v>
      </c>
      <c r="AL22" s="16">
        <f t="shared" si="5"/>
        <v>363.55128588645766</v>
      </c>
      <c r="AM22" s="22">
        <v>1980</v>
      </c>
      <c r="AN22">
        <v>1735.3878290774501</v>
      </c>
      <c r="AO22">
        <v>363.55128588645766</v>
      </c>
      <c r="AP22">
        <v>536.47884431687248</v>
      </c>
    </row>
    <row r="23" spans="1:42" x14ac:dyDescent="0.3">
      <c r="A23" s="22">
        <v>1981</v>
      </c>
      <c r="B23">
        <v>23222000</v>
      </c>
      <c r="C23" s="16">
        <v>68.400000000000006</v>
      </c>
      <c r="D23" s="16">
        <v>1660</v>
      </c>
      <c r="E23" s="16">
        <v>48.262153068559684</v>
      </c>
      <c r="F23" s="16">
        <v>2.1717968880851859</v>
      </c>
      <c r="G23" s="16">
        <v>56.01</v>
      </c>
      <c r="H23" s="22">
        <v>1981</v>
      </c>
      <c r="I23">
        <v>28251558.428402729</v>
      </c>
      <c r="J23" s="16">
        <v>98.415279338301772</v>
      </c>
      <c r="K23" s="16">
        <v>2551.0075946315792</v>
      </c>
      <c r="L23" s="16">
        <v>60.5</v>
      </c>
      <c r="M23" s="16">
        <v>2.7224999999999997</v>
      </c>
      <c r="N23" s="16">
        <v>63.8</v>
      </c>
      <c r="O23" s="22">
        <v>1981</v>
      </c>
      <c r="P23" s="16">
        <v>11.7155644382022</v>
      </c>
      <c r="Q23" s="16">
        <v>18.787285712599999</v>
      </c>
      <c r="R23" s="16">
        <v>581.1028</v>
      </c>
      <c r="S23" s="16">
        <v>12.9249535782</v>
      </c>
      <c r="T23" s="16">
        <v>0.38774860734599997</v>
      </c>
      <c r="U23" s="16">
        <v>14.327030147215678</v>
      </c>
      <c r="V23" s="22">
        <v>1981</v>
      </c>
      <c r="W23" s="16">
        <f t="shared" si="1"/>
        <v>4792.1103946315789</v>
      </c>
      <c r="X23">
        <f t="shared" si="2"/>
        <v>1761.1005700271053</v>
      </c>
      <c r="Y23" s="16">
        <f t="shared" si="3"/>
        <v>121.68710664675969</v>
      </c>
      <c r="Z23">
        <f t="shared" si="4"/>
        <v>25.493448842496154</v>
      </c>
      <c r="AA23">
        <f t="shared" si="0"/>
        <v>44.720011692684182</v>
      </c>
      <c r="AB23">
        <f t="shared" si="6"/>
        <v>985.80130871631513</v>
      </c>
      <c r="AC23">
        <v>5.282045495431186</v>
      </c>
      <c r="AD23" s="16">
        <v>1.9411517195709609</v>
      </c>
      <c r="AE23" s="28">
        <f t="shared" si="7"/>
        <v>42.992318539871711</v>
      </c>
      <c r="AF23">
        <f t="shared" si="8"/>
        <v>561.97229315936863</v>
      </c>
      <c r="AG23" s="22">
        <v>1981</v>
      </c>
      <c r="AH23">
        <v>1761.1005700271053</v>
      </c>
      <c r="AI23" s="23">
        <v>985.80130871631513</v>
      </c>
      <c r="AJ23">
        <v>561.97229315936863</v>
      </c>
      <c r="AK23" s="16">
        <v>42.992318539871711</v>
      </c>
      <c r="AL23" s="16">
        <f t="shared" si="5"/>
        <v>380.83669701707481</v>
      </c>
      <c r="AM23" s="22">
        <v>1981</v>
      </c>
      <c r="AN23">
        <v>1761.1005700271053</v>
      </c>
      <c r="AO23">
        <v>380.83669701707481</v>
      </c>
      <c r="AP23">
        <v>561.97229315936863</v>
      </c>
    </row>
    <row r="24" spans="1:42" x14ac:dyDescent="0.3">
      <c r="A24" s="22">
        <v>1982</v>
      </c>
      <c r="B24">
        <v>23222000</v>
      </c>
      <c r="C24" s="16">
        <v>69.433333333333337</v>
      </c>
      <c r="D24" s="16">
        <v>1685.5555555555557</v>
      </c>
      <c r="E24" s="16">
        <v>41.747925659198657</v>
      </c>
      <c r="F24" s="16">
        <v>1.8786566546639394</v>
      </c>
      <c r="G24" s="16">
        <v>48.45</v>
      </c>
      <c r="H24" s="22">
        <v>1982</v>
      </c>
      <c r="I24">
        <v>28369171.456980065</v>
      </c>
      <c r="J24" s="16">
        <v>100.17864286000322</v>
      </c>
      <c r="K24" s="16">
        <v>2581.6846397531363</v>
      </c>
      <c r="L24" s="16">
        <v>61.6</v>
      </c>
      <c r="M24" s="16">
        <v>2.7719999999999998</v>
      </c>
      <c r="N24" s="16">
        <v>64.599999999999994</v>
      </c>
      <c r="O24" s="22">
        <v>1982</v>
      </c>
      <c r="P24" s="16">
        <v>11.729745168539299</v>
      </c>
      <c r="Q24" s="16">
        <v>19.0148571378</v>
      </c>
      <c r="R24" s="16">
        <v>586.83759999999995</v>
      </c>
      <c r="S24" s="16">
        <v>11.861983217000001</v>
      </c>
      <c r="T24" s="16">
        <v>0.35585949650999998</v>
      </c>
      <c r="U24" s="16">
        <v>13.148750603048059</v>
      </c>
      <c r="V24" s="22">
        <v>1982</v>
      </c>
      <c r="W24" s="16">
        <f t="shared" si="1"/>
        <v>4854.0777953086917</v>
      </c>
      <c r="X24">
        <f t="shared" si="2"/>
        <v>1783.8735897759441</v>
      </c>
      <c r="Y24" s="16">
        <f t="shared" si="3"/>
        <v>115.20990887619867</v>
      </c>
      <c r="Z24">
        <f t="shared" si="4"/>
        <v>24.136475909563622</v>
      </c>
      <c r="AA24">
        <f t="shared" si="0"/>
        <v>42.339641512003013</v>
      </c>
      <c r="AB24">
        <f t="shared" si="6"/>
        <v>1028.1409502283182</v>
      </c>
      <c r="AC24">
        <v>5.0065161511739387</v>
      </c>
      <c r="AD24" s="16">
        <v>1.8398946855564224</v>
      </c>
      <c r="AE24" s="28">
        <f t="shared" si="7"/>
        <v>44.832213225428134</v>
      </c>
      <c r="AF24">
        <f t="shared" si="8"/>
        <v>586.10876906893225</v>
      </c>
      <c r="AG24" s="22">
        <v>1982</v>
      </c>
      <c r="AH24">
        <v>1783.8735897759441</v>
      </c>
      <c r="AI24" s="23">
        <v>1028.1409502283182</v>
      </c>
      <c r="AJ24">
        <v>586.10876906893225</v>
      </c>
      <c r="AK24" s="16">
        <v>44.832213225428134</v>
      </c>
      <c r="AL24" s="16">
        <f t="shared" si="5"/>
        <v>397.19996793395779</v>
      </c>
      <c r="AM24" s="22">
        <v>1982</v>
      </c>
      <c r="AN24">
        <v>1783.8735897759441</v>
      </c>
      <c r="AO24">
        <v>397.19996793395779</v>
      </c>
      <c r="AP24">
        <v>586.10876906893225</v>
      </c>
    </row>
    <row r="25" spans="1:42" x14ac:dyDescent="0.3">
      <c r="A25" s="22">
        <v>1983</v>
      </c>
      <c r="B25">
        <v>23222000</v>
      </c>
      <c r="C25" s="16">
        <v>70.466666666666669</v>
      </c>
      <c r="D25" s="16">
        <v>1711.1111111111111</v>
      </c>
      <c r="E25" s="16">
        <v>42.514812219295393</v>
      </c>
      <c r="F25" s="16">
        <v>1.9131665498682926</v>
      </c>
      <c r="G25" s="16">
        <v>49.34</v>
      </c>
      <c r="H25" s="22">
        <v>1983</v>
      </c>
      <c r="I25">
        <v>28461860.108340405</v>
      </c>
      <c r="J25" s="16">
        <v>99.573126758853107</v>
      </c>
      <c r="K25" s="16">
        <v>2607.4174230586559</v>
      </c>
      <c r="L25" s="16">
        <v>65.400000000000006</v>
      </c>
      <c r="M25" s="16">
        <v>2.9430000000000001</v>
      </c>
      <c r="N25" s="16">
        <v>62.2</v>
      </c>
      <c r="O25" s="22">
        <v>1983</v>
      </c>
      <c r="P25" s="16">
        <v>11.7439258988764</v>
      </c>
      <c r="Q25" s="16">
        <v>19.242428574800002</v>
      </c>
      <c r="R25" s="16">
        <v>592.57240000000002</v>
      </c>
      <c r="S25" s="16">
        <v>11.20957692044</v>
      </c>
      <c r="T25" s="16">
        <v>0.33628730761319997</v>
      </c>
      <c r="U25" s="16">
        <v>12.425572401865679</v>
      </c>
      <c r="V25" s="22">
        <v>1983</v>
      </c>
      <c r="W25" s="16">
        <f t="shared" si="1"/>
        <v>4911.1009341697672</v>
      </c>
      <c r="X25">
        <f t="shared" si="2"/>
        <v>1804.8295933073894</v>
      </c>
      <c r="Y25" s="16">
        <f t="shared" si="3"/>
        <v>119.1243891397354</v>
      </c>
      <c r="Z25">
        <f t="shared" si="4"/>
        <v>24.956559524774566</v>
      </c>
      <c r="AA25">
        <f t="shared" si="0"/>
        <v>43.778213008852759</v>
      </c>
      <c r="AB25">
        <f t="shared" si="6"/>
        <v>1071.919163237171</v>
      </c>
      <c r="AC25">
        <v>5.1924538574814925</v>
      </c>
      <c r="AD25" s="16">
        <v>1.9082267926244485</v>
      </c>
      <c r="AE25" s="28">
        <f t="shared" si="7"/>
        <v>46.740440018052581</v>
      </c>
      <c r="AF25">
        <f t="shared" si="8"/>
        <v>611.06532859370679</v>
      </c>
      <c r="AG25" s="22">
        <v>1983</v>
      </c>
      <c r="AH25">
        <v>1804.8295933073894</v>
      </c>
      <c r="AI25" s="23">
        <v>1071.919163237171</v>
      </c>
      <c r="AJ25">
        <v>611.06532859370679</v>
      </c>
      <c r="AK25" s="16">
        <v>46.740440018052581</v>
      </c>
      <c r="AL25" s="16">
        <f t="shared" si="5"/>
        <v>414.11339462541162</v>
      </c>
      <c r="AM25" s="22">
        <v>1983</v>
      </c>
      <c r="AN25">
        <v>1804.8295933073894</v>
      </c>
      <c r="AO25">
        <v>414.11339462541162</v>
      </c>
      <c r="AP25">
        <v>611.06532859370679</v>
      </c>
    </row>
    <row r="26" spans="1:42" x14ac:dyDescent="0.3">
      <c r="A26" s="22">
        <v>1984</v>
      </c>
      <c r="B26">
        <v>23222000</v>
      </c>
      <c r="C26" s="16">
        <v>71.5</v>
      </c>
      <c r="D26" s="16">
        <v>1736.6666666666667</v>
      </c>
      <c r="E26" s="16">
        <v>45.048122878491348</v>
      </c>
      <c r="F26" s="16">
        <v>2.0271655295321107</v>
      </c>
      <c r="G26" s="16">
        <v>52.28</v>
      </c>
      <c r="H26" s="22">
        <v>1984</v>
      </c>
      <c r="I26">
        <v>28425603.345261887</v>
      </c>
      <c r="J26" s="16">
        <v>97.666631245807963</v>
      </c>
      <c r="K26" s="16">
        <v>2642.3090549547637</v>
      </c>
      <c r="L26" s="16">
        <v>65.3</v>
      </c>
      <c r="M26" s="16">
        <v>2.9384999999999999</v>
      </c>
      <c r="N26" s="16">
        <v>63.2</v>
      </c>
      <c r="O26" s="22">
        <v>1984</v>
      </c>
      <c r="P26" s="16">
        <v>11.758106629213501</v>
      </c>
      <c r="Q26" s="16">
        <v>19.47</v>
      </c>
      <c r="R26" s="16">
        <v>598.30719999999997</v>
      </c>
      <c r="S26" s="16">
        <v>12.4293276536</v>
      </c>
      <c r="T26" s="16">
        <v>0.37287982960799998</v>
      </c>
      <c r="U26" s="16">
        <v>13.777639581089193</v>
      </c>
      <c r="V26" s="22">
        <v>1984</v>
      </c>
      <c r="W26" s="16">
        <f t="shared" si="1"/>
        <v>4977.2829216214304</v>
      </c>
      <c r="X26">
        <f t="shared" si="2"/>
        <v>1829.1514736958757</v>
      </c>
      <c r="Y26" s="16">
        <f t="shared" si="3"/>
        <v>122.77745053209135</v>
      </c>
      <c r="Z26">
        <f t="shared" si="4"/>
        <v>25.721875886473136</v>
      </c>
      <c r="AA26">
        <f t="shared" si="0"/>
        <v>45.120713070543573</v>
      </c>
      <c r="AB26">
        <f t="shared" si="6"/>
        <v>1117.0398763077146</v>
      </c>
      <c r="AC26">
        <v>5.3385453591401104</v>
      </c>
      <c r="AD26" s="16">
        <v>1.9619154194839905</v>
      </c>
      <c r="AE26" s="28">
        <f t="shared" si="7"/>
        <v>48.702355437536575</v>
      </c>
      <c r="AF26">
        <f t="shared" si="8"/>
        <v>636.78720448017998</v>
      </c>
      <c r="AG26" s="22">
        <v>1984</v>
      </c>
      <c r="AH26">
        <v>1829.1514736958757</v>
      </c>
      <c r="AI26" s="23">
        <v>1117.0398763077146</v>
      </c>
      <c r="AJ26">
        <v>636.78720448017998</v>
      </c>
      <c r="AK26" s="16">
        <v>48.702355437536575</v>
      </c>
      <c r="AL26" s="16">
        <f t="shared" si="5"/>
        <v>431.55031638999804</v>
      </c>
      <c r="AM26" s="22">
        <v>1984</v>
      </c>
      <c r="AN26">
        <v>1829.1514736958757</v>
      </c>
      <c r="AO26">
        <v>431.55031638999804</v>
      </c>
      <c r="AP26">
        <v>636.78720448017998</v>
      </c>
    </row>
    <row r="27" spans="1:42" x14ac:dyDescent="0.3">
      <c r="A27" s="22">
        <v>1985</v>
      </c>
      <c r="B27">
        <v>23222000</v>
      </c>
      <c r="C27" s="16">
        <v>72.533333333333331</v>
      </c>
      <c r="D27" s="16">
        <v>1762.2222222222222</v>
      </c>
      <c r="E27" s="16">
        <v>47.546966725997564</v>
      </c>
      <c r="F27" s="16">
        <v>2.1396135026698904</v>
      </c>
      <c r="G27" s="16">
        <v>55.18</v>
      </c>
      <c r="H27" s="22">
        <v>1985</v>
      </c>
      <c r="I27">
        <v>28291257.283498399</v>
      </c>
      <c r="J27" s="16">
        <v>95.924448748682863</v>
      </c>
      <c r="K27" s="16">
        <v>2664.2825674598125</v>
      </c>
      <c r="L27" s="16">
        <v>63</v>
      </c>
      <c r="M27" s="16">
        <v>2.835</v>
      </c>
      <c r="N27" s="16">
        <v>64.599999999999994</v>
      </c>
      <c r="O27" s="22">
        <v>1985</v>
      </c>
      <c r="P27" s="16">
        <v>11.772287359550599</v>
      </c>
      <c r="Q27" s="16">
        <v>20.217333329399999</v>
      </c>
      <c r="R27" s="16">
        <v>613.05719999999997</v>
      </c>
      <c r="S27" s="16">
        <v>11.921859874400001</v>
      </c>
      <c r="T27" s="16">
        <v>0.357655796232</v>
      </c>
      <c r="U27" s="16">
        <v>13.215122576494155</v>
      </c>
      <c r="V27" s="22">
        <v>1985</v>
      </c>
      <c r="W27" s="16">
        <f t="shared" si="1"/>
        <v>5039.5619896820344</v>
      </c>
      <c r="X27">
        <f t="shared" si="2"/>
        <v>1852.0390312081477</v>
      </c>
      <c r="Y27" s="16">
        <f t="shared" si="3"/>
        <v>122.46882660039756</v>
      </c>
      <c r="Z27">
        <f t="shared" si="4"/>
        <v>25.657219172783289</v>
      </c>
      <c r="AA27">
        <f t="shared" si="0"/>
        <v>45.007293775646104</v>
      </c>
      <c r="AB27">
        <f t="shared" si="6"/>
        <v>1162.0471700833607</v>
      </c>
      <c r="AC27">
        <v>5.3322692989018901</v>
      </c>
      <c r="AD27" s="16">
        <v>1.9596089673464445</v>
      </c>
      <c r="AE27" s="28">
        <f t="shared" si="7"/>
        <v>50.661964404883022</v>
      </c>
      <c r="AF27">
        <f t="shared" si="8"/>
        <v>662.44442365296322</v>
      </c>
      <c r="AG27" s="22">
        <v>1985</v>
      </c>
      <c r="AH27">
        <v>1852.0390312081477</v>
      </c>
      <c r="AI27" s="23">
        <v>1162.0471700833607</v>
      </c>
      <c r="AJ27">
        <v>662.44442365296322</v>
      </c>
      <c r="AK27" s="16">
        <v>50.661964404883022</v>
      </c>
      <c r="AL27" s="16">
        <f t="shared" si="5"/>
        <v>448.94078202551447</v>
      </c>
      <c r="AM27" s="22">
        <v>1985</v>
      </c>
      <c r="AN27">
        <v>1852.0390312081477</v>
      </c>
      <c r="AO27">
        <v>448.94078202551447</v>
      </c>
      <c r="AP27">
        <v>662.44442365296322</v>
      </c>
    </row>
    <row r="28" spans="1:42" x14ac:dyDescent="0.3">
      <c r="A28" s="22">
        <v>1986</v>
      </c>
      <c r="B28">
        <v>23057000</v>
      </c>
      <c r="C28" s="16">
        <v>73.566666666666677</v>
      </c>
      <c r="D28" s="16">
        <v>1787.7777777777778</v>
      </c>
      <c r="E28" s="16">
        <v>42.738846495278707</v>
      </c>
      <c r="F28" s="16">
        <v>1.9232480922875417</v>
      </c>
      <c r="G28" s="16">
        <v>49.6</v>
      </c>
      <c r="H28" s="22">
        <v>1986</v>
      </c>
      <c r="I28">
        <v>28206627.838141847</v>
      </c>
      <c r="J28" s="16">
        <v>101.44156426395591</v>
      </c>
      <c r="K28" s="16">
        <v>2656.5557774983231</v>
      </c>
      <c r="L28" s="16">
        <v>63.1</v>
      </c>
      <c r="M28" s="16">
        <v>2.8395000000000001</v>
      </c>
      <c r="N28" s="16">
        <v>63</v>
      </c>
      <c r="O28" s="22">
        <v>1986</v>
      </c>
      <c r="P28" s="16">
        <v>11.786468089887601</v>
      </c>
      <c r="Q28" s="16">
        <v>20.9646666706</v>
      </c>
      <c r="R28" s="16">
        <v>627.80719999999997</v>
      </c>
      <c r="S28" s="16">
        <v>12.431704574799999</v>
      </c>
      <c r="T28" s="16">
        <v>0.37295113724399998</v>
      </c>
      <c r="U28" s="16">
        <v>13.780274346582463</v>
      </c>
      <c r="V28" s="22">
        <v>1986</v>
      </c>
      <c r="W28" s="16">
        <f t="shared" si="1"/>
        <v>5072.1407552761011</v>
      </c>
      <c r="X28">
        <f t="shared" si="2"/>
        <v>1864.011727563967</v>
      </c>
      <c r="Y28" s="16">
        <f t="shared" si="3"/>
        <v>118.27055107007871</v>
      </c>
      <c r="Z28">
        <f t="shared" si="4"/>
        <v>24.777680449181489</v>
      </c>
      <c r="AA28">
        <f t="shared" si="0"/>
        <v>43.464427518253927</v>
      </c>
      <c r="AB28">
        <f t="shared" si="6"/>
        <v>1205.5115976016145</v>
      </c>
      <c r="AC28">
        <v>5.1356992295315411</v>
      </c>
      <c r="AD28" s="16">
        <v>1.8873694668528413</v>
      </c>
      <c r="AE28" s="28">
        <f t="shared" si="7"/>
        <v>52.549333871735861</v>
      </c>
      <c r="AF28">
        <f t="shared" si="8"/>
        <v>687.22210410214473</v>
      </c>
      <c r="AG28" s="22">
        <v>1986</v>
      </c>
      <c r="AH28">
        <v>1864.011727563967</v>
      </c>
      <c r="AI28" s="23">
        <v>1205.5115976016145</v>
      </c>
      <c r="AJ28">
        <v>687.22210410214473</v>
      </c>
      <c r="AK28" s="16">
        <v>52.549333871735861</v>
      </c>
      <c r="AL28" s="16">
        <f t="shared" si="5"/>
        <v>465.74015962773393</v>
      </c>
      <c r="AM28" s="22">
        <v>1986</v>
      </c>
      <c r="AN28">
        <v>1864.011727563967</v>
      </c>
      <c r="AO28">
        <v>465.74015962773393</v>
      </c>
      <c r="AP28">
        <v>687.22210410214473</v>
      </c>
    </row>
    <row r="29" spans="1:42" x14ac:dyDescent="0.3">
      <c r="A29" s="22">
        <v>1987</v>
      </c>
      <c r="B29">
        <v>23057000</v>
      </c>
      <c r="C29" s="16">
        <v>74.600000000000009</v>
      </c>
      <c r="D29" s="16">
        <v>1813.3333333333333</v>
      </c>
      <c r="E29" s="16">
        <v>46.616362810374561</v>
      </c>
      <c r="F29" s="16">
        <v>2.0977363264668552</v>
      </c>
      <c r="G29" s="16">
        <v>54.1</v>
      </c>
      <c r="H29" s="22">
        <v>1987</v>
      </c>
      <c r="I29">
        <v>28137092.732246172</v>
      </c>
      <c r="J29" s="16">
        <v>101.37653567642064</v>
      </c>
      <c r="K29" s="16">
        <v>2677.5331100698759</v>
      </c>
      <c r="L29" s="16">
        <v>64.400000000000006</v>
      </c>
      <c r="M29" s="16">
        <v>2.8980000000000001</v>
      </c>
      <c r="N29" s="16">
        <v>63.8</v>
      </c>
      <c r="O29" s="22">
        <v>1987</v>
      </c>
      <c r="P29" s="16">
        <v>11.8006488202247</v>
      </c>
      <c r="Q29" s="16">
        <v>21.712</v>
      </c>
      <c r="R29" s="16">
        <v>642.55719999999997</v>
      </c>
      <c r="S29" s="16">
        <v>12.9745728968</v>
      </c>
      <c r="T29" s="16">
        <v>0.389237186904</v>
      </c>
      <c r="U29" s="16">
        <v>14.382032083521704</v>
      </c>
      <c r="V29" s="22">
        <v>1987</v>
      </c>
      <c r="W29" s="16">
        <f t="shared" si="1"/>
        <v>5133.4236434032091</v>
      </c>
      <c r="X29">
        <f t="shared" si="2"/>
        <v>1886.5331889506792</v>
      </c>
      <c r="Y29" s="16">
        <f t="shared" si="3"/>
        <v>123.99093570717457</v>
      </c>
      <c r="Z29">
        <f t="shared" si="4"/>
        <v>25.976101030653073</v>
      </c>
      <c r="AA29">
        <f t="shared" si="0"/>
        <v>45.566668872386657</v>
      </c>
      <c r="AB29">
        <f t="shared" si="6"/>
        <v>1251.0782664740011</v>
      </c>
      <c r="AC29">
        <v>5.3849735133708556</v>
      </c>
      <c r="AD29" s="16">
        <v>1.9789777661637895</v>
      </c>
      <c r="AE29" s="28">
        <f t="shared" si="7"/>
        <v>54.528311637899648</v>
      </c>
      <c r="AF29">
        <f t="shared" si="8"/>
        <v>713.19820513279785</v>
      </c>
      <c r="AG29" s="22">
        <v>1987</v>
      </c>
      <c r="AH29">
        <v>1886.5331889506792</v>
      </c>
      <c r="AI29" s="23">
        <v>1251.0782664740011</v>
      </c>
      <c r="AJ29">
        <v>713.19820513279785</v>
      </c>
      <c r="AK29" s="16">
        <v>54.528311637899648</v>
      </c>
      <c r="AL29" s="16">
        <f t="shared" si="5"/>
        <v>483.3517497033036</v>
      </c>
      <c r="AM29" s="22">
        <v>1987</v>
      </c>
      <c r="AN29">
        <v>1886.5331889506792</v>
      </c>
      <c r="AO29">
        <v>483.3517497033036</v>
      </c>
      <c r="AP29">
        <v>713.19820513279785</v>
      </c>
    </row>
    <row r="30" spans="1:42" x14ac:dyDescent="0.3">
      <c r="A30" s="22">
        <v>1988</v>
      </c>
      <c r="B30">
        <v>23057000</v>
      </c>
      <c r="C30" s="16">
        <v>75.63333333333334</v>
      </c>
      <c r="D30" s="16">
        <v>1838.8888888888889</v>
      </c>
      <c r="E30" s="16">
        <v>49.209990390027556</v>
      </c>
      <c r="F30" s="16">
        <v>2.2144495675512399</v>
      </c>
      <c r="G30" s="16">
        <v>57.11</v>
      </c>
      <c r="H30" s="22">
        <v>1988</v>
      </c>
      <c r="I30">
        <v>27983276.18862154</v>
      </c>
      <c r="J30" s="16">
        <v>100.17651224163696</v>
      </c>
      <c r="K30" s="16">
        <v>2696.724291861402</v>
      </c>
      <c r="L30" s="16">
        <v>65.5</v>
      </c>
      <c r="M30" s="16">
        <v>2.9474999999999998</v>
      </c>
      <c r="N30" s="16">
        <v>67.400000000000006</v>
      </c>
      <c r="O30" s="22">
        <v>1988</v>
      </c>
      <c r="P30" s="16">
        <v>11.8148295505618</v>
      </c>
      <c r="Q30" s="16">
        <v>22.4593333294</v>
      </c>
      <c r="R30" s="16">
        <v>657.30719999999997</v>
      </c>
      <c r="S30" s="16">
        <v>14.052048171999999</v>
      </c>
      <c r="T30" s="16">
        <v>0.42156144515999994</v>
      </c>
      <c r="U30" s="16">
        <v>15.576390009627289</v>
      </c>
      <c r="V30" s="22">
        <v>1988</v>
      </c>
      <c r="W30" s="16">
        <f t="shared" si="1"/>
        <v>5192.9203807502909</v>
      </c>
      <c r="X30">
        <f t="shared" si="2"/>
        <v>1908.3982399257318</v>
      </c>
      <c r="Y30" s="16">
        <f t="shared" si="3"/>
        <v>128.76203856202756</v>
      </c>
      <c r="Z30">
        <f t="shared" si="4"/>
        <v>26.975647078744771</v>
      </c>
      <c r="AA30">
        <f t="shared" si="0"/>
        <v>47.320049171545129</v>
      </c>
      <c r="AB30">
        <f t="shared" si="6"/>
        <v>1298.3983156455463</v>
      </c>
      <c r="AC30">
        <v>5.5835110127112397</v>
      </c>
      <c r="AD30" s="16">
        <v>2.0519402971713805</v>
      </c>
      <c r="AE30" s="28">
        <f t="shared" si="7"/>
        <v>56.580251935071026</v>
      </c>
      <c r="AF30">
        <f t="shared" si="8"/>
        <v>740.17385221154268</v>
      </c>
      <c r="AG30" s="22">
        <v>1988</v>
      </c>
      <c r="AH30">
        <v>1908.3982399257318</v>
      </c>
      <c r="AI30" s="23">
        <v>1298.3983156455463</v>
      </c>
      <c r="AJ30">
        <v>740.17385221154268</v>
      </c>
      <c r="AK30" s="16">
        <v>56.580251935071026</v>
      </c>
      <c r="AL30" s="16">
        <f t="shared" si="5"/>
        <v>501.64421149893258</v>
      </c>
      <c r="AM30" s="22">
        <v>1988</v>
      </c>
      <c r="AN30">
        <v>1908.3982399257318</v>
      </c>
      <c r="AO30">
        <v>501.64421149893258</v>
      </c>
      <c r="AP30">
        <v>740.17385221154268</v>
      </c>
    </row>
    <row r="31" spans="1:42" x14ac:dyDescent="0.3">
      <c r="A31" s="22">
        <v>1989</v>
      </c>
      <c r="B31">
        <v>23057000</v>
      </c>
      <c r="C31" s="16">
        <v>76.666666666666671</v>
      </c>
      <c r="D31" s="16">
        <v>1864.4444444444443</v>
      </c>
      <c r="E31" s="16">
        <v>50.605896263462064</v>
      </c>
      <c r="F31" s="16">
        <v>2.2772653318557929</v>
      </c>
      <c r="G31" s="16">
        <v>58.73</v>
      </c>
      <c r="H31" s="22">
        <v>1989</v>
      </c>
      <c r="I31">
        <v>27722908.214328248</v>
      </c>
      <c r="J31" s="16">
        <v>102.72178717817934</v>
      </c>
      <c r="K31" s="16">
        <v>2708.4291659773216</v>
      </c>
      <c r="L31" s="16">
        <v>67.5</v>
      </c>
      <c r="M31" s="16">
        <v>3.0375000000000001</v>
      </c>
      <c r="N31" s="16">
        <v>67</v>
      </c>
      <c r="O31" s="22">
        <v>1989</v>
      </c>
      <c r="P31" s="16">
        <v>11.829010280898901</v>
      </c>
      <c r="Q31" s="16">
        <v>23.215555999999999</v>
      </c>
      <c r="R31" s="16">
        <v>672.05719999999997</v>
      </c>
      <c r="S31" s="16">
        <v>14.358003999999999</v>
      </c>
      <c r="T31" s="16">
        <v>0.43074011999999995</v>
      </c>
      <c r="U31" s="16">
        <v>15.915535395717162</v>
      </c>
      <c r="V31" s="22">
        <v>1989</v>
      </c>
      <c r="W31" s="16">
        <f t="shared" si="1"/>
        <v>5244.9308104217662</v>
      </c>
      <c r="X31">
        <f t="shared" si="2"/>
        <v>1927.5120728299989</v>
      </c>
      <c r="Y31" s="16">
        <f t="shared" si="3"/>
        <v>132.46390026346205</v>
      </c>
      <c r="Z31">
        <f t="shared" si="4"/>
        <v>27.751187105195299</v>
      </c>
      <c r="AA31">
        <f t="shared" si="0"/>
        <v>48.680483346822299</v>
      </c>
      <c r="AB31">
        <f t="shared" si="6"/>
        <v>1347.0787989923685</v>
      </c>
      <c r="AC31">
        <v>5.7455054518557933</v>
      </c>
      <c r="AD31" s="16">
        <v>2.111473253557004</v>
      </c>
      <c r="AE31" s="28">
        <f t="shared" si="7"/>
        <v>58.691725188628027</v>
      </c>
      <c r="AF31">
        <f t="shared" si="8"/>
        <v>767.92503931673798</v>
      </c>
      <c r="AG31" s="22">
        <v>1989</v>
      </c>
      <c r="AH31">
        <v>1927.5120728299989</v>
      </c>
      <c r="AI31" s="23">
        <v>1347.0787989923685</v>
      </c>
      <c r="AJ31">
        <v>767.92503931673798</v>
      </c>
      <c r="AK31" s="16">
        <v>58.691725188628027</v>
      </c>
      <c r="AL31" s="16">
        <f t="shared" si="5"/>
        <v>520.46203448700248</v>
      </c>
      <c r="AM31" s="22">
        <v>1989</v>
      </c>
      <c r="AN31">
        <v>1927.5120728299989</v>
      </c>
      <c r="AO31">
        <v>520.46203448700248</v>
      </c>
      <c r="AP31">
        <v>767.92503931673798</v>
      </c>
    </row>
    <row r="32" spans="1:42" x14ac:dyDescent="0.3">
      <c r="A32" s="22">
        <v>1990</v>
      </c>
      <c r="B32">
        <v>23057000</v>
      </c>
      <c r="C32" s="16">
        <v>77.7</v>
      </c>
      <c r="D32" s="16">
        <v>1890</v>
      </c>
      <c r="E32" s="16">
        <v>47.495266508462947</v>
      </c>
      <c r="F32" s="16">
        <v>2.1372869928808327</v>
      </c>
      <c r="G32" s="16">
        <v>55.12</v>
      </c>
      <c r="H32" s="22">
        <v>1990</v>
      </c>
      <c r="I32">
        <v>27630559.68920432</v>
      </c>
      <c r="J32" s="16">
        <v>99.320965345772805</v>
      </c>
      <c r="K32" s="16">
        <v>2731.3343726223243</v>
      </c>
      <c r="L32" s="16">
        <v>65.599999999999994</v>
      </c>
      <c r="M32" s="16">
        <v>2.9519999999999995</v>
      </c>
      <c r="N32" s="16">
        <v>67.599999999999994</v>
      </c>
      <c r="O32" s="22">
        <v>1990</v>
      </c>
      <c r="P32" s="16">
        <v>11.843191011236</v>
      </c>
      <c r="Q32" s="16">
        <v>23.96462</v>
      </c>
      <c r="R32" s="16">
        <v>686.80719999999997</v>
      </c>
      <c r="S32" s="16">
        <v>16.805800731800002</v>
      </c>
      <c r="T32" s="16">
        <v>0.50417402195400007</v>
      </c>
      <c r="U32" s="16">
        <v>18.628864875670207</v>
      </c>
      <c r="V32" s="22">
        <v>1990</v>
      </c>
      <c r="W32" s="16">
        <f t="shared" si="1"/>
        <v>5308.1415726223249</v>
      </c>
      <c r="X32">
        <f t="shared" si="2"/>
        <v>1950.7420279387043</v>
      </c>
      <c r="Y32" s="16">
        <f t="shared" si="3"/>
        <v>129.90106724026293</v>
      </c>
      <c r="Z32">
        <f t="shared" si="4"/>
        <v>27.214273586835084</v>
      </c>
      <c r="AA32">
        <f t="shared" si="0"/>
        <v>47.738642210796627</v>
      </c>
      <c r="AB32">
        <f t="shared" si="6"/>
        <v>1394.8174412031651</v>
      </c>
      <c r="AC32">
        <v>5.5934610148348316</v>
      </c>
      <c r="AD32" s="16">
        <v>2.0555969229518007</v>
      </c>
      <c r="AE32" s="28">
        <f t="shared" si="7"/>
        <v>60.747322111579827</v>
      </c>
      <c r="AF32">
        <f t="shared" si="8"/>
        <v>795.13931290357311</v>
      </c>
      <c r="AG32" s="22">
        <v>1990</v>
      </c>
      <c r="AH32">
        <v>1950.7420279387043</v>
      </c>
      <c r="AI32" s="23">
        <v>1394.8174412031651</v>
      </c>
      <c r="AJ32">
        <v>795.13931290357311</v>
      </c>
      <c r="AK32" s="16">
        <v>60.747322111579827</v>
      </c>
      <c r="AL32" s="16">
        <f t="shared" si="5"/>
        <v>538.93080618801218</v>
      </c>
      <c r="AM32" s="22">
        <v>1990</v>
      </c>
      <c r="AN32">
        <v>1950.7420279387043</v>
      </c>
      <c r="AO32">
        <v>538.93080618801218</v>
      </c>
      <c r="AP32">
        <v>795.13931290357311</v>
      </c>
    </row>
    <row r="33" spans="1:42" x14ac:dyDescent="0.3">
      <c r="A33" s="22">
        <v>1991</v>
      </c>
      <c r="B33">
        <v>23057000</v>
      </c>
      <c r="C33" s="16">
        <v>78.7</v>
      </c>
      <c r="D33" s="16">
        <v>1912.3333333333333</v>
      </c>
      <c r="E33" s="16">
        <v>39.369999999999997</v>
      </c>
      <c r="F33" s="16">
        <v>1.7716499999999997</v>
      </c>
      <c r="G33" s="16">
        <v>44.65</v>
      </c>
      <c r="H33" s="22">
        <v>1991</v>
      </c>
      <c r="I33">
        <v>27471835.108589828</v>
      </c>
      <c r="J33" s="16">
        <v>98.118223956118797</v>
      </c>
      <c r="K33" s="16">
        <v>2769.4856115693024</v>
      </c>
      <c r="L33" s="16">
        <v>64</v>
      </c>
      <c r="M33" s="16">
        <v>2.88</v>
      </c>
      <c r="N33" s="16">
        <v>68.400000000000006</v>
      </c>
      <c r="O33" s="22">
        <v>1991</v>
      </c>
      <c r="P33" s="16">
        <v>11.857371741572999</v>
      </c>
      <c r="Q33" s="16">
        <v>24.282394</v>
      </c>
      <c r="R33" s="16">
        <v>699.56299999999999</v>
      </c>
      <c r="S33" s="16">
        <v>15.0938391852</v>
      </c>
      <c r="T33" s="16">
        <v>0.45281517555599998</v>
      </c>
      <c r="U33" s="16">
        <v>16.731192706821457</v>
      </c>
      <c r="V33" s="22">
        <v>1991</v>
      </c>
      <c r="W33" s="16">
        <f t="shared" si="1"/>
        <v>5381.381944902636</v>
      </c>
      <c r="X33">
        <f t="shared" si="2"/>
        <v>1977.6578647517188</v>
      </c>
      <c r="Y33" s="16">
        <f t="shared" si="3"/>
        <v>118.4638391852</v>
      </c>
      <c r="Z33">
        <f t="shared" si="4"/>
        <v>24.818174309299398</v>
      </c>
      <c r="AA33">
        <f t="shared" si="0"/>
        <v>43.535460900560999</v>
      </c>
      <c r="AB33">
        <f t="shared" si="6"/>
        <v>1438.3529021037261</v>
      </c>
      <c r="AC33">
        <v>5.1044651755559993</v>
      </c>
      <c r="AD33" s="16">
        <v>1.8758909520168296</v>
      </c>
      <c r="AE33" s="28">
        <f t="shared" si="7"/>
        <v>62.623213063596658</v>
      </c>
      <c r="AF33">
        <f t="shared" si="8"/>
        <v>819.95748721287248</v>
      </c>
      <c r="AG33" s="22">
        <v>1991</v>
      </c>
      <c r="AH33">
        <v>1977.6578647517188</v>
      </c>
      <c r="AI33" s="23">
        <v>1438.3529021037261</v>
      </c>
      <c r="AJ33">
        <v>819.95748721287248</v>
      </c>
      <c r="AK33" s="16">
        <v>62.623213063596658</v>
      </c>
      <c r="AL33" s="16">
        <f t="shared" si="5"/>
        <v>555.77220182725705</v>
      </c>
      <c r="AM33" s="22">
        <v>1991</v>
      </c>
      <c r="AN33">
        <v>1977.6578647517188</v>
      </c>
      <c r="AO33">
        <v>555.77220182725705</v>
      </c>
    </row>
    <row r="34" spans="1:42" x14ac:dyDescent="0.3">
      <c r="A34" s="22">
        <v>1992</v>
      </c>
      <c r="B34">
        <v>23057000</v>
      </c>
      <c r="C34" s="16">
        <v>79.7</v>
      </c>
      <c r="D34" s="16">
        <v>1934.6666666666667</v>
      </c>
      <c r="E34" s="16">
        <v>45.15</v>
      </c>
      <c r="F34" s="16">
        <v>2.0317499999999997</v>
      </c>
      <c r="G34" s="16">
        <v>50.98</v>
      </c>
      <c r="H34" s="22">
        <v>1992</v>
      </c>
      <c r="I34">
        <v>27236043.213621236</v>
      </c>
      <c r="J34" s="16">
        <v>104.10695573854943</v>
      </c>
      <c r="K34" s="16">
        <v>2782.9365645395419</v>
      </c>
      <c r="L34" s="16">
        <v>66.3</v>
      </c>
      <c r="M34" s="16">
        <v>2.9834999999999998</v>
      </c>
      <c r="N34" s="16">
        <v>70.2</v>
      </c>
      <c r="O34" s="22">
        <v>1992</v>
      </c>
      <c r="P34" s="16">
        <v>11.8715524719101</v>
      </c>
      <c r="Q34" s="16">
        <v>24.600286000000001</v>
      </c>
      <c r="R34" s="16">
        <v>712.31880000000001</v>
      </c>
      <c r="S34" s="16">
        <v>14.319836959</v>
      </c>
      <c r="T34" s="16">
        <v>0.42959510876999996</v>
      </c>
      <c r="U34" s="16">
        <v>15.873228060241752</v>
      </c>
      <c r="V34" s="22">
        <v>1992</v>
      </c>
      <c r="W34" s="16">
        <f t="shared" si="1"/>
        <v>5429.9220312062089</v>
      </c>
      <c r="X34">
        <f t="shared" si="2"/>
        <v>1995.4963464682817</v>
      </c>
      <c r="Y34" s="16">
        <f t="shared" si="3"/>
        <v>125.76983695899999</v>
      </c>
      <c r="Z34">
        <f t="shared" si="4"/>
        <v>26.348780842910497</v>
      </c>
      <c r="AA34">
        <f t="shared" ref="AA34:AA59" si="9">SUM(Y34*0.3675)</f>
        <v>46.220415082432496</v>
      </c>
      <c r="AB34">
        <f t="shared" si="6"/>
        <v>1484.5733171861586</v>
      </c>
      <c r="AC34">
        <v>5.4448451087700001</v>
      </c>
      <c r="AD34" s="16">
        <v>2.000980577472975</v>
      </c>
      <c r="AE34" s="28">
        <f t="shared" si="7"/>
        <v>64.624193641069638</v>
      </c>
      <c r="AF34">
        <f t="shared" si="8"/>
        <v>846.30626805578299</v>
      </c>
      <c r="AG34" s="22">
        <v>1992</v>
      </c>
      <c r="AH34">
        <v>1995.4963464682817</v>
      </c>
      <c r="AI34" s="23">
        <v>1484.5733171861586</v>
      </c>
      <c r="AJ34">
        <v>846.30626805578299</v>
      </c>
      <c r="AK34" s="16">
        <v>64.624193641069638</v>
      </c>
      <c r="AL34" s="16">
        <f t="shared" si="5"/>
        <v>573.64285548930604</v>
      </c>
      <c r="AM34" s="22">
        <v>1992</v>
      </c>
      <c r="AN34">
        <v>1995.4963464682817</v>
      </c>
      <c r="AO34">
        <v>573.64285548930604</v>
      </c>
      <c r="AP34">
        <v>846.30626805578299</v>
      </c>
    </row>
    <row r="35" spans="1:42" x14ac:dyDescent="0.3">
      <c r="A35" s="22">
        <v>1993</v>
      </c>
      <c r="B35">
        <v>23057000</v>
      </c>
      <c r="C35" s="16">
        <v>80.7</v>
      </c>
      <c r="D35" s="16">
        <v>1957</v>
      </c>
      <c r="E35" s="16">
        <v>47.7</v>
      </c>
      <c r="F35" s="16">
        <v>2.1465000000000001</v>
      </c>
      <c r="G35" s="16">
        <v>53.78</v>
      </c>
      <c r="H35" s="22">
        <v>1993</v>
      </c>
      <c r="I35">
        <v>27259380.004341163</v>
      </c>
      <c r="J35" s="16">
        <v>100.57866111274153</v>
      </c>
      <c r="K35" s="16">
        <v>2821.4682968345455</v>
      </c>
      <c r="L35" s="16">
        <v>67.2</v>
      </c>
      <c r="M35" s="16">
        <v>3.024</v>
      </c>
      <c r="N35" s="16">
        <v>71.5</v>
      </c>
      <c r="O35" s="22">
        <v>1993</v>
      </c>
      <c r="P35" s="16">
        <v>11.8857332022472</v>
      </c>
      <c r="Q35" s="16">
        <v>24.918060000000001</v>
      </c>
      <c r="R35" s="16">
        <v>725.07460000000003</v>
      </c>
      <c r="S35" s="16">
        <v>14.902103203599999</v>
      </c>
      <c r="T35" s="16">
        <v>0.44706309610799999</v>
      </c>
      <c r="U35" s="16">
        <v>16.518657538159616</v>
      </c>
      <c r="V35" s="22">
        <v>1993</v>
      </c>
      <c r="W35" s="16">
        <f t="shared" si="1"/>
        <v>5503.5428968345459</v>
      </c>
      <c r="X35">
        <f t="shared" si="2"/>
        <v>2022.5520145866956</v>
      </c>
      <c r="Y35" s="16">
        <f t="shared" si="3"/>
        <v>129.80210320360001</v>
      </c>
      <c r="Z35">
        <f t="shared" si="4"/>
        <v>27.193540621154202</v>
      </c>
      <c r="AA35">
        <f t="shared" si="9"/>
        <v>47.702272927323001</v>
      </c>
      <c r="AB35">
        <f t="shared" si="6"/>
        <v>1532.2755901134817</v>
      </c>
      <c r="AC35">
        <v>5.6175630961080003</v>
      </c>
      <c r="AD35" s="16">
        <v>2.0644544378196903</v>
      </c>
      <c r="AE35" s="28">
        <f t="shared" si="7"/>
        <v>66.688648078889329</v>
      </c>
      <c r="AF35">
        <f t="shared" si="8"/>
        <v>873.49980867693716</v>
      </c>
      <c r="AG35" s="22">
        <v>1993</v>
      </c>
      <c r="AH35">
        <v>2022.5520145866956</v>
      </c>
      <c r="AI35" s="23">
        <v>1532.2755901134817</v>
      </c>
      <c r="AJ35">
        <v>873.49980867693716</v>
      </c>
      <c r="AK35" s="16">
        <v>66.688648078889329</v>
      </c>
      <c r="AL35" s="16">
        <f t="shared" si="5"/>
        <v>592.08713335765526</v>
      </c>
      <c r="AM35" s="22">
        <v>1993</v>
      </c>
      <c r="AN35">
        <v>2022.5520145866956</v>
      </c>
      <c r="AO35">
        <v>592.08713335765526</v>
      </c>
      <c r="AP35">
        <v>873.49980867693716</v>
      </c>
    </row>
    <row r="36" spans="1:42" x14ac:dyDescent="0.3">
      <c r="A36" s="22">
        <v>1994</v>
      </c>
      <c r="B36">
        <v>23057000</v>
      </c>
      <c r="C36" s="16">
        <v>81.7</v>
      </c>
      <c r="D36" s="16">
        <v>1979.3333333333333</v>
      </c>
      <c r="E36" s="16">
        <v>55.03</v>
      </c>
      <c r="F36" s="16">
        <v>2.4763500000000001</v>
      </c>
      <c r="G36" s="16">
        <v>61.67</v>
      </c>
      <c r="H36" s="22">
        <v>1994</v>
      </c>
      <c r="I36">
        <v>27360135.334750678</v>
      </c>
      <c r="J36" s="16">
        <v>99.78818913424297</v>
      </c>
      <c r="K36" s="16">
        <v>2844.0873232207932</v>
      </c>
      <c r="L36" s="16">
        <v>69.400000000000006</v>
      </c>
      <c r="M36" s="16">
        <v>3.1230000000000002</v>
      </c>
      <c r="N36" s="16">
        <v>72.599999999999994</v>
      </c>
      <c r="O36" s="22">
        <v>1994</v>
      </c>
      <c r="P36" s="16">
        <v>11.899913932584299</v>
      </c>
      <c r="Q36" s="16">
        <v>25.235834000000001</v>
      </c>
      <c r="R36" s="16">
        <v>737.83040000000005</v>
      </c>
      <c r="S36" s="16">
        <v>13.810945545199999</v>
      </c>
      <c r="T36" s="16">
        <v>0.41432836635599996</v>
      </c>
      <c r="U36" s="16">
        <v>15.309132987632045</v>
      </c>
      <c r="V36" s="22">
        <v>1994</v>
      </c>
      <c r="W36" s="16">
        <f t="shared" si="1"/>
        <v>5561.2510565541261</v>
      </c>
      <c r="X36">
        <f t="shared" si="2"/>
        <v>2043.7597632836414</v>
      </c>
      <c r="Y36" s="16">
        <f t="shared" si="3"/>
        <v>138.24094554520002</v>
      </c>
      <c r="Z36">
        <f t="shared" si="4"/>
        <v>28.961478091719403</v>
      </c>
      <c r="AA36">
        <f t="shared" si="9"/>
        <v>50.803547487861003</v>
      </c>
      <c r="AB36">
        <f t="shared" si="6"/>
        <v>1583.0791376013426</v>
      </c>
      <c r="AC36">
        <v>6.0136783663560003</v>
      </c>
      <c r="AD36" s="16">
        <v>2.21002679963583</v>
      </c>
      <c r="AE36" s="28">
        <f t="shared" si="7"/>
        <v>68.898674878525156</v>
      </c>
      <c r="AF36">
        <f t="shared" si="8"/>
        <v>902.46128676865658</v>
      </c>
      <c r="AG36" s="22">
        <v>1994</v>
      </c>
      <c r="AH36">
        <v>2043.7597632836414</v>
      </c>
      <c r="AI36" s="23">
        <v>1583.0791376013426</v>
      </c>
      <c r="AJ36">
        <v>902.46128676865658</v>
      </c>
      <c r="AK36" s="16">
        <v>68.898674878525156</v>
      </c>
      <c r="AL36" s="16">
        <f t="shared" si="5"/>
        <v>611.71917595416085</v>
      </c>
      <c r="AM36" s="22">
        <v>1994</v>
      </c>
      <c r="AN36">
        <v>2043.7597632836414</v>
      </c>
      <c r="AO36">
        <v>611.71917595416085</v>
      </c>
      <c r="AP36">
        <v>902.46128676865658</v>
      </c>
    </row>
    <row r="37" spans="1:42" x14ac:dyDescent="0.3">
      <c r="A37" s="22">
        <v>1995</v>
      </c>
      <c r="B37">
        <v>23057000</v>
      </c>
      <c r="C37" s="16">
        <v>82.7</v>
      </c>
      <c r="D37" s="16">
        <v>2001.6666666666667</v>
      </c>
      <c r="E37" s="16">
        <v>56.71</v>
      </c>
      <c r="F37" s="16">
        <v>2.5519500000000002</v>
      </c>
      <c r="G37" s="16">
        <v>63.57</v>
      </c>
      <c r="H37" s="22">
        <v>1995</v>
      </c>
      <c r="I37">
        <v>27341694.193044648</v>
      </c>
      <c r="J37" s="16">
        <v>98.041339602580265</v>
      </c>
      <c r="K37" s="16">
        <v>2868.0214275352964</v>
      </c>
      <c r="L37" s="16">
        <v>77.5</v>
      </c>
      <c r="M37" s="16">
        <v>3.4874999999999998</v>
      </c>
      <c r="N37" s="16">
        <v>73.400000000000006</v>
      </c>
      <c r="O37" s="22">
        <v>1995</v>
      </c>
      <c r="P37" s="16">
        <v>11.9140946629213</v>
      </c>
      <c r="Q37" s="16">
        <v>25.553726000000001</v>
      </c>
      <c r="R37" s="16">
        <v>750.58619999999996</v>
      </c>
      <c r="S37" s="16">
        <v>14.7850461298</v>
      </c>
      <c r="T37" s="16">
        <v>0.44355138389399995</v>
      </c>
      <c r="U37" s="16">
        <v>16.388902315819312</v>
      </c>
      <c r="V37" s="22">
        <v>1995</v>
      </c>
      <c r="W37" s="16">
        <f t="shared" si="1"/>
        <v>5620.2742942019631</v>
      </c>
      <c r="X37">
        <f t="shared" si="2"/>
        <v>2065.4508031192213</v>
      </c>
      <c r="Y37" s="16">
        <f t="shared" si="3"/>
        <v>148.99504612980002</v>
      </c>
      <c r="Z37">
        <f t="shared" si="4"/>
        <v>31.214462164193101</v>
      </c>
      <c r="AA37">
        <f t="shared" si="9"/>
        <v>54.755679452701507</v>
      </c>
      <c r="AB37">
        <f t="shared" si="6"/>
        <v>1637.8348170540442</v>
      </c>
      <c r="AC37">
        <v>6.4830013838939999</v>
      </c>
      <c r="AD37" s="16">
        <v>2.382503008581045</v>
      </c>
      <c r="AE37" s="28">
        <f t="shared" si="7"/>
        <v>71.281177887106196</v>
      </c>
      <c r="AF37">
        <f t="shared" si="8"/>
        <v>933.67574893284973</v>
      </c>
      <c r="AG37" s="22">
        <v>1995</v>
      </c>
      <c r="AH37">
        <v>2065.4508031192213</v>
      </c>
      <c r="AI37" s="23">
        <v>1637.8348170540442</v>
      </c>
      <c r="AJ37">
        <v>933.67574893284973</v>
      </c>
      <c r="AK37" s="16">
        <v>71.281177887106196</v>
      </c>
      <c r="AL37" s="16">
        <f t="shared" si="5"/>
        <v>632.87789023408823</v>
      </c>
      <c r="AM37" s="22">
        <v>1995</v>
      </c>
      <c r="AN37">
        <v>2065.4508031192213</v>
      </c>
      <c r="AO37">
        <v>632.87789023408823</v>
      </c>
      <c r="AP37">
        <v>933.67574893284973</v>
      </c>
    </row>
    <row r="38" spans="1:42" x14ac:dyDescent="0.3">
      <c r="A38" s="22">
        <v>1996</v>
      </c>
      <c r="B38">
        <v>23008000</v>
      </c>
      <c r="C38" s="16">
        <v>83.7</v>
      </c>
      <c r="D38" s="16">
        <v>2024</v>
      </c>
      <c r="E38" s="16">
        <v>52.59</v>
      </c>
      <c r="F38" s="16">
        <v>2.3665500000000002</v>
      </c>
      <c r="G38" s="16">
        <v>58.97</v>
      </c>
      <c r="H38" s="22">
        <v>1996</v>
      </c>
      <c r="I38">
        <v>27334945.242600299</v>
      </c>
      <c r="J38" s="16">
        <v>100.34721832914289</v>
      </c>
      <c r="K38" s="16">
        <v>2889.3510539899439</v>
      </c>
      <c r="L38" s="16">
        <v>69.599999999999994</v>
      </c>
      <c r="M38" s="16">
        <v>3.1319999999999997</v>
      </c>
      <c r="N38" s="16">
        <v>74.900000000000006</v>
      </c>
      <c r="O38" s="22">
        <v>1996</v>
      </c>
      <c r="P38" s="16">
        <v>11.928275393258399</v>
      </c>
      <c r="Q38" s="16">
        <v>25.871500000000001</v>
      </c>
      <c r="R38" s="16">
        <v>763.26396010999997</v>
      </c>
      <c r="S38" s="16">
        <v>13.508391574599999</v>
      </c>
      <c r="T38" s="16">
        <v>0.40525174723799995</v>
      </c>
      <c r="U38" s="16">
        <v>14.973758486538504</v>
      </c>
      <c r="V38" s="22">
        <v>1996</v>
      </c>
      <c r="W38" s="16">
        <f t="shared" si="1"/>
        <v>5676.6150140999434</v>
      </c>
      <c r="X38">
        <f t="shared" si="2"/>
        <v>2086.1560176817293</v>
      </c>
      <c r="Y38" s="16">
        <f t="shared" si="3"/>
        <v>135.69839157460001</v>
      </c>
      <c r="Z38">
        <f t="shared" si="4"/>
        <v>28.428813034878701</v>
      </c>
      <c r="AA38">
        <f t="shared" si="9"/>
        <v>49.8691589036655</v>
      </c>
      <c r="AB38">
        <f t="shared" si="6"/>
        <v>1687.7039759577096</v>
      </c>
      <c r="AC38">
        <v>5.903801747238</v>
      </c>
      <c r="AD38" s="16">
        <v>2.169647142109965</v>
      </c>
      <c r="AE38" s="28">
        <f t="shared" si="7"/>
        <v>73.450825029216162</v>
      </c>
      <c r="AF38">
        <f t="shared" si="8"/>
        <v>962.10456196772839</v>
      </c>
      <c r="AG38" s="22">
        <v>1996</v>
      </c>
      <c r="AH38">
        <v>2086.1560176817293</v>
      </c>
      <c r="AI38" s="23">
        <v>1687.7039759577096</v>
      </c>
      <c r="AJ38">
        <v>962.10456196772839</v>
      </c>
      <c r="AK38" s="16">
        <v>73.450825029216162</v>
      </c>
      <c r="AL38" s="16">
        <f t="shared" si="5"/>
        <v>652.1485889607651</v>
      </c>
      <c r="AM38" s="22">
        <v>1996</v>
      </c>
      <c r="AN38">
        <v>2086.1560176817293</v>
      </c>
      <c r="AO38">
        <v>652.1485889607651</v>
      </c>
      <c r="AP38">
        <v>962.10456196772839</v>
      </c>
    </row>
    <row r="39" spans="1:42" x14ac:dyDescent="0.3">
      <c r="A39" s="22">
        <v>1997</v>
      </c>
      <c r="B39">
        <v>23008000</v>
      </c>
      <c r="C39" s="16">
        <v>84.7</v>
      </c>
      <c r="D39" s="16">
        <v>2046.3333333333333</v>
      </c>
      <c r="E39" s="16">
        <v>58.84</v>
      </c>
      <c r="F39" s="16">
        <v>2.6478000000000002</v>
      </c>
      <c r="G39" s="16">
        <v>65.75</v>
      </c>
      <c r="H39" s="22">
        <v>1997</v>
      </c>
      <c r="I39">
        <v>27476095.698583528</v>
      </c>
      <c r="J39" s="16">
        <v>103.00695376043582</v>
      </c>
      <c r="K39" s="16">
        <v>2911.800003747534</v>
      </c>
      <c r="L39" s="16">
        <v>74.3</v>
      </c>
      <c r="M39" s="16">
        <v>3.3434999999999997</v>
      </c>
      <c r="N39" s="16">
        <v>76.3</v>
      </c>
      <c r="O39" s="22">
        <v>1997</v>
      </c>
      <c r="P39" s="16">
        <v>11.9424561235955</v>
      </c>
      <c r="Q39" s="16">
        <v>26.103252000000001</v>
      </c>
      <c r="R39" s="16">
        <v>771.112228964</v>
      </c>
      <c r="S39" s="16">
        <v>14.017411455</v>
      </c>
      <c r="T39" s="16">
        <v>0.42052234364999996</v>
      </c>
      <c r="U39" s="16">
        <v>15.537995961582384</v>
      </c>
      <c r="V39" s="22">
        <v>1997</v>
      </c>
      <c r="W39" s="16">
        <f t="shared" si="1"/>
        <v>5729.2455660448668</v>
      </c>
      <c r="X39">
        <f t="shared" si="2"/>
        <v>2105.4977455214885</v>
      </c>
      <c r="Y39" s="16">
        <f t="shared" si="3"/>
        <v>147.15741145499999</v>
      </c>
      <c r="Z39">
        <f t="shared" si="4"/>
        <v>30.829477699822498</v>
      </c>
      <c r="AA39">
        <f t="shared" si="9"/>
        <v>54.080348709712496</v>
      </c>
      <c r="AB39">
        <f t="shared" si="6"/>
        <v>1741.7843246674222</v>
      </c>
      <c r="AC39">
        <v>6.4118223436499999</v>
      </c>
      <c r="AD39" s="16">
        <v>2.3563447112913751</v>
      </c>
      <c r="AE39" s="28">
        <f t="shared" si="7"/>
        <v>75.807169740507533</v>
      </c>
      <c r="AF39">
        <f t="shared" si="8"/>
        <v>992.93403966755091</v>
      </c>
      <c r="AG39" s="22">
        <v>1997</v>
      </c>
      <c r="AH39">
        <v>2105.4977455214885</v>
      </c>
      <c r="AI39" s="23">
        <v>1741.7843246674222</v>
      </c>
      <c r="AJ39">
        <v>992.93403966755091</v>
      </c>
      <c r="AK39" s="16">
        <v>75.807169740507533</v>
      </c>
      <c r="AL39" s="16">
        <f t="shared" si="5"/>
        <v>673.04311525936373</v>
      </c>
      <c r="AM39" s="22">
        <v>1997</v>
      </c>
      <c r="AN39">
        <v>2105.4977455214885</v>
      </c>
      <c r="AO39">
        <v>673.04311525936373</v>
      </c>
      <c r="AP39">
        <v>992.93403966755091</v>
      </c>
    </row>
    <row r="40" spans="1:42" x14ac:dyDescent="0.3">
      <c r="A40" s="22">
        <v>1998</v>
      </c>
      <c r="B40">
        <v>23008000</v>
      </c>
      <c r="C40" s="16">
        <v>85.7</v>
      </c>
      <c r="D40" s="16">
        <v>2068.6666666666665</v>
      </c>
      <c r="E40" s="16">
        <v>60.97</v>
      </c>
      <c r="F40" s="16">
        <v>2.7436499999999997</v>
      </c>
      <c r="G40" s="16">
        <v>69.38</v>
      </c>
      <c r="H40" s="22">
        <v>1998</v>
      </c>
      <c r="I40">
        <v>27354501.796393491</v>
      </c>
      <c r="J40" s="16">
        <v>102.96461678469555</v>
      </c>
      <c r="K40" s="16">
        <v>2918.5297522078199</v>
      </c>
      <c r="L40" s="16">
        <v>74.5</v>
      </c>
      <c r="M40" s="16">
        <v>3.3525</v>
      </c>
      <c r="N40" s="16">
        <v>76.5</v>
      </c>
      <c r="O40" s="22">
        <v>1998</v>
      </c>
      <c r="P40" s="16">
        <v>11.956636853932601</v>
      </c>
      <c r="Q40" s="16">
        <v>26.587412726</v>
      </c>
      <c r="R40" s="16">
        <v>782.63514348800004</v>
      </c>
      <c r="S40" s="16">
        <v>13.3837699574</v>
      </c>
      <c r="T40" s="16">
        <v>0.40151309872199997</v>
      </c>
      <c r="U40" s="16">
        <v>14.8356181322373</v>
      </c>
      <c r="V40" s="22">
        <v>1998</v>
      </c>
      <c r="W40" s="16">
        <f t="shared" si="1"/>
        <v>5769.8315623624858</v>
      </c>
      <c r="X40">
        <f t="shared" si="2"/>
        <v>2120.4130991682136</v>
      </c>
      <c r="Y40" s="16">
        <f t="shared" si="3"/>
        <v>148.8537699574</v>
      </c>
      <c r="Z40">
        <f t="shared" si="4"/>
        <v>31.1848648060753</v>
      </c>
      <c r="AA40">
        <f t="shared" si="9"/>
        <v>54.703760459344501</v>
      </c>
      <c r="AB40">
        <f t="shared" si="6"/>
        <v>1796.4880851267667</v>
      </c>
      <c r="AC40">
        <v>6.4976630987219997</v>
      </c>
      <c r="AD40" s="16">
        <v>2.3878911887803347</v>
      </c>
      <c r="AE40" s="28">
        <f t="shared" si="7"/>
        <v>78.195060929287862</v>
      </c>
      <c r="AF40">
        <f t="shared" si="8"/>
        <v>1024.1189044736261</v>
      </c>
      <c r="AG40" s="22">
        <v>1998</v>
      </c>
      <c r="AH40">
        <v>2120.4130991682136</v>
      </c>
      <c r="AI40" s="23">
        <v>1796.4880851267667</v>
      </c>
      <c r="AJ40">
        <v>1024.1189044736261</v>
      </c>
      <c r="AK40" s="16">
        <v>78.195060929287862</v>
      </c>
      <c r="AL40" s="16">
        <f t="shared" si="5"/>
        <v>694.17411972385275</v>
      </c>
      <c r="AM40" s="22">
        <v>1998</v>
      </c>
      <c r="AN40">
        <v>2120.4130991682136</v>
      </c>
      <c r="AO40">
        <v>694.17411972385275</v>
      </c>
      <c r="AP40">
        <v>1024.1189044736261</v>
      </c>
    </row>
    <row r="41" spans="1:42" x14ac:dyDescent="0.3">
      <c r="A41" s="22">
        <v>1999</v>
      </c>
      <c r="B41">
        <v>23008000</v>
      </c>
      <c r="C41" s="16">
        <v>86.7</v>
      </c>
      <c r="D41" s="16">
        <v>2091</v>
      </c>
      <c r="E41" s="16">
        <v>60.94</v>
      </c>
      <c r="F41" s="16">
        <v>2.7422999999999997</v>
      </c>
      <c r="G41" s="16">
        <v>69.38</v>
      </c>
      <c r="H41" s="22">
        <v>1999</v>
      </c>
      <c r="I41">
        <v>27349825.311793149</v>
      </c>
      <c r="J41" s="16">
        <v>106.72234114193651</v>
      </c>
      <c r="K41" s="16">
        <v>2932.8559129921468</v>
      </c>
      <c r="L41" s="16">
        <v>72.400000000000006</v>
      </c>
      <c r="M41" s="16">
        <v>3.258</v>
      </c>
      <c r="N41" s="16">
        <v>79</v>
      </c>
      <c r="O41" s="22">
        <v>1999</v>
      </c>
      <c r="P41" s="16">
        <v>11.9708175842697</v>
      </c>
      <c r="Q41" s="16">
        <v>27.1375652352</v>
      </c>
      <c r="R41" s="16">
        <v>794.78717430400002</v>
      </c>
      <c r="S41" s="16">
        <v>13.4666940208</v>
      </c>
      <c r="T41" s="16">
        <v>0.404000820624</v>
      </c>
      <c r="U41" s="16">
        <v>14.927537654351893</v>
      </c>
      <c r="V41" s="22">
        <v>1999</v>
      </c>
      <c r="W41" s="16">
        <f t="shared" si="1"/>
        <v>5818.6430872961464</v>
      </c>
      <c r="X41">
        <f t="shared" si="2"/>
        <v>2138.351334581334</v>
      </c>
      <c r="Y41" s="16">
        <f t="shared" si="3"/>
        <v>146.80669402079999</v>
      </c>
      <c r="Z41">
        <f t="shared" si="4"/>
        <v>30.756002397357598</v>
      </c>
      <c r="AA41">
        <f t="shared" si="9"/>
        <v>53.951460052643995</v>
      </c>
      <c r="AB41">
        <f t="shared" si="6"/>
        <v>1850.4395451794107</v>
      </c>
      <c r="AC41">
        <v>6.404300820624</v>
      </c>
      <c r="AD41" s="16">
        <v>2.35358055157932</v>
      </c>
      <c r="AE41" s="28">
        <f t="shared" si="7"/>
        <v>80.54864148086719</v>
      </c>
      <c r="AF41">
        <f t="shared" si="8"/>
        <v>1054.8749068709838</v>
      </c>
      <c r="AG41" s="22">
        <v>1999</v>
      </c>
      <c r="AH41">
        <v>2138.351334581334</v>
      </c>
      <c r="AI41" s="23">
        <v>1850.4395451794107</v>
      </c>
      <c r="AJ41">
        <v>1054.8749068709838</v>
      </c>
      <c r="AK41" s="16">
        <v>80.54864148086719</v>
      </c>
      <c r="AL41" s="16">
        <f t="shared" si="5"/>
        <v>715.01599682755977</v>
      </c>
      <c r="AM41" s="22">
        <v>1999</v>
      </c>
      <c r="AN41">
        <v>2138.351334581334</v>
      </c>
      <c r="AO41">
        <v>715.01599682755977</v>
      </c>
      <c r="AP41">
        <v>1054.8749068709838</v>
      </c>
    </row>
    <row r="42" spans="1:42" x14ac:dyDescent="0.3">
      <c r="A42" s="22">
        <v>2000</v>
      </c>
      <c r="B42">
        <v>23008000</v>
      </c>
      <c r="C42" s="16">
        <v>88.528571428571425</v>
      </c>
      <c r="D42" s="16">
        <v>2107.4285714285716</v>
      </c>
      <c r="E42" s="16">
        <v>61.5</v>
      </c>
      <c r="F42" s="16">
        <v>2.7675000000000001</v>
      </c>
      <c r="G42" s="16">
        <v>69.97</v>
      </c>
      <c r="H42" s="22">
        <v>2000</v>
      </c>
      <c r="I42">
        <v>27488098.414991546</v>
      </c>
      <c r="J42" s="16">
        <v>109.85514100868953</v>
      </c>
      <c r="K42" s="16">
        <v>2960.7068195236052</v>
      </c>
      <c r="L42" s="16">
        <v>78.099999999999994</v>
      </c>
      <c r="M42" s="16">
        <v>3.5144999999999995</v>
      </c>
      <c r="N42" s="16">
        <v>80.8</v>
      </c>
      <c r="O42" s="22">
        <v>2000</v>
      </c>
      <c r="P42" s="16">
        <v>11.984998314606701</v>
      </c>
      <c r="Q42" s="16">
        <v>27.949469651400001</v>
      </c>
      <c r="R42" s="16">
        <v>811.86157051800001</v>
      </c>
      <c r="S42" s="16">
        <v>13.286668606999999</v>
      </c>
      <c r="T42" s="16">
        <v>0.39860005820999994</v>
      </c>
      <c r="U42" s="16">
        <v>14.727983395594022</v>
      </c>
      <c r="V42" s="22">
        <v>2000</v>
      </c>
      <c r="W42" s="16">
        <f t="shared" si="1"/>
        <v>5879.9969614701768</v>
      </c>
      <c r="X42">
        <f t="shared" si="2"/>
        <v>2160.89888334029</v>
      </c>
      <c r="Y42" s="16">
        <f t="shared" si="3"/>
        <v>152.88666860699999</v>
      </c>
      <c r="Z42">
        <f t="shared" si="4"/>
        <v>32.029757073166493</v>
      </c>
      <c r="AA42">
        <f t="shared" si="9"/>
        <v>56.185850713072497</v>
      </c>
      <c r="AB42">
        <f t="shared" si="6"/>
        <v>1906.6253958924833</v>
      </c>
      <c r="AC42">
        <v>6.6806000582099996</v>
      </c>
      <c r="AD42" s="16">
        <v>2.4551205213921747</v>
      </c>
      <c r="AE42" s="28">
        <f t="shared" si="7"/>
        <v>83.003762002259364</v>
      </c>
      <c r="AF42">
        <f t="shared" si="8"/>
        <v>1086.9046639441503</v>
      </c>
      <c r="AG42" s="22">
        <v>2000</v>
      </c>
      <c r="AH42">
        <v>2160.89888334029</v>
      </c>
      <c r="AI42" s="23">
        <v>1906.6253958924833</v>
      </c>
      <c r="AJ42">
        <v>1086.9046639441503</v>
      </c>
      <c r="AK42" s="16">
        <v>83.003762002259364</v>
      </c>
      <c r="AL42" s="16">
        <f t="shared" si="5"/>
        <v>736.71696994607362</v>
      </c>
      <c r="AM42" s="22">
        <v>2000</v>
      </c>
      <c r="AN42">
        <v>2160.89888334029</v>
      </c>
      <c r="AO42">
        <v>736.71696994607362</v>
      </c>
      <c r="AP42">
        <v>1086.9046639441503</v>
      </c>
    </row>
    <row r="43" spans="1:42" x14ac:dyDescent="0.3">
      <c r="A43" s="22">
        <v>2001</v>
      </c>
      <c r="B43">
        <v>23008000</v>
      </c>
      <c r="C43" s="16">
        <v>90.357142857142861</v>
      </c>
      <c r="D43" s="16">
        <v>2123.8571428571427</v>
      </c>
      <c r="E43" s="16">
        <v>59.36</v>
      </c>
      <c r="F43" s="16">
        <v>2.6711999999999998</v>
      </c>
      <c r="G43" s="16">
        <v>67.72</v>
      </c>
      <c r="H43" s="22">
        <v>2001</v>
      </c>
      <c r="I43">
        <v>27767410.738021374</v>
      </c>
      <c r="J43" s="16">
        <v>119.81870310266257</v>
      </c>
      <c r="K43" s="16">
        <v>3010.1325892686837</v>
      </c>
      <c r="L43" s="16">
        <v>77.8</v>
      </c>
      <c r="M43" s="16">
        <v>3.5009999999999999</v>
      </c>
      <c r="N43" s="16">
        <v>83.3</v>
      </c>
      <c r="O43" s="22">
        <v>2001</v>
      </c>
      <c r="P43" s="16">
        <v>11.9991790449438</v>
      </c>
      <c r="Q43" s="16">
        <v>28.916926977599999</v>
      </c>
      <c r="R43" s="16">
        <v>830.77437440000006</v>
      </c>
      <c r="S43" s="16">
        <v>13.6670363088</v>
      </c>
      <c r="T43" s="16">
        <v>0.41001108926399998</v>
      </c>
      <c r="U43" s="16">
        <v>15.149612726619804</v>
      </c>
      <c r="V43" s="22">
        <v>2001</v>
      </c>
      <c r="W43" s="16">
        <f t="shared" si="1"/>
        <v>5964.7641065258267</v>
      </c>
      <c r="X43">
        <f t="shared" si="2"/>
        <v>2192.0508091482411</v>
      </c>
      <c r="Y43" s="16">
        <f t="shared" si="3"/>
        <v>150.82703630879999</v>
      </c>
      <c r="Z43">
        <f t="shared" si="4"/>
        <v>31.598264106693598</v>
      </c>
      <c r="AA43">
        <f t="shared" si="9"/>
        <v>55.428935843483998</v>
      </c>
      <c r="AB43">
        <f t="shared" si="6"/>
        <v>1962.0543317359673</v>
      </c>
      <c r="AC43">
        <v>6.5822110892639998</v>
      </c>
      <c r="AD43" s="16">
        <v>2.4189625753045201</v>
      </c>
      <c r="AE43" s="28">
        <f t="shared" si="7"/>
        <v>85.422724577563883</v>
      </c>
      <c r="AF43">
        <f t="shared" si="8"/>
        <v>1118.502928050844</v>
      </c>
      <c r="AG43" s="22">
        <v>2001</v>
      </c>
      <c r="AH43">
        <v>2192.0508091482411</v>
      </c>
      <c r="AI43" s="23">
        <v>1962.0543317359673</v>
      </c>
      <c r="AJ43">
        <v>1118.502928050844</v>
      </c>
      <c r="AK43" s="16">
        <v>85.422724577563883</v>
      </c>
      <c r="AL43" s="16">
        <f t="shared" si="5"/>
        <v>758.12867910755926</v>
      </c>
      <c r="AM43" s="22">
        <v>2001</v>
      </c>
      <c r="AN43">
        <v>2192.0508091482411</v>
      </c>
      <c r="AO43">
        <v>758.12867910755926</v>
      </c>
      <c r="AP43">
        <v>1118.502928050844</v>
      </c>
    </row>
    <row r="44" spans="1:42" x14ac:dyDescent="0.3">
      <c r="A44" s="22">
        <v>2002</v>
      </c>
      <c r="B44">
        <v>23008000</v>
      </c>
      <c r="C44" s="16">
        <v>92.185714285714283</v>
      </c>
      <c r="D44" s="16">
        <v>2140.2857142857142</v>
      </c>
      <c r="E44" s="16">
        <v>60.27</v>
      </c>
      <c r="F44" s="16">
        <v>2.7121499999999998</v>
      </c>
      <c r="G44" s="16">
        <v>68.709999999999994</v>
      </c>
      <c r="H44" s="22">
        <v>2002</v>
      </c>
      <c r="I44">
        <v>27965147.789443959</v>
      </c>
      <c r="J44" s="16">
        <v>116.56312515640394</v>
      </c>
      <c r="K44" s="16">
        <v>3076.5184527875253</v>
      </c>
      <c r="L44" s="16">
        <v>82.4</v>
      </c>
      <c r="M44" s="16">
        <v>3.7080000000000002</v>
      </c>
      <c r="N44" s="16">
        <v>90.1</v>
      </c>
      <c r="O44" s="22">
        <v>2002</v>
      </c>
      <c r="P44" s="16">
        <v>12.0133597752809</v>
      </c>
      <c r="Q44" s="16">
        <v>30.137090260000001</v>
      </c>
      <c r="R44" s="16">
        <v>850.53095191399996</v>
      </c>
      <c r="S44" s="16">
        <v>13.5390808966</v>
      </c>
      <c r="T44" s="16">
        <v>0.40617242689799998</v>
      </c>
      <c r="U44" s="16">
        <v>15.007776933013487</v>
      </c>
      <c r="V44" s="22">
        <v>2002</v>
      </c>
      <c r="W44" s="16">
        <f t="shared" si="1"/>
        <v>6067.3351189872401</v>
      </c>
      <c r="X44">
        <f t="shared" si="2"/>
        <v>2229.7456562278107</v>
      </c>
      <c r="Y44" s="16">
        <f t="shared" si="3"/>
        <v>156.20908089660003</v>
      </c>
      <c r="Z44">
        <f t="shared" si="4"/>
        <v>32.725802447837708</v>
      </c>
      <c r="AA44">
        <f t="shared" si="9"/>
        <v>57.40683722950051</v>
      </c>
      <c r="AB44">
        <f t="shared" si="6"/>
        <v>2019.4611689654678</v>
      </c>
      <c r="AC44">
        <v>6.8263224268980007</v>
      </c>
      <c r="AD44" s="16">
        <v>2.5086734918850153</v>
      </c>
      <c r="AE44" s="28">
        <f t="shared" si="7"/>
        <v>87.931398069448903</v>
      </c>
      <c r="AF44">
        <f t="shared" si="8"/>
        <v>1151.2287304986817</v>
      </c>
      <c r="AG44" s="22">
        <v>2002</v>
      </c>
      <c r="AH44">
        <v>2229.7456562278107</v>
      </c>
      <c r="AI44" s="23">
        <v>2019.4611689654678</v>
      </c>
      <c r="AJ44">
        <v>1151.2287304986817</v>
      </c>
      <c r="AK44" s="16">
        <v>87.931398069448903</v>
      </c>
      <c r="AL44" s="16">
        <f t="shared" si="5"/>
        <v>780.30104039733715</v>
      </c>
      <c r="AM44" s="22">
        <v>2002</v>
      </c>
      <c r="AN44">
        <v>2229.7456562278107</v>
      </c>
      <c r="AO44">
        <v>780.30104039733715</v>
      </c>
      <c r="AP44">
        <v>1151.2287304986817</v>
      </c>
    </row>
    <row r="45" spans="1:42" x14ac:dyDescent="0.3">
      <c r="A45" s="22">
        <v>2003</v>
      </c>
      <c r="B45">
        <v>23008000</v>
      </c>
      <c r="C45" s="16">
        <v>94.01428571428572</v>
      </c>
      <c r="D45" s="16">
        <v>2156.7142857142858</v>
      </c>
      <c r="E45" s="16">
        <v>61.14</v>
      </c>
      <c r="F45" s="16">
        <v>2.7513000000000001</v>
      </c>
      <c r="G45" s="16">
        <v>69.900000000000006</v>
      </c>
      <c r="H45" s="22">
        <v>2003</v>
      </c>
      <c r="I45">
        <v>28162963.345334854</v>
      </c>
      <c r="J45" s="16">
        <v>115.35021387315776</v>
      </c>
      <c r="K45" s="16">
        <v>3097.0126111043264</v>
      </c>
      <c r="L45" s="16">
        <v>83.4</v>
      </c>
      <c r="M45" s="16">
        <v>3.7530000000000001</v>
      </c>
      <c r="N45" s="16">
        <v>98.8</v>
      </c>
      <c r="O45" s="22">
        <v>2003</v>
      </c>
      <c r="P45" s="16">
        <v>12.027540505617999</v>
      </c>
      <c r="Q45" s="16">
        <v>30.295255300600001</v>
      </c>
      <c r="R45" s="16">
        <v>868.13367058999995</v>
      </c>
      <c r="S45" s="16">
        <v>12.641572070600001</v>
      </c>
      <c r="T45" s="16">
        <v>0.37924716211800003</v>
      </c>
      <c r="U45" s="16">
        <v>14.012907904688133</v>
      </c>
      <c r="V45" s="22">
        <v>2003</v>
      </c>
      <c r="W45" s="16">
        <f t="shared" si="1"/>
        <v>6121.860567408613</v>
      </c>
      <c r="X45">
        <f t="shared" si="2"/>
        <v>2249.7837585226653</v>
      </c>
      <c r="Y45" s="16">
        <f t="shared" si="3"/>
        <v>157.18157207060003</v>
      </c>
      <c r="Z45">
        <f t="shared" si="4"/>
        <v>32.929539348790705</v>
      </c>
      <c r="AA45">
        <f t="shared" si="9"/>
        <v>57.764227735945511</v>
      </c>
      <c r="AB45">
        <f t="shared" si="6"/>
        <v>2077.2253967014135</v>
      </c>
      <c r="AC45">
        <v>6.8835471621180009</v>
      </c>
      <c r="AD45" s="16">
        <v>2.5297035820783651</v>
      </c>
      <c r="AE45" s="28">
        <f t="shared" si="7"/>
        <v>90.461101651527272</v>
      </c>
      <c r="AF45">
        <f t="shared" si="8"/>
        <v>1184.1582698474724</v>
      </c>
      <c r="AG45" s="22">
        <v>2003</v>
      </c>
      <c r="AH45">
        <v>2249.7837585226653</v>
      </c>
      <c r="AI45" s="23">
        <v>2077.2253967014135</v>
      </c>
      <c r="AJ45">
        <v>1184.1582698474724</v>
      </c>
      <c r="AK45" s="16">
        <v>90.461101651527272</v>
      </c>
      <c r="AL45" s="16">
        <f t="shared" si="5"/>
        <v>802.60602520241378</v>
      </c>
      <c r="AM45" s="22">
        <v>2003</v>
      </c>
      <c r="AN45">
        <v>2249.7837585226653</v>
      </c>
      <c r="AO45">
        <v>802.60602520241378</v>
      </c>
      <c r="AP45">
        <v>1184.1582698474724</v>
      </c>
    </row>
    <row r="46" spans="1:42" x14ac:dyDescent="0.3">
      <c r="A46" s="22">
        <v>2004</v>
      </c>
      <c r="B46">
        <v>22820000</v>
      </c>
      <c r="C46" s="16">
        <v>95.842857142857142</v>
      </c>
      <c r="D46" s="16">
        <v>2173.1428571428573</v>
      </c>
      <c r="E46" s="16">
        <v>61.16</v>
      </c>
      <c r="F46" s="16">
        <v>2.7521999999999998</v>
      </c>
      <c r="G46" s="16">
        <v>69.930000000000007</v>
      </c>
      <c r="H46" s="22">
        <v>2004</v>
      </c>
      <c r="I46">
        <v>28193319.556856498</v>
      </c>
      <c r="J46" s="16">
        <v>115.58815263188205</v>
      </c>
      <c r="K46" s="16">
        <v>3152.6391994652327</v>
      </c>
      <c r="L46" s="16">
        <v>86.8</v>
      </c>
      <c r="M46" s="16">
        <v>3.9059999999999997</v>
      </c>
      <c r="N46" s="16">
        <v>100.3</v>
      </c>
      <c r="O46" s="22">
        <v>2004</v>
      </c>
      <c r="P46" s="16">
        <v>12.0417212359551</v>
      </c>
      <c r="Q46" s="16">
        <v>30.120734634000002</v>
      </c>
      <c r="R46" s="16">
        <v>882.575674306</v>
      </c>
      <c r="S46" s="16">
        <v>13.260872084200001</v>
      </c>
      <c r="T46" s="16">
        <v>0.397826162526</v>
      </c>
      <c r="U46" s="16">
        <v>14.699388510698475</v>
      </c>
      <c r="V46" s="22">
        <v>2004</v>
      </c>
      <c r="W46" s="16">
        <f t="shared" si="1"/>
        <v>6208.3577309140901</v>
      </c>
      <c r="X46">
        <f t="shared" si="2"/>
        <v>2281.5714661109282</v>
      </c>
      <c r="Y46" s="16">
        <f t="shared" si="3"/>
        <v>161.22087208419998</v>
      </c>
      <c r="Z46">
        <f t="shared" si="4"/>
        <v>33.775772701639895</v>
      </c>
      <c r="AA46">
        <f t="shared" si="9"/>
        <v>59.248670490943489</v>
      </c>
      <c r="AB46">
        <f t="shared" si="6"/>
        <v>2136.4740671923569</v>
      </c>
      <c r="AC46">
        <v>7.056026162525999</v>
      </c>
      <c r="AD46" s="16">
        <v>2.5930896147283047</v>
      </c>
      <c r="AE46" s="28">
        <f t="shared" si="7"/>
        <v>93.054191266255572</v>
      </c>
      <c r="AF46">
        <f t="shared" si="8"/>
        <v>1217.9340425491123</v>
      </c>
      <c r="AG46" s="22">
        <v>2004</v>
      </c>
      <c r="AH46">
        <v>2281.5714661109282</v>
      </c>
      <c r="AI46" s="23">
        <v>2136.4740671923569</v>
      </c>
      <c r="AJ46">
        <v>1217.9340425491123</v>
      </c>
      <c r="AK46" s="16">
        <v>93.054191266255572</v>
      </c>
      <c r="AL46" s="16">
        <f t="shared" si="5"/>
        <v>825.48583337698904</v>
      </c>
      <c r="AM46" s="22">
        <v>2004</v>
      </c>
      <c r="AN46">
        <v>2281.5714661109282</v>
      </c>
      <c r="AO46">
        <v>825.48583337698904</v>
      </c>
      <c r="AP46">
        <v>1217.9340425491123</v>
      </c>
    </row>
    <row r="47" spans="1:42" x14ac:dyDescent="0.3">
      <c r="A47" s="22">
        <v>2005</v>
      </c>
      <c r="B47">
        <v>22820000</v>
      </c>
      <c r="C47" s="16">
        <v>97.671428571428578</v>
      </c>
      <c r="D47" s="16">
        <v>2189.5714285714284</v>
      </c>
      <c r="E47" s="16">
        <v>58.68</v>
      </c>
      <c r="F47" s="16">
        <v>2.6406000000000001</v>
      </c>
      <c r="G47" s="16">
        <v>67.33</v>
      </c>
      <c r="H47" s="22">
        <v>2005</v>
      </c>
      <c r="I47">
        <v>28122929.820692319</v>
      </c>
      <c r="J47" s="16">
        <v>113.54760935210849</v>
      </c>
      <c r="K47" s="16">
        <v>3166.8320311874954</v>
      </c>
      <c r="L47" s="16">
        <v>122</v>
      </c>
      <c r="M47" s="16">
        <v>5.49</v>
      </c>
      <c r="N47" s="16">
        <v>102.4</v>
      </c>
      <c r="O47" s="22">
        <v>2005</v>
      </c>
      <c r="P47" s="16">
        <v>12.055901966292099</v>
      </c>
      <c r="Q47" s="16">
        <v>29.7982620274</v>
      </c>
      <c r="R47" s="16">
        <v>902.01228868400005</v>
      </c>
      <c r="S47" s="16">
        <v>14.548510327200001</v>
      </c>
      <c r="T47" s="16">
        <v>0.436455309816</v>
      </c>
      <c r="U47" s="16">
        <v>16.126707519200323</v>
      </c>
      <c r="V47" s="22">
        <v>2005</v>
      </c>
      <c r="W47" s="16">
        <f t="shared" si="1"/>
        <v>6258.4157484429234</v>
      </c>
      <c r="X47">
        <f t="shared" si="2"/>
        <v>2299.9677875527741</v>
      </c>
      <c r="Y47" s="16">
        <f t="shared" si="3"/>
        <v>195.22851032720001</v>
      </c>
      <c r="Z47">
        <f t="shared" si="4"/>
        <v>40.900372913548402</v>
      </c>
      <c r="AA47">
        <f t="shared" si="9"/>
        <v>71.746477545246009</v>
      </c>
      <c r="AB47">
        <f t="shared" si="6"/>
        <v>2208.2205447376027</v>
      </c>
      <c r="AC47">
        <v>8.5670553098160003</v>
      </c>
      <c r="AD47" s="16">
        <v>3.1483928263573802</v>
      </c>
      <c r="AE47" s="28">
        <f t="shared" si="7"/>
        <v>96.202584092612952</v>
      </c>
      <c r="AF47">
        <f t="shared" si="8"/>
        <v>1258.8344154626607</v>
      </c>
      <c r="AG47" s="22">
        <v>2005</v>
      </c>
      <c r="AH47">
        <v>2299.9677875527741</v>
      </c>
      <c r="AI47" s="23">
        <v>2208.2205447376027</v>
      </c>
      <c r="AJ47">
        <v>1258.8344154626607</v>
      </c>
      <c r="AK47" s="16">
        <v>96.202584092612952</v>
      </c>
      <c r="AL47" s="16">
        <f t="shared" si="5"/>
        <v>853.18354518232911</v>
      </c>
      <c r="AM47" s="22">
        <v>2005</v>
      </c>
      <c r="AN47">
        <v>2299.9677875527741</v>
      </c>
      <c r="AO47">
        <v>853.18354518232911</v>
      </c>
      <c r="AP47">
        <v>1258.8344154626607</v>
      </c>
    </row>
    <row r="48" spans="1:42" x14ac:dyDescent="0.3">
      <c r="A48" s="22">
        <v>2006</v>
      </c>
      <c r="B48">
        <v>22820000</v>
      </c>
      <c r="C48" s="16">
        <v>99.5</v>
      </c>
      <c r="D48" s="16">
        <v>2206</v>
      </c>
      <c r="E48" s="16">
        <v>56.94</v>
      </c>
      <c r="F48" s="16">
        <v>2.5623</v>
      </c>
      <c r="G48" s="16">
        <v>65.38</v>
      </c>
      <c r="H48" s="22">
        <v>2006</v>
      </c>
      <c r="I48">
        <v>28050102.570277505</v>
      </c>
      <c r="J48" s="16">
        <v>120.16584857629296</v>
      </c>
      <c r="K48" s="16">
        <v>3179.3556907918373</v>
      </c>
      <c r="L48" s="16">
        <v>80.400000000000006</v>
      </c>
      <c r="M48" s="16">
        <v>3.6180000000000003</v>
      </c>
      <c r="N48" s="16">
        <v>101.9</v>
      </c>
      <c r="O48" s="22">
        <v>2006</v>
      </c>
      <c r="P48" s="16">
        <v>12.0700826966292</v>
      </c>
      <c r="Q48" s="16">
        <v>29.3475783144</v>
      </c>
      <c r="R48" s="16">
        <v>923.05401481800004</v>
      </c>
      <c r="S48" s="16">
        <v>13.1619824556</v>
      </c>
      <c r="T48" s="16">
        <v>0.39485947366800001</v>
      </c>
      <c r="U48" s="16">
        <v>14.589771506534621</v>
      </c>
      <c r="V48" s="22">
        <v>2006</v>
      </c>
      <c r="W48" s="16">
        <f t="shared" si="1"/>
        <v>6308.4097056098371</v>
      </c>
      <c r="X48">
        <f t="shared" si="2"/>
        <v>2318.3405668116152</v>
      </c>
      <c r="Y48" s="16">
        <f t="shared" si="3"/>
        <v>150.5019824556</v>
      </c>
      <c r="Z48">
        <f t="shared" si="4"/>
        <v>31.530165324448198</v>
      </c>
      <c r="AA48">
        <f t="shared" si="9"/>
        <v>55.309478552432999</v>
      </c>
      <c r="AB48">
        <f t="shared" si="6"/>
        <v>2263.5300232900358</v>
      </c>
      <c r="AC48">
        <v>6.5751594736680001</v>
      </c>
      <c r="AD48" s="16">
        <v>2.4163711065729898</v>
      </c>
      <c r="AE48" s="28">
        <f t="shared" si="7"/>
        <v>98.618955199185947</v>
      </c>
      <c r="AF48">
        <f t="shared" si="8"/>
        <v>1290.3645807871089</v>
      </c>
      <c r="AG48" s="22">
        <v>2006</v>
      </c>
      <c r="AH48">
        <v>2318.3405668116152</v>
      </c>
      <c r="AI48" s="23">
        <v>2263.5300232900358</v>
      </c>
      <c r="AJ48">
        <v>1290.3645807871089</v>
      </c>
      <c r="AK48" s="16">
        <v>98.618955199185947</v>
      </c>
      <c r="AL48" s="16">
        <f t="shared" si="5"/>
        <v>874.54648730374095</v>
      </c>
      <c r="AM48" s="22">
        <v>2006</v>
      </c>
      <c r="AN48">
        <v>2318.3405668116152</v>
      </c>
      <c r="AO48">
        <v>874.54648730374095</v>
      </c>
      <c r="AP48">
        <v>1290.3645807871089</v>
      </c>
    </row>
    <row r="49" spans="1:42" x14ac:dyDescent="0.3">
      <c r="A49" s="22">
        <v>2007</v>
      </c>
      <c r="B49">
        <v>22820000</v>
      </c>
      <c r="C49" s="16">
        <v>100.48</v>
      </c>
      <c r="D49" s="16">
        <v>2236.1999999999998</v>
      </c>
      <c r="E49" s="16">
        <v>63.85</v>
      </c>
      <c r="F49" s="16">
        <v>2.8732500000000001</v>
      </c>
      <c r="G49" s="16">
        <v>72.930000000000007</v>
      </c>
      <c r="H49" s="22">
        <v>2007</v>
      </c>
      <c r="I49">
        <v>27964493.315342922</v>
      </c>
      <c r="J49" s="16">
        <v>117.6567972654214</v>
      </c>
      <c r="K49" s="16">
        <v>3185.3502276901672</v>
      </c>
      <c r="L49" s="16">
        <v>96.2</v>
      </c>
      <c r="M49" s="16">
        <v>4.3289999999999997</v>
      </c>
      <c r="N49" s="16">
        <v>95.7</v>
      </c>
      <c r="O49" s="22">
        <v>2007</v>
      </c>
      <c r="P49" s="16">
        <v>12.084263426966301</v>
      </c>
      <c r="Q49" s="16">
        <v>29.252987130800001</v>
      </c>
      <c r="R49" s="16">
        <v>967.34662261200003</v>
      </c>
      <c r="S49" s="16">
        <v>14.039904697600001</v>
      </c>
      <c r="T49" s="16">
        <v>0.42119714092800004</v>
      </c>
      <c r="U49" s="16">
        <v>15.562929232165452</v>
      </c>
      <c r="V49" s="22">
        <v>2007</v>
      </c>
      <c r="W49" s="16">
        <f t="shared" si="1"/>
        <v>6388.896850302167</v>
      </c>
      <c r="X49">
        <f t="shared" si="2"/>
        <v>2347.9195924860464</v>
      </c>
      <c r="Y49" s="16">
        <f t="shared" si="3"/>
        <v>174.08990469760002</v>
      </c>
      <c r="Z49">
        <f t="shared" si="4"/>
        <v>36.471835034147205</v>
      </c>
      <c r="AA49">
        <f t="shared" si="9"/>
        <v>63.978039976368009</v>
      </c>
      <c r="AB49">
        <f t="shared" si="6"/>
        <v>2327.508063266404</v>
      </c>
      <c r="AC49">
        <v>7.6234471409280005</v>
      </c>
      <c r="AD49" s="16">
        <v>2.80161682429104</v>
      </c>
      <c r="AE49" s="28">
        <f t="shared" si="7"/>
        <v>101.42057202347699</v>
      </c>
      <c r="AF49">
        <f t="shared" si="8"/>
        <v>1326.8364158212562</v>
      </c>
      <c r="AG49" s="22">
        <v>2007</v>
      </c>
      <c r="AH49">
        <v>2347.9195924860464</v>
      </c>
      <c r="AI49" s="23">
        <v>2327.508063266404</v>
      </c>
      <c r="AJ49">
        <v>1326.8364158212562</v>
      </c>
      <c r="AK49" s="16">
        <v>101.42057202347699</v>
      </c>
      <c r="AL49" s="16">
        <f t="shared" si="5"/>
        <v>899.25107542167075</v>
      </c>
      <c r="AM49" s="22">
        <v>2007</v>
      </c>
      <c r="AN49">
        <v>2347.9195924860464</v>
      </c>
      <c r="AO49">
        <v>899.25107542167075</v>
      </c>
      <c r="AP49">
        <v>1326.8364158212562</v>
      </c>
    </row>
    <row r="50" spans="1:42" x14ac:dyDescent="0.3">
      <c r="A50" s="22">
        <v>2008</v>
      </c>
      <c r="B50">
        <v>22820000</v>
      </c>
      <c r="C50" s="16">
        <v>101.46000000000001</v>
      </c>
      <c r="D50" s="16">
        <v>2266.4</v>
      </c>
      <c r="E50" s="16">
        <v>58.33</v>
      </c>
      <c r="F50" s="16">
        <v>2.6248499999999999</v>
      </c>
      <c r="G50" s="16">
        <v>71.209999999999994</v>
      </c>
      <c r="H50" s="22">
        <v>2008</v>
      </c>
      <c r="I50">
        <v>27938199.252254333</v>
      </c>
      <c r="J50" s="16">
        <v>118.50427605647116</v>
      </c>
      <c r="K50" s="16">
        <v>3213.3829035708341</v>
      </c>
      <c r="L50" s="16">
        <v>87.1</v>
      </c>
      <c r="M50" s="16">
        <v>3.9194999999999998</v>
      </c>
      <c r="N50" s="16">
        <v>89.5</v>
      </c>
      <c r="O50" s="22">
        <v>2008</v>
      </c>
      <c r="P50" s="16">
        <v>12.098444157303399</v>
      </c>
      <c r="Q50" s="16">
        <v>28.801912000000002</v>
      </c>
      <c r="R50" s="16">
        <v>984.13346781200005</v>
      </c>
      <c r="S50" s="16">
        <v>13.8554714292</v>
      </c>
      <c r="T50" s="16">
        <v>0.41566414287599995</v>
      </c>
      <c r="U50" s="16">
        <v>15.35848896237809</v>
      </c>
      <c r="V50" s="22">
        <v>2008</v>
      </c>
      <c r="W50" s="16">
        <f t="shared" si="1"/>
        <v>6463.9163713828348</v>
      </c>
      <c r="X50">
        <f t="shared" si="2"/>
        <v>2375.4892664831918</v>
      </c>
      <c r="Y50" s="16">
        <f t="shared" si="3"/>
        <v>159.28547142920002</v>
      </c>
      <c r="Z50">
        <f t="shared" si="4"/>
        <v>33.370306264417401</v>
      </c>
      <c r="AA50">
        <f t="shared" si="9"/>
        <v>58.537410750231004</v>
      </c>
      <c r="AB50">
        <f t="shared" si="6"/>
        <v>2386.0454740166351</v>
      </c>
      <c r="AC50">
        <v>6.9600141428760001</v>
      </c>
      <c r="AD50" s="16">
        <v>2.55780519750693</v>
      </c>
      <c r="AE50" s="28">
        <f t="shared" si="7"/>
        <v>103.97837722098393</v>
      </c>
      <c r="AF50">
        <f t="shared" si="8"/>
        <v>1360.2067220856736</v>
      </c>
      <c r="AG50" s="22">
        <v>2008</v>
      </c>
      <c r="AH50">
        <v>2375.4892664831918</v>
      </c>
      <c r="AI50" s="23">
        <v>2386.0454740166351</v>
      </c>
      <c r="AJ50">
        <v>1360.2067220856736</v>
      </c>
      <c r="AK50" s="16">
        <v>103.97837722098393</v>
      </c>
      <c r="AL50" s="16">
        <f t="shared" si="5"/>
        <v>921.86037470997758</v>
      </c>
      <c r="AM50" s="22">
        <v>2008</v>
      </c>
      <c r="AN50">
        <v>2375.4892664831918</v>
      </c>
      <c r="AO50">
        <v>921.86037470997758</v>
      </c>
      <c r="AP50">
        <v>1360.2067220856736</v>
      </c>
    </row>
    <row r="51" spans="1:42" x14ac:dyDescent="0.3">
      <c r="A51" s="22">
        <v>2009</v>
      </c>
      <c r="B51">
        <v>22766000</v>
      </c>
      <c r="C51" s="16">
        <v>102.44</v>
      </c>
      <c r="D51" s="16">
        <v>2296.6</v>
      </c>
      <c r="E51" s="16">
        <v>48.3</v>
      </c>
      <c r="F51" s="16">
        <v>2.1734999999999998</v>
      </c>
      <c r="G51" s="16">
        <v>60.14</v>
      </c>
      <c r="H51" s="22">
        <v>2009</v>
      </c>
      <c r="I51">
        <v>27815295.414173722</v>
      </c>
      <c r="J51" s="16">
        <v>123.49376774295575</v>
      </c>
      <c r="K51" s="16">
        <v>3238.3544532826218</v>
      </c>
      <c r="L51" s="16">
        <v>78.8</v>
      </c>
      <c r="M51" s="16">
        <v>3.5459999999999998</v>
      </c>
      <c r="N51" s="16">
        <v>89.7</v>
      </c>
      <c r="O51" s="22">
        <v>2009</v>
      </c>
      <c r="P51" s="16">
        <v>12.1126248876405</v>
      </c>
      <c r="Q51" s="16">
        <v>29.180253747999998</v>
      </c>
      <c r="R51" s="16">
        <v>1025.0479967399999</v>
      </c>
      <c r="S51" s="16">
        <v>12.4018145966</v>
      </c>
      <c r="T51" s="16">
        <v>0.37205443789799997</v>
      </c>
      <c r="U51" s="16">
        <v>13.747141955337877</v>
      </c>
      <c r="V51" s="22">
        <v>2009</v>
      </c>
      <c r="W51" s="16">
        <f t="shared" si="1"/>
        <v>6560.0024500226218</v>
      </c>
      <c r="X51">
        <f t="shared" si="2"/>
        <v>2410.8009003833135</v>
      </c>
      <c r="Y51" s="16">
        <f t="shared" si="3"/>
        <v>139.50181459659998</v>
      </c>
      <c r="Z51">
        <f t="shared" si="4"/>
        <v>29.225630157987695</v>
      </c>
      <c r="AA51">
        <f t="shared" si="9"/>
        <v>51.26691686425049</v>
      </c>
      <c r="AB51">
        <f t="shared" si="6"/>
        <v>2437.3123908808857</v>
      </c>
      <c r="AC51">
        <v>6.0915544378979991</v>
      </c>
      <c r="AD51" s="16">
        <v>2.2386462559275144</v>
      </c>
      <c r="AE51" s="28">
        <f t="shared" si="7"/>
        <v>106.21702347691145</v>
      </c>
      <c r="AF51">
        <f t="shared" si="8"/>
        <v>1389.4323522436614</v>
      </c>
      <c r="AG51" s="22">
        <v>2009</v>
      </c>
      <c r="AH51">
        <v>2410.8009003833135</v>
      </c>
      <c r="AI51" s="23">
        <v>2437.3123908808857</v>
      </c>
      <c r="AJ51">
        <v>1389.4323522436614</v>
      </c>
      <c r="AK51" s="16">
        <v>106.21702347691145</v>
      </c>
      <c r="AL51" s="16">
        <f t="shared" si="5"/>
        <v>941.66301516031285</v>
      </c>
      <c r="AM51" s="22">
        <v>2009</v>
      </c>
      <c r="AN51">
        <v>2410.8009003833135</v>
      </c>
      <c r="AO51">
        <v>941.66301516031285</v>
      </c>
      <c r="AP51">
        <v>1389.4323522436614</v>
      </c>
    </row>
    <row r="52" spans="1:42" x14ac:dyDescent="0.3">
      <c r="A52" s="22">
        <v>2010</v>
      </c>
      <c r="B52">
        <v>22766000</v>
      </c>
      <c r="C52" s="16">
        <v>103.42</v>
      </c>
      <c r="D52" s="16">
        <v>2326.8000000000002</v>
      </c>
      <c r="E52" s="16">
        <v>59.69</v>
      </c>
      <c r="F52" s="16">
        <v>2.6860499999999998</v>
      </c>
      <c r="G52" s="16">
        <v>72.790000000000006</v>
      </c>
      <c r="H52" s="22">
        <v>2010</v>
      </c>
      <c r="I52">
        <v>27829935.669044066</v>
      </c>
      <c r="J52" s="16">
        <v>125.32828541026875</v>
      </c>
      <c r="K52" s="16">
        <v>3276.1407477337807</v>
      </c>
      <c r="L52" s="16">
        <v>88.9</v>
      </c>
      <c r="M52" s="16">
        <v>4.0004999999999997</v>
      </c>
      <c r="N52" s="16">
        <v>88.6</v>
      </c>
      <c r="O52" s="22">
        <v>2010</v>
      </c>
      <c r="P52" s="16">
        <v>12.126805617977499</v>
      </c>
      <c r="Q52" s="16">
        <v>29.531860000000002</v>
      </c>
      <c r="R52" s="16">
        <v>1042.6354731199999</v>
      </c>
      <c r="S52" s="16">
        <v>14.920193854400001</v>
      </c>
      <c r="T52" s="16">
        <v>0.44760581563200003</v>
      </c>
      <c r="U52" s="16">
        <v>16.53871063141262</v>
      </c>
      <c r="V52" s="22">
        <v>2010</v>
      </c>
      <c r="W52" s="16">
        <f t="shared" si="1"/>
        <v>6645.5762208537808</v>
      </c>
      <c r="X52">
        <f t="shared" si="2"/>
        <v>2442.2492611637645</v>
      </c>
      <c r="Y52" s="16">
        <f t="shared" si="3"/>
        <v>163.5101938544</v>
      </c>
      <c r="Z52">
        <f t="shared" si="4"/>
        <v>34.255385612496802</v>
      </c>
      <c r="AA52">
        <f t="shared" si="9"/>
        <v>60.089996241492003</v>
      </c>
      <c r="AB52">
        <f t="shared" si="6"/>
        <v>2497.4023871223776</v>
      </c>
      <c r="AC52">
        <v>7.134155815632</v>
      </c>
      <c r="AD52" s="16">
        <v>2.6218022622447599</v>
      </c>
      <c r="AE52" s="28">
        <f t="shared" si="7"/>
        <v>108.83882573915621</v>
      </c>
      <c r="AF52">
        <f t="shared" si="8"/>
        <v>1423.6877378561583</v>
      </c>
      <c r="AG52" s="22">
        <v>2010</v>
      </c>
      <c r="AH52">
        <v>2442.2492611637645</v>
      </c>
      <c r="AI52" s="23">
        <v>2497.4023871223776</v>
      </c>
      <c r="AJ52">
        <v>1423.6877378561583</v>
      </c>
      <c r="AK52" s="16">
        <v>108.83882573915621</v>
      </c>
      <c r="AL52" s="16">
        <f t="shared" si="5"/>
        <v>964.87582352706318</v>
      </c>
      <c r="AM52" s="22">
        <v>2010</v>
      </c>
      <c r="AN52">
        <v>2442.2492611637645</v>
      </c>
      <c r="AO52">
        <v>964.87582352706318</v>
      </c>
      <c r="AP52">
        <v>1423.6877378561583</v>
      </c>
    </row>
    <row r="53" spans="1:42" x14ac:dyDescent="0.3">
      <c r="A53" s="22">
        <v>2011</v>
      </c>
      <c r="B53">
        <v>22766000</v>
      </c>
      <c r="C53" s="16">
        <v>104.4</v>
      </c>
      <c r="D53" s="16">
        <v>2357</v>
      </c>
      <c r="E53" s="16">
        <v>60.44</v>
      </c>
      <c r="F53" s="16">
        <v>2.7197999999999998</v>
      </c>
      <c r="G53" s="16">
        <v>73.64</v>
      </c>
      <c r="H53" s="22">
        <v>2011</v>
      </c>
      <c r="I53">
        <v>27902486.361162182</v>
      </c>
      <c r="J53" s="16">
        <v>129.76414911344955</v>
      </c>
      <c r="K53" s="16">
        <v>3304.0417215054204</v>
      </c>
      <c r="L53" s="16">
        <v>88.4</v>
      </c>
      <c r="M53" s="16">
        <v>3.9780000000000002</v>
      </c>
      <c r="N53" s="16">
        <v>90.9</v>
      </c>
      <c r="O53" s="22">
        <v>2011</v>
      </c>
      <c r="P53" s="16">
        <v>12.1409863483146</v>
      </c>
      <c r="Q53" s="16">
        <v>29.886894376200001</v>
      </c>
      <c r="R53" s="16">
        <v>1062.7181763200001</v>
      </c>
      <c r="S53" s="16">
        <v>14.2059857328</v>
      </c>
      <c r="T53" s="16">
        <v>0.42617957198399997</v>
      </c>
      <c r="U53" s="16">
        <v>15.747026450294305</v>
      </c>
      <c r="V53" s="22">
        <v>2011</v>
      </c>
      <c r="W53" s="16">
        <f t="shared" si="1"/>
        <v>6723.7598978254209</v>
      </c>
      <c r="X53">
        <f t="shared" si="2"/>
        <v>2470.9817624508423</v>
      </c>
      <c r="Y53" s="16">
        <f t="shared" si="3"/>
        <v>163.04598573280001</v>
      </c>
      <c r="Z53">
        <f t="shared" si="4"/>
        <v>34.158134011021602</v>
      </c>
      <c r="AA53">
        <f t="shared" si="9"/>
        <v>59.919399756803998</v>
      </c>
      <c r="AB53">
        <f t="shared" si="6"/>
        <v>2557.3217868791817</v>
      </c>
      <c r="AC53">
        <v>7.123979571984</v>
      </c>
      <c r="AD53" s="16">
        <v>2.6180624927041198</v>
      </c>
      <c r="AE53" s="28">
        <f t="shared" si="7"/>
        <v>111.45688823186033</v>
      </c>
      <c r="AF53">
        <f t="shared" si="8"/>
        <v>1457.8458718671798</v>
      </c>
      <c r="AG53" s="22">
        <v>2011</v>
      </c>
      <c r="AH53">
        <v>2470.9817624508423</v>
      </c>
      <c r="AI53" s="23">
        <v>2557.3217868791817</v>
      </c>
      <c r="AJ53">
        <v>1457.8458718671798</v>
      </c>
      <c r="AK53" s="16">
        <v>111.45688823186033</v>
      </c>
      <c r="AL53" s="16">
        <f t="shared" si="5"/>
        <v>988.01902678014153</v>
      </c>
      <c r="AM53" s="22">
        <v>2011</v>
      </c>
      <c r="AN53">
        <v>2470.9817624508423</v>
      </c>
      <c r="AO53">
        <v>988.01902678014153</v>
      </c>
      <c r="AP53">
        <v>1457.8458718671798</v>
      </c>
    </row>
    <row r="54" spans="1:42" x14ac:dyDescent="0.3">
      <c r="A54" s="22">
        <v>2012</v>
      </c>
      <c r="B54">
        <v>22766000</v>
      </c>
      <c r="C54" s="16">
        <v>105.38000000000001</v>
      </c>
      <c r="D54" s="16">
        <v>2387.1999999999998</v>
      </c>
      <c r="E54" s="16">
        <v>59.9</v>
      </c>
      <c r="F54" s="16">
        <v>2.6955</v>
      </c>
      <c r="G54" s="16">
        <v>72.900000000000006</v>
      </c>
      <c r="H54" s="22">
        <v>2012</v>
      </c>
      <c r="I54">
        <v>27990765.520949468</v>
      </c>
      <c r="J54" s="16">
        <v>132.04610093680037</v>
      </c>
      <c r="K54" s="16">
        <v>3354.8350874080229</v>
      </c>
      <c r="L54" s="16">
        <v>85.5</v>
      </c>
      <c r="M54" s="16">
        <v>3.8474999999999997</v>
      </c>
      <c r="N54" s="16">
        <v>94.9</v>
      </c>
      <c r="O54" s="22">
        <v>2012</v>
      </c>
      <c r="P54" s="16">
        <v>12.155167078651701</v>
      </c>
      <c r="Q54" s="16">
        <v>30.233015999999999</v>
      </c>
      <c r="R54" s="16">
        <v>1083.002833924</v>
      </c>
      <c r="S54" s="16">
        <v>15.250978251199999</v>
      </c>
      <c r="T54" s="16">
        <v>0.45752934753599994</v>
      </c>
      <c r="U54" s="16">
        <v>16.9053779464253</v>
      </c>
      <c r="V54" s="22">
        <v>2012</v>
      </c>
      <c r="W54" s="16">
        <f t="shared" si="1"/>
        <v>6825.037921332023</v>
      </c>
      <c r="X54">
        <f t="shared" si="2"/>
        <v>2508.2014360895182</v>
      </c>
      <c r="Y54" s="16">
        <f t="shared" si="3"/>
        <v>160.6509782512</v>
      </c>
      <c r="Z54">
        <f t="shared" si="4"/>
        <v>33.656379943626398</v>
      </c>
      <c r="AA54">
        <f t="shared" si="9"/>
        <v>59.039234507316003</v>
      </c>
      <c r="AB54">
        <f t="shared" si="6"/>
        <v>2616.3610213864977</v>
      </c>
      <c r="AC54">
        <v>7.0005293475359993</v>
      </c>
      <c r="AD54" s="16">
        <v>2.5726945352194797</v>
      </c>
      <c r="AE54" s="28">
        <f t="shared" si="7"/>
        <v>114.02958276707982</v>
      </c>
      <c r="AF54">
        <f t="shared" si="8"/>
        <v>1491.5022518108062</v>
      </c>
      <c r="AG54" s="22">
        <v>2012</v>
      </c>
      <c r="AH54">
        <v>2508.2014360895182</v>
      </c>
      <c r="AI54" s="23">
        <v>2616.3610213864977</v>
      </c>
      <c r="AJ54">
        <v>1491.5022518108062</v>
      </c>
      <c r="AK54" s="16">
        <v>114.02958276707982</v>
      </c>
      <c r="AL54" s="16">
        <f t="shared" si="5"/>
        <v>1010.8291868086117</v>
      </c>
      <c r="AM54" s="22">
        <v>2012</v>
      </c>
      <c r="AN54">
        <v>2508.2014360895182</v>
      </c>
      <c r="AO54">
        <v>1010.8291868086117</v>
      </c>
      <c r="AP54">
        <v>1491.5022518108062</v>
      </c>
    </row>
    <row r="55" spans="1:42" x14ac:dyDescent="0.3">
      <c r="A55" s="22">
        <v>2013</v>
      </c>
      <c r="B55">
        <v>22766000</v>
      </c>
      <c r="C55" s="16">
        <v>106.36000000000001</v>
      </c>
      <c r="D55" s="16">
        <v>2417.4</v>
      </c>
      <c r="E55" s="16">
        <v>65.25</v>
      </c>
      <c r="F55" s="16">
        <v>2.9362499999999998</v>
      </c>
      <c r="G55" s="16">
        <v>79.19</v>
      </c>
      <c r="H55" s="22">
        <v>2013</v>
      </c>
      <c r="I55">
        <v>28171723.576202784</v>
      </c>
      <c r="J55" s="16">
        <v>122.89383233862709</v>
      </c>
      <c r="K55" s="16">
        <v>3419.7668526680013</v>
      </c>
      <c r="L55" s="16">
        <v>86.1</v>
      </c>
      <c r="M55" s="16">
        <v>3.8744999999999994</v>
      </c>
      <c r="N55" s="16">
        <v>96.1</v>
      </c>
      <c r="O55" s="22">
        <v>2013</v>
      </c>
      <c r="P55" s="16">
        <v>12.1693478089888</v>
      </c>
      <c r="Q55" s="16">
        <v>30.458159999999999</v>
      </c>
      <c r="R55" s="16">
        <v>1097.1851220000001</v>
      </c>
      <c r="S55" s="16">
        <v>14.2911168918</v>
      </c>
      <c r="T55" s="16">
        <v>0.42873350675399996</v>
      </c>
      <c r="U55" s="16">
        <v>15.841392489915336</v>
      </c>
      <c r="V55" s="22">
        <v>2013</v>
      </c>
      <c r="W55" s="16">
        <f t="shared" si="1"/>
        <v>6934.3519746680013</v>
      </c>
      <c r="X55">
        <f t="shared" si="2"/>
        <v>2548.3743506904902</v>
      </c>
      <c r="Y55" s="16">
        <f t="shared" si="3"/>
        <v>165.64111689179998</v>
      </c>
      <c r="Z55">
        <f t="shared" si="4"/>
        <v>34.701813988832093</v>
      </c>
      <c r="AA55">
        <f t="shared" si="9"/>
        <v>60.873110457736495</v>
      </c>
      <c r="AB55">
        <f t="shared" si="6"/>
        <v>2677.2341318442341</v>
      </c>
      <c r="AC55">
        <v>7.2394835067539987</v>
      </c>
      <c r="AD55" s="16">
        <v>2.6605101887320943</v>
      </c>
      <c r="AE55" s="28">
        <f t="shared" si="7"/>
        <v>116.69009295581191</v>
      </c>
      <c r="AF55">
        <f t="shared" si="8"/>
        <v>1526.2040657996383</v>
      </c>
      <c r="AG55" s="22">
        <v>2013</v>
      </c>
      <c r="AH55">
        <v>2548.3743506904902</v>
      </c>
      <c r="AI55" s="23">
        <v>2677.2341318442341</v>
      </c>
      <c r="AJ55">
        <v>1526.2040657996383</v>
      </c>
      <c r="AK55" s="16">
        <v>116.69009295581191</v>
      </c>
      <c r="AL55" s="16">
        <f t="shared" si="5"/>
        <v>1034.3399730887838</v>
      </c>
      <c r="AM55" s="22">
        <v>2013</v>
      </c>
      <c r="AN55">
        <v>2548.3743506904902</v>
      </c>
      <c r="AO55">
        <v>1034.3399730887838</v>
      </c>
      <c r="AP55">
        <v>1526.2040657996383</v>
      </c>
    </row>
    <row r="56" spans="1:42" x14ac:dyDescent="0.3">
      <c r="A56" s="22">
        <v>2014</v>
      </c>
      <c r="B56">
        <v>22812000</v>
      </c>
      <c r="C56" s="16">
        <v>107.34</v>
      </c>
      <c r="D56" s="16">
        <v>2447.6</v>
      </c>
      <c r="E56" s="16">
        <v>65.290000000000006</v>
      </c>
      <c r="F56" s="16">
        <v>2.9380500000000001</v>
      </c>
      <c r="G56" s="16">
        <v>79.150000000000006</v>
      </c>
      <c r="H56" s="22">
        <v>2014</v>
      </c>
      <c r="I56">
        <v>28342850.465765096</v>
      </c>
      <c r="J56" s="16">
        <v>118.99787088734016</v>
      </c>
      <c r="K56" s="16">
        <v>3447.2241334346913</v>
      </c>
      <c r="L56" s="16">
        <v>92.2</v>
      </c>
      <c r="M56" s="16">
        <v>4.149</v>
      </c>
      <c r="N56" s="16">
        <v>96.9</v>
      </c>
      <c r="O56" s="22">
        <v>2014</v>
      </c>
      <c r="P56" s="16">
        <v>12.183528539325801</v>
      </c>
      <c r="Q56" s="16">
        <v>30.080559999999998</v>
      </c>
      <c r="R56" s="16">
        <v>1109.2294999999999</v>
      </c>
      <c r="S56" s="16">
        <v>14.9952078704</v>
      </c>
      <c r="T56" s="16">
        <v>0.44985623611199999</v>
      </c>
      <c r="U56" s="16">
        <v>16.621862037891045</v>
      </c>
      <c r="V56" s="22">
        <v>2014</v>
      </c>
      <c r="W56" s="16">
        <f t="shared" si="1"/>
        <v>7004.0536334346907</v>
      </c>
      <c r="X56">
        <f t="shared" si="2"/>
        <v>2573.9897102872487</v>
      </c>
      <c r="Y56" s="16">
        <f t="shared" si="3"/>
        <v>172.48520787040002</v>
      </c>
      <c r="Z56">
        <f t="shared" si="4"/>
        <v>36.1356510488488</v>
      </c>
      <c r="AA56">
        <f t="shared" si="9"/>
        <v>63.388313892372004</v>
      </c>
      <c r="AB56">
        <f t="shared" si="6"/>
        <v>2740.6224457366061</v>
      </c>
      <c r="AC56">
        <v>7.5369062361119994</v>
      </c>
      <c r="AD56" s="16">
        <v>2.7698130417711599</v>
      </c>
      <c r="AE56" s="28">
        <f t="shared" si="7"/>
        <v>119.45990599758306</v>
      </c>
      <c r="AF56">
        <f t="shared" si="8"/>
        <v>1562.3397168484871</v>
      </c>
      <c r="AG56" s="22">
        <v>2014</v>
      </c>
      <c r="AH56">
        <v>2573.9897102872487</v>
      </c>
      <c r="AI56" s="23">
        <v>2740.6224457366061</v>
      </c>
      <c r="AJ56">
        <v>1562.3397168484871</v>
      </c>
      <c r="AK56" s="16">
        <v>119.45990599758306</v>
      </c>
      <c r="AL56" s="16">
        <f t="shared" si="5"/>
        <v>1058.8228228905359</v>
      </c>
      <c r="AM56" s="22">
        <v>2014</v>
      </c>
      <c r="AN56">
        <v>2573.9897102872487</v>
      </c>
      <c r="AO56">
        <v>1058.8228228905359</v>
      </c>
      <c r="AP56">
        <v>1562.3397168484871</v>
      </c>
    </row>
    <row r="57" spans="1:42" x14ac:dyDescent="0.3">
      <c r="A57" s="22">
        <v>2015</v>
      </c>
      <c r="B57">
        <v>22812000</v>
      </c>
      <c r="C57" s="16">
        <v>108.32000000000001</v>
      </c>
      <c r="D57" s="16">
        <v>2475</v>
      </c>
      <c r="E57" s="16">
        <v>68.040000000000006</v>
      </c>
      <c r="F57" s="16">
        <v>3.0618000000000003</v>
      </c>
      <c r="G57" s="16">
        <v>82.4</v>
      </c>
      <c r="H57" s="22">
        <v>2015</v>
      </c>
      <c r="I57">
        <v>28235046.585942533</v>
      </c>
      <c r="J57" s="16">
        <v>116.82078711786882</v>
      </c>
      <c r="K57" s="16">
        <v>3467.5111783834136</v>
      </c>
      <c r="L57" s="16">
        <v>90.6</v>
      </c>
      <c r="M57" s="16">
        <v>4.077</v>
      </c>
      <c r="N57" s="16">
        <v>98.7</v>
      </c>
      <c r="O57" s="22">
        <v>2015</v>
      </c>
      <c r="P57" s="16">
        <v>12.1977092696629</v>
      </c>
      <c r="Q57" s="16">
        <v>29.599742532600001</v>
      </c>
      <c r="R57" s="16">
        <v>1124.05696936</v>
      </c>
      <c r="S57" s="16">
        <v>15.708001077600001</v>
      </c>
      <c r="T57" s="16">
        <v>0.47124003232799999</v>
      </c>
      <c r="U57" s="16">
        <v>17.41197781714688</v>
      </c>
      <c r="V57" s="22">
        <v>2015</v>
      </c>
      <c r="W57" s="16">
        <f t="shared" si="1"/>
        <v>7066.5681477434136</v>
      </c>
      <c r="X57">
        <f t="shared" si="2"/>
        <v>2596.9637942957042</v>
      </c>
      <c r="Y57" s="16">
        <f t="shared" si="3"/>
        <v>174.34800107759997</v>
      </c>
      <c r="Z57">
        <f t="shared" si="4"/>
        <v>36.52590622575719</v>
      </c>
      <c r="AA57">
        <f t="shared" si="9"/>
        <v>64.072890396017996</v>
      </c>
      <c r="AB57">
        <f t="shared" si="6"/>
        <v>2804.6953361326241</v>
      </c>
      <c r="AC57">
        <v>7.6100400323279995</v>
      </c>
      <c r="AD57" s="16">
        <v>2.7966897118805396</v>
      </c>
      <c r="AE57" s="28">
        <f t="shared" si="7"/>
        <v>122.25659570946361</v>
      </c>
      <c r="AF57">
        <f t="shared" si="8"/>
        <v>1598.8656230742442</v>
      </c>
      <c r="AG57" s="22">
        <v>2015</v>
      </c>
      <c r="AH57">
        <v>2596.9637942957042</v>
      </c>
      <c r="AI57" s="23">
        <v>2804.6953361326241</v>
      </c>
      <c r="AJ57">
        <v>1598.8656230742442</v>
      </c>
      <c r="AK57" s="16">
        <v>122.25659570946361</v>
      </c>
      <c r="AL57" s="16">
        <f t="shared" si="5"/>
        <v>1083.5731173489162</v>
      </c>
      <c r="AM57" s="22">
        <v>2015</v>
      </c>
      <c r="AN57">
        <v>2596.9637942957042</v>
      </c>
      <c r="AO57">
        <v>1083.5731173489162</v>
      </c>
      <c r="AP57">
        <v>1598.8656230742442</v>
      </c>
    </row>
    <row r="58" spans="1:42" x14ac:dyDescent="0.3">
      <c r="A58" s="22">
        <v>2016</v>
      </c>
      <c r="B58">
        <v>22812000</v>
      </c>
      <c r="C58" s="16">
        <v>107.82</v>
      </c>
      <c r="D58" s="16">
        <v>2475</v>
      </c>
      <c r="E58" s="16">
        <v>70</v>
      </c>
      <c r="F58" s="16">
        <v>3.15</v>
      </c>
      <c r="G58" s="16">
        <v>86</v>
      </c>
      <c r="H58" s="22">
        <v>2016</v>
      </c>
      <c r="I58">
        <v>28282183.153887339</v>
      </c>
      <c r="J58" s="16">
        <v>117.25439894596524</v>
      </c>
      <c r="K58" s="16">
        <v>3498.811079642624</v>
      </c>
      <c r="L58" s="16">
        <v>90.3</v>
      </c>
      <c r="M58" s="16">
        <v>4.0634999999999994</v>
      </c>
      <c r="N58" s="16"/>
      <c r="O58" s="22">
        <v>2016</v>
      </c>
      <c r="P58" s="16">
        <v>12.21189</v>
      </c>
      <c r="Q58" s="16">
        <v>28.967608779999999</v>
      </c>
      <c r="R58" s="16">
        <v>1134.9627276000001</v>
      </c>
      <c r="S58" s="16">
        <v>15.876327145399999</v>
      </c>
      <c r="T58" s="16">
        <v>0.47628981436199996</v>
      </c>
      <c r="U58" s="16">
        <v>17.598563605122198</v>
      </c>
      <c r="V58" s="22">
        <v>2016</v>
      </c>
      <c r="W58" s="16">
        <f t="shared" si="1"/>
        <v>7108.7738072426246</v>
      </c>
      <c r="X58">
        <f t="shared" si="2"/>
        <v>2612.4743741616644</v>
      </c>
      <c r="Y58" s="16">
        <f t="shared" si="3"/>
        <v>176.17632714540002</v>
      </c>
      <c r="Z58">
        <f t="shared" si="4"/>
        <v>36.908940536961303</v>
      </c>
      <c r="AA58">
        <f t="shared" si="9"/>
        <v>64.744800225934512</v>
      </c>
      <c r="AB58">
        <f t="shared" si="6"/>
        <v>2869.4401363585584</v>
      </c>
      <c r="AC58">
        <v>7.6897898143619994</v>
      </c>
      <c r="AD58" s="16">
        <v>2.8259977567780346</v>
      </c>
      <c r="AE58" s="28">
        <f t="shared" si="7"/>
        <v>125.08259346624165</v>
      </c>
      <c r="AF58">
        <f t="shared" si="8"/>
        <v>1635.7745636112056</v>
      </c>
      <c r="AG58" s="22">
        <v>2016</v>
      </c>
      <c r="AH58">
        <v>2612.4743741616644</v>
      </c>
      <c r="AI58" s="23">
        <v>2869.4401363585584</v>
      </c>
      <c r="AJ58">
        <v>1635.7745636112056</v>
      </c>
      <c r="AK58" s="16">
        <v>125.08259346624165</v>
      </c>
      <c r="AL58" s="16">
        <f t="shared" si="5"/>
        <v>1108.5829792811112</v>
      </c>
      <c r="AM58" s="22">
        <v>2016</v>
      </c>
      <c r="AN58">
        <v>2612.4743741616644</v>
      </c>
      <c r="AO58">
        <v>1108.5829792811112</v>
      </c>
      <c r="AP58">
        <v>1635.7745636112056</v>
      </c>
    </row>
    <row r="59" spans="1:42" x14ac:dyDescent="0.3">
      <c r="A59" s="22">
        <v>2017</v>
      </c>
      <c r="B59">
        <v>22812000</v>
      </c>
      <c r="C59" s="16">
        <v>107.82</v>
      </c>
      <c r="D59" s="16">
        <v>2475</v>
      </c>
      <c r="E59" s="16">
        <v>72</v>
      </c>
      <c r="F59" s="16">
        <v>3.2399999999999998</v>
      </c>
      <c r="G59" s="16">
        <v>87</v>
      </c>
      <c r="H59" s="22">
        <v>2017</v>
      </c>
      <c r="I59">
        <v>28299999.999026194</v>
      </c>
      <c r="J59" s="16">
        <v>117</v>
      </c>
      <c r="K59" s="16">
        <v>3518.0513830972186</v>
      </c>
      <c r="L59" s="16">
        <v>92.5</v>
      </c>
      <c r="M59" s="16">
        <v>4.1624999999999996</v>
      </c>
      <c r="N59" s="16"/>
      <c r="O59" s="22">
        <v>2017</v>
      </c>
      <c r="P59" s="16">
        <v>12.095482000000001</v>
      </c>
      <c r="Q59" s="16">
        <v>27.51465</v>
      </c>
      <c r="R59" s="16">
        <v>1139.95198</v>
      </c>
      <c r="S59" s="16">
        <v>16.2194804674</v>
      </c>
      <c r="T59" s="16">
        <v>0.48658441402199998</v>
      </c>
      <c r="U59" s="16">
        <v>17.978941604908862</v>
      </c>
      <c r="V59" s="22">
        <v>2017</v>
      </c>
      <c r="W59" s="16">
        <f t="shared" si="1"/>
        <v>7133.0033630972184</v>
      </c>
      <c r="X59">
        <f t="shared" si="2"/>
        <v>2621.3787359382277</v>
      </c>
      <c r="Y59" s="16">
        <f t="shared" si="3"/>
        <v>180.71948046739999</v>
      </c>
      <c r="Z59">
        <f t="shared" si="4"/>
        <v>37.860731157920299</v>
      </c>
      <c r="AA59">
        <f t="shared" si="9"/>
        <v>66.414409071769498</v>
      </c>
      <c r="AB59">
        <f t="shared" si="6"/>
        <v>2935.854545430328</v>
      </c>
      <c r="AC59">
        <v>7.8890844140219993</v>
      </c>
      <c r="AD59" s="16">
        <v>2.8992385221530848</v>
      </c>
      <c r="AE59" s="28">
        <f>SUM(AE58+AD59)</f>
        <v>127.98183198839473</v>
      </c>
      <c r="AF59">
        <f t="shared" si="8"/>
        <v>1673.6352947691259</v>
      </c>
      <c r="AG59" s="22">
        <v>2017</v>
      </c>
      <c r="AH59">
        <v>2621.3787359382277</v>
      </c>
      <c r="AI59" s="23">
        <v>2935.854545430328</v>
      </c>
      <c r="AJ59">
        <v>1673.6352947691259</v>
      </c>
      <c r="AK59" s="16">
        <v>127.98183198839473</v>
      </c>
      <c r="AL59" s="16">
        <f t="shared" si="5"/>
        <v>1134.2374186728073</v>
      </c>
      <c r="AM59" s="22">
        <v>2017</v>
      </c>
      <c r="AN59">
        <v>2621.3787359382277</v>
      </c>
      <c r="AO59">
        <v>1134.2374186728073</v>
      </c>
      <c r="AP59">
        <v>1673.6352947691259</v>
      </c>
    </row>
    <row r="60" spans="1:42" x14ac:dyDescent="0.3">
      <c r="A60" s="22"/>
      <c r="C60" s="16"/>
      <c r="D60" s="16"/>
      <c r="E60" s="16"/>
      <c r="F60" s="16"/>
      <c r="G60" s="16"/>
      <c r="H60" s="22"/>
      <c r="J60" s="16"/>
      <c r="K60" s="16"/>
      <c r="L60" s="16"/>
      <c r="M60" s="16"/>
      <c r="N60" s="16"/>
      <c r="O60" s="22"/>
      <c r="P60" s="16"/>
      <c r="Q60" s="16"/>
      <c r="R60" s="16"/>
      <c r="S60" s="16"/>
      <c r="T60" s="16"/>
      <c r="U60" s="16"/>
      <c r="V60" s="22"/>
      <c r="W60" s="16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1"/>
  <sheetViews>
    <sheetView workbookViewId="0">
      <selection activeCell="N9" sqref="N9"/>
    </sheetView>
  </sheetViews>
  <sheetFormatPr defaultColWidth="8.77734375" defaultRowHeight="14.4" x14ac:dyDescent="0.3"/>
  <cols>
    <col min="2" max="2" width="10.44140625" bestFit="1" customWidth="1"/>
    <col min="5" max="5" width="15" bestFit="1" customWidth="1"/>
    <col min="6" max="6" width="16" bestFit="1" customWidth="1"/>
    <col min="7" max="7" width="16" customWidth="1"/>
    <col min="8" max="8" width="17.44140625" bestFit="1" customWidth="1"/>
    <col min="9" max="9" width="17.44140625" customWidth="1"/>
    <col min="10" max="10" width="9.77734375" bestFit="1" customWidth="1"/>
    <col min="12" max="12" width="9.44140625" bestFit="1" customWidth="1"/>
    <col min="13" max="13" width="11.77734375" bestFit="1" customWidth="1"/>
    <col min="14" max="14" width="9.44140625" bestFit="1" customWidth="1"/>
    <col min="15" max="15" width="11.44140625" bestFit="1" customWidth="1"/>
    <col min="16" max="16" width="9.44140625" bestFit="1" customWidth="1"/>
  </cols>
  <sheetData>
    <row r="1" spans="1:18" ht="24" thickBot="1" x14ac:dyDescent="0.5">
      <c r="A1" s="56" t="s">
        <v>42</v>
      </c>
      <c r="B1" s="24" t="s">
        <v>4</v>
      </c>
      <c r="C1" s="24" t="s">
        <v>12</v>
      </c>
      <c r="D1" s="57" t="s">
        <v>43</v>
      </c>
      <c r="E1" s="24" t="s">
        <v>4</v>
      </c>
      <c r="F1" s="59" t="s">
        <v>6</v>
      </c>
      <c r="G1" s="24" t="s">
        <v>12</v>
      </c>
      <c r="H1" s="59" t="s">
        <v>5</v>
      </c>
      <c r="I1" s="24" t="s">
        <v>11</v>
      </c>
      <c r="J1" s="24" t="s">
        <v>13</v>
      </c>
      <c r="K1" s="58" t="s">
        <v>44</v>
      </c>
      <c r="L1" s="24" t="s">
        <v>37</v>
      </c>
      <c r="M1" s="24" t="s">
        <v>4</v>
      </c>
      <c r="N1" s="24" t="s">
        <v>12</v>
      </c>
      <c r="O1" s="24" t="s">
        <v>11</v>
      </c>
      <c r="P1" s="24" t="s">
        <v>13</v>
      </c>
      <c r="Q1" s="3">
        <v>1000000</v>
      </c>
      <c r="R1" s="3"/>
    </row>
    <row r="2" spans="1:18" ht="15" thickTop="1" x14ac:dyDescent="0.3">
      <c r="A2" s="22">
        <v>1960</v>
      </c>
      <c r="B2" s="16">
        <f>SUM(17352000)</f>
        <v>17352000</v>
      </c>
      <c r="C2" s="16">
        <v>55.141333333333336</v>
      </c>
      <c r="D2" s="22">
        <v>1960</v>
      </c>
      <c r="E2" s="27">
        <v>23325218.855544347</v>
      </c>
      <c r="F2" s="38">
        <v>78376895.074206397</v>
      </c>
      <c r="G2" s="27">
        <f>SUM(F2/$Q$1)</f>
        <v>78.376895074206402</v>
      </c>
      <c r="H2" s="38">
        <v>2189424484</v>
      </c>
      <c r="I2" s="27">
        <f>SUM(H2/$Q$1)</f>
        <v>2189.4244840000001</v>
      </c>
      <c r="J2" s="27">
        <v>54.3</v>
      </c>
      <c r="K2" s="22">
        <v>1960</v>
      </c>
      <c r="L2" s="27">
        <v>7.40317351968858</v>
      </c>
      <c r="M2" s="27">
        <f>SUM(L2*1000000)</f>
        <v>7403173.5196885802</v>
      </c>
      <c r="N2" s="27">
        <v>15.4891341591567</v>
      </c>
      <c r="O2" s="27">
        <v>450.27592032384803</v>
      </c>
      <c r="P2" s="27">
        <v>12.121650300000001</v>
      </c>
    </row>
    <row r="3" spans="1:18" x14ac:dyDescent="0.3">
      <c r="A3" s="22">
        <v>1961</v>
      </c>
      <c r="B3" s="16">
        <v>17352000</v>
      </c>
      <c r="C3" s="16">
        <v>55.272000000000006</v>
      </c>
      <c r="D3" s="22">
        <v>1961</v>
      </c>
      <c r="E3" s="27">
        <v>23417967.454499997</v>
      </c>
      <c r="F3" s="38">
        <v>78698319.436422676</v>
      </c>
      <c r="G3" s="27">
        <f>SUM(F3/$Q$1)</f>
        <v>78.698319436422679</v>
      </c>
      <c r="H3" s="38">
        <v>2196464914</v>
      </c>
      <c r="I3" s="27">
        <f>SUM(H3/$Q$1)</f>
        <v>2196.4649140000001</v>
      </c>
      <c r="J3" s="27">
        <v>55.8</v>
      </c>
      <c r="K3" s="22">
        <v>1961</v>
      </c>
      <c r="L3" s="27">
        <v>7.4093240488225396</v>
      </c>
      <c r="M3" s="27">
        <f t="shared" ref="M3:M59" si="0">SUM(L3*1000000)</f>
        <v>7409324.0488225399</v>
      </c>
      <c r="N3" s="27">
        <v>15.557497294649201</v>
      </c>
      <c r="O3" s="27">
        <v>455.41866560673498</v>
      </c>
      <c r="P3" s="27">
        <v>12.074897873999999</v>
      </c>
    </row>
    <row r="4" spans="1:18" x14ac:dyDescent="0.3">
      <c r="A4" s="22">
        <v>1962</v>
      </c>
      <c r="B4" s="16">
        <v>17352000</v>
      </c>
      <c r="C4" s="16">
        <v>55.402666666666669</v>
      </c>
      <c r="D4" s="22">
        <v>1962</v>
      </c>
      <c r="E4" s="27">
        <v>23443897.358827453</v>
      </c>
      <c r="F4" s="38">
        <v>79533921.430228382</v>
      </c>
      <c r="G4" s="27">
        <f>SUM(F4/$Q$1)</f>
        <v>79.533921430228389</v>
      </c>
      <c r="H4" s="38">
        <v>2227517170</v>
      </c>
      <c r="I4" s="27">
        <f>SUM(H4/$Q$1)</f>
        <v>2227.5171700000001</v>
      </c>
      <c r="J4" s="27">
        <v>58.3</v>
      </c>
      <c r="K4" s="22">
        <v>1962</v>
      </c>
      <c r="L4" s="27">
        <v>7.4154745779565001</v>
      </c>
      <c r="M4" s="27">
        <f t="shared" si="0"/>
        <v>7415474.5779565005</v>
      </c>
      <c r="N4" s="27">
        <v>15.625860430141699</v>
      </c>
      <c r="O4" s="27">
        <v>460.56141088962102</v>
      </c>
      <c r="P4" s="27">
        <v>11.302838388</v>
      </c>
    </row>
    <row r="5" spans="1:18" x14ac:dyDescent="0.3">
      <c r="A5" s="22">
        <v>1963</v>
      </c>
      <c r="B5" s="16">
        <v>17352000</v>
      </c>
      <c r="C5" s="16">
        <v>55.533333333333339</v>
      </c>
      <c r="D5" s="22">
        <v>1963</v>
      </c>
      <c r="E5" s="27">
        <v>23543437.041422881</v>
      </c>
      <c r="F5" s="38">
        <v>80196858.523681164</v>
      </c>
      <c r="G5" s="27">
        <f>SUM(F5/$Q$1)</f>
        <v>80.196858523681158</v>
      </c>
      <c r="H5" s="38">
        <v>2243667060</v>
      </c>
      <c r="I5" s="27">
        <f>SUM(H5/$Q$1)</f>
        <v>2243.6670600000002</v>
      </c>
      <c r="J5" s="27">
        <v>54.6</v>
      </c>
      <c r="K5" s="22">
        <v>1963</v>
      </c>
      <c r="L5" s="27">
        <v>7.4216251070904597</v>
      </c>
      <c r="M5" s="27">
        <f t="shared" si="0"/>
        <v>7421625.1070904601</v>
      </c>
      <c r="N5" s="27">
        <v>15.694223577353601</v>
      </c>
      <c r="O5" s="27">
        <v>465.70415617250802</v>
      </c>
      <c r="P5" s="27">
        <v>12.134187918</v>
      </c>
    </row>
    <row r="6" spans="1:18" x14ac:dyDescent="0.3">
      <c r="A6" s="22">
        <v>1964</v>
      </c>
      <c r="B6" s="16">
        <v>18697000</v>
      </c>
      <c r="C6" s="16">
        <v>54.221299999999992</v>
      </c>
      <c r="D6" s="22">
        <v>1964</v>
      </c>
      <c r="E6" s="27">
        <v>23658454.595616966</v>
      </c>
      <c r="F6" s="38">
        <v>80351773.555997699</v>
      </c>
      <c r="G6" s="27">
        <f>SUM(F6/$Q$1)</f>
        <v>80.351773555997696</v>
      </c>
      <c r="H6" s="38">
        <v>2249985500</v>
      </c>
      <c r="I6" s="27">
        <f>SUM(H6/$Q$1)</f>
        <v>2249.9854999999998</v>
      </c>
      <c r="J6" s="27">
        <v>62.6</v>
      </c>
      <c r="K6" s="22">
        <v>1964</v>
      </c>
      <c r="L6" s="27">
        <v>7.4277756362244096</v>
      </c>
      <c r="M6" s="27">
        <f t="shared" si="0"/>
        <v>7427775.6362244096</v>
      </c>
      <c r="N6" s="27">
        <v>15.762586712846099</v>
      </c>
      <c r="O6" s="27">
        <v>470.846901455394</v>
      </c>
      <c r="P6" s="27">
        <v>12.625967196</v>
      </c>
    </row>
    <row r="7" spans="1:18" x14ac:dyDescent="0.3">
      <c r="A7" s="22">
        <v>1965</v>
      </c>
      <c r="B7" s="16">
        <v>18697000</v>
      </c>
      <c r="C7" s="16">
        <v>54.221299999999992</v>
      </c>
      <c r="D7" s="22">
        <v>1965</v>
      </c>
      <c r="E7" s="27">
        <v>23690772.570793815</v>
      </c>
      <c r="F7" s="38">
        <v>80019093.487587497</v>
      </c>
      <c r="G7" s="27">
        <f>SUM(F7/$Q$1)</f>
        <v>80.019093487587497</v>
      </c>
      <c r="H7" s="38">
        <v>2241192992</v>
      </c>
      <c r="I7" s="27">
        <f>SUM(H7/$Q$1)</f>
        <v>2241.1929919999998</v>
      </c>
      <c r="J7" s="27">
        <v>62.6</v>
      </c>
      <c r="K7" s="22">
        <v>1965</v>
      </c>
      <c r="L7" s="27">
        <v>7.4339261653583701</v>
      </c>
      <c r="M7" s="27">
        <f t="shared" si="0"/>
        <v>7433926.1653583702</v>
      </c>
      <c r="N7" s="27">
        <v>15.8309498483386</v>
      </c>
      <c r="O7" s="27">
        <v>475.98964673828101</v>
      </c>
      <c r="P7" s="27">
        <v>10.905032658</v>
      </c>
    </row>
    <row r="8" spans="1:18" x14ac:dyDescent="0.3">
      <c r="A8" s="22">
        <v>1966</v>
      </c>
      <c r="B8" s="16">
        <v>18697000</v>
      </c>
      <c r="C8" s="16">
        <v>54.221299999999992</v>
      </c>
      <c r="D8" s="22">
        <v>1966</v>
      </c>
      <c r="E8" s="27">
        <v>23713912.16269685</v>
      </c>
      <c r="F8" s="38">
        <v>79986375.609049127</v>
      </c>
      <c r="G8" s="27">
        <f>SUM(F8/$Q$1)</f>
        <v>79.986375609049134</v>
      </c>
      <c r="H8" s="38">
        <v>2239983508</v>
      </c>
      <c r="I8" s="27">
        <f>SUM(H8/$Q$1)</f>
        <v>2239.9835079999998</v>
      </c>
      <c r="J8" s="27">
        <v>61.6</v>
      </c>
      <c r="K8" s="22">
        <v>1966</v>
      </c>
      <c r="L8" s="27">
        <v>7.4400766944923298</v>
      </c>
      <c r="M8" s="27">
        <f t="shared" si="0"/>
        <v>7440076.6944923298</v>
      </c>
      <c r="N8" s="27">
        <v>15.899312995550501</v>
      </c>
      <c r="O8" s="27">
        <v>481.13239202116699</v>
      </c>
      <c r="P8" s="27">
        <v>11.651313864</v>
      </c>
    </row>
    <row r="9" spans="1:18" x14ac:dyDescent="0.3">
      <c r="A9" s="22">
        <v>1967</v>
      </c>
      <c r="B9" s="16">
        <v>18697000</v>
      </c>
      <c r="C9" s="16">
        <v>54.221299999999992</v>
      </c>
      <c r="D9" s="22">
        <v>1967</v>
      </c>
      <c r="E9" s="27">
        <v>23811845.337517086</v>
      </c>
      <c r="F9" s="38">
        <v>79678885.300189555</v>
      </c>
      <c r="G9" s="27">
        <f>SUM(F9/$Q$1)</f>
        <v>79.678885300189549</v>
      </c>
      <c r="H9" s="38">
        <v>2226294302</v>
      </c>
      <c r="I9" s="27">
        <f>SUM(H9/$Q$1)</f>
        <v>2226.2943019999998</v>
      </c>
      <c r="J9" s="27">
        <v>69</v>
      </c>
      <c r="K9" s="22">
        <v>1967</v>
      </c>
      <c r="L9" s="27">
        <v>7.4462272236262903</v>
      </c>
      <c r="M9" s="27">
        <f t="shared" si="0"/>
        <v>7446227.2236262904</v>
      </c>
      <c r="N9" s="27">
        <v>15.967676131043</v>
      </c>
      <c r="O9" s="27">
        <v>486.275137304054</v>
      </c>
      <c r="P9" s="27">
        <v>9.7119669900000005</v>
      </c>
    </row>
    <row r="10" spans="1:18" x14ac:dyDescent="0.3">
      <c r="A10" s="22">
        <v>1968</v>
      </c>
      <c r="B10" s="16">
        <v>18697000</v>
      </c>
      <c r="C10" s="16">
        <v>54.221299999999992</v>
      </c>
      <c r="D10" s="22">
        <v>1968</v>
      </c>
      <c r="E10" s="27">
        <v>23840878.907142535</v>
      </c>
      <c r="F10" s="38">
        <v>79158568.216073245</v>
      </c>
      <c r="G10" s="27">
        <f>SUM(F10/$Q$1)</f>
        <v>79.158568216073249</v>
      </c>
      <c r="H10" s="38">
        <v>2215526092</v>
      </c>
      <c r="I10" s="27">
        <f>SUM(H10/$Q$1)</f>
        <v>2215.5260920000001</v>
      </c>
      <c r="J10" s="27">
        <v>60.5</v>
      </c>
      <c r="K10" s="22">
        <v>1968</v>
      </c>
      <c r="L10" s="27">
        <v>7.4523777527602499</v>
      </c>
      <c r="M10" s="27">
        <f t="shared" si="0"/>
        <v>7452377.7527602501</v>
      </c>
      <c r="N10" s="27">
        <v>16.0360392665355</v>
      </c>
      <c r="O10" s="27">
        <v>491.417882586941</v>
      </c>
      <c r="P10" s="27">
        <v>10.200113873999999</v>
      </c>
    </row>
    <row r="11" spans="1:18" x14ac:dyDescent="0.3">
      <c r="A11" s="22">
        <v>1969</v>
      </c>
      <c r="B11" s="16">
        <v>18697000</v>
      </c>
      <c r="C11" s="16">
        <v>54.221299999999992</v>
      </c>
      <c r="D11" s="22">
        <v>1969</v>
      </c>
      <c r="E11" s="27">
        <v>23627244.673877958</v>
      </c>
      <c r="F11" s="38">
        <v>78990885.020741284</v>
      </c>
      <c r="G11" s="27">
        <f>SUM(F11/$Q$1)</f>
        <v>78.990885020741288</v>
      </c>
      <c r="H11" s="38">
        <v>2209657406</v>
      </c>
      <c r="I11" s="27">
        <f>SUM(H11/$Q$1)</f>
        <v>2209.6574059999998</v>
      </c>
      <c r="J11" s="27">
        <v>65.3</v>
      </c>
      <c r="K11" s="22">
        <v>1969</v>
      </c>
      <c r="L11" s="27">
        <v>7.4585282818942096</v>
      </c>
      <c r="M11" s="27">
        <f t="shared" si="0"/>
        <v>7458528.2818942098</v>
      </c>
      <c r="N11" s="27">
        <v>16.104402413747401</v>
      </c>
      <c r="O11" s="27">
        <v>496.56062786982699</v>
      </c>
      <c r="P11" s="27">
        <v>10.870466327999999</v>
      </c>
    </row>
    <row r="12" spans="1:18" x14ac:dyDescent="0.3">
      <c r="A12" s="22">
        <v>1970</v>
      </c>
      <c r="B12" s="16">
        <v>18697000</v>
      </c>
      <c r="C12" s="16">
        <v>54.221299999999992</v>
      </c>
      <c r="D12" s="22">
        <v>1970</v>
      </c>
      <c r="E12" s="27">
        <v>23462595.402490128</v>
      </c>
      <c r="F12" s="38">
        <v>78833943.8649261</v>
      </c>
      <c r="G12" s="27">
        <f>SUM(F12/$Q$1)</f>
        <v>78.833943864926098</v>
      </c>
      <c r="H12" s="38">
        <v>2203725454</v>
      </c>
      <c r="I12" s="27">
        <f>SUM(H12/$Q$1)</f>
        <v>2203.7254539999999</v>
      </c>
      <c r="J12" s="27">
        <v>74.099999999999994</v>
      </c>
      <c r="K12" s="22">
        <v>1970</v>
      </c>
      <c r="L12" s="27">
        <v>7.4646788110281701</v>
      </c>
      <c r="M12" s="27">
        <f t="shared" si="0"/>
        <v>7464678.8110281704</v>
      </c>
      <c r="N12" s="27">
        <v>16.172765549239902</v>
      </c>
      <c r="O12" s="27">
        <v>501.70337315271399</v>
      </c>
      <c r="P12" s="27">
        <v>10.870466327999999</v>
      </c>
    </row>
    <row r="13" spans="1:18" x14ac:dyDescent="0.3">
      <c r="A13" s="22">
        <v>1971</v>
      </c>
      <c r="B13" s="16">
        <v>19738000</v>
      </c>
      <c r="C13" s="16">
        <v>57.240200000000002</v>
      </c>
      <c r="D13" s="22">
        <v>1971</v>
      </c>
      <c r="E13" s="27">
        <v>23431526.949708182</v>
      </c>
      <c r="F13" s="38">
        <v>78617722.045550123</v>
      </c>
      <c r="G13" s="27">
        <f>SUM(F13/$Q$1)</f>
        <v>78.617722045550124</v>
      </c>
      <c r="H13" s="38">
        <v>2217962917.902133</v>
      </c>
      <c r="I13" s="27">
        <f>SUM(H13/$Q$1)</f>
        <v>2217.9629179021331</v>
      </c>
      <c r="J13" s="27">
        <v>80</v>
      </c>
      <c r="K13" s="22">
        <v>1971</v>
      </c>
      <c r="L13" s="27">
        <v>7.4708293401621297</v>
      </c>
      <c r="M13" s="27">
        <f t="shared" si="0"/>
        <v>7470829.3401621301</v>
      </c>
      <c r="N13" s="27">
        <v>16.398782455741099</v>
      </c>
      <c r="O13" s="27">
        <v>507.25753805823098</v>
      </c>
      <c r="P13" s="27">
        <v>11.541404652000001</v>
      </c>
    </row>
    <row r="14" spans="1:18" x14ac:dyDescent="0.3">
      <c r="A14" s="22">
        <v>1972</v>
      </c>
      <c r="B14" s="16">
        <v>19738000</v>
      </c>
      <c r="C14" s="16">
        <v>57.240200000000002</v>
      </c>
      <c r="D14" s="22">
        <v>1972</v>
      </c>
      <c r="E14" s="27">
        <v>23354714.15813265</v>
      </c>
      <c r="F14" s="38">
        <v>78676923.989414811</v>
      </c>
      <c r="G14" s="27">
        <f>SUM(F14/$Q$1)</f>
        <v>78.676923989414817</v>
      </c>
      <c r="H14" s="38">
        <v>2243197400.8195176</v>
      </c>
      <c r="I14" s="27">
        <f>SUM(H14/$Q$1)</f>
        <v>2243.1974008195175</v>
      </c>
      <c r="J14" s="27">
        <v>71.099999999999994</v>
      </c>
      <c r="K14" s="22">
        <v>1972</v>
      </c>
      <c r="L14" s="27">
        <v>7.4769798692960903</v>
      </c>
      <c r="M14" s="27">
        <f t="shared" si="0"/>
        <v>7476979.8692960907</v>
      </c>
      <c r="N14" s="27">
        <v>16.6247993739617</v>
      </c>
      <c r="O14" s="27">
        <v>512.81170296374898</v>
      </c>
      <c r="P14" s="27">
        <v>10.2597059785111</v>
      </c>
    </row>
    <row r="15" spans="1:18" x14ac:dyDescent="0.3">
      <c r="A15" s="22">
        <v>1973</v>
      </c>
      <c r="B15" s="16">
        <v>19738000</v>
      </c>
      <c r="C15" s="16">
        <v>57.240200000000002</v>
      </c>
      <c r="D15" s="22">
        <v>1973</v>
      </c>
      <c r="E15" s="27">
        <v>23370616.904020954</v>
      </c>
      <c r="F15" s="38">
        <v>78748118.642155424</v>
      </c>
      <c r="G15" s="27">
        <f>SUM(F15/$Q$1)</f>
        <v>78.748118642155418</v>
      </c>
      <c r="H15" s="38">
        <v>2252759031.4008002</v>
      </c>
      <c r="I15" s="27">
        <f>SUM(H15/$Q$1)</f>
        <v>2252.7590314008003</v>
      </c>
      <c r="J15" s="27">
        <v>73.7</v>
      </c>
      <c r="K15" s="22">
        <v>1973</v>
      </c>
      <c r="L15" s="27">
        <v>7.4831303984300499</v>
      </c>
      <c r="M15" s="27">
        <f t="shared" si="0"/>
        <v>7483130.3984300504</v>
      </c>
      <c r="N15" s="27">
        <v>16.850816280462901</v>
      </c>
      <c r="O15" s="27">
        <v>518.36586786926603</v>
      </c>
      <c r="P15" s="27">
        <v>10.4746113341868</v>
      </c>
    </row>
    <row r="16" spans="1:18" x14ac:dyDescent="0.3">
      <c r="A16" s="22">
        <v>1974</v>
      </c>
      <c r="B16" s="16">
        <v>19738000</v>
      </c>
      <c r="C16" s="16">
        <v>57.240200000000002</v>
      </c>
      <c r="D16" s="22">
        <v>1974</v>
      </c>
      <c r="E16" s="27">
        <v>23471571.82914599</v>
      </c>
      <c r="F16" s="38">
        <v>79610717.218830794</v>
      </c>
      <c r="G16" s="27">
        <f>SUM(F16/$Q$1)</f>
        <v>79.6107172188308</v>
      </c>
      <c r="H16" s="38">
        <v>2281528950.6230149</v>
      </c>
      <c r="I16" s="27">
        <f>SUM(H16/$Q$1)</f>
        <v>2281.5289506230151</v>
      </c>
      <c r="J16" s="27">
        <v>76.3</v>
      </c>
      <c r="K16" s="22">
        <v>1974</v>
      </c>
      <c r="L16" s="27">
        <v>7.4892809275640104</v>
      </c>
      <c r="M16" s="27">
        <f t="shared" si="0"/>
        <v>7489280.92756401</v>
      </c>
      <c r="N16" s="27">
        <v>17.076833186964201</v>
      </c>
      <c r="O16" s="27">
        <v>523.92003277478398</v>
      </c>
      <c r="P16" s="27">
        <v>11.854170414107999</v>
      </c>
    </row>
    <row r="17" spans="1:16" x14ac:dyDescent="0.3">
      <c r="A17" s="22">
        <v>1975</v>
      </c>
      <c r="B17" s="16">
        <v>19738000</v>
      </c>
      <c r="C17" s="16">
        <v>57.240200000000002</v>
      </c>
      <c r="D17" s="22">
        <v>1975</v>
      </c>
      <c r="E17" s="27">
        <v>23562213.246610891</v>
      </c>
      <c r="F17" s="38">
        <v>80209921.753372759</v>
      </c>
      <c r="G17" s="27">
        <f>SUM(F17/$Q$1)</f>
        <v>80.209921753372754</v>
      </c>
      <c r="H17" s="38">
        <v>2309038748.23944</v>
      </c>
      <c r="I17" s="27">
        <f>SUM(H17/$Q$1)</f>
        <v>2309.0387482394399</v>
      </c>
      <c r="J17" s="27">
        <v>69.599999999999994</v>
      </c>
      <c r="K17" s="22">
        <v>1975</v>
      </c>
      <c r="L17" s="27">
        <v>7.4954314566979701</v>
      </c>
      <c r="M17" s="27">
        <f t="shared" si="0"/>
        <v>7495431.4566979697</v>
      </c>
      <c r="N17" s="27">
        <v>17.302850093465398</v>
      </c>
      <c r="O17" s="27">
        <v>529.47419768030102</v>
      </c>
      <c r="P17" s="27">
        <v>12.181979126662201</v>
      </c>
    </row>
    <row r="18" spans="1:16" x14ac:dyDescent="0.3">
      <c r="A18" s="22">
        <v>1976</v>
      </c>
      <c r="B18" s="16">
        <v>19738000</v>
      </c>
      <c r="C18" s="16">
        <v>57.240200000000002</v>
      </c>
      <c r="D18" s="22">
        <v>1976</v>
      </c>
      <c r="E18" s="27">
        <v>23481480.562112678</v>
      </c>
      <c r="F18" s="38">
        <v>80826618.221046865</v>
      </c>
      <c r="G18" s="27">
        <f>SUM(F18/$Q$1)</f>
        <v>80.826618221046871</v>
      </c>
      <c r="H18" s="38">
        <v>2315634915.7888551</v>
      </c>
      <c r="I18" s="27">
        <f>SUM(H18/$Q$1)</f>
        <v>2315.6349157888549</v>
      </c>
      <c r="J18" s="27">
        <v>66.7</v>
      </c>
      <c r="K18" s="22">
        <v>1976</v>
      </c>
      <c r="L18" s="27">
        <v>7.5015819858319297</v>
      </c>
      <c r="M18" s="27">
        <f t="shared" si="0"/>
        <v>7501581.9858319294</v>
      </c>
      <c r="N18" s="27">
        <v>17.528867011686</v>
      </c>
      <c r="O18" s="27">
        <v>535.02836258581897</v>
      </c>
      <c r="P18" s="27">
        <v>11.2809977308961</v>
      </c>
    </row>
    <row r="19" spans="1:16" x14ac:dyDescent="0.3">
      <c r="A19" s="22">
        <v>1977</v>
      </c>
      <c r="B19" s="16">
        <v>20065000</v>
      </c>
      <c r="C19" s="16">
        <v>68.221000000000004</v>
      </c>
      <c r="D19" s="22">
        <v>1977</v>
      </c>
      <c r="E19" s="27">
        <v>23407172.864759654</v>
      </c>
      <c r="F19" s="38">
        <v>81672862.965297341</v>
      </c>
      <c r="G19" s="27">
        <f>SUM(F19/$Q$1)</f>
        <v>81.672862965297341</v>
      </c>
      <c r="H19" s="38">
        <v>2324031912.6959772</v>
      </c>
      <c r="I19" s="27">
        <f>SUM(H19/$Q$1)</f>
        <v>2324.0319126959771</v>
      </c>
      <c r="J19" s="27">
        <v>56</v>
      </c>
      <c r="K19" s="22">
        <v>1977</v>
      </c>
      <c r="L19" s="27">
        <v>7.5077325149658902</v>
      </c>
      <c r="M19" s="27">
        <f t="shared" si="0"/>
        <v>7507732.51496589</v>
      </c>
      <c r="N19" s="27">
        <v>17.7548839181872</v>
      </c>
      <c r="O19" s="27">
        <v>540.58252749133601</v>
      </c>
      <c r="P19" s="27">
        <v>9.3842482905126001</v>
      </c>
    </row>
    <row r="20" spans="1:16" x14ac:dyDescent="0.3">
      <c r="A20" s="22">
        <v>1978</v>
      </c>
      <c r="B20" s="16">
        <v>20065000</v>
      </c>
      <c r="C20" s="16">
        <v>68.221000000000004</v>
      </c>
      <c r="D20" s="22">
        <v>1978</v>
      </c>
      <c r="E20" s="27">
        <v>23408342.766451895</v>
      </c>
      <c r="F20" s="38">
        <v>83303524.454412133</v>
      </c>
      <c r="G20" s="27">
        <f>SUM(F20/$Q$1)</f>
        <v>83.303524454412127</v>
      </c>
      <c r="H20" s="38">
        <v>2353957381.7602143</v>
      </c>
      <c r="I20" s="27">
        <f>SUM(H20/$Q$1)</f>
        <v>2353.9573817602145</v>
      </c>
      <c r="J20" s="27">
        <v>56.6</v>
      </c>
      <c r="K20" s="22">
        <v>1978</v>
      </c>
      <c r="L20" s="27">
        <v>7.5138830440998499</v>
      </c>
      <c r="M20" s="27">
        <f t="shared" si="0"/>
        <v>7513883.0440998496</v>
      </c>
      <c r="N20" s="27">
        <v>17.980900824688501</v>
      </c>
      <c r="O20" s="27">
        <v>546.13669239685396</v>
      </c>
      <c r="P20" s="27">
        <v>9.9168981702236998</v>
      </c>
    </row>
    <row r="21" spans="1:16" x14ac:dyDescent="0.3">
      <c r="A21" s="22">
        <v>1979</v>
      </c>
      <c r="B21" s="16">
        <v>20065000</v>
      </c>
      <c r="C21" s="16">
        <v>68.221000000000004</v>
      </c>
      <c r="D21" s="22">
        <v>1979</v>
      </c>
      <c r="E21" s="27">
        <v>23416888.571775466</v>
      </c>
      <c r="F21" s="38">
        <v>84314327.189436018</v>
      </c>
      <c r="G21" s="27">
        <f>SUM(F21/$Q$1)</f>
        <v>84.314327189436014</v>
      </c>
      <c r="H21" s="38">
        <v>2362846136.5278311</v>
      </c>
      <c r="I21" s="27">
        <f>SUM(H21/$Q$1)</f>
        <v>2362.8461365278313</v>
      </c>
      <c r="J21" s="27">
        <v>57.1</v>
      </c>
      <c r="K21" s="22">
        <v>1979</v>
      </c>
      <c r="L21" s="27">
        <v>7.5200335732338104</v>
      </c>
      <c r="M21" s="27">
        <f t="shared" si="0"/>
        <v>7520033.5732338103</v>
      </c>
      <c r="N21" s="27">
        <v>18.206917742909098</v>
      </c>
      <c r="O21" s="27">
        <v>551.690857302371</v>
      </c>
      <c r="P21" s="27">
        <v>10.939039045091</v>
      </c>
    </row>
    <row r="22" spans="1:16" x14ac:dyDescent="0.3">
      <c r="A22" s="22">
        <v>1980</v>
      </c>
      <c r="B22" s="16">
        <v>20065000</v>
      </c>
      <c r="C22" s="16">
        <v>68.221000000000004</v>
      </c>
      <c r="D22" s="22">
        <v>1980</v>
      </c>
      <c r="E22" s="27">
        <v>23496775.841192707</v>
      </c>
      <c r="F22" s="38">
        <v>86345004.089095935</v>
      </c>
      <c r="G22" s="27">
        <f>SUM(F22/$Q$1)</f>
        <v>86.345004089095937</v>
      </c>
      <c r="H22" s="38">
        <v>2403617834.3588433</v>
      </c>
      <c r="I22" s="27">
        <f>SUM(H22/$Q$1)</f>
        <v>2403.6178343588435</v>
      </c>
      <c r="J22" s="27">
        <v>58.9</v>
      </c>
      <c r="K22" s="22">
        <v>1980</v>
      </c>
      <c r="L22" s="27">
        <v>7.5261841023677603</v>
      </c>
      <c r="M22" s="27">
        <f t="shared" si="0"/>
        <v>7526184.1023677606</v>
      </c>
      <c r="N22" s="27">
        <v>18.432934649410299</v>
      </c>
      <c r="O22" s="27">
        <v>557.24502220788895</v>
      </c>
      <c r="P22" s="27">
        <v>11.423063684497</v>
      </c>
    </row>
    <row r="23" spans="1:16" x14ac:dyDescent="0.3">
      <c r="A23" s="22">
        <v>1981</v>
      </c>
      <c r="B23" s="16">
        <v>20065000</v>
      </c>
      <c r="C23" s="16">
        <v>68.221000000000004</v>
      </c>
      <c r="D23" s="22">
        <v>1981</v>
      </c>
      <c r="E23" s="27">
        <v>23519828.368402731</v>
      </c>
      <c r="F23" s="38">
        <v>88925548.411408976</v>
      </c>
      <c r="G23" s="27">
        <f>SUM(F23/$Q$1)</f>
        <v>88.925548411408982</v>
      </c>
      <c r="H23" s="38">
        <v>2447371812.9548559</v>
      </c>
      <c r="I23" s="27">
        <f>SUM(H23/$Q$1)</f>
        <v>2447.3718129548561</v>
      </c>
      <c r="J23" s="27">
        <v>60.5</v>
      </c>
      <c r="K23" s="22">
        <v>1981</v>
      </c>
      <c r="L23" s="27">
        <v>7.5323346315017199</v>
      </c>
      <c r="M23" s="27">
        <f t="shared" si="0"/>
        <v>7532334.6315017203</v>
      </c>
      <c r="N23" s="27">
        <v>18.6589515559115</v>
      </c>
      <c r="O23" s="27">
        <v>562.79918711340702</v>
      </c>
      <c r="P23" s="27">
        <v>12.834478903152601</v>
      </c>
    </row>
    <row r="24" spans="1:16" x14ac:dyDescent="0.3">
      <c r="A24" s="22">
        <v>1982</v>
      </c>
      <c r="B24" s="16">
        <v>20065000</v>
      </c>
      <c r="C24" s="16">
        <v>68.221000000000004</v>
      </c>
      <c r="D24" s="22">
        <v>1982</v>
      </c>
      <c r="E24" s="27">
        <v>23637441.396980066</v>
      </c>
      <c r="F24" s="38">
        <v>91323962.213421926</v>
      </c>
      <c r="G24" s="27">
        <f>SUM(F24/$Q$1)</f>
        <v>91.323962213421922</v>
      </c>
      <c r="H24" s="38">
        <v>2480098219.8847361</v>
      </c>
      <c r="I24" s="27">
        <f>SUM(H24/$Q$1)</f>
        <v>2480.098219884736</v>
      </c>
      <c r="J24" s="27">
        <v>61.6</v>
      </c>
      <c r="K24" s="22">
        <v>1982</v>
      </c>
      <c r="L24" s="27">
        <v>7.5384851606356804</v>
      </c>
      <c r="M24" s="27">
        <f t="shared" si="0"/>
        <v>7538485.16063568</v>
      </c>
      <c r="N24" s="27">
        <v>18.8849684624128</v>
      </c>
      <c r="O24" s="27">
        <v>568.35335201892406</v>
      </c>
      <c r="P24" s="27">
        <v>11.778949334481</v>
      </c>
    </row>
    <row r="25" spans="1:16" x14ac:dyDescent="0.3">
      <c r="A25" s="22">
        <v>1983</v>
      </c>
      <c r="B25" s="16">
        <v>20065000</v>
      </c>
      <c r="C25" s="16">
        <v>68.221000000000004</v>
      </c>
      <c r="D25" s="22">
        <v>1983</v>
      </c>
      <c r="E25" s="27">
        <v>23730130.048340406</v>
      </c>
      <c r="F25" s="38">
        <v>93614469.083543956</v>
      </c>
      <c r="G25" s="27">
        <f>SUM(F25/$Q$1)</f>
        <v>93.614469083543952</v>
      </c>
      <c r="H25" s="38">
        <v>2510076657.0512013</v>
      </c>
      <c r="I25" s="27">
        <f>SUM(H25/$Q$1)</f>
        <v>2510.0766570512014</v>
      </c>
      <c r="J25" s="27">
        <v>65.400000000000006</v>
      </c>
      <c r="K25" s="22">
        <v>1983</v>
      </c>
      <c r="L25" s="27">
        <v>7.5446356897696401</v>
      </c>
      <c r="M25" s="27">
        <f t="shared" si="0"/>
        <v>7544635.6897696396</v>
      </c>
      <c r="N25" s="27">
        <v>19.110985380633402</v>
      </c>
      <c r="O25" s="27">
        <v>573.90751692444201</v>
      </c>
      <c r="P25" s="27">
        <v>11.131109881996901</v>
      </c>
    </row>
    <row r="26" spans="1:16" x14ac:dyDescent="0.3">
      <c r="A26" s="22">
        <v>1984</v>
      </c>
      <c r="B26" s="16">
        <v>20065000</v>
      </c>
      <c r="C26" s="16">
        <v>68.221000000000004</v>
      </c>
      <c r="D26" s="22">
        <v>1984</v>
      </c>
      <c r="E26" s="27">
        <v>23693873.285261888</v>
      </c>
      <c r="F26" s="38">
        <v>95083214.80471836</v>
      </c>
      <c r="G26" s="27">
        <f>SUM(F26/$Q$1)</f>
        <v>95.083214804718367</v>
      </c>
      <c r="H26" s="38">
        <v>2541367165.698204</v>
      </c>
      <c r="I26" s="27">
        <f>SUM(H26/$Q$1)</f>
        <v>2541.3671656982042</v>
      </c>
      <c r="J26" s="27">
        <v>65.3</v>
      </c>
      <c r="K26" s="22">
        <v>1984</v>
      </c>
      <c r="L26" s="27">
        <v>7.5507862189035997</v>
      </c>
      <c r="M26" s="27">
        <f t="shared" si="0"/>
        <v>7550786.2189035993</v>
      </c>
      <c r="N26" s="27">
        <v>19.337002287134599</v>
      </c>
      <c r="O26" s="27">
        <v>579.46168182995905</v>
      </c>
      <c r="P26" s="27">
        <v>12.3423223600248</v>
      </c>
    </row>
    <row r="27" spans="1:16" x14ac:dyDescent="0.3">
      <c r="A27" s="22">
        <v>1985</v>
      </c>
      <c r="B27" s="16">
        <v>20065000</v>
      </c>
      <c r="C27" s="16">
        <v>68</v>
      </c>
      <c r="D27" s="22">
        <v>1985</v>
      </c>
      <c r="E27" s="27">
        <v>23559527.2234984</v>
      </c>
      <c r="F27" s="38">
        <v>96034303.87005344</v>
      </c>
      <c r="G27" s="27">
        <f>SUM(F27/$Q$1)</f>
        <v>96.034303870053435</v>
      </c>
      <c r="H27" s="38">
        <v>2559494101.0135975</v>
      </c>
      <c r="I27" s="27">
        <f>SUM(H27/$Q$1)</f>
        <v>2559.4941010135976</v>
      </c>
      <c r="J27" s="27">
        <v>63</v>
      </c>
      <c r="K27" s="22">
        <v>1985</v>
      </c>
      <c r="L27" s="27">
        <v>7.5569367480375602</v>
      </c>
      <c r="M27" s="27">
        <f t="shared" si="0"/>
        <v>7556936.7480375599</v>
      </c>
      <c r="N27" s="27">
        <v>20.0792306538454</v>
      </c>
      <c r="O27" s="27">
        <v>593.74708539353298</v>
      </c>
      <c r="P27" s="27">
        <v>11.838406855279199</v>
      </c>
    </row>
    <row r="28" spans="1:16" x14ac:dyDescent="0.3">
      <c r="A28" s="22">
        <v>1986</v>
      </c>
      <c r="B28" s="16">
        <v>20074000</v>
      </c>
      <c r="C28" s="16">
        <v>76.281199999999998</v>
      </c>
      <c r="D28" s="22">
        <v>1986</v>
      </c>
      <c r="E28" s="27">
        <v>23474897.778141849</v>
      </c>
      <c r="F28" s="38">
        <v>95991499.398212865</v>
      </c>
      <c r="G28" s="27">
        <f>SUM(F28/$Q$1)</f>
        <v>95.991499398212866</v>
      </c>
      <c r="H28" s="38">
        <v>2553302525.709126</v>
      </c>
      <c r="I28" s="27">
        <f>SUM(H28/$Q$1)</f>
        <v>2553.3025257091258</v>
      </c>
      <c r="J28" s="27">
        <v>63.1</v>
      </c>
      <c r="K28" s="22">
        <v>1986</v>
      </c>
      <c r="L28" s="27">
        <v>7.5630872771715199</v>
      </c>
      <c r="M28" s="27">
        <f t="shared" si="0"/>
        <v>7563087.2771715196</v>
      </c>
      <c r="N28" s="27">
        <v>20.821459032275701</v>
      </c>
      <c r="O28" s="27">
        <v>608.03248895710703</v>
      </c>
      <c r="P28" s="27">
        <v>12.3446826427764</v>
      </c>
    </row>
    <row r="29" spans="1:16" x14ac:dyDescent="0.3">
      <c r="A29" s="22">
        <v>1987</v>
      </c>
      <c r="B29" s="16">
        <v>20074000</v>
      </c>
      <c r="C29" s="16">
        <v>76.281199999999998</v>
      </c>
      <c r="D29" s="22">
        <v>1987</v>
      </c>
      <c r="E29" s="27">
        <v>23405362.672246173</v>
      </c>
      <c r="F29" s="38">
        <v>96503924.140029788</v>
      </c>
      <c r="G29" s="27">
        <f>SUM(F29/$Q$1)</f>
        <v>96.503924140029781</v>
      </c>
      <c r="H29" s="38">
        <v>2575428030.5000858</v>
      </c>
      <c r="I29" s="27">
        <f>SUM(H29/$Q$1)</f>
        <v>2575.4280305000857</v>
      </c>
      <c r="J29" s="27">
        <v>64.400000000000006</v>
      </c>
      <c r="K29" s="22">
        <v>1987</v>
      </c>
      <c r="L29" s="27">
        <v>7.5692378063054804</v>
      </c>
      <c r="M29" s="27">
        <f t="shared" si="0"/>
        <v>7569237.8063054802</v>
      </c>
      <c r="N29" s="27">
        <v>21.563687398986499</v>
      </c>
      <c r="O29" s="27">
        <v>622.31789252068097</v>
      </c>
      <c r="P29" s="27">
        <v>12.8837508865224</v>
      </c>
    </row>
    <row r="30" spans="1:16" x14ac:dyDescent="0.3">
      <c r="A30" s="22">
        <v>1988</v>
      </c>
      <c r="B30" s="16">
        <v>20074000</v>
      </c>
      <c r="C30" s="16">
        <v>76.281199999999998</v>
      </c>
      <c r="D30" s="22">
        <v>1988</v>
      </c>
      <c r="E30" s="27">
        <v>23251546.128621541</v>
      </c>
      <c r="F30" s="38">
        <v>96709481.949886903</v>
      </c>
      <c r="G30" s="27">
        <f>SUM(F30/$Q$1)</f>
        <v>96.709481949886907</v>
      </c>
      <c r="H30" s="38">
        <v>2590620313.886723</v>
      </c>
      <c r="I30" s="27">
        <f>SUM(H30/$Q$1)</f>
        <v>2590.6203138867231</v>
      </c>
      <c r="J30" s="27">
        <v>65.5</v>
      </c>
      <c r="K30" s="22">
        <v>1988</v>
      </c>
      <c r="L30" s="27">
        <v>7.57538833543944</v>
      </c>
      <c r="M30" s="27">
        <f t="shared" si="0"/>
        <v>7575388.3354394399</v>
      </c>
      <c r="N30" s="27">
        <v>22.3059157656973</v>
      </c>
      <c r="O30" s="27">
        <v>636.603296084254</v>
      </c>
      <c r="P30" s="27">
        <v>13.953683834795999</v>
      </c>
    </row>
    <row r="31" spans="1:16" x14ac:dyDescent="0.3">
      <c r="A31" s="22">
        <v>1989</v>
      </c>
      <c r="B31" s="16">
        <v>20074000</v>
      </c>
      <c r="C31" s="16">
        <v>76.281199999999998</v>
      </c>
      <c r="D31" s="22">
        <v>1989</v>
      </c>
      <c r="E31" s="27">
        <v>22991178.154328249</v>
      </c>
      <c r="F31" s="38">
        <v>96817230.208708197</v>
      </c>
      <c r="G31" s="27">
        <f>SUM(F31/$Q$1)</f>
        <v>96.817230208708196</v>
      </c>
      <c r="H31" s="38">
        <v>2600044985.9666944</v>
      </c>
      <c r="I31" s="27">
        <f>SUM(H31/$Q$1)</f>
        <v>2600.0449859666942</v>
      </c>
      <c r="J31" s="27">
        <v>67.5</v>
      </c>
      <c r="K31" s="22">
        <v>1989</v>
      </c>
      <c r="L31" s="27">
        <v>7.5815388645733996</v>
      </c>
      <c r="M31" s="27">
        <f t="shared" si="0"/>
        <v>7581538.8645733995</v>
      </c>
      <c r="N31" s="27">
        <v>23.056972751366299</v>
      </c>
      <c r="O31" s="27">
        <v>650.88869964782805</v>
      </c>
      <c r="P31" s="27">
        <v>14.257497971999999</v>
      </c>
    </row>
    <row r="32" spans="1:16" x14ac:dyDescent="0.3">
      <c r="A32" s="22">
        <v>1990</v>
      </c>
      <c r="B32" s="16">
        <v>20074000</v>
      </c>
      <c r="C32" s="16">
        <v>76.281199999999998</v>
      </c>
      <c r="D32" s="22">
        <v>1990</v>
      </c>
      <c r="E32" s="27">
        <v>22898829.629204322</v>
      </c>
      <c r="F32" s="38">
        <v>97682788.191722572</v>
      </c>
      <c r="G32" s="27">
        <f>SUM(F32/$Q$1)</f>
        <v>97.682788191722565</v>
      </c>
      <c r="H32" s="38">
        <v>2621791445.6108999</v>
      </c>
      <c r="I32" s="27">
        <f>SUM(H32/$Q$1)</f>
        <v>2621.7914456108997</v>
      </c>
      <c r="J32" s="27">
        <v>65.599999999999994</v>
      </c>
      <c r="K32" s="22">
        <v>1990</v>
      </c>
      <c r="L32" s="27">
        <v>7.5876893937073602</v>
      </c>
      <c r="M32" s="27">
        <f t="shared" si="0"/>
        <v>7587689.3937073601</v>
      </c>
      <c r="N32" s="27">
        <v>23.800919966631302</v>
      </c>
      <c r="O32" s="27">
        <v>665.17410321140198</v>
      </c>
      <c r="P32" s="27">
        <v>16.688160126677399</v>
      </c>
    </row>
    <row r="33" spans="1:16" x14ac:dyDescent="0.3">
      <c r="A33" s="22">
        <v>1991</v>
      </c>
      <c r="B33" s="16">
        <v>20074000</v>
      </c>
      <c r="C33" s="16">
        <v>76.281199999999998</v>
      </c>
      <c r="D33" s="22">
        <v>1991</v>
      </c>
      <c r="E33" s="27">
        <v>22740105.048589829</v>
      </c>
      <c r="F33" s="38">
        <v>98034547.816693977</v>
      </c>
      <c r="G33" s="27">
        <f>SUM(F33/$Q$1)</f>
        <v>98.034547816693973</v>
      </c>
      <c r="H33" s="38">
        <v>2652529528.1651368</v>
      </c>
      <c r="I33" s="27">
        <f>SUM(H33/$Q$1)</f>
        <v>2652.529528165137</v>
      </c>
      <c r="J33" s="27">
        <v>64</v>
      </c>
      <c r="K33" s="22">
        <v>1991</v>
      </c>
      <c r="L33" s="27">
        <v>7.6198054026982396</v>
      </c>
      <c r="M33" s="27">
        <f t="shared" si="0"/>
        <v>7619805.4026982393</v>
      </c>
      <c r="N33" s="27">
        <v>24.0204111585014</v>
      </c>
      <c r="O33" s="27">
        <v>674.94947158411503</v>
      </c>
      <c r="P33" s="27">
        <v>14.9881823109036</v>
      </c>
    </row>
    <row r="34" spans="1:16" x14ac:dyDescent="0.3">
      <c r="A34" s="22">
        <v>1992</v>
      </c>
      <c r="B34" s="16">
        <v>20074000</v>
      </c>
      <c r="C34" s="16">
        <v>76.281199999999998</v>
      </c>
      <c r="D34" s="22">
        <v>1992</v>
      </c>
      <c r="E34" s="27">
        <v>22504313.153621238</v>
      </c>
      <c r="F34" s="38">
        <v>97270422.086223021</v>
      </c>
      <c r="G34" s="27">
        <f>SUM(F34/$Q$1)</f>
        <v>97.270422086223022</v>
      </c>
      <c r="H34" s="38">
        <v>2665257890.301538</v>
      </c>
      <c r="I34" s="27">
        <f>SUM(H34/$Q$1)</f>
        <v>2665.2578903015378</v>
      </c>
      <c r="J34" s="27">
        <v>66.3</v>
      </c>
      <c r="K34" s="22">
        <v>1992</v>
      </c>
      <c r="L34" s="27">
        <v>7.6519214116891296</v>
      </c>
      <c r="M34" s="27">
        <f t="shared" si="0"/>
        <v>7651921.4116891297</v>
      </c>
      <c r="N34" s="27">
        <v>24.239902350371501</v>
      </c>
      <c r="O34" s="27">
        <v>684.72483995682796</v>
      </c>
      <c r="P34" s="27">
        <v>14.219598100287</v>
      </c>
    </row>
    <row r="35" spans="1:16" x14ac:dyDescent="0.3">
      <c r="A35" s="22">
        <v>1993</v>
      </c>
      <c r="B35" s="16">
        <v>20074000</v>
      </c>
      <c r="C35" s="16">
        <v>76.281199999999998</v>
      </c>
      <c r="D35" s="22">
        <v>1993</v>
      </c>
      <c r="E35" s="27">
        <v>22527649.944341164</v>
      </c>
      <c r="F35" s="38">
        <v>97777954.52376242</v>
      </c>
      <c r="G35" s="27">
        <f>SUM(F35/$Q$1)</f>
        <v>97.777954523762418</v>
      </c>
      <c r="H35" s="38">
        <v>2703567366.8504019</v>
      </c>
      <c r="I35" s="27">
        <f>SUM(H35/$Q$1)</f>
        <v>2703.5673668504019</v>
      </c>
      <c r="J35" s="27">
        <v>67.2</v>
      </c>
      <c r="K35" s="22">
        <v>1993</v>
      </c>
      <c r="L35" s="27">
        <v>7.6840374206800197</v>
      </c>
      <c r="M35" s="27">
        <f t="shared" si="0"/>
        <v>7684037.42068002</v>
      </c>
      <c r="N35" s="27">
        <v>24.4593935422415</v>
      </c>
      <c r="O35" s="27">
        <v>694.50020832953999</v>
      </c>
      <c r="P35" s="27">
        <v>14.7977884811748</v>
      </c>
    </row>
    <row r="36" spans="1:16" x14ac:dyDescent="0.3">
      <c r="A36" s="22">
        <v>1994</v>
      </c>
      <c r="B36" s="16">
        <v>20074000</v>
      </c>
      <c r="C36" s="16">
        <v>76.281199999999998</v>
      </c>
      <c r="D36" s="22">
        <v>1994</v>
      </c>
      <c r="E36" s="27">
        <v>22628405.27475068</v>
      </c>
      <c r="F36" s="38">
        <v>97905951.869872719</v>
      </c>
      <c r="G36" s="27">
        <f>SUM(F36/$Q$1)</f>
        <v>97.905951869872723</v>
      </c>
      <c r="H36" s="38">
        <v>2727242978.052846</v>
      </c>
      <c r="I36" s="27">
        <f>SUM(H36/$Q$1)</f>
        <v>2727.242978052846</v>
      </c>
      <c r="J36" s="27">
        <v>69.400000000000006</v>
      </c>
      <c r="K36" s="22">
        <v>1994</v>
      </c>
      <c r="L36" s="27">
        <v>7.7161534296709098</v>
      </c>
      <c r="M36" s="27">
        <f t="shared" si="0"/>
        <v>7716153.4296709094</v>
      </c>
      <c r="N36" s="27">
        <v>24.678884734111602</v>
      </c>
      <c r="O36" s="27">
        <v>704.27557670225303</v>
      </c>
      <c r="P36" s="27">
        <v>13.7142689263836</v>
      </c>
    </row>
    <row r="37" spans="1:16" x14ac:dyDescent="0.3">
      <c r="A37" s="22">
        <v>1995</v>
      </c>
      <c r="B37" s="16">
        <v>20074000</v>
      </c>
      <c r="C37" s="16">
        <v>76</v>
      </c>
      <c r="D37" s="22">
        <v>1995</v>
      </c>
      <c r="E37" s="27">
        <v>22609964.133044649</v>
      </c>
      <c r="F37" s="38">
        <v>97382203.505062804</v>
      </c>
      <c r="G37" s="27">
        <f>SUM(F37/$Q$1)</f>
        <v>97.382203505062805</v>
      </c>
      <c r="H37" s="38">
        <v>2752109300.1397982</v>
      </c>
      <c r="I37" s="27">
        <f>SUM(H37/$Q$1)</f>
        <v>2752.1093001397981</v>
      </c>
      <c r="J37" s="27">
        <v>77.5</v>
      </c>
      <c r="K37" s="22">
        <v>1995</v>
      </c>
      <c r="L37" s="27">
        <v>7.7482694386617901</v>
      </c>
      <c r="M37" s="27">
        <f t="shared" si="0"/>
        <v>7748269.4386617905</v>
      </c>
      <c r="N37" s="27">
        <v>24.8983759259817</v>
      </c>
      <c r="O37" s="27">
        <v>714.05094507496597</v>
      </c>
      <c r="P37" s="27">
        <v>14.6815508068914</v>
      </c>
    </row>
    <row r="38" spans="1:16" x14ac:dyDescent="0.3">
      <c r="A38" s="22">
        <v>1996</v>
      </c>
      <c r="B38" s="16">
        <v>20338000</v>
      </c>
      <c r="C38" s="16">
        <v>85.419600000000003</v>
      </c>
      <c r="D38" s="22">
        <v>1996</v>
      </c>
      <c r="E38" s="27">
        <v>22603215.182600301</v>
      </c>
      <c r="F38" s="38">
        <v>97198426.890024602</v>
      </c>
      <c r="G38" s="27">
        <f>SUM(F38/$Q$1)</f>
        <v>97.198426890024606</v>
      </c>
      <c r="H38" s="38">
        <v>2772910199.2096</v>
      </c>
      <c r="I38" s="27">
        <f>SUM(H38/$Q$1)</f>
        <v>2772.9101992095998</v>
      </c>
      <c r="J38" s="27">
        <v>69.599999999999994</v>
      </c>
      <c r="K38" s="22">
        <v>1996</v>
      </c>
      <c r="L38" s="27">
        <v>7.7803854476526801</v>
      </c>
      <c r="M38" s="27">
        <f t="shared" si="0"/>
        <v>7780385.4476526799</v>
      </c>
      <c r="N38" s="27">
        <v>25.117867117851699</v>
      </c>
      <c r="O38" s="27">
        <v>723.82631344767799</v>
      </c>
      <c r="P38" s="27">
        <v>13.4138328335778</v>
      </c>
    </row>
    <row r="39" spans="1:16" x14ac:dyDescent="0.3">
      <c r="A39" s="22">
        <v>1997</v>
      </c>
      <c r="B39" s="16">
        <v>20338000</v>
      </c>
      <c r="C39" s="16">
        <v>85.419600000000003</v>
      </c>
      <c r="D39" s="22">
        <v>1997</v>
      </c>
      <c r="E39" s="27">
        <v>22744365.63858353</v>
      </c>
      <c r="F39" s="38">
        <v>97655789.007476866</v>
      </c>
      <c r="G39" s="27">
        <f>SUM(F39/$Q$1)</f>
        <v>97.655789007476869</v>
      </c>
      <c r="H39" s="38">
        <v>2794573444.1080346</v>
      </c>
      <c r="I39" s="27">
        <f>SUM(H39/$Q$1)</f>
        <v>2794.5734441080344</v>
      </c>
      <c r="J39" s="27">
        <v>74.3</v>
      </c>
      <c r="K39" s="22">
        <v>1997</v>
      </c>
      <c r="L39" s="27">
        <v>7.8053192632266599</v>
      </c>
      <c r="M39" s="27">
        <f t="shared" si="0"/>
        <v>7805319.26322666</v>
      </c>
      <c r="N39" s="27">
        <v>25.352925094200302</v>
      </c>
      <c r="O39" s="27">
        <v>731.48112735547102</v>
      </c>
      <c r="P39" s="27">
        <v>13.919289574815</v>
      </c>
    </row>
    <row r="40" spans="1:16" x14ac:dyDescent="0.3">
      <c r="A40" s="22">
        <v>1998</v>
      </c>
      <c r="B40" s="16">
        <v>20338000</v>
      </c>
      <c r="C40" s="16">
        <v>85.419600000000003</v>
      </c>
      <c r="D40" s="22">
        <v>1998</v>
      </c>
      <c r="E40" s="27">
        <v>22622771.736393493</v>
      </c>
      <c r="F40" s="38">
        <v>97193679.918213338</v>
      </c>
      <c r="G40" s="27">
        <f>SUM(F40/$Q$1)</f>
        <v>97.193679918213334</v>
      </c>
      <c r="H40" s="38">
        <v>2797593271.5777779</v>
      </c>
      <c r="I40" s="27">
        <f>SUM(H40/$Q$1)</f>
        <v>2797.5932715777781</v>
      </c>
      <c r="J40" s="27">
        <v>74.5</v>
      </c>
      <c r="K40" s="22">
        <v>1998</v>
      </c>
      <c r="L40" s="27">
        <v>7.8063542517976501</v>
      </c>
      <c r="M40" s="27">
        <f t="shared" si="0"/>
        <v>7806354.25179765</v>
      </c>
      <c r="N40" s="27">
        <v>25.855476150541499</v>
      </c>
      <c r="O40" s="27">
        <v>742.32817301404805</v>
      </c>
      <c r="P40" s="27">
        <v>13.290083567698201</v>
      </c>
    </row>
    <row r="41" spans="1:16" x14ac:dyDescent="0.3">
      <c r="A41" s="22">
        <v>1999</v>
      </c>
      <c r="B41" s="16">
        <v>20338000</v>
      </c>
      <c r="C41" s="16">
        <v>85.419600000000003</v>
      </c>
      <c r="D41" s="22">
        <v>1999</v>
      </c>
      <c r="E41" s="27">
        <v>22618095.25179315</v>
      </c>
      <c r="F41" s="38">
        <v>97615519.975643158</v>
      </c>
      <c r="G41" s="27">
        <f>SUM(F41/$Q$1)</f>
        <v>97.615519975643153</v>
      </c>
      <c r="H41" s="38">
        <v>2812886803.2960396</v>
      </c>
      <c r="I41" s="27">
        <f>SUM(H41/$Q$1)</f>
        <v>2812.8868032960395</v>
      </c>
      <c r="J41" s="27">
        <v>72.400000000000006</v>
      </c>
      <c r="K41" s="22">
        <v>1999</v>
      </c>
      <c r="L41" s="27">
        <v>7.8071069707583796</v>
      </c>
      <c r="M41" s="27">
        <f t="shared" si="0"/>
        <v>7807106.9707583794</v>
      </c>
      <c r="N41" s="27">
        <v>26.417469808939099</v>
      </c>
      <c r="O41" s="27">
        <v>753.73832630016204</v>
      </c>
      <c r="P41" s="27">
        <v>13.3724271626544</v>
      </c>
    </row>
    <row r="42" spans="1:16" x14ac:dyDescent="0.3">
      <c r="A42" s="22">
        <v>2000</v>
      </c>
      <c r="B42" s="16">
        <v>20338000</v>
      </c>
      <c r="C42" s="16">
        <v>85.419600000000003</v>
      </c>
      <c r="D42" s="22">
        <v>2000</v>
      </c>
      <c r="E42" s="27">
        <v>22756368.354991548</v>
      </c>
      <c r="F42" s="38">
        <v>98983884.471531391</v>
      </c>
      <c r="G42" s="27">
        <f>SUM(F42/$Q$1)</f>
        <v>98.983884471531397</v>
      </c>
      <c r="H42" s="38">
        <v>2837769342.8625445</v>
      </c>
      <c r="I42" s="27">
        <f>SUM(H42/$Q$1)</f>
        <v>2837.7693428625444</v>
      </c>
      <c r="J42" s="27">
        <v>78.099999999999994</v>
      </c>
      <c r="K42" s="22">
        <v>2000</v>
      </c>
      <c r="L42" s="27">
        <v>7.8419202226918596</v>
      </c>
      <c r="M42" s="27">
        <f t="shared" si="0"/>
        <v>7841920.22269186</v>
      </c>
      <c r="N42" s="27">
        <v>27.244915200420198</v>
      </c>
      <c r="O42" s="27">
        <v>770.67240003946404</v>
      </c>
      <c r="P42" s="27">
        <v>13.193661926751</v>
      </c>
    </row>
    <row r="43" spans="1:16" x14ac:dyDescent="0.3">
      <c r="A43" s="22">
        <v>2001</v>
      </c>
      <c r="B43" s="16">
        <v>20338000</v>
      </c>
      <c r="C43" s="16">
        <v>85.419600000000003</v>
      </c>
      <c r="D43" s="22">
        <v>2001</v>
      </c>
      <c r="E43" s="27">
        <v>23035680.678021375</v>
      </c>
      <c r="F43" s="38">
        <v>101620856.33824804</v>
      </c>
      <c r="G43" s="27">
        <f>SUM(F43/$Q$1)</f>
        <v>101.62085633824805</v>
      </c>
      <c r="H43" s="38">
        <v>2884875865.4876986</v>
      </c>
      <c r="I43" s="27">
        <f>SUM(H43/$Q$1)</f>
        <v>2884.8758654876988</v>
      </c>
      <c r="J43" s="27">
        <v>77.8</v>
      </c>
      <c r="K43" s="22">
        <v>2001</v>
      </c>
      <c r="L43" s="27">
        <v>7.8578214107371496</v>
      </c>
      <c r="M43" s="27">
        <f t="shared" si="0"/>
        <v>7857821.4107371494</v>
      </c>
      <c r="N43" s="27">
        <v>28.223245228098499</v>
      </c>
      <c r="O43" s="27">
        <v>788.64506772914297</v>
      </c>
      <c r="P43" s="27">
        <v>13.571367054638401</v>
      </c>
    </row>
    <row r="44" spans="1:16" x14ac:dyDescent="0.3">
      <c r="A44" s="22">
        <v>2002</v>
      </c>
      <c r="B44" s="16">
        <v>20338000</v>
      </c>
      <c r="C44" s="16">
        <v>85.419600000000003</v>
      </c>
      <c r="D44" s="22">
        <v>2002</v>
      </c>
      <c r="E44" s="27">
        <v>23233417.72944396</v>
      </c>
      <c r="F44" s="38">
        <v>105797064.56020012</v>
      </c>
      <c r="G44" s="27">
        <f>SUM(F44/$Q$1)</f>
        <v>105.79706456020013</v>
      </c>
      <c r="H44" s="38">
        <v>2941211410.3950315</v>
      </c>
      <c r="I44" s="27">
        <f>SUM(H44/$Q$1)</f>
        <v>2941.2114103950316</v>
      </c>
      <c r="J44" s="27">
        <v>82.4</v>
      </c>
      <c r="K44" s="22">
        <v>2002</v>
      </c>
      <c r="L44" s="27">
        <v>7.8727232047926403</v>
      </c>
      <c r="M44" s="27">
        <f t="shared" si="0"/>
        <v>7872723.2047926402</v>
      </c>
      <c r="N44" s="27">
        <v>29.441015518119901</v>
      </c>
      <c r="O44" s="27">
        <v>806.90717383428</v>
      </c>
      <c r="P44" s="27">
        <v>13.444307330323801</v>
      </c>
    </row>
    <row r="45" spans="1:16" x14ac:dyDescent="0.3">
      <c r="A45" s="22">
        <v>2003</v>
      </c>
      <c r="B45" s="16">
        <v>20338000</v>
      </c>
      <c r="C45" s="16">
        <v>85.419600000000003</v>
      </c>
      <c r="D45" s="22">
        <v>2003</v>
      </c>
      <c r="E45" s="27">
        <v>23431233.285334855</v>
      </c>
      <c r="F45" s="38">
        <v>108909263.68475813</v>
      </c>
      <c r="G45" s="27">
        <f>SUM(F45/$Q$1)</f>
        <v>108.90926368475813</v>
      </c>
      <c r="H45" s="38">
        <v>2970348087.5556612</v>
      </c>
      <c r="I45" s="27">
        <f>SUM(H45/$Q$1)</f>
        <v>2970.3480875556611</v>
      </c>
      <c r="J45" s="27">
        <v>83.4</v>
      </c>
      <c r="K45" s="22">
        <v>2003</v>
      </c>
      <c r="L45" s="27">
        <v>7.6018501019489397</v>
      </c>
      <c r="M45" s="27">
        <f t="shared" si="0"/>
        <v>7601850.1019489402</v>
      </c>
      <c r="N45" s="27">
        <v>29.343945101012199</v>
      </c>
      <c r="O45" s="27">
        <v>814.61430760353903</v>
      </c>
      <c r="P45" s="27">
        <v>12.553081066105801</v>
      </c>
    </row>
    <row r="46" spans="1:16" x14ac:dyDescent="0.3">
      <c r="A46" s="22">
        <v>2004</v>
      </c>
      <c r="B46" s="16">
        <v>20085000</v>
      </c>
      <c r="C46" s="16">
        <v>98.416499999999999</v>
      </c>
      <c r="D46" s="22">
        <v>2004</v>
      </c>
      <c r="E46" s="27">
        <v>23461589.496856499</v>
      </c>
      <c r="F46" s="38">
        <v>111423866.87127368</v>
      </c>
      <c r="G46" s="27">
        <f>SUM(F46/$Q$1)</f>
        <v>111.42386687127369</v>
      </c>
      <c r="H46" s="38">
        <v>3006685007.6987252</v>
      </c>
      <c r="I46" s="27">
        <f>SUM(H46/$Q$1)</f>
        <v>3006.6850076987253</v>
      </c>
      <c r="J46" s="27">
        <v>86.8</v>
      </c>
      <c r="K46" s="22">
        <v>2004</v>
      </c>
      <c r="L46" s="27">
        <v>7.6225150810066999</v>
      </c>
      <c r="M46" s="27">
        <f t="shared" si="0"/>
        <v>7622515.0810067002</v>
      </c>
      <c r="N46" s="27">
        <v>29.110433040613302</v>
      </c>
      <c r="O46" s="27">
        <v>828.63094959476496</v>
      </c>
      <c r="P46" s="27">
        <v>13.1680459796106</v>
      </c>
    </row>
    <row r="47" spans="1:16" x14ac:dyDescent="0.3">
      <c r="A47" s="22">
        <v>2005</v>
      </c>
      <c r="B47" s="16">
        <v>20085000</v>
      </c>
      <c r="C47" s="16">
        <v>98.416499999999999</v>
      </c>
      <c r="D47" s="22">
        <v>2005</v>
      </c>
      <c r="E47" s="27">
        <v>23391199.760692321</v>
      </c>
      <c r="F47" s="38">
        <v>113372342.84457943</v>
      </c>
      <c r="G47" s="27">
        <f>SUM(F47/$Q$1)</f>
        <v>113.37234284457944</v>
      </c>
      <c r="H47" s="38">
        <v>3012763379.117362</v>
      </c>
      <c r="I47" s="27">
        <f>SUM(H47/$Q$1)</f>
        <v>3012.7633791173621</v>
      </c>
      <c r="J47" s="27">
        <v>122</v>
      </c>
      <c r="K47" s="22">
        <v>2005</v>
      </c>
      <c r="L47" s="27">
        <v>7.6603915170044701</v>
      </c>
      <c r="M47" s="27">
        <f t="shared" si="0"/>
        <v>7660391.5170044703</v>
      </c>
      <c r="N47" s="27">
        <v>28.708947885625498</v>
      </c>
      <c r="O47" s="27">
        <v>846.02655212362697</v>
      </c>
      <c r="P47" s="27">
        <v>14.446670754909601</v>
      </c>
    </row>
    <row r="48" spans="1:16" x14ac:dyDescent="0.3">
      <c r="A48" s="22">
        <v>2006</v>
      </c>
      <c r="B48" s="16">
        <v>20085000</v>
      </c>
      <c r="C48" s="16">
        <v>98.416499999999999</v>
      </c>
      <c r="D48" s="22">
        <v>2006</v>
      </c>
      <c r="E48" s="27">
        <v>23318372.510277506</v>
      </c>
      <c r="F48" s="38">
        <v>113943592.6460937</v>
      </c>
      <c r="G48" s="27">
        <f>SUM(F48/$Q$1)</f>
        <v>113.94359264609369</v>
      </c>
      <c r="H48" s="38">
        <v>3018086835.3154497</v>
      </c>
      <c r="I48" s="27">
        <f>SUM(H48/$Q$1)</f>
        <v>3018.0868353154497</v>
      </c>
      <c r="J48" s="27">
        <v>80.400000000000006</v>
      </c>
      <c r="K48" s="22">
        <v>2006</v>
      </c>
      <c r="L48" s="27">
        <v>7.7103430065622298</v>
      </c>
      <c r="M48" s="27">
        <f t="shared" si="0"/>
        <v>7710343.0065622302</v>
      </c>
      <c r="N48" s="27">
        <v>28.185011446057199</v>
      </c>
      <c r="O48" s="27">
        <v>865.54289495898797</v>
      </c>
      <c r="P48" s="27">
        <v>13.0698485784108</v>
      </c>
    </row>
    <row r="49" spans="1:16" x14ac:dyDescent="0.3">
      <c r="A49" s="22">
        <v>2007</v>
      </c>
      <c r="B49" s="16">
        <v>20085000</v>
      </c>
      <c r="C49" s="16">
        <v>98.416499999999999</v>
      </c>
      <c r="D49" s="22">
        <v>2007</v>
      </c>
      <c r="E49" s="27">
        <v>23232763.255342923</v>
      </c>
      <c r="F49" s="38">
        <v>113967078.68039249</v>
      </c>
      <c r="G49" s="27">
        <f>SUM(F49/$Q$1)</f>
        <v>113.96707868039249</v>
      </c>
      <c r="H49" s="38">
        <v>3022972032.2058072</v>
      </c>
      <c r="I49" s="27">
        <f>SUM(H49/$Q$1)</f>
        <v>3022.9720322058074</v>
      </c>
      <c r="J49" s="27">
        <v>96.2</v>
      </c>
      <c r="K49" s="22">
        <v>2007</v>
      </c>
      <c r="L49" s="27">
        <v>7.7414610170599998</v>
      </c>
      <c r="M49" s="27">
        <f t="shared" si="0"/>
        <v>7741461.0170599995</v>
      </c>
      <c r="N49" s="27">
        <v>27.053950068050298</v>
      </c>
      <c r="O49" s="27">
        <v>882.37302509084805</v>
      </c>
      <c r="P49" s="27">
        <v>13.941625364716799</v>
      </c>
    </row>
    <row r="50" spans="1:16" x14ac:dyDescent="0.3">
      <c r="A50" s="22">
        <v>2008</v>
      </c>
      <c r="B50" s="16">
        <v>20085000</v>
      </c>
      <c r="C50" s="16">
        <v>98.416499999999999</v>
      </c>
      <c r="D50" s="22">
        <v>2008</v>
      </c>
      <c r="E50" s="27">
        <v>23206469.192254335</v>
      </c>
      <c r="F50" s="38">
        <v>114125359.07899372</v>
      </c>
      <c r="G50" s="27">
        <f>SUM(F50/$Q$1)</f>
        <v>114.12535907899372</v>
      </c>
      <c r="H50" s="38">
        <v>3047878825.3817201</v>
      </c>
      <c r="I50" s="27">
        <f>SUM(H50/$Q$1)</f>
        <v>3047.8788253817202</v>
      </c>
      <c r="J50" s="27">
        <v>87.1</v>
      </c>
      <c r="K50" s="22">
        <v>2008</v>
      </c>
      <c r="L50" s="27">
        <v>8.1823171798000001</v>
      </c>
      <c r="M50" s="27">
        <f t="shared" si="0"/>
        <v>8182317.1798</v>
      </c>
      <c r="N50" s="27">
        <v>27.310264900595499</v>
      </c>
      <c r="O50" s="27">
        <v>917.34890103460498</v>
      </c>
      <c r="P50" s="27">
        <v>13.7584831291956</v>
      </c>
    </row>
    <row r="51" spans="1:16" x14ac:dyDescent="0.3">
      <c r="A51" s="22">
        <v>2009</v>
      </c>
      <c r="B51" s="16">
        <v>20264000</v>
      </c>
      <c r="C51" s="16">
        <v>103.3464</v>
      </c>
      <c r="D51" s="22">
        <v>2009</v>
      </c>
      <c r="E51" s="27">
        <v>23083565.354173724</v>
      </c>
      <c r="F51" s="38">
        <v>114609500.25487974</v>
      </c>
      <c r="G51" s="27">
        <f>SUM(F51/$Q$1)</f>
        <v>114.60950025487975</v>
      </c>
      <c r="H51" s="38">
        <v>3073130172.0428362</v>
      </c>
      <c r="I51" s="27">
        <f>SUM(H51/$Q$1)</f>
        <v>3073.130172042836</v>
      </c>
      <c r="J51" s="27">
        <v>78.8</v>
      </c>
      <c r="K51" s="22">
        <v>2009</v>
      </c>
      <c r="L51" s="27">
        <v>8.1917122221999996</v>
      </c>
      <c r="M51" s="27">
        <f t="shared" si="0"/>
        <v>8191712.2221999997</v>
      </c>
      <c r="N51" s="27">
        <v>27.448562204238399</v>
      </c>
      <c r="O51" s="27">
        <v>938.45386447572002</v>
      </c>
      <c r="P51" s="27">
        <v>12.3150018944238</v>
      </c>
    </row>
    <row r="52" spans="1:16" x14ac:dyDescent="0.3">
      <c r="A52" s="22">
        <v>2010</v>
      </c>
      <c r="B52" s="16">
        <v>20264000</v>
      </c>
      <c r="C52" s="16">
        <v>103.3464</v>
      </c>
      <c r="D52" s="22">
        <v>2010</v>
      </c>
      <c r="E52" s="27">
        <v>23098205.609044068</v>
      </c>
      <c r="F52" s="38">
        <v>115918148.28179142</v>
      </c>
      <c r="G52" s="27">
        <f>SUM(F52/$Q$1)</f>
        <v>115.91814828179142</v>
      </c>
      <c r="H52" s="38">
        <v>3105138031.5287409</v>
      </c>
      <c r="I52" s="27">
        <f>SUM(H52/$Q$1)</f>
        <v>3105.1380315287411</v>
      </c>
      <c r="J52" s="27">
        <v>88.9</v>
      </c>
      <c r="K52" s="22">
        <v>2010</v>
      </c>
      <c r="L52" s="27">
        <v>8.5806762508399999</v>
      </c>
      <c r="M52" s="27">
        <f t="shared" si="0"/>
        <v>8580676.2508399989</v>
      </c>
      <c r="N52" s="27">
        <v>28.018802353222402</v>
      </c>
      <c r="O52" s="27">
        <v>966.30742124402502</v>
      </c>
      <c r="P52" s="27">
        <v>14.815752497419201</v>
      </c>
    </row>
    <row r="53" spans="1:16" x14ac:dyDescent="0.3">
      <c r="A53" s="22">
        <v>2011</v>
      </c>
      <c r="B53" s="16">
        <v>20264000</v>
      </c>
      <c r="C53" s="16">
        <v>103.3464</v>
      </c>
      <c r="D53" s="22">
        <v>2011</v>
      </c>
      <c r="E53" s="27">
        <v>23170756.301162183</v>
      </c>
      <c r="F53" s="38">
        <v>118241513.50585808</v>
      </c>
      <c r="G53" s="27">
        <f>SUM(F53/$Q$1)</f>
        <v>118.24151350585808</v>
      </c>
      <c r="H53" s="38">
        <v>3132662703.7529554</v>
      </c>
      <c r="I53" s="27">
        <f>SUM(H53/$Q$1)</f>
        <v>3132.6627037529556</v>
      </c>
      <c r="J53" s="27">
        <v>88.4</v>
      </c>
      <c r="K53" s="22">
        <v>2011</v>
      </c>
      <c r="L53" s="27">
        <v>8.5825683797900005</v>
      </c>
      <c r="M53" s="27">
        <f t="shared" si="0"/>
        <v>8582568.3797900006</v>
      </c>
      <c r="N53" s="27">
        <v>28.403911172437201</v>
      </c>
      <c r="O53" s="27">
        <v>984.697255896309</v>
      </c>
      <c r="P53" s="27">
        <v>14.1065438326704</v>
      </c>
    </row>
    <row r="54" spans="1:16" x14ac:dyDescent="0.3">
      <c r="A54" s="22">
        <v>2012</v>
      </c>
      <c r="B54" s="16">
        <v>20264000</v>
      </c>
      <c r="C54" s="16">
        <v>103.3464</v>
      </c>
      <c r="D54" s="22">
        <v>2012</v>
      </c>
      <c r="E54" s="27">
        <v>23259035.460949469</v>
      </c>
      <c r="F54" s="38">
        <v>119946120.76945685</v>
      </c>
      <c r="G54" s="27">
        <f>SUM(F54/$Q$1)</f>
        <v>119.94612076945685</v>
      </c>
      <c r="H54" s="38">
        <v>3182642433.5498676</v>
      </c>
      <c r="I54" s="27">
        <f>SUM(H54/$Q$1)</f>
        <v>3182.6424335498677</v>
      </c>
      <c r="J54" s="27">
        <v>85.5</v>
      </c>
      <c r="K54" s="22">
        <v>2012</v>
      </c>
      <c r="L54" s="27">
        <v>8.5783430138700005</v>
      </c>
      <c r="M54" s="27">
        <f t="shared" si="0"/>
        <v>8578343.0138700008</v>
      </c>
      <c r="N54" s="27">
        <v>28.746198777299899</v>
      </c>
      <c r="O54" s="27">
        <v>1002.70244570563</v>
      </c>
      <c r="P54" s="27">
        <v>15.1442214034416</v>
      </c>
    </row>
    <row r="55" spans="1:16" x14ac:dyDescent="0.3">
      <c r="A55" s="22">
        <v>2013</v>
      </c>
      <c r="B55" s="16">
        <v>20264000</v>
      </c>
      <c r="C55" s="16">
        <v>103.3464</v>
      </c>
      <c r="D55" s="22">
        <v>2013</v>
      </c>
      <c r="E55" s="27">
        <v>23439993.516202785</v>
      </c>
      <c r="F55" s="38">
        <v>122728911.6777572</v>
      </c>
      <c r="G55" s="27">
        <f>SUM(F55/$Q$1)</f>
        <v>122.72891167775721</v>
      </c>
      <c r="H55" s="38">
        <v>3246097539.3753748</v>
      </c>
      <c r="I55" s="27">
        <f>SUM(H55/$Q$1)</f>
        <v>3246.0975393753747</v>
      </c>
      <c r="J55" s="27">
        <v>86.1</v>
      </c>
      <c r="K55" s="22">
        <v>2013</v>
      </c>
      <c r="L55" s="27">
        <v>8.5777121472700006</v>
      </c>
      <c r="M55" s="27">
        <f t="shared" si="0"/>
        <v>8577712.1472700015</v>
      </c>
      <c r="N55" s="27">
        <v>28.9628454030568</v>
      </c>
      <c r="O55" s="27">
        <v>1015.51736219576</v>
      </c>
      <c r="P55" s="27">
        <v>14.1910790735574</v>
      </c>
    </row>
    <row r="56" spans="1:16" x14ac:dyDescent="0.3">
      <c r="A56" s="22">
        <v>2014</v>
      </c>
      <c r="B56" s="16">
        <v>20276000</v>
      </c>
      <c r="C56" s="16">
        <v>105.43519999999999</v>
      </c>
      <c r="D56" s="22">
        <v>2014</v>
      </c>
      <c r="E56" s="27">
        <v>23611120.405765098</v>
      </c>
      <c r="F56" s="38">
        <v>123665030.92009093</v>
      </c>
      <c r="G56" s="27">
        <f>SUM(F56/$Q$1)</f>
        <v>123.66503092009093</v>
      </c>
      <c r="H56" s="38">
        <v>3272558027.0423841</v>
      </c>
      <c r="I56" s="27">
        <f>SUM(H56/$Q$1)</f>
        <v>3272.5580270423843</v>
      </c>
      <c r="J56" s="27">
        <v>92.2</v>
      </c>
      <c r="K56" s="22">
        <v>2014</v>
      </c>
      <c r="L56" s="27">
        <v>8.5815874706699997</v>
      </c>
      <c r="M56" s="27">
        <f t="shared" si="0"/>
        <v>8581587.4706699997</v>
      </c>
      <c r="N56" s="27">
        <v>28.5697847691678</v>
      </c>
      <c r="O56" s="27">
        <v>1026.0067542244799</v>
      </c>
      <c r="P56" s="27">
        <v>14.8902414153072</v>
      </c>
    </row>
    <row r="57" spans="1:16" x14ac:dyDescent="0.3">
      <c r="A57" s="22">
        <v>2015</v>
      </c>
      <c r="B57" s="16">
        <v>20276000</v>
      </c>
      <c r="C57" s="16">
        <v>105.43519999999999</v>
      </c>
      <c r="D57" s="22">
        <v>2015</v>
      </c>
      <c r="E57" s="27">
        <v>23503316.525942534</v>
      </c>
      <c r="F57" s="38">
        <v>122825324.53759436</v>
      </c>
      <c r="G57" s="27">
        <f>SUM(F57/$Q$1)</f>
        <v>122.82532453759437</v>
      </c>
      <c r="H57" s="38">
        <v>3285996247.5773897</v>
      </c>
      <c r="I57" s="27">
        <f>SUM(H57/$Q$1)</f>
        <v>3285.9962475773896</v>
      </c>
      <c r="J57" s="27">
        <v>90.6</v>
      </c>
      <c r="K57" s="22">
        <v>2015</v>
      </c>
      <c r="L57" s="27">
        <v>8.5850082388400004</v>
      </c>
      <c r="M57" s="27">
        <f t="shared" si="0"/>
        <v>8585008.2388400007</v>
      </c>
      <c r="N57" s="27">
        <v>28.1264865309785</v>
      </c>
      <c r="O57" s="27">
        <v>1039.2942600362201</v>
      </c>
      <c r="P57" s="27">
        <v>15.5980450700568</v>
      </c>
    </row>
    <row r="58" spans="1:16" x14ac:dyDescent="0.3">
      <c r="A58" s="22">
        <v>2016</v>
      </c>
      <c r="B58" s="16">
        <v>20276000</v>
      </c>
      <c r="C58" s="16">
        <v>105.43519999999999</v>
      </c>
      <c r="D58" s="22">
        <v>2016</v>
      </c>
      <c r="E58" s="27">
        <v>23550453.09388734</v>
      </c>
      <c r="F58" s="38">
        <v>121306567.29888426</v>
      </c>
      <c r="G58" s="27">
        <f>SUM(F58/$Q$1)</f>
        <v>121.30656729888426</v>
      </c>
      <c r="H58" s="38">
        <v>3314446432.1121712</v>
      </c>
      <c r="I58" s="27">
        <f>SUM(H58/$Q$1)</f>
        <v>3314.4464321121714</v>
      </c>
      <c r="J58" s="27">
        <v>90.3</v>
      </c>
      <c r="K58" s="22">
        <v>2016</v>
      </c>
      <c r="L58" s="27">
        <v>8.5894322242199994</v>
      </c>
      <c r="M58" s="27">
        <f t="shared" si="0"/>
        <v>8589432.2242200002</v>
      </c>
      <c r="N58" s="27">
        <v>27.5080759197179</v>
      </c>
      <c r="O58" s="27">
        <v>1048.88708712435</v>
      </c>
      <c r="P58" s="27">
        <v>15.7651928553822</v>
      </c>
    </row>
    <row r="59" spans="1:16" x14ac:dyDescent="0.3">
      <c r="A59" s="22">
        <v>2017</v>
      </c>
      <c r="B59" s="16">
        <v>20276000</v>
      </c>
      <c r="C59" s="16">
        <v>105.43519999999999</v>
      </c>
      <c r="D59" s="22">
        <v>2017</v>
      </c>
      <c r="E59" s="27">
        <v>23568269.939026196</v>
      </c>
      <c r="F59" s="38">
        <v>119059736.88650559</v>
      </c>
      <c r="G59" s="27">
        <f>SUM(F59/$Q$1)</f>
        <v>119.05973688650559</v>
      </c>
      <c r="H59" s="38">
        <v>3328970500.749526</v>
      </c>
      <c r="I59" s="27">
        <f>SUM(H59/$Q$1)</f>
        <v>3328.9705007495259</v>
      </c>
      <c r="J59" s="27">
        <v>92.5</v>
      </c>
      <c r="K59" s="22">
        <v>2017</v>
      </c>
      <c r="L59" s="27">
        <v>8.5886220517199998</v>
      </c>
      <c r="M59" s="27">
        <f t="shared" si="0"/>
        <v>8588622.0517199989</v>
      </c>
      <c r="N59" s="27">
        <v>26.670017562879099</v>
      </c>
      <c r="O59" s="27">
        <v>1052.14528998486</v>
      </c>
      <c r="P59" s="27">
        <v>16.105944104128199</v>
      </c>
    </row>
    <row r="60" spans="1:16" x14ac:dyDescent="0.3">
      <c r="A60" s="22">
        <v>2018</v>
      </c>
      <c r="B60" s="16">
        <v>20276000</v>
      </c>
      <c r="C60" s="16">
        <v>105.43519999999999</v>
      </c>
      <c r="D60" s="22">
        <v>2018</v>
      </c>
      <c r="E60" s="27"/>
      <c r="F60" s="38"/>
      <c r="G60" s="27">
        <f>SUM(F60/$Q$1)</f>
        <v>0</v>
      </c>
      <c r="H60" s="38"/>
      <c r="I60" s="27">
        <f>SUM(H60/$Q$1)</f>
        <v>0</v>
      </c>
      <c r="J60" s="27">
        <v>93.4</v>
      </c>
      <c r="K60" s="22">
        <v>2018</v>
      </c>
      <c r="L60" s="27"/>
      <c r="M60" s="27"/>
      <c r="N60" s="27"/>
      <c r="O60" s="27"/>
      <c r="P60" s="27">
        <v>16.494339262101001</v>
      </c>
    </row>
    <row r="61" spans="1:16" x14ac:dyDescent="0.3">
      <c r="E61" s="27"/>
      <c r="F61" s="38"/>
      <c r="G61" s="27"/>
      <c r="H61" s="38"/>
      <c r="I61" s="27"/>
      <c r="J61" s="2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Finland</vt:lpstr>
      <vt:lpstr>Norway</vt:lpstr>
      <vt:lpstr>Sweden</vt:lpstr>
      <vt:lpstr>All Forest Land</vt:lpstr>
      <vt:lpstr>Productive Forest Land</vt:lpstr>
      <vt:lpstr>Finland!_Hlk44756964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Stål</dc:creator>
  <cp:lastModifiedBy>Porth, Laurie - FS, CO</cp:lastModifiedBy>
  <dcterms:created xsi:type="dcterms:W3CDTF">2020-05-13T08:23:05Z</dcterms:created>
  <dcterms:modified xsi:type="dcterms:W3CDTF">2024-05-29T22:26:53Z</dcterms:modified>
</cp:coreProperties>
</file>