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_User\_RD_Data_Archive\Submissions\2023\_waiting_on_author\FY23-079_NRS-06-2023-002_Yude_JA\2024-0416\"/>
    </mc:Choice>
  </mc:AlternateContent>
  <xr:revisionPtr revIDLastSave="0" documentId="13_ncr:1_{EE72A28A-ED2A-4754-AF8C-414E0195C89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Graphics" sheetId="9" r:id="rId1"/>
    <sheet name="Table 1 Area" sheetId="1" r:id="rId2"/>
    <sheet name="Table 2 Stock" sheetId="2" r:id="rId3"/>
    <sheet name="Table 3 Stock Change" sheetId="3" r:id="rId4"/>
    <sheet name="Table 4 Afforest" sheetId="6" r:id="rId5"/>
  </sheets>
  <definedNames>
    <definedName name="_xlnm.Print_Area" localSheetId="1">'Table 1 Area'!$A$1:$S$53</definedName>
    <definedName name="_xlnm.Print_Area" localSheetId="2">'Table 2 Stock'!$A$1:$AI$57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AF49" i="2" l="1"/>
  <c r="AE49" i="2"/>
  <c r="AD49" i="2"/>
  <c r="AC49" i="2"/>
  <c r="AF48" i="2"/>
  <c r="AE48" i="2"/>
  <c r="AD48" i="2"/>
  <c r="AC48" i="2"/>
  <c r="AA22" i="3" l="1"/>
  <c r="Q37" i="3" l="1"/>
  <c r="Q36" i="3"/>
  <c r="AA26" i="3" l="1"/>
  <c r="AA25" i="3"/>
  <c r="Q26" i="3"/>
  <c r="Q25" i="3"/>
  <c r="B48" i="2" l="1"/>
  <c r="C48" i="2"/>
  <c r="D48" i="2"/>
  <c r="E48" i="2"/>
  <c r="F32" i="3" l="1"/>
  <c r="AF41" i="2" l="1"/>
  <c r="G77" i="2" s="1"/>
  <c r="F40" i="9" s="1"/>
  <c r="AE41" i="2"/>
  <c r="G76" i="2" s="1"/>
  <c r="F39" i="9" s="1"/>
  <c r="AD41" i="2"/>
  <c r="G75" i="2" s="1"/>
  <c r="F38" i="9" s="1"/>
  <c r="AC41" i="2"/>
  <c r="G74" i="2" s="1"/>
  <c r="F37" i="9" s="1"/>
  <c r="AF32" i="2"/>
  <c r="F77" i="2" s="1"/>
  <c r="E40" i="9" s="1"/>
  <c r="AE32" i="2"/>
  <c r="F76" i="2" s="1"/>
  <c r="E39" i="9" s="1"/>
  <c r="AD32" i="2"/>
  <c r="F75" i="2" s="1"/>
  <c r="E38" i="9" s="1"/>
  <c r="AC32" i="2"/>
  <c r="F74" i="2" s="1"/>
  <c r="E37" i="9" s="1"/>
  <c r="W41" i="2"/>
  <c r="V41" i="2"/>
  <c r="U41" i="2"/>
  <c r="T41" i="2"/>
  <c r="W32" i="2"/>
  <c r="V32" i="2"/>
  <c r="U32" i="2"/>
  <c r="T32" i="2"/>
  <c r="N41" i="2"/>
  <c r="M41" i="2"/>
  <c r="L41" i="2"/>
  <c r="K41" i="2"/>
  <c r="N32" i="2"/>
  <c r="M32" i="2"/>
  <c r="L32" i="2"/>
  <c r="K32" i="2"/>
  <c r="O10" i="2"/>
  <c r="E41" i="2"/>
  <c r="D41" i="2"/>
  <c r="C41" i="2"/>
  <c r="B41" i="2"/>
  <c r="E32" i="2"/>
  <c r="D32" i="2"/>
  <c r="C32" i="2"/>
  <c r="B32" i="2"/>
  <c r="F41" i="2" l="1"/>
  <c r="G67" i="2" s="1"/>
  <c r="F21" i="9" s="1"/>
  <c r="X41" i="2"/>
  <c r="G69" i="2" s="1"/>
  <c r="F23" i="9" s="1"/>
  <c r="O41" i="2"/>
  <c r="G68" i="2" s="1"/>
  <c r="F22" i="9" s="1"/>
  <c r="AG41" i="2"/>
  <c r="G70" i="2" s="1"/>
  <c r="F24" i="9" s="1"/>
  <c r="X32" i="2"/>
  <c r="F69" i="2" s="1"/>
  <c r="E23" i="9" s="1"/>
  <c r="O32" i="2"/>
  <c r="F68" i="2" s="1"/>
  <c r="E22" i="9" s="1"/>
  <c r="F32" i="2"/>
  <c r="F67" i="2" s="1"/>
  <c r="E21" i="9" s="1"/>
  <c r="AG32" i="2"/>
  <c r="F70" i="2" s="1"/>
  <c r="E24" i="9" s="1"/>
  <c r="G35" i="3"/>
  <c r="Z41" i="3"/>
  <c r="Y41" i="3"/>
  <c r="X41" i="3"/>
  <c r="W41" i="3"/>
  <c r="V41" i="3"/>
  <c r="Z32" i="3"/>
  <c r="Y32" i="3"/>
  <c r="X32" i="3"/>
  <c r="W32" i="3"/>
  <c r="V32" i="3"/>
  <c r="P41" i="3"/>
  <c r="O41" i="3"/>
  <c r="N41" i="3"/>
  <c r="M41" i="3"/>
  <c r="L41" i="3"/>
  <c r="P32" i="3"/>
  <c r="O32" i="3"/>
  <c r="N32" i="3"/>
  <c r="M32" i="3"/>
  <c r="L32" i="3"/>
  <c r="F41" i="3"/>
  <c r="E41" i="3"/>
  <c r="D41" i="3"/>
  <c r="C41" i="3"/>
  <c r="B41" i="3"/>
  <c r="E32" i="3"/>
  <c r="D32" i="3"/>
  <c r="C32" i="3"/>
  <c r="B32" i="3"/>
  <c r="Q41" i="3" l="1"/>
  <c r="G68" i="3" s="1"/>
  <c r="F70" i="9" s="1"/>
  <c r="AA41" i="3"/>
  <c r="G69" i="3" s="1"/>
  <c r="F71" i="9" s="1"/>
  <c r="AA32" i="3"/>
  <c r="F69" i="3" s="1"/>
  <c r="E71" i="9" s="1"/>
  <c r="Q32" i="3"/>
  <c r="X31" i="2"/>
  <c r="G11" i="3"/>
  <c r="G10" i="3"/>
  <c r="F12" i="3"/>
  <c r="F68" i="3" l="1"/>
  <c r="E70" i="9" s="1"/>
  <c r="Q50" i="3"/>
  <c r="AG14" i="2"/>
  <c r="AI14" i="2" s="1"/>
  <c r="AG10" i="2"/>
  <c r="X14" i="2"/>
  <c r="Z14" i="2" s="1"/>
  <c r="X10" i="2"/>
  <c r="O14" i="2"/>
  <c r="Q14" i="2" s="1"/>
  <c r="F10" i="2"/>
  <c r="F14" i="2"/>
  <c r="H14" i="2" s="1"/>
  <c r="AA14" i="3"/>
  <c r="AC14" i="3" s="1"/>
  <c r="AA10" i="3"/>
  <c r="Q14" i="3"/>
  <c r="S14" i="3" s="1"/>
  <c r="Q10" i="3"/>
  <c r="G14" i="3"/>
  <c r="I14" i="3" s="1"/>
  <c r="AC10" i="3" l="1"/>
  <c r="S10" i="3"/>
  <c r="I10" i="3"/>
  <c r="AI10" i="2"/>
  <c r="Z10" i="2"/>
  <c r="Q10" i="2"/>
  <c r="H10" i="2"/>
  <c r="AG15" i="2" l="1"/>
  <c r="F15" i="2" l="1"/>
  <c r="AA7" i="6" l="1"/>
  <c r="AC7" i="6" s="1"/>
  <c r="Q7" i="6"/>
  <c r="S7" i="6" s="1"/>
  <c r="G7" i="6"/>
  <c r="I7" i="6" s="1"/>
  <c r="AA7" i="3"/>
  <c r="AC7" i="3" s="1"/>
  <c r="AA6" i="3"/>
  <c r="Q7" i="3" l="1"/>
  <c r="S7" i="3" s="1"/>
  <c r="G7" i="3"/>
  <c r="I7" i="3" s="1"/>
  <c r="G6" i="3"/>
  <c r="Q6" i="3"/>
  <c r="AG7" i="2"/>
  <c r="AI7" i="2" s="1"/>
  <c r="X7" i="2"/>
  <c r="Z7" i="2" s="1"/>
  <c r="O7" i="2"/>
  <c r="Q7" i="2" s="1"/>
  <c r="F7" i="2"/>
  <c r="H7" i="2" s="1"/>
  <c r="Q7" i="1"/>
  <c r="M7" i="1"/>
  <c r="I7" i="1"/>
  <c r="I6" i="1"/>
  <c r="I6" i="3" l="1"/>
  <c r="Q31" i="1"/>
  <c r="Q30" i="1"/>
  <c r="Q29" i="1"/>
  <c r="Q28" i="1"/>
  <c r="Q27" i="1"/>
  <c r="Q26" i="1"/>
  <c r="Q25" i="1"/>
  <c r="M31" i="1"/>
  <c r="M30" i="1"/>
  <c r="M29" i="1"/>
  <c r="M28" i="1"/>
  <c r="M27" i="1"/>
  <c r="M26" i="1"/>
  <c r="M25" i="1"/>
  <c r="I31" i="1"/>
  <c r="I30" i="1"/>
  <c r="I29" i="1"/>
  <c r="I28" i="1"/>
  <c r="I27" i="1"/>
  <c r="I26" i="1"/>
  <c r="I25" i="1"/>
  <c r="Q11" i="1"/>
  <c r="Q8" i="1"/>
  <c r="Q6" i="1"/>
  <c r="Q22" i="1"/>
  <c r="Q21" i="1"/>
  <c r="Q20" i="1"/>
  <c r="Q19" i="1"/>
  <c r="Q18" i="1"/>
  <c r="Q17" i="1"/>
  <c r="Q16" i="1"/>
  <c r="M11" i="1"/>
  <c r="M8" i="1"/>
  <c r="M6" i="1"/>
  <c r="M22" i="1"/>
  <c r="M21" i="1"/>
  <c r="M20" i="1"/>
  <c r="M19" i="1"/>
  <c r="M18" i="1"/>
  <c r="M17" i="1"/>
  <c r="M16" i="1"/>
  <c r="I11" i="1"/>
  <c r="I8" i="1"/>
  <c r="I22" i="1"/>
  <c r="I21" i="1"/>
  <c r="I20" i="1"/>
  <c r="I19" i="1"/>
  <c r="I18" i="1"/>
  <c r="I16" i="1"/>
  <c r="B23" i="3"/>
  <c r="Q17" i="3" l="1"/>
  <c r="S17" i="3" s="1"/>
  <c r="AA8" i="6"/>
  <c r="AC8" i="6" s="1"/>
  <c r="G8" i="6"/>
  <c r="I8" i="6" s="1"/>
  <c r="Q8" i="6"/>
  <c r="S8" i="6" s="1"/>
  <c r="AA6" i="6"/>
  <c r="AC6" i="6" s="1"/>
  <c r="Q6" i="6"/>
  <c r="S6" i="6" s="1"/>
  <c r="G6" i="6"/>
  <c r="I6" i="6" s="1"/>
  <c r="Q13" i="6" l="1"/>
  <c r="AA13" i="6"/>
  <c r="I17" i="1" l="1"/>
  <c r="AA20" i="3" l="1"/>
  <c r="AC20" i="3" s="1"/>
  <c r="AA18" i="3"/>
  <c r="AC18" i="3" s="1"/>
  <c r="Q20" i="3"/>
  <c r="Q18" i="3"/>
  <c r="S18" i="3" s="1"/>
  <c r="G20" i="3"/>
  <c r="G18" i="3"/>
  <c r="I18" i="3" s="1"/>
  <c r="Z22" i="6"/>
  <c r="Y22" i="6"/>
  <c r="X22" i="6"/>
  <c r="W22" i="6"/>
  <c r="V22" i="6"/>
  <c r="AA21" i="6"/>
  <c r="AC21" i="6" s="1"/>
  <c r="AA20" i="6"/>
  <c r="AC20" i="6" s="1"/>
  <c r="AA19" i="6"/>
  <c r="AA18" i="6"/>
  <c r="AA17" i="6"/>
  <c r="AC17" i="6" s="1"/>
  <c r="AA16" i="6"/>
  <c r="AC16" i="6" s="1"/>
  <c r="AA15" i="6"/>
  <c r="AC15" i="6" s="1"/>
  <c r="AA14" i="6"/>
  <c r="AC14" i="6" s="1"/>
  <c r="P22" i="6"/>
  <c r="O22" i="6"/>
  <c r="N22" i="6"/>
  <c r="M22" i="6"/>
  <c r="L22" i="6"/>
  <c r="Q21" i="6"/>
  <c r="S21" i="6" s="1"/>
  <c r="Q20" i="6"/>
  <c r="S20" i="6" s="1"/>
  <c r="Q19" i="6"/>
  <c r="Q18" i="6"/>
  <c r="Q17" i="6"/>
  <c r="S17" i="6" s="1"/>
  <c r="Q16" i="6"/>
  <c r="S16" i="6" s="1"/>
  <c r="Q15" i="6"/>
  <c r="S15" i="6" s="1"/>
  <c r="Q14" i="6"/>
  <c r="S14" i="6" s="1"/>
  <c r="F22" i="6"/>
  <c r="E22" i="6"/>
  <c r="D22" i="6"/>
  <c r="C22" i="6"/>
  <c r="B22" i="6"/>
  <c r="G21" i="6"/>
  <c r="I21" i="6" s="1"/>
  <c r="G20" i="6"/>
  <c r="I20" i="6" s="1"/>
  <c r="G19" i="6"/>
  <c r="G18" i="6"/>
  <c r="G17" i="6"/>
  <c r="I17" i="6" s="1"/>
  <c r="G16" i="6"/>
  <c r="I16" i="6" s="1"/>
  <c r="G15" i="6"/>
  <c r="I15" i="6" s="1"/>
  <c r="G14" i="6"/>
  <c r="I14" i="6" s="1"/>
  <c r="H19" i="6" l="1"/>
  <c r="I19" i="6"/>
  <c r="R19" i="6"/>
  <c r="S19" i="6"/>
  <c r="AB20" i="6"/>
  <c r="AC19" i="6"/>
  <c r="G22" i="6"/>
  <c r="AA22" i="6"/>
  <c r="Q22" i="6"/>
  <c r="AA21" i="3"/>
  <c r="AC21" i="3" s="1"/>
  <c r="AA19" i="3"/>
  <c r="AA17" i="3"/>
  <c r="AA16" i="3"/>
  <c r="AA15" i="3"/>
  <c r="Q22" i="3"/>
  <c r="Q21" i="3"/>
  <c r="Q19" i="3"/>
  <c r="Q16" i="3"/>
  <c r="Q15" i="3"/>
  <c r="G22" i="3"/>
  <c r="G21" i="3"/>
  <c r="G19" i="3"/>
  <c r="G17" i="3"/>
  <c r="I17" i="3" s="1"/>
  <c r="G16" i="3"/>
  <c r="G15" i="3"/>
  <c r="F39" i="2" l="1"/>
  <c r="H39" i="2" s="1"/>
  <c r="F38" i="2"/>
  <c r="H38" i="2" s="1"/>
  <c r="AA39" i="3" l="1"/>
  <c r="AC39" i="3" s="1"/>
  <c r="AA38" i="3"/>
  <c r="AC38" i="3" s="1"/>
  <c r="AA30" i="3"/>
  <c r="AC30" i="3" s="1"/>
  <c r="AA29" i="3"/>
  <c r="AC29" i="3" s="1"/>
  <c r="Q39" i="3"/>
  <c r="S39" i="3" s="1"/>
  <c r="Q38" i="3"/>
  <c r="S38" i="3" s="1"/>
  <c r="Q30" i="3"/>
  <c r="Q29" i="3"/>
  <c r="G39" i="3"/>
  <c r="I39" i="3" s="1"/>
  <c r="G38" i="3"/>
  <c r="I38" i="3" s="1"/>
  <c r="G30" i="3"/>
  <c r="G29" i="3"/>
  <c r="AG39" i="2"/>
  <c r="AG38" i="2"/>
  <c r="AI38" i="2" s="1"/>
  <c r="AF47" i="2"/>
  <c r="AE47" i="2"/>
  <c r="AD47" i="2"/>
  <c r="AC47" i="2"/>
  <c r="I29" i="3" l="1"/>
  <c r="G47" i="3"/>
  <c r="I30" i="3"/>
  <c r="G48" i="3"/>
  <c r="S29" i="3"/>
  <c r="Q47" i="3"/>
  <c r="S30" i="3"/>
  <c r="Q48" i="3"/>
  <c r="AI39" i="2"/>
  <c r="AG30" i="2"/>
  <c r="AG48" i="2" s="1"/>
  <c r="AG29" i="2"/>
  <c r="AG47" i="2" s="1"/>
  <c r="X39" i="2"/>
  <c r="Z39" i="2" s="1"/>
  <c r="X38" i="2"/>
  <c r="Z38" i="2" s="1"/>
  <c r="X30" i="2"/>
  <c r="Z30" i="2" s="1"/>
  <c r="X29" i="2"/>
  <c r="Z29" i="2" s="1"/>
  <c r="O39" i="2"/>
  <c r="Q39" i="2" s="1"/>
  <c r="O38" i="2"/>
  <c r="Q38" i="2" s="1"/>
  <c r="O30" i="2"/>
  <c r="Q30" i="2" s="1"/>
  <c r="O29" i="2"/>
  <c r="Q29" i="2" s="1"/>
  <c r="F30" i="2"/>
  <c r="H30" i="2" s="1"/>
  <c r="F29" i="2"/>
  <c r="H29" i="2" s="1"/>
  <c r="AI29" i="2" l="1"/>
  <c r="AI30" i="2"/>
  <c r="F48" i="3"/>
  <c r="E48" i="3"/>
  <c r="D48" i="3"/>
  <c r="C48" i="3"/>
  <c r="B48" i="3"/>
  <c r="F47" i="3"/>
  <c r="E47" i="3"/>
  <c r="D47" i="3"/>
  <c r="C47" i="3"/>
  <c r="B47" i="3"/>
  <c r="AI15" i="2" l="1"/>
  <c r="F40" i="2"/>
  <c r="H40" i="2" s="1"/>
  <c r="F37" i="2"/>
  <c r="H37" i="2" s="1"/>
  <c r="F36" i="2"/>
  <c r="H36" i="2" s="1"/>
  <c r="F35" i="2"/>
  <c r="H35" i="2" s="1"/>
  <c r="AC19" i="3" l="1"/>
  <c r="AC17" i="3"/>
  <c r="AC16" i="3"/>
  <c r="AC15" i="3"/>
  <c r="S22" i="3"/>
  <c r="S21" i="3"/>
  <c r="S19" i="3"/>
  <c r="S16" i="3"/>
  <c r="S15" i="3"/>
  <c r="I35" i="3"/>
  <c r="I22" i="3"/>
  <c r="I21" i="3"/>
  <c r="I19" i="3"/>
  <c r="I16" i="3"/>
  <c r="I15" i="3"/>
  <c r="AG22" i="2"/>
  <c r="AI22" i="2" s="1"/>
  <c r="AG21" i="2"/>
  <c r="AI21" i="2" s="1"/>
  <c r="AG20" i="2"/>
  <c r="AG19" i="2"/>
  <c r="AI19" i="2" s="1"/>
  <c r="AG18" i="2"/>
  <c r="AI18" i="2" s="1"/>
  <c r="AG17" i="2"/>
  <c r="AI17" i="2" s="1"/>
  <c r="AG16" i="2"/>
  <c r="AI16" i="2" s="1"/>
  <c r="AG11" i="2"/>
  <c r="AG8" i="2"/>
  <c r="AH8" i="2" s="1"/>
  <c r="AG6" i="2"/>
  <c r="X22" i="2"/>
  <c r="Z22" i="2" s="1"/>
  <c r="X21" i="2"/>
  <c r="Z21" i="2" s="1"/>
  <c r="X20" i="2"/>
  <c r="X19" i="2"/>
  <c r="Z19" i="2" s="1"/>
  <c r="X18" i="2"/>
  <c r="Z18" i="2" s="1"/>
  <c r="X17" i="2"/>
  <c r="Z17" i="2" s="1"/>
  <c r="X16" i="2"/>
  <c r="Z16" i="2" s="1"/>
  <c r="X15" i="2"/>
  <c r="Z15" i="2" s="1"/>
  <c r="X11" i="2"/>
  <c r="X8" i="2"/>
  <c r="Y8" i="2" s="1"/>
  <c r="X6" i="2"/>
  <c r="O22" i="2"/>
  <c r="Q22" i="2" s="1"/>
  <c r="O21" i="2"/>
  <c r="Q21" i="2" s="1"/>
  <c r="O20" i="2"/>
  <c r="O19" i="2"/>
  <c r="Q19" i="2" s="1"/>
  <c r="O18" i="2"/>
  <c r="Q18" i="2" s="1"/>
  <c r="O17" i="2"/>
  <c r="Q17" i="2" s="1"/>
  <c r="O16" i="2"/>
  <c r="Q16" i="2" s="1"/>
  <c r="O15" i="2"/>
  <c r="Q15" i="2" s="1"/>
  <c r="O11" i="2"/>
  <c r="P11" i="2" s="1"/>
  <c r="O8" i="2"/>
  <c r="P8" i="2" s="1"/>
  <c r="O6" i="2"/>
  <c r="F22" i="2"/>
  <c r="H22" i="2" s="1"/>
  <c r="F21" i="2"/>
  <c r="H21" i="2" s="1"/>
  <c r="F20" i="2"/>
  <c r="F19" i="2"/>
  <c r="H19" i="2" s="1"/>
  <c r="F18" i="2"/>
  <c r="H18" i="2" s="1"/>
  <c r="F17" i="2"/>
  <c r="H17" i="2" s="1"/>
  <c r="F16" i="2"/>
  <c r="H16" i="2" s="1"/>
  <c r="H15" i="2"/>
  <c r="F6" i="2"/>
  <c r="Y11" i="2" l="1"/>
  <c r="Z11" i="2"/>
  <c r="Q11" i="2"/>
  <c r="AI11" i="2"/>
  <c r="AH11" i="2"/>
  <c r="O46" i="3"/>
  <c r="O45" i="3"/>
  <c r="AF44" i="2" l="1"/>
  <c r="AE44" i="2"/>
  <c r="AD44" i="2"/>
  <c r="AC44" i="2"/>
  <c r="N43" i="2" l="1"/>
  <c r="M43" i="2"/>
  <c r="L43" i="2"/>
  <c r="K43" i="2"/>
  <c r="E43" i="2"/>
  <c r="D43" i="2"/>
  <c r="C43" i="2"/>
  <c r="B43" i="2"/>
  <c r="F46" i="3" l="1"/>
  <c r="Z49" i="3" l="1"/>
  <c r="Y49" i="3"/>
  <c r="X49" i="3"/>
  <c r="W49" i="3"/>
  <c r="V49" i="3"/>
  <c r="Z48" i="3"/>
  <c r="Y48" i="3"/>
  <c r="X48" i="3"/>
  <c r="W48" i="3"/>
  <c r="V48" i="3"/>
  <c r="Z47" i="3"/>
  <c r="Y47" i="3"/>
  <c r="X47" i="3"/>
  <c r="W47" i="3"/>
  <c r="V47" i="3"/>
  <c r="Z46" i="3"/>
  <c r="Y46" i="3"/>
  <c r="X46" i="3"/>
  <c r="W46" i="3"/>
  <c r="V46" i="3"/>
  <c r="Z45" i="3"/>
  <c r="Y45" i="3"/>
  <c r="X45" i="3"/>
  <c r="W45" i="3"/>
  <c r="V45" i="3"/>
  <c r="Z44" i="3"/>
  <c r="Y44" i="3"/>
  <c r="X44" i="3"/>
  <c r="W44" i="3"/>
  <c r="V44" i="3"/>
  <c r="Z43" i="3"/>
  <c r="Y43" i="3"/>
  <c r="X43" i="3"/>
  <c r="W43" i="3"/>
  <c r="V43" i="3"/>
  <c r="P49" i="3"/>
  <c r="O49" i="3"/>
  <c r="N49" i="3"/>
  <c r="M49" i="3"/>
  <c r="L49" i="3"/>
  <c r="P48" i="3"/>
  <c r="O48" i="3"/>
  <c r="N48" i="3"/>
  <c r="M48" i="3"/>
  <c r="L48" i="3"/>
  <c r="P47" i="3"/>
  <c r="O47" i="3"/>
  <c r="N47" i="3"/>
  <c r="M47" i="3"/>
  <c r="L47" i="3"/>
  <c r="P46" i="3"/>
  <c r="N46" i="3"/>
  <c r="M46" i="3"/>
  <c r="L46" i="3"/>
  <c r="P45" i="3"/>
  <c r="N45" i="3"/>
  <c r="M45" i="3"/>
  <c r="L45" i="3"/>
  <c r="P44" i="3"/>
  <c r="O44" i="3"/>
  <c r="N44" i="3"/>
  <c r="M44" i="3"/>
  <c r="L44" i="3"/>
  <c r="P43" i="3"/>
  <c r="O43" i="3"/>
  <c r="N43" i="3"/>
  <c r="M43" i="3"/>
  <c r="L43" i="3"/>
  <c r="AA31" i="3"/>
  <c r="AC31" i="3" s="1"/>
  <c r="AA28" i="3"/>
  <c r="AC28" i="3" s="1"/>
  <c r="AA27" i="3"/>
  <c r="AC27" i="3" s="1"/>
  <c r="Q31" i="3"/>
  <c r="Q28" i="3"/>
  <c r="Q27" i="3"/>
  <c r="G31" i="3"/>
  <c r="G28" i="3"/>
  <c r="G27" i="3"/>
  <c r="G26" i="3"/>
  <c r="G44" i="3" s="1"/>
  <c r="G25" i="3"/>
  <c r="AA35" i="3"/>
  <c r="AC35" i="3" s="1"/>
  <c r="AA34" i="3"/>
  <c r="AC34" i="3" s="1"/>
  <c r="Q35" i="3"/>
  <c r="Q34" i="3"/>
  <c r="G34" i="3"/>
  <c r="AG35" i="2"/>
  <c r="AI35" i="2" s="1"/>
  <c r="X35" i="2"/>
  <c r="Z35" i="2" s="1"/>
  <c r="O35" i="2"/>
  <c r="Q35" i="2" s="1"/>
  <c r="P50" i="3" l="1"/>
  <c r="I28" i="3"/>
  <c r="S31" i="3"/>
  <c r="S34" i="3"/>
  <c r="Q43" i="3"/>
  <c r="I31" i="3"/>
  <c r="Z50" i="3"/>
  <c r="S35" i="3"/>
  <c r="Q44" i="3"/>
  <c r="S27" i="3"/>
  <c r="Q45" i="3"/>
  <c r="I27" i="3"/>
  <c r="S28" i="3"/>
  <c r="Q46" i="3"/>
  <c r="W50" i="3"/>
  <c r="I25" i="3"/>
  <c r="G43" i="3"/>
  <c r="Y50" i="3"/>
  <c r="I26" i="3"/>
  <c r="G32" i="3"/>
  <c r="X50" i="3"/>
  <c r="N50" i="3"/>
  <c r="M50" i="3"/>
  <c r="O50" i="3"/>
  <c r="I34" i="3"/>
  <c r="V50" i="3"/>
  <c r="L50" i="3"/>
  <c r="AA46" i="3"/>
  <c r="AA43" i="3"/>
  <c r="AA47" i="3"/>
  <c r="AA48" i="3"/>
  <c r="AA45" i="3"/>
  <c r="AA49" i="3"/>
  <c r="AA44" i="3"/>
  <c r="AG26" i="2"/>
  <c r="AI26" i="2" s="1"/>
  <c r="X26" i="2"/>
  <c r="Z26" i="2" s="1"/>
  <c r="O26" i="2"/>
  <c r="Q26" i="2" s="1"/>
  <c r="F26" i="2"/>
  <c r="H26" i="2" s="1"/>
  <c r="F67" i="3" l="1"/>
  <c r="E69" i="9" s="1"/>
  <c r="AA50" i="3"/>
  <c r="AG34" i="2"/>
  <c r="AI34" i="2" s="1"/>
  <c r="X34" i="2"/>
  <c r="Z34" i="2" s="1"/>
  <c r="O34" i="2"/>
  <c r="Q34" i="2" s="1"/>
  <c r="F34" i="2" l="1"/>
  <c r="H34" i="2" s="1"/>
  <c r="AG25" i="2"/>
  <c r="AI25" i="2" s="1"/>
  <c r="X25" i="2"/>
  <c r="Z25" i="2" s="1"/>
  <c r="O25" i="2"/>
  <c r="F25" i="2"/>
  <c r="O43" i="2" l="1"/>
  <c r="Q25" i="2"/>
  <c r="F43" i="2"/>
  <c r="H25" i="2"/>
  <c r="AG31" i="2"/>
  <c r="AG28" i="2"/>
  <c r="AG27" i="2"/>
  <c r="AI27" i="2" l="1"/>
  <c r="AI28" i="2"/>
  <c r="AI31" i="2"/>
  <c r="H6" i="2"/>
  <c r="Q6" i="2"/>
  <c r="Z6" i="2"/>
  <c r="AI6" i="2"/>
  <c r="S6" i="3" l="1"/>
  <c r="AC6" i="3"/>
  <c r="H8" i="2"/>
  <c r="Q8" i="2"/>
  <c r="Z8" i="2"/>
  <c r="AI8" i="2"/>
  <c r="E12" i="3"/>
  <c r="D12" i="3"/>
  <c r="C12" i="3"/>
  <c r="B12" i="3" l="1"/>
  <c r="G12" i="3" s="1"/>
  <c r="D67" i="3" s="1"/>
  <c r="C69" i="9" s="1"/>
  <c r="G8" i="3"/>
  <c r="H8" i="3" s="1"/>
  <c r="AA8" i="3"/>
  <c r="AC8" i="3" s="1"/>
  <c r="Q8" i="3"/>
  <c r="AF46" i="2"/>
  <c r="AE46" i="2"/>
  <c r="AD46" i="2"/>
  <c r="AC46" i="2"/>
  <c r="AF45" i="2"/>
  <c r="AE45" i="2"/>
  <c r="AD45" i="2"/>
  <c r="AC45" i="2"/>
  <c r="AG40" i="2"/>
  <c r="AG49" i="2" s="1"/>
  <c r="AG37" i="2"/>
  <c r="AG36" i="2"/>
  <c r="X40" i="2"/>
  <c r="Z40" i="2" s="1"/>
  <c r="X37" i="2"/>
  <c r="Z37" i="2" s="1"/>
  <c r="X36" i="2"/>
  <c r="Z36" i="2" s="1"/>
  <c r="O40" i="2"/>
  <c r="Q40" i="2" s="1"/>
  <c r="O37" i="2"/>
  <c r="Q37" i="2" s="1"/>
  <c r="O36" i="2"/>
  <c r="Q36" i="2" s="1"/>
  <c r="AI36" i="2" l="1"/>
  <c r="AG45" i="2"/>
  <c r="AI40" i="2"/>
  <c r="AI37" i="2"/>
  <c r="AG46" i="2"/>
  <c r="I8" i="3"/>
  <c r="AB8" i="3"/>
  <c r="S8" i="3"/>
  <c r="R8" i="3"/>
  <c r="Z31" i="2"/>
  <c r="X28" i="2"/>
  <c r="Z28" i="2" s="1"/>
  <c r="X27" i="2"/>
  <c r="Z27" i="2" s="1"/>
  <c r="AA40" i="3"/>
  <c r="AC40" i="3" s="1"/>
  <c r="AA37" i="3"/>
  <c r="AC37" i="3" s="1"/>
  <c r="AA36" i="3"/>
  <c r="AC36" i="3" s="1"/>
  <c r="N49" i="2" l="1"/>
  <c r="M49" i="2"/>
  <c r="L49" i="2"/>
  <c r="K49" i="2"/>
  <c r="F49" i="3" l="1"/>
  <c r="E49" i="3"/>
  <c r="D49" i="3"/>
  <c r="C49" i="3"/>
  <c r="B49" i="3"/>
  <c r="Q40" i="3"/>
  <c r="S37" i="3"/>
  <c r="S36" i="3"/>
  <c r="G40" i="3"/>
  <c r="G37" i="3"/>
  <c r="G36" i="3"/>
  <c r="I36" i="3" l="1"/>
  <c r="G41" i="3"/>
  <c r="G45" i="3"/>
  <c r="I37" i="3"/>
  <c r="G46" i="3"/>
  <c r="S40" i="3"/>
  <c r="Q49" i="3"/>
  <c r="I40" i="3"/>
  <c r="G49" i="3"/>
  <c r="N46" i="2"/>
  <c r="M46" i="2"/>
  <c r="L46" i="2"/>
  <c r="K46" i="2"/>
  <c r="N45" i="2"/>
  <c r="M45" i="2"/>
  <c r="L45" i="2"/>
  <c r="K45" i="2"/>
  <c r="O31" i="2"/>
  <c r="O28" i="2"/>
  <c r="O27" i="2"/>
  <c r="F31" i="2"/>
  <c r="H31" i="2" s="1"/>
  <c r="F28" i="2"/>
  <c r="F27" i="2"/>
  <c r="W48" i="2"/>
  <c r="V48" i="2"/>
  <c r="U48" i="2"/>
  <c r="T48" i="2"/>
  <c r="G67" i="3" l="1"/>
  <c r="F69" i="9" s="1"/>
  <c r="G50" i="3"/>
  <c r="O45" i="2"/>
  <c r="Q27" i="2"/>
  <c r="O46" i="2"/>
  <c r="Q28" i="2"/>
  <c r="O49" i="2"/>
  <c r="Q31" i="2"/>
  <c r="F46" i="2"/>
  <c r="H28" i="2"/>
  <c r="F45" i="2"/>
  <c r="H27" i="2"/>
  <c r="G20" i="2"/>
  <c r="F11" i="2"/>
  <c r="E32" i="1"/>
  <c r="D32" i="1"/>
  <c r="F69" i="1" s="1"/>
  <c r="E8" i="9" s="1"/>
  <c r="C32" i="1"/>
  <c r="F68" i="1" s="1"/>
  <c r="E7" i="9" s="1"/>
  <c r="B32" i="1"/>
  <c r="F67" i="1" s="1"/>
  <c r="E6" i="9" s="1"/>
  <c r="I32" i="1"/>
  <c r="H32" i="1"/>
  <c r="G32" i="1"/>
  <c r="AI32" i="2" l="1"/>
  <c r="F84" i="2" s="1"/>
  <c r="E56" i="9" s="1"/>
  <c r="F70" i="1"/>
  <c r="E9" i="9" s="1"/>
  <c r="G11" i="2"/>
  <c r="H11" i="2"/>
  <c r="AA10" i="6"/>
  <c r="AC10" i="6" s="1"/>
  <c r="Q10" i="6"/>
  <c r="S10" i="6" s="1"/>
  <c r="G10" i="6"/>
  <c r="I10" i="6" s="1"/>
  <c r="AA11" i="3"/>
  <c r="Q11" i="3"/>
  <c r="S11" i="3" s="1"/>
  <c r="I11" i="3" l="1"/>
  <c r="AC11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AG44" i="2"/>
  <c r="AG43" i="2"/>
  <c r="AF43" i="2"/>
  <c r="AF50" i="2" s="1"/>
  <c r="AE43" i="2"/>
  <c r="AE50" i="2" s="1"/>
  <c r="AD43" i="2"/>
  <c r="AD50" i="2" s="1"/>
  <c r="AC43" i="2"/>
  <c r="AC50" i="2" s="1"/>
  <c r="X49" i="2"/>
  <c r="W49" i="2"/>
  <c r="V49" i="2"/>
  <c r="U49" i="2"/>
  <c r="T49" i="2"/>
  <c r="X48" i="2"/>
  <c r="X47" i="2"/>
  <c r="W47" i="2"/>
  <c r="V47" i="2"/>
  <c r="U47" i="2"/>
  <c r="T47" i="2"/>
  <c r="X46" i="2"/>
  <c r="W46" i="2"/>
  <c r="V46" i="2"/>
  <c r="U46" i="2"/>
  <c r="T46" i="2"/>
  <c r="X45" i="2"/>
  <c r="W45" i="2"/>
  <c r="V45" i="2"/>
  <c r="U45" i="2"/>
  <c r="T45" i="2"/>
  <c r="X44" i="2"/>
  <c r="W44" i="2"/>
  <c r="V44" i="2"/>
  <c r="U44" i="2"/>
  <c r="T44" i="2"/>
  <c r="X43" i="2"/>
  <c r="W43" i="2"/>
  <c r="V43" i="2"/>
  <c r="U43" i="2"/>
  <c r="T43" i="2"/>
  <c r="O48" i="2"/>
  <c r="N48" i="2"/>
  <c r="M48" i="2"/>
  <c r="L48" i="2"/>
  <c r="K48" i="2"/>
  <c r="O47" i="2"/>
  <c r="N47" i="2"/>
  <c r="M47" i="2"/>
  <c r="L47" i="2"/>
  <c r="K47" i="2"/>
  <c r="O44" i="2"/>
  <c r="N44" i="2"/>
  <c r="M44" i="2"/>
  <c r="L44" i="2"/>
  <c r="K44" i="2"/>
  <c r="F49" i="2"/>
  <c r="E49" i="2"/>
  <c r="D49" i="2"/>
  <c r="C49" i="2"/>
  <c r="B49" i="2"/>
  <c r="F48" i="2"/>
  <c r="F47" i="2"/>
  <c r="E47" i="2"/>
  <c r="D47" i="2"/>
  <c r="C47" i="2"/>
  <c r="B47" i="2"/>
  <c r="E46" i="2"/>
  <c r="D46" i="2"/>
  <c r="C46" i="2"/>
  <c r="B46" i="2"/>
  <c r="E45" i="2"/>
  <c r="D45" i="2"/>
  <c r="C45" i="2"/>
  <c r="B45" i="2"/>
  <c r="F44" i="2"/>
  <c r="E44" i="2"/>
  <c r="D44" i="2"/>
  <c r="C44" i="2"/>
  <c r="B44" i="2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E49" i="1"/>
  <c r="AI49" i="2" s="1"/>
  <c r="D49" i="1"/>
  <c r="AC49" i="3" s="1"/>
  <c r="C49" i="1"/>
  <c r="B49" i="1"/>
  <c r="E48" i="1"/>
  <c r="AI48" i="2" s="1"/>
  <c r="D48" i="1"/>
  <c r="AC48" i="3" s="1"/>
  <c r="C48" i="1"/>
  <c r="B48" i="1"/>
  <c r="E47" i="1"/>
  <c r="AI47" i="2" s="1"/>
  <c r="D47" i="1"/>
  <c r="AC47" i="3" s="1"/>
  <c r="C47" i="1"/>
  <c r="B47" i="1"/>
  <c r="E46" i="1"/>
  <c r="AI46" i="2" s="1"/>
  <c r="D46" i="1"/>
  <c r="AC46" i="3" s="1"/>
  <c r="C46" i="1"/>
  <c r="B46" i="1"/>
  <c r="H46" i="2" s="1"/>
  <c r="E44" i="1"/>
  <c r="D44" i="1"/>
  <c r="AC44" i="3" s="1"/>
  <c r="C44" i="1"/>
  <c r="B44" i="1"/>
  <c r="E43" i="1"/>
  <c r="D43" i="1"/>
  <c r="AC43" i="3" s="1"/>
  <c r="C43" i="1"/>
  <c r="B43" i="1"/>
  <c r="H43" i="2" s="1"/>
  <c r="Q41" i="1"/>
  <c r="P41" i="1"/>
  <c r="O41" i="1"/>
  <c r="M41" i="1"/>
  <c r="L41" i="1"/>
  <c r="K41" i="1"/>
  <c r="I41" i="1"/>
  <c r="H41" i="1"/>
  <c r="G41" i="1"/>
  <c r="E41" i="1"/>
  <c r="G70" i="1" s="1"/>
  <c r="F9" i="9" s="1"/>
  <c r="D41" i="1"/>
  <c r="G69" i="1" s="1"/>
  <c r="F8" i="9" s="1"/>
  <c r="C41" i="1"/>
  <c r="G68" i="1" s="1"/>
  <c r="F7" i="9" s="1"/>
  <c r="B41" i="1"/>
  <c r="G67" i="1" s="1"/>
  <c r="F6" i="9" s="1"/>
  <c r="Q32" i="1"/>
  <c r="P32" i="1"/>
  <c r="O32" i="1"/>
  <c r="M32" i="1"/>
  <c r="L32" i="1"/>
  <c r="K32" i="1"/>
  <c r="D50" i="3" l="1"/>
  <c r="C50" i="3"/>
  <c r="K50" i="2"/>
  <c r="AG50" i="2"/>
  <c r="I47" i="3"/>
  <c r="I48" i="3"/>
  <c r="I49" i="3"/>
  <c r="N50" i="2"/>
  <c r="E50" i="2"/>
  <c r="H49" i="2"/>
  <c r="L50" i="2"/>
  <c r="O50" i="2" s="1"/>
  <c r="AI44" i="2"/>
  <c r="M50" i="2"/>
  <c r="F50" i="3"/>
  <c r="E50" i="3"/>
  <c r="D50" i="2"/>
  <c r="U50" i="2"/>
  <c r="V50" i="2"/>
  <c r="B50" i="2"/>
  <c r="C50" i="2"/>
  <c r="T50" i="2"/>
  <c r="W50" i="2"/>
  <c r="B50" i="3"/>
  <c r="H44" i="2"/>
  <c r="Q44" i="2"/>
  <c r="Z44" i="2"/>
  <c r="I43" i="3"/>
  <c r="Z49" i="2"/>
  <c r="Z43" i="2"/>
  <c r="S43" i="3"/>
  <c r="Q43" i="2"/>
  <c r="S44" i="3"/>
  <c r="S46" i="3"/>
  <c r="Q46" i="2"/>
  <c r="S49" i="3"/>
  <c r="Q49" i="2"/>
  <c r="Z46" i="2"/>
  <c r="AI43" i="2"/>
  <c r="Z47" i="2"/>
  <c r="Z48" i="2"/>
  <c r="H47" i="2"/>
  <c r="Q47" i="2"/>
  <c r="S47" i="3"/>
  <c r="S48" i="3"/>
  <c r="H48" i="2"/>
  <c r="Q48" i="2"/>
  <c r="I46" i="3"/>
  <c r="I44" i="3"/>
  <c r="P50" i="1"/>
  <c r="L50" i="1"/>
  <c r="O50" i="1"/>
  <c r="I50" i="1"/>
  <c r="Q50" i="1"/>
  <c r="H50" i="1"/>
  <c r="M50" i="1"/>
  <c r="K50" i="1"/>
  <c r="G50" i="1"/>
  <c r="F50" i="2" l="1"/>
  <c r="X50" i="2"/>
  <c r="AA31" i="6"/>
  <c r="Z31" i="6"/>
  <c r="Y31" i="6"/>
  <c r="X31" i="6"/>
  <c r="W31" i="6"/>
  <c r="V31" i="6"/>
  <c r="Q31" i="6"/>
  <c r="P31" i="6"/>
  <c r="O31" i="6"/>
  <c r="N31" i="6"/>
  <c r="M31" i="6"/>
  <c r="L31" i="6"/>
  <c r="G31" i="6"/>
  <c r="F31" i="6"/>
  <c r="E31" i="6"/>
  <c r="D31" i="6"/>
  <c r="C31" i="6"/>
  <c r="B31" i="6"/>
  <c r="AA11" i="6"/>
  <c r="Z11" i="6"/>
  <c r="Z23" i="6" s="1"/>
  <c r="Y11" i="6"/>
  <c r="Y23" i="6" s="1"/>
  <c r="X11" i="6"/>
  <c r="X23" i="6" s="1"/>
  <c r="W11" i="6"/>
  <c r="W23" i="6" s="1"/>
  <c r="V11" i="6"/>
  <c r="V23" i="6" s="1"/>
  <c r="Q11" i="6"/>
  <c r="P11" i="6"/>
  <c r="P23" i="6" s="1"/>
  <c r="O11" i="6"/>
  <c r="O23" i="6" s="1"/>
  <c r="N11" i="6"/>
  <c r="N23" i="6" s="1"/>
  <c r="M11" i="6"/>
  <c r="M23" i="6" s="1"/>
  <c r="L11" i="6"/>
  <c r="L23" i="6" s="1"/>
  <c r="G11" i="6"/>
  <c r="G23" i="6" s="1"/>
  <c r="F11" i="6"/>
  <c r="F23" i="6" s="1"/>
  <c r="E11" i="6"/>
  <c r="E23" i="6" s="1"/>
  <c r="D11" i="6"/>
  <c r="D23" i="6" s="1"/>
  <c r="C11" i="6"/>
  <c r="C23" i="6" s="1"/>
  <c r="B11" i="6"/>
  <c r="B23" i="6" s="1"/>
  <c r="AC41" i="3"/>
  <c r="G76" i="3" s="1"/>
  <c r="F86" i="9" s="1"/>
  <c r="S41" i="3"/>
  <c r="G75" i="3" s="1"/>
  <c r="F85" i="9" s="1"/>
  <c r="AC32" i="3"/>
  <c r="F76" i="3" s="1"/>
  <c r="E86" i="9" s="1"/>
  <c r="S32" i="3"/>
  <c r="F75" i="3" s="1"/>
  <c r="E85" i="9" s="1"/>
  <c r="I32" i="3"/>
  <c r="F74" i="3" s="1"/>
  <c r="E84" i="9" s="1"/>
  <c r="Z23" i="3"/>
  <c r="Y23" i="3"/>
  <c r="X23" i="3"/>
  <c r="W23" i="3"/>
  <c r="V23" i="3"/>
  <c r="P23" i="3"/>
  <c r="O23" i="3"/>
  <c r="N23" i="3"/>
  <c r="M23" i="3"/>
  <c r="L23" i="3"/>
  <c r="F23" i="3"/>
  <c r="F51" i="3" s="1"/>
  <c r="E23" i="3"/>
  <c r="E51" i="3" s="1"/>
  <c r="D23" i="3"/>
  <c r="D51" i="3" s="1"/>
  <c r="C23" i="3"/>
  <c r="C51" i="3" s="1"/>
  <c r="Z12" i="3"/>
  <c r="Y12" i="3"/>
  <c r="X12" i="3"/>
  <c r="W12" i="3"/>
  <c r="V12" i="3"/>
  <c r="P12" i="3"/>
  <c r="O12" i="3"/>
  <c r="N12" i="3"/>
  <c r="M12" i="3"/>
  <c r="L12" i="3"/>
  <c r="AI41" i="2"/>
  <c r="G84" i="2" s="1"/>
  <c r="F56" i="9" s="1"/>
  <c r="Z41" i="2"/>
  <c r="G83" i="2" s="1"/>
  <c r="F55" i="9" s="1"/>
  <c r="Q41" i="2"/>
  <c r="G82" i="2" s="1"/>
  <c r="F54" i="9" s="1"/>
  <c r="H41" i="2"/>
  <c r="G81" i="2" s="1"/>
  <c r="F53" i="9" s="1"/>
  <c r="Z32" i="2"/>
  <c r="F83" i="2" s="1"/>
  <c r="E55" i="9" s="1"/>
  <c r="Q32" i="2"/>
  <c r="F82" i="2" s="1"/>
  <c r="E54" i="9" s="1"/>
  <c r="H32" i="2"/>
  <c r="F81" i="2" s="1"/>
  <c r="E53" i="9" s="1"/>
  <c r="AF23" i="2"/>
  <c r="E77" i="2" s="1"/>
  <c r="D40" i="9" s="1"/>
  <c r="AE23" i="2"/>
  <c r="E76" i="2" s="1"/>
  <c r="D39" i="9" s="1"/>
  <c r="AD23" i="2"/>
  <c r="E75" i="2" s="1"/>
  <c r="D38" i="9" s="1"/>
  <c r="AC23" i="2"/>
  <c r="W23" i="2"/>
  <c r="V23" i="2"/>
  <c r="U23" i="2"/>
  <c r="T23" i="2"/>
  <c r="N23" i="2"/>
  <c r="M23" i="2"/>
  <c r="L23" i="2"/>
  <c r="K23" i="2"/>
  <c r="E23" i="2"/>
  <c r="D23" i="2"/>
  <c r="C23" i="2"/>
  <c r="B23" i="2"/>
  <c r="AF12" i="2"/>
  <c r="D77" i="2" s="1"/>
  <c r="C40" i="9" s="1"/>
  <c r="AE12" i="2"/>
  <c r="D76" i="2" s="1"/>
  <c r="C39" i="9" s="1"/>
  <c r="AD12" i="2"/>
  <c r="D75" i="2" s="1"/>
  <c r="C38" i="9" s="1"/>
  <c r="AC12" i="2"/>
  <c r="W12" i="2"/>
  <c r="V12" i="2"/>
  <c r="U12" i="2"/>
  <c r="T12" i="2"/>
  <c r="N12" i="2"/>
  <c r="M12" i="2"/>
  <c r="L12" i="2"/>
  <c r="K12" i="2"/>
  <c r="Q12" i="1"/>
  <c r="P12" i="1"/>
  <c r="O12" i="1"/>
  <c r="M12" i="1"/>
  <c r="L12" i="1"/>
  <c r="K12" i="1"/>
  <c r="I12" i="1"/>
  <c r="H12" i="1"/>
  <c r="G12" i="1"/>
  <c r="B12" i="1"/>
  <c r="D67" i="1" s="1"/>
  <c r="C6" i="9" s="1"/>
  <c r="C12" i="1"/>
  <c r="D68" i="1" s="1"/>
  <c r="C7" i="9" s="1"/>
  <c r="D12" i="1"/>
  <c r="D69" i="1" s="1"/>
  <c r="C8" i="9" s="1"/>
  <c r="E12" i="1"/>
  <c r="D70" i="1" s="1"/>
  <c r="C9" i="9" s="1"/>
  <c r="Q23" i="1"/>
  <c r="P23" i="1"/>
  <c r="O23" i="1"/>
  <c r="M23" i="1"/>
  <c r="L23" i="1"/>
  <c r="K23" i="1"/>
  <c r="H23" i="1"/>
  <c r="G23" i="1"/>
  <c r="E23" i="1"/>
  <c r="E70" i="1" s="1"/>
  <c r="D9" i="9" s="1"/>
  <c r="D23" i="1"/>
  <c r="E69" i="1" s="1"/>
  <c r="D8" i="9" s="1"/>
  <c r="C23" i="1"/>
  <c r="E68" i="1" s="1"/>
  <c r="D7" i="9" s="1"/>
  <c r="B23" i="1"/>
  <c r="E67" i="1" s="1"/>
  <c r="D6" i="9" s="1"/>
  <c r="E12" i="2"/>
  <c r="D12" i="2"/>
  <c r="C12" i="2"/>
  <c r="B12" i="2"/>
  <c r="I11" i="6" l="1"/>
  <c r="O12" i="2"/>
  <c r="D68" i="2" s="1"/>
  <c r="C22" i="9" s="1"/>
  <c r="X12" i="2"/>
  <c r="D69" i="2" s="1"/>
  <c r="C23" i="9" s="1"/>
  <c r="D74" i="2"/>
  <c r="C37" i="9" s="1"/>
  <c r="AG12" i="2"/>
  <c r="D70" i="2" s="1"/>
  <c r="C24" i="9" s="1"/>
  <c r="F23" i="2"/>
  <c r="E67" i="2" s="1"/>
  <c r="D21" i="9" s="1"/>
  <c r="O23" i="2"/>
  <c r="E68" i="2" s="1"/>
  <c r="D22" i="9" s="1"/>
  <c r="X23" i="2"/>
  <c r="E69" i="2" s="1"/>
  <c r="D23" i="9" s="1"/>
  <c r="AG23" i="2"/>
  <c r="E70" i="2" s="1"/>
  <c r="D24" i="9" s="1"/>
  <c r="E74" i="2"/>
  <c r="D37" i="9" s="1"/>
  <c r="AA12" i="3"/>
  <c r="D69" i="3" s="1"/>
  <c r="C71" i="9" s="1"/>
  <c r="F12" i="2"/>
  <c r="Q12" i="3"/>
  <c r="D68" i="3" s="1"/>
  <c r="C70" i="9" s="1"/>
  <c r="G23" i="3"/>
  <c r="E67" i="3" s="1"/>
  <c r="D69" i="9" s="1"/>
  <c r="Q23" i="3"/>
  <c r="AA23" i="3"/>
  <c r="AA23" i="6"/>
  <c r="AC23" i="6" s="1"/>
  <c r="AC11" i="6"/>
  <c r="Z12" i="2"/>
  <c r="D83" i="2" s="1"/>
  <c r="C55" i="9" s="1"/>
  <c r="Q23" i="6"/>
  <c r="S23" i="6" s="1"/>
  <c r="S11" i="6"/>
  <c r="AC22" i="6"/>
  <c r="I23" i="1"/>
  <c r="I23" i="6"/>
  <c r="S22" i="6"/>
  <c r="I22" i="6"/>
  <c r="Q12" i="2"/>
  <c r="D82" i="2" s="1"/>
  <c r="C54" i="9" s="1"/>
  <c r="I12" i="3"/>
  <c r="D74" i="3" s="1"/>
  <c r="C84" i="9" s="1"/>
  <c r="H23" i="2"/>
  <c r="E81" i="2" s="1"/>
  <c r="D53" i="9" s="1"/>
  <c r="Q23" i="2"/>
  <c r="E82" i="2" s="1"/>
  <c r="D54" i="9" s="1"/>
  <c r="Z23" i="2"/>
  <c r="E83" i="2" s="1"/>
  <c r="D55" i="9" s="1"/>
  <c r="X51" i="2"/>
  <c r="C69" i="2" s="1"/>
  <c r="B23" i="9" s="1"/>
  <c r="O51" i="1"/>
  <c r="P51" i="1"/>
  <c r="G51" i="1"/>
  <c r="O51" i="3"/>
  <c r="Z51" i="3"/>
  <c r="I51" i="1"/>
  <c r="M51" i="1"/>
  <c r="Q51" i="1"/>
  <c r="P51" i="3"/>
  <c r="B51" i="2"/>
  <c r="N51" i="2"/>
  <c r="V51" i="2"/>
  <c r="C51" i="2"/>
  <c r="O51" i="2"/>
  <c r="C68" i="2" s="1"/>
  <c r="B22" i="9" s="1"/>
  <c r="W51" i="2"/>
  <c r="D51" i="2"/>
  <c r="L51" i="2"/>
  <c r="T51" i="2"/>
  <c r="AF51" i="2"/>
  <c r="C77" i="2" s="1"/>
  <c r="B40" i="9" s="1"/>
  <c r="AD51" i="2"/>
  <c r="C75" i="2" s="1"/>
  <c r="B38" i="9" s="1"/>
  <c r="K51" i="2"/>
  <c r="AE51" i="2"/>
  <c r="C76" i="2" s="1"/>
  <c r="B39" i="9" s="1"/>
  <c r="E51" i="2"/>
  <c r="M51" i="2"/>
  <c r="U51" i="2"/>
  <c r="AC51" i="2"/>
  <c r="C74" i="2" s="1"/>
  <c r="B37" i="9" s="1"/>
  <c r="X51" i="3"/>
  <c r="Y51" i="3"/>
  <c r="M51" i="3"/>
  <c r="N51" i="3"/>
  <c r="W51" i="3"/>
  <c r="K51" i="1"/>
  <c r="L51" i="1"/>
  <c r="H51" i="1"/>
  <c r="L51" i="3"/>
  <c r="B51" i="3"/>
  <c r="V51" i="3"/>
  <c r="I23" i="3"/>
  <c r="E74" i="3" s="1"/>
  <c r="D84" i="9" s="1"/>
  <c r="AH20" i="2"/>
  <c r="Y20" i="2"/>
  <c r="P20" i="2"/>
  <c r="D67" i="2" l="1"/>
  <c r="C21" i="9" s="1"/>
  <c r="AI23" i="2"/>
  <c r="E84" i="2" s="1"/>
  <c r="D56" i="9" s="1"/>
  <c r="AG51" i="2"/>
  <c r="C70" i="2" s="1"/>
  <c r="B24" i="9" s="1"/>
  <c r="AI12" i="2"/>
  <c r="D84" i="2" s="1"/>
  <c r="C56" i="9" s="1"/>
  <c r="AC12" i="3"/>
  <c r="D76" i="3" s="1"/>
  <c r="C86" i="9" s="1"/>
  <c r="S12" i="3"/>
  <c r="D75" i="3" s="1"/>
  <c r="C85" i="9" s="1"/>
  <c r="H12" i="2"/>
  <c r="D81" i="2" s="1"/>
  <c r="C53" i="9" s="1"/>
  <c r="F51" i="2"/>
  <c r="C67" i="2" s="1"/>
  <c r="B21" i="9" s="1"/>
  <c r="AA51" i="3"/>
  <c r="C69" i="3" s="1"/>
  <c r="B71" i="9" s="1"/>
  <c r="E69" i="3"/>
  <c r="D71" i="9" s="1"/>
  <c r="S23" i="3"/>
  <c r="E75" i="3" s="1"/>
  <c r="D85" i="9" s="1"/>
  <c r="E68" i="3"/>
  <c r="D70" i="9" s="1"/>
  <c r="Q51" i="3"/>
  <c r="AC23" i="3"/>
  <c r="E76" i="3" s="1"/>
  <c r="D86" i="9" s="1"/>
  <c r="C45" i="1"/>
  <c r="C50" i="1"/>
  <c r="D45" i="1"/>
  <c r="B45" i="1"/>
  <c r="E45" i="1"/>
  <c r="G51" i="3"/>
  <c r="C67" i="3" s="1"/>
  <c r="B69" i="9" s="1"/>
  <c r="I41" i="3"/>
  <c r="G74" i="3" s="1"/>
  <c r="F84" i="9" s="1"/>
  <c r="C68" i="3" l="1"/>
  <c r="B70" i="9" s="1"/>
  <c r="D50" i="1"/>
  <c r="S50" i="3" s="1"/>
  <c r="AC45" i="3"/>
  <c r="Z45" i="2"/>
  <c r="C51" i="1"/>
  <c r="C68" i="1" s="1"/>
  <c r="B7" i="9" s="1"/>
  <c r="Q50" i="2"/>
  <c r="B50" i="1"/>
  <c r="I50" i="3" s="1"/>
  <c r="H45" i="2"/>
  <c r="I45" i="3"/>
  <c r="E50" i="1"/>
  <c r="AI45" i="2"/>
  <c r="S45" i="3"/>
  <c r="Q45" i="2"/>
  <c r="Q51" i="2"/>
  <c r="C82" i="2" s="1"/>
  <c r="B54" i="9" s="1"/>
  <c r="E51" i="1" l="1"/>
  <c r="AI50" i="2"/>
  <c r="B51" i="1"/>
  <c r="C67" i="1" s="1"/>
  <c r="B6" i="9" s="1"/>
  <c r="H50" i="2"/>
  <c r="D51" i="1"/>
  <c r="C69" i="1" s="1"/>
  <c r="B8" i="9" s="1"/>
  <c r="Z50" i="2"/>
  <c r="AC50" i="3"/>
  <c r="AI51" i="2" l="1"/>
  <c r="C84" i="2" s="1"/>
  <c r="B56" i="9" s="1"/>
  <c r="C70" i="1"/>
  <c r="B9" i="9" s="1"/>
  <c r="H51" i="2"/>
  <c r="C81" i="2" s="1"/>
  <c r="B53" i="9" s="1"/>
  <c r="I51" i="3"/>
  <c r="C74" i="3" s="1"/>
  <c r="B84" i="9" s="1"/>
  <c r="Z51" i="2"/>
  <c r="C83" i="2" s="1"/>
  <c r="B55" i="9" s="1"/>
  <c r="AC51" i="3"/>
  <c r="C76" i="3" s="1"/>
  <c r="B86" i="9" s="1"/>
  <c r="S51" i="3"/>
  <c r="C75" i="3" s="1"/>
  <c r="B85" i="9" s="1"/>
</calcChain>
</file>

<file path=xl/sharedStrings.xml><?xml version="1.0" encoding="utf-8"?>
<sst xmlns="http://schemas.openxmlformats.org/spreadsheetml/2006/main" count="720" uniqueCount="134">
  <si>
    <t>Biome and country/region</t>
  </si>
  <si>
    <r>
      <t>Total forest area, 2000
(10</t>
    </r>
    <r>
      <rPr>
        <vertAlign val="superscript"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 xml:space="preserve"> ha)</t>
    </r>
  </si>
  <si>
    <t>1990-1999</t>
  </si>
  <si>
    <t>Canada</t>
  </si>
  <si>
    <t>Alaska (Interior part)</t>
  </si>
  <si>
    <r>
      <t>Europe (boreal)</t>
    </r>
    <r>
      <rPr>
        <vertAlign val="superscript"/>
        <sz val="12"/>
        <color rgb="FF000000"/>
        <rFont val="Calibri"/>
        <family val="2"/>
      </rPr>
      <t>2</t>
    </r>
  </si>
  <si>
    <t>Subtotal</t>
  </si>
  <si>
    <r>
      <t>United States</t>
    </r>
    <r>
      <rPr>
        <vertAlign val="superscript"/>
        <sz val="12"/>
        <color rgb="FF000000"/>
        <rFont val="Calibri"/>
        <family val="2"/>
      </rPr>
      <t>3</t>
    </r>
  </si>
  <si>
    <r>
      <t>Europe (temperate)</t>
    </r>
    <r>
      <rPr>
        <vertAlign val="superscript"/>
        <sz val="12"/>
        <color rgb="FF000000"/>
        <rFont val="Calibri"/>
        <family val="2"/>
      </rPr>
      <t>4</t>
    </r>
  </si>
  <si>
    <t>China</t>
  </si>
  <si>
    <t>Japan</t>
  </si>
  <si>
    <t>Korea</t>
  </si>
  <si>
    <t>Australia</t>
  </si>
  <si>
    <t>New Zealand</t>
  </si>
  <si>
    <t>Africa</t>
  </si>
  <si>
    <t>Mexico</t>
  </si>
  <si>
    <t>Central America</t>
  </si>
  <si>
    <t>South America</t>
  </si>
  <si>
    <t>All Tropical Forests</t>
  </si>
  <si>
    <t>Global Total</t>
  </si>
  <si>
    <r>
      <t>Total living biomass
(Pg C</t>
    </r>
    <r>
      <rPr>
        <sz val="12"/>
        <color indexed="8"/>
        <rFont val="Calibri"/>
        <family val="2"/>
      </rPr>
      <t>)</t>
    </r>
  </si>
  <si>
    <t>Dead wood (Pg C)</t>
  </si>
  <si>
    <t>Litter 
(Pg C)</t>
  </si>
  <si>
    <t>Soil 
(Pg C)</t>
  </si>
  <si>
    <t>Total C stock
(Pg C)</t>
  </si>
  <si>
    <r>
      <t>Carbon density
(Mg C ha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</si>
  <si>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Total living biomass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indexed="8"/>
        <rFont val="Calibri"/>
        <family val="2"/>
      </rPr>
      <t>)</t>
    </r>
  </si>
  <si>
    <r>
      <t>Stock change per area
(MgC ha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 xml:space="preserve">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</si>
  <si>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Total C stock change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</si>
  <si>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Harvested wood products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</si>
  <si>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Soil 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</si>
  <si>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Litter 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</si>
  <si>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Dead wood 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</si>
  <si>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t>1990 - 1999</t>
  </si>
  <si>
    <t>2000 - 2009</t>
  </si>
  <si>
    <t>Boreal Forest</t>
  </si>
  <si>
    <t>Temperate Forest</t>
  </si>
  <si>
    <t xml:space="preserve">Temperate Forest </t>
  </si>
  <si>
    <t xml:space="preserve">Tropical Intact Forest </t>
  </si>
  <si>
    <t>Tropical Intact Forest</t>
  </si>
  <si>
    <t>Tropical Total Forest</t>
  </si>
  <si>
    <r>
      <t>Afforestation</t>
    </r>
    <r>
      <rPr>
        <vertAlign val="superscript"/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(10</t>
    </r>
    <r>
      <rPr>
        <vertAlign val="superscript"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 xml:space="preserve"> ha</t>
    </r>
    <r>
      <rPr>
        <sz val="12"/>
        <color rgb="FF000000"/>
        <rFont val="Calibri"/>
        <family val="2"/>
      </rPr>
      <t>)</t>
    </r>
  </si>
  <si>
    <r>
      <t>Deforestation</t>
    </r>
    <r>
      <rPr>
        <vertAlign val="superscript"/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(10</t>
    </r>
    <r>
      <rPr>
        <vertAlign val="superscript"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 xml:space="preserve"> ha</t>
    </r>
    <r>
      <rPr>
        <sz val="12"/>
        <color rgb="FF000000"/>
        <rFont val="Calibri"/>
        <family val="2"/>
      </rPr>
      <t>)</t>
    </r>
  </si>
  <si>
    <r>
      <t>Net change</t>
    </r>
    <r>
      <rPr>
        <vertAlign val="superscript"/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(10</t>
    </r>
    <r>
      <rPr>
        <vertAlign val="superscript"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 xml:space="preserve"> ha</t>
    </r>
    <r>
      <rPr>
        <sz val="12"/>
        <color rgb="FF000000"/>
        <rFont val="Calibri"/>
        <family val="2"/>
      </rPr>
      <t>)</t>
    </r>
  </si>
  <si>
    <t xml:space="preserve">Deforested land is excluded from area totals; land that is harvested or disturbed but still defined as forest land is included.  </t>
  </si>
  <si>
    <r>
      <rPr>
        <vertAlign val="superscript"/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 xml:space="preserve">The total area of forest land in a reported year includes “forest land remaining forest land” and “new forest land” (afforested land).  </t>
    </r>
  </si>
  <si>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Excluding Interior Alaska and Hawaii.</t>
    </r>
  </si>
  <si>
    <r>
      <t>1</t>
    </r>
    <r>
      <rPr>
        <sz val="12"/>
        <color theme="1"/>
        <rFont val="Calibri"/>
        <family val="2"/>
      </rPr>
      <t xml:space="preserve">Includes carbon stock for the reporting year on “forest land remaining forest land” and “new forest land” (afforested land).  </t>
    </r>
  </si>
  <si>
    <t>Tropical Regrowth Forest</t>
  </si>
  <si>
    <r>
      <rPr>
        <vertAlign val="superscript"/>
        <sz val="12"/>
        <rFont val="Calibri"/>
        <family val="2"/>
      </rPr>
      <t>1</t>
    </r>
    <r>
      <rPr>
        <sz val="12"/>
        <rFont val="Calibri"/>
        <family val="2"/>
      </rPr>
      <t>These estimates are included in the net "stock-change" estimates of tables 2 and 3</t>
    </r>
  </si>
  <si>
    <t xml:space="preserve">Tropical Forest </t>
  </si>
  <si>
    <r>
      <t>1</t>
    </r>
    <r>
      <rPr>
        <sz val="12"/>
        <color theme="1"/>
        <rFont val="Calibri"/>
        <family val="2"/>
      </rPr>
      <t xml:space="preserve">Average annual change carbon stock for the interval on afforested land.  </t>
    </r>
  </si>
  <si>
    <r>
      <t>Other Europe</t>
    </r>
    <r>
      <rPr>
        <vertAlign val="superscript"/>
        <sz val="12"/>
        <color rgb="FF000000"/>
        <rFont val="Calibri"/>
        <family val="2"/>
      </rPr>
      <t>5</t>
    </r>
  </si>
  <si>
    <r>
      <t>Other countries</t>
    </r>
    <r>
      <rPr>
        <vertAlign val="superscript"/>
        <sz val="12"/>
        <color rgb="FF000000"/>
        <rFont val="Calibri"/>
        <family val="2"/>
      </rPr>
      <t>6</t>
    </r>
  </si>
  <si>
    <t>2000-2009</t>
  </si>
  <si>
    <r>
      <t>Carbon density
(Mg C ha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  <phoneticPr fontId="25"/>
  </si>
  <si>
    <r>
      <t>Total forest area, 1990
(10</t>
    </r>
    <r>
      <rPr>
        <vertAlign val="superscript"/>
        <sz val="12"/>
        <rFont val="Calibri"/>
        <family val="2"/>
      </rPr>
      <t>6</t>
    </r>
    <r>
      <rPr>
        <sz val="12"/>
        <rFont val="Calibri"/>
        <family val="2"/>
      </rPr>
      <t xml:space="preserve"> ha)</t>
    </r>
  </si>
  <si>
    <r>
      <t>Total forest area, 2010
(10</t>
    </r>
    <r>
      <rPr>
        <vertAlign val="superscript"/>
        <sz val="12"/>
        <color rgb="FF000000"/>
        <rFont val="Calibri"/>
        <family val="2"/>
      </rPr>
      <t>6</t>
    </r>
    <r>
      <rPr>
        <sz val="12"/>
        <color rgb="FF000000"/>
        <rFont val="Calibri"/>
        <family val="2"/>
      </rPr>
      <t xml:space="preserve"> ha)</t>
    </r>
  </si>
  <si>
    <t>Uncertainty of total C stock 
(± Pg C)</t>
  </si>
  <si>
    <r>
      <t>Uncertainty of total stock change
(</t>
    </r>
    <r>
      <rPr>
        <sz val="12"/>
        <color theme="1"/>
        <rFont val="Calibri"/>
        <family val="2"/>
      </rPr>
      <t>±</t>
    </r>
    <r>
      <rPr>
        <sz val="12"/>
        <color theme="1"/>
        <rFont val="Calibri"/>
        <family val="2"/>
        <scheme val="minor"/>
      </rPr>
      <t>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</si>
  <si>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Net C stock change
(Tg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</si>
  <si>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r>
      <t>Uncertainty of net stock change
(</t>
    </r>
    <r>
      <rPr>
        <sz val="12"/>
        <color theme="1"/>
        <rFont val="Calibri"/>
        <family val="2"/>
      </rPr>
      <t>±</t>
    </r>
    <r>
      <rPr>
        <sz val="12"/>
        <color theme="1"/>
        <rFont val="Calibri"/>
        <family val="2"/>
        <scheme val="minor"/>
      </rPr>
      <t>Tg C yr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28"/>
        <scheme val="minor"/>
      </rPr>
      <t>)</t>
    </r>
  </si>
  <si>
    <t xml:space="preserve">plus gains from afforestation.  </t>
  </si>
  <si>
    <r>
      <t>1</t>
    </r>
    <r>
      <rPr>
        <sz val="12"/>
        <color theme="1"/>
        <rFont val="Calibri"/>
        <family val="2"/>
      </rPr>
      <t xml:space="preserve">Average annual change in carbon stock on “forest land remaining forest land” plus harvested wood products, minus losses to deforestation, </t>
    </r>
  </si>
  <si>
    <t>Southeast Asia</t>
  </si>
  <si>
    <t>NOTE: probably should make a complete list</t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</si>
  <si>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Europe (boreal) i</t>
    </r>
    <r>
      <rPr>
        <sz val="12"/>
        <color theme="1"/>
        <rFont val="Calibri"/>
        <family val="2"/>
        <charset val="128"/>
        <scheme val="minor"/>
      </rPr>
      <t>ncludes Norway, Sweden, and Finland.</t>
    </r>
  </si>
  <si>
    <r>
      <rPr>
        <vertAlign val="super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Other Europe includes </t>
    </r>
    <r>
      <rPr>
        <sz val="12"/>
        <color theme="1"/>
        <rFont val="Calibri"/>
        <family val="2"/>
        <charset val="128"/>
        <scheme val="minor"/>
      </rPr>
      <t>Ukraine, Belarus, Caucasus, etc.</t>
    </r>
  </si>
  <si>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Southeast Asia includes Indonesia, Malayasia, Phillipines, Vietnam, Cambodia, Thailand, Myanmar, Laos</t>
    </r>
  </si>
  <si>
    <t>India</t>
  </si>
  <si>
    <r>
      <t>Other South Asia</t>
    </r>
    <r>
      <rPr>
        <vertAlign val="superscript"/>
        <sz val="12"/>
        <color rgb="FF000000"/>
        <rFont val="Calibri"/>
        <family val="2"/>
      </rPr>
      <t>7</t>
    </r>
  </si>
  <si>
    <r>
      <rPr>
        <vertAlign val="super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Other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South Asia includes Pakistan, Nepal, Bhutan, Bangladesh, Sri Lanka, Burma</t>
    </r>
  </si>
  <si>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Other countries include </t>
    </r>
    <r>
      <rPr>
        <sz val="12"/>
        <color theme="1"/>
        <rFont val="Calibri"/>
        <family val="2"/>
        <charset val="128"/>
        <scheme val="minor"/>
      </rPr>
      <t>Mongolia, Kazakhstan, etc.</t>
    </r>
  </si>
  <si>
    <t>Central America and caribeans</t>
  </si>
  <si>
    <t>Canada (managed part)</t>
  </si>
  <si>
    <t xml:space="preserve">Russia  (managed part) </t>
  </si>
  <si>
    <t>Russia (unmanaged part)</t>
  </si>
  <si>
    <r>
      <rPr>
        <vertAlign val="super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Other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South Asia includes Afghanistan, Pakistan, Nepal, Bhutan, Bangladesh, Sri Lanka</t>
    </r>
  </si>
  <si>
    <r>
      <rPr>
        <vertAlign val="super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Other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South Asia includes  Bhutan, Bangladesh, Pakistan, Nepal, Sri Lanka</t>
    </r>
  </si>
  <si>
    <r>
      <rPr>
        <vertAlign val="super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Other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South Asia includes Pakistan, Nepal, Bhutan, Bangladesh, Sri Lanka</t>
    </r>
  </si>
  <si>
    <r>
      <t>Other South Asia</t>
    </r>
    <r>
      <rPr>
        <vertAlign val="superscript"/>
        <sz val="12"/>
        <color rgb="FF008000"/>
        <rFont val="Calibri"/>
        <family val="2"/>
      </rPr>
      <t>7</t>
    </r>
  </si>
  <si>
    <r>
      <t>Other South Asia</t>
    </r>
    <r>
      <rPr>
        <vertAlign val="superscript"/>
        <sz val="12"/>
        <rFont val="Calibri"/>
        <family val="2"/>
      </rPr>
      <t>7</t>
    </r>
  </si>
  <si>
    <r>
      <t>Other Europe</t>
    </r>
    <r>
      <rPr>
        <vertAlign val="superscript"/>
        <sz val="12"/>
        <color rgb="FF008000"/>
        <rFont val="Calibri"/>
        <family val="2"/>
      </rPr>
      <t>5</t>
    </r>
  </si>
  <si>
    <r>
      <t>Other countries</t>
    </r>
    <r>
      <rPr>
        <vertAlign val="superscript"/>
        <sz val="12"/>
        <color rgb="FF008000"/>
        <rFont val="Calibri"/>
        <family val="2"/>
      </rPr>
      <t>6</t>
    </r>
  </si>
  <si>
    <r>
      <t>Total forest area, 2017 (</t>
    </r>
    <r>
      <rPr>
        <sz val="12"/>
        <color rgb="FF008000"/>
        <rFont val="Calibri"/>
        <family val="2"/>
      </rPr>
      <t>2020</t>
    </r>
    <r>
      <rPr>
        <sz val="12"/>
        <rFont val="Calibri"/>
        <family val="2"/>
      </rPr>
      <t>)
(10</t>
    </r>
    <r>
      <rPr>
        <vertAlign val="superscript"/>
        <sz val="12"/>
        <rFont val="Calibri"/>
        <family val="2"/>
      </rPr>
      <t>6</t>
    </r>
    <r>
      <rPr>
        <sz val="12"/>
        <rFont val="Calibri"/>
        <family val="2"/>
      </rPr>
      <t xml:space="preserve"> ha)</t>
    </r>
  </si>
  <si>
    <r>
      <t>Europe (temperate)</t>
    </r>
    <r>
      <rPr>
        <vertAlign val="superscript"/>
        <sz val="12"/>
        <rFont val="Calibri"/>
        <family val="2"/>
      </rPr>
      <t>4</t>
    </r>
  </si>
  <si>
    <r>
      <t>United States</t>
    </r>
    <r>
      <rPr>
        <vertAlign val="superscript"/>
        <sz val="12"/>
        <color rgb="FF008000"/>
        <rFont val="Calibri"/>
        <family val="2"/>
      </rPr>
      <t>3</t>
    </r>
  </si>
  <si>
    <t>2010 - 2020</t>
  </si>
  <si>
    <r>
      <t>Other Europe</t>
    </r>
    <r>
      <rPr>
        <vertAlign val="superscript"/>
        <sz val="12"/>
        <rFont val="Calibri"/>
        <family val="2"/>
      </rPr>
      <t>5</t>
    </r>
  </si>
  <si>
    <r>
      <t>Other countries</t>
    </r>
    <r>
      <rPr>
        <vertAlign val="superscript"/>
        <sz val="12"/>
        <rFont val="Calibri"/>
        <family val="2"/>
      </rPr>
      <t>6</t>
    </r>
  </si>
  <si>
    <t>2010-2020</t>
  </si>
  <si>
    <t>2010 - 2019</t>
  </si>
  <si>
    <t>Asian Russia</t>
  </si>
  <si>
    <t>European Russia</t>
  </si>
  <si>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Europe (temperate) includes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European countries (EU-28) except for Norway, Sweden, and Finland, and UK</t>
    </r>
  </si>
  <si>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Europe (temperate) includes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European countries (EU-28) except for Norway, Sweden, and Finland.The total forest areas also include Switzerland, Albania, Bosnia Herzegovina, Serbia, and Turkey.</t>
    </r>
  </si>
  <si>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Europe (temperate) includes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European countries (EU-28) except for Norway, Sweden, and Finland.</t>
    </r>
  </si>
  <si>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Europe (temperate) includes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European countries (EU-28) except for Norway, Sweden, and Finland. Carbon stock values also include those of Switzerland, Albania, Bosnia Herzegovina, Serbia, and Turkey.</t>
    </r>
  </si>
  <si>
    <t>Alaska (managed Interior part)</t>
  </si>
  <si>
    <t>2010-2019</t>
  </si>
  <si>
    <t>Tropical regrowth</t>
  </si>
  <si>
    <t>Topical intact</t>
  </si>
  <si>
    <t>Temperate</t>
  </si>
  <si>
    <t>Boreal</t>
  </si>
  <si>
    <t>Global</t>
  </si>
  <si>
    <t>Period</t>
  </si>
  <si>
    <t>Stock change per hectare</t>
  </si>
  <si>
    <t>Total carbon stock change</t>
  </si>
  <si>
    <t>Carbon stock change</t>
  </si>
  <si>
    <t>Year</t>
  </si>
  <si>
    <t>Carbon density</t>
  </si>
  <si>
    <t>Soil</t>
  </si>
  <si>
    <t>Litter</t>
  </si>
  <si>
    <t>Dead wood</t>
  </si>
  <si>
    <t>Biomass</t>
  </si>
  <si>
    <t>C Pool</t>
  </si>
  <si>
    <t>Carbon stock by pool</t>
  </si>
  <si>
    <t>Total carbon stock</t>
  </si>
  <si>
    <t>Forest area</t>
  </si>
  <si>
    <t>Data for graphics</t>
  </si>
  <si>
    <t>Carbon stock by pool (2020)</t>
  </si>
  <si>
    <t>Tropical intact</t>
  </si>
  <si>
    <r>
      <t>Estimated annual net change in C stock from afforestation by biome and country or region, 1990 - 1999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</si>
  <si>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annual net change in C stock from afforestation by biome and country or region, 2000 - 2009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</si>
  <si>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annual net change in C stock from afforestation by biome and country or region, 2010 - 2017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</si>
  <si>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annual net change in C stock by biome and country or region, 1990 - 1999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</si>
  <si>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annual net change in C stock by biome and country or region, 2000 - 2009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</si>
  <si>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annual net change in C stock by biome and country or region, 2010 - 2017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</si>
  <si>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C stock by biome and country or region, 1990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</si>
  <si>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C stock by biome and country or region, 2000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</si>
  <si>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C stock by biome and country or region, 2010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</si>
  <si>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r>
      <t>Estimated C stock by biome and country or region, 2020</t>
    </r>
    <r>
      <rPr>
        <b/>
        <vertAlign val="super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</si>
  <si>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Area of forests and land-use change by biome and country or region, and year or period. </t>
  </si>
  <si>
    <t>Forest area, carbon stock, carbon stock by pools, carbon density, carbon stock change, and carbon stock change per hectare by biome.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</si>
</sst>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00"/>
  </numFmts>
  <fonts count="50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vertAlign val="superscript"/>
      <sz val="12"/>
      <color rgb="FF000000"/>
      <name val="Calibri"/>
      <family val="2"/>
    </font>
    <font>
      <b/>
      <sz val="12"/>
      <color rgb="FF0000FF"/>
      <name val="Calibri"/>
      <family val="2"/>
    </font>
    <font>
      <b/>
      <i/>
      <sz val="12"/>
      <color rgb="FF0000FF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vertAlign val="superscript"/>
      <sz val="12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vertAlign val="superscript"/>
      <sz val="12"/>
      <color indexed="8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2"/>
      <color theme="1"/>
      <name val="Calibri"/>
      <family val="2"/>
    </font>
    <font>
      <sz val="12"/>
      <color theme="1"/>
      <name val="Calibri"/>
      <family val="2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sz val="12"/>
      <color rgb="FF008000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</font>
    <font>
      <vertAlign val="superscript"/>
      <sz val="12"/>
      <color rgb="FF008000"/>
      <name val="Calibri"/>
      <family val="2"/>
    </font>
    <font>
      <b/>
      <i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i/>
      <sz val="11"/>
      <color rgb="FF0000FF"/>
      <name val="Calibri"/>
      <family val="2"/>
    </font>
    <font>
      <strike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6">
    <xf numFmtId="0" fontId="0" fillId="0" borderId="0"/>
    <xf numFmtId="0" fontId="21" fillId="0" borderId="0"/>
    <xf numFmtId="0" fontId="23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44" fillId="0" borderId="0"/>
    <xf numFmtId="0" fontId="45" fillId="0" borderId="0"/>
    <xf numFmtId="0" fontId="47" fillId="3" borderId="7">
      <alignment horizontal="right" vertical="center"/>
    </xf>
    <xf numFmtId="0" fontId="46" fillId="0" borderId="7">
      <alignment horizontal="right" vertical="center"/>
    </xf>
    <xf numFmtId="0" fontId="46" fillId="0" borderId="8">
      <alignment horizontal="right" vertical="center"/>
    </xf>
    <xf numFmtId="0" fontId="47" fillId="3" borderId="8">
      <alignment horizontal="right" vertical="center"/>
    </xf>
    <xf numFmtId="0" fontId="47" fillId="3" borderId="10">
      <alignment horizontal="right" vertical="center"/>
    </xf>
    <xf numFmtId="4" fontId="47" fillId="3" borderId="9">
      <alignment horizontal="right" vertical="center"/>
    </xf>
  </cellStyleXfs>
  <cellXfs count="124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165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 wrapText="1"/>
    </xf>
    <xf numFmtId="165" fontId="10" fillId="0" borderId="3" xfId="0" applyNumberFormat="1" applyFont="1" applyBorder="1" applyAlignment="1">
      <alignment horizontal="right" wrapText="1"/>
    </xf>
    <xf numFmtId="165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11" fillId="0" borderId="3" xfId="0" applyFont="1" applyBorder="1" applyAlignment="1">
      <alignment horizontal="left" wrapText="1"/>
    </xf>
    <xf numFmtId="165" fontId="11" fillId="0" borderId="3" xfId="0" applyNumberFormat="1" applyFont="1" applyBorder="1" applyAlignment="1">
      <alignment horizontal="right" wrapText="1"/>
    </xf>
    <xf numFmtId="166" fontId="11" fillId="0" borderId="3" xfId="0" applyNumberFormat="1" applyFont="1" applyBorder="1" applyAlignment="1">
      <alignment horizontal="right" wrapText="1"/>
    </xf>
    <xf numFmtId="0" fontId="11" fillId="0" borderId="0" xfId="0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66" fontId="11" fillId="0" borderId="0" xfId="0" applyNumberFormat="1" applyFont="1" applyAlignment="1">
      <alignment horizontal="right" wrapText="1"/>
    </xf>
    <xf numFmtId="0" fontId="14" fillId="0" borderId="3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0" fillId="0" borderId="0" xfId="0" applyFont="1" applyAlignment="1">
      <alignment horizontal="left"/>
    </xf>
    <xf numFmtId="165" fontId="0" fillId="0" borderId="0" xfId="0" applyNumberFormat="1"/>
    <xf numFmtId="165" fontId="0" fillId="0" borderId="3" xfId="0" applyNumberFormat="1" applyBorder="1"/>
    <xf numFmtId="2" fontId="0" fillId="0" borderId="0" xfId="0" applyNumberFormat="1"/>
    <xf numFmtId="0" fontId="14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10" fillId="0" borderId="0" xfId="1" applyNumberFormat="1" applyFont="1" applyAlignment="1">
      <alignment horizontal="right" wrapText="1"/>
    </xf>
    <xf numFmtId="165" fontId="22" fillId="0" borderId="0" xfId="1" applyNumberFormat="1" applyFont="1"/>
    <xf numFmtId="165" fontId="24" fillId="0" borderId="0" xfId="2" applyNumberFormat="1" applyFont="1"/>
    <xf numFmtId="165" fontId="5" fillId="0" borderId="3" xfId="0" applyNumberFormat="1" applyFont="1" applyBorder="1" applyAlignment="1">
      <alignment horizontal="right" wrapText="1"/>
    </xf>
    <xf numFmtId="165" fontId="9" fillId="0" borderId="0" xfId="0" applyNumberFormat="1" applyFont="1" applyAlignment="1">
      <alignment horizontal="right" wrapText="1"/>
    </xf>
    <xf numFmtId="165" fontId="8" fillId="0" borderId="0" xfId="0" applyNumberFormat="1" applyFont="1" applyAlignment="1">
      <alignment horizontal="left" wrapText="1"/>
    </xf>
    <xf numFmtId="165" fontId="1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5" fontId="8" fillId="0" borderId="3" xfId="0" applyNumberFormat="1" applyFont="1" applyBorder="1" applyAlignment="1">
      <alignment wrapText="1"/>
    </xf>
    <xf numFmtId="0" fontId="14" fillId="0" borderId="6" xfId="0" applyFont="1" applyBorder="1" applyAlignment="1">
      <alignment horizontal="center" wrapText="1"/>
    </xf>
    <xf numFmtId="0" fontId="18" fillId="0" borderId="0" xfId="0" applyFont="1"/>
    <xf numFmtId="0" fontId="14" fillId="2" borderId="0" xfId="0" applyFont="1" applyFill="1"/>
    <xf numFmtId="166" fontId="5" fillId="0" borderId="0" xfId="0" applyNumberFormat="1" applyFont="1" applyAlignment="1">
      <alignment horizontal="right" wrapText="1"/>
    </xf>
    <xf numFmtId="166" fontId="0" fillId="0" borderId="0" xfId="0" applyNumberFormat="1"/>
    <xf numFmtId="166" fontId="24" fillId="0" borderId="0" xfId="0" applyNumberFormat="1" applyFont="1" applyAlignment="1">
      <alignment horizontal="right" wrapText="1"/>
    </xf>
    <xf numFmtId="166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right" wrapText="1"/>
    </xf>
    <xf numFmtId="165" fontId="20" fillId="0" borderId="0" xfId="1" applyNumberFormat="1" applyFont="1" applyAlignment="1">
      <alignment horizontal="right" wrapText="1"/>
    </xf>
    <xf numFmtId="165" fontId="28" fillId="0" borderId="0" xfId="0" applyNumberFormat="1" applyFont="1"/>
    <xf numFmtId="165" fontId="14" fillId="0" borderId="0" xfId="0" applyNumberFormat="1" applyFont="1" applyAlignment="1">
      <alignment horizontal="right" wrapText="1"/>
    </xf>
    <xf numFmtId="165" fontId="28" fillId="0" borderId="0" xfId="1" applyNumberFormat="1" applyFont="1"/>
    <xf numFmtId="166" fontId="20" fillId="0" borderId="0" xfId="1" applyNumberFormat="1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165" fontId="20" fillId="0" borderId="0" xfId="0" applyNumberFormat="1" applyFont="1" applyAlignment="1">
      <alignment wrapText="1"/>
    </xf>
    <xf numFmtId="165" fontId="20" fillId="0" borderId="0" xfId="0" applyNumberFormat="1" applyFont="1" applyAlignment="1">
      <alignment horizontal="right" wrapText="1"/>
    </xf>
    <xf numFmtId="165" fontId="29" fillId="0" borderId="0" xfId="0" applyNumberFormat="1" applyFont="1"/>
    <xf numFmtId="166" fontId="5" fillId="0" borderId="3" xfId="0" applyNumberFormat="1" applyFont="1" applyBorder="1" applyAlignment="1">
      <alignment horizontal="right" wrapText="1"/>
    </xf>
    <xf numFmtId="165" fontId="31" fillId="0" borderId="0" xfId="0" applyNumberFormat="1" applyFont="1" applyAlignment="1">
      <alignment horizontal="right" wrapText="1"/>
    </xf>
    <xf numFmtId="2" fontId="29" fillId="0" borderId="0" xfId="0" applyNumberFormat="1" applyFont="1"/>
    <xf numFmtId="165" fontId="33" fillId="0" borderId="3" xfId="0" applyNumberFormat="1" applyFont="1" applyBorder="1"/>
    <xf numFmtId="165" fontId="29" fillId="0" borderId="3" xfId="0" applyNumberFormat="1" applyFont="1" applyBorder="1"/>
    <xf numFmtId="165" fontId="0" fillId="0" borderId="0" xfId="0" applyNumberFormat="1" applyAlignment="1">
      <alignment horizontal="right"/>
    </xf>
    <xf numFmtId="2" fontId="28" fillId="0" borderId="0" xfId="0" applyNumberFormat="1" applyFont="1"/>
    <xf numFmtId="166" fontId="0" fillId="0" borderId="0" xfId="0" applyNumberFormat="1" applyAlignment="1">
      <alignment horizontal="right"/>
    </xf>
    <xf numFmtId="166" fontId="10" fillId="0" borderId="0" xfId="0" applyNumberFormat="1" applyFont="1" applyAlignment="1">
      <alignment horizontal="right" wrapText="1"/>
    </xf>
    <xf numFmtId="166" fontId="29" fillId="0" borderId="0" xfId="0" applyNumberFormat="1" applyFont="1"/>
    <xf numFmtId="0" fontId="31" fillId="0" borderId="0" xfId="0" applyFont="1" applyAlignment="1">
      <alignment horizontal="right" wrapText="1"/>
    </xf>
    <xf numFmtId="166" fontId="0" fillId="0" borderId="3" xfId="0" applyNumberFormat="1" applyBorder="1"/>
    <xf numFmtId="2" fontId="28" fillId="0" borderId="3" xfId="0" applyNumberFormat="1" applyFont="1" applyBorder="1"/>
    <xf numFmtId="165" fontId="37" fillId="0" borderId="0" xfId="0" applyNumberFormat="1" applyFont="1"/>
    <xf numFmtId="166" fontId="10" fillId="0" borderId="0" xfId="1" applyNumberFormat="1" applyFont="1" applyAlignment="1">
      <alignment horizontal="right" wrapText="1"/>
    </xf>
    <xf numFmtId="166" fontId="29" fillId="0" borderId="3" xfId="0" applyNumberFormat="1" applyFont="1" applyBorder="1"/>
    <xf numFmtId="166" fontId="35" fillId="0" borderId="0" xfId="1" applyNumberFormat="1" applyFont="1" applyAlignment="1">
      <alignment horizontal="right" wrapText="1"/>
    </xf>
    <xf numFmtId="166" fontId="38" fillId="0" borderId="0" xfId="1" applyNumberFormat="1" applyFont="1" applyAlignment="1">
      <alignment horizontal="right" wrapText="1"/>
    </xf>
    <xf numFmtId="166" fontId="35" fillId="0" borderId="0" xfId="0" applyNumberFormat="1" applyFont="1" applyAlignment="1">
      <alignment horizontal="right" wrapText="1"/>
    </xf>
    <xf numFmtId="166" fontId="35" fillId="0" borderId="3" xfId="0" applyNumberFormat="1" applyFont="1" applyBorder="1" applyAlignment="1">
      <alignment horizontal="right" wrapText="1"/>
    </xf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 vertical="center"/>
    </xf>
    <xf numFmtId="166" fontId="48" fillId="0" borderId="0" xfId="1" applyNumberFormat="1" applyFont="1" applyAlignment="1">
      <alignment horizontal="right" wrapText="1"/>
    </xf>
    <xf numFmtId="166" fontId="35" fillId="0" borderId="3" xfId="1" applyNumberFormat="1" applyFont="1" applyBorder="1" applyAlignment="1">
      <alignment horizontal="right" wrapText="1"/>
    </xf>
    <xf numFmtId="165" fontId="28" fillId="4" borderId="0" xfId="0" applyNumberFormat="1" applyFont="1" applyFill="1"/>
    <xf numFmtId="2" fontId="28" fillId="4" borderId="0" xfId="0" applyNumberFormat="1" applyFont="1" applyFill="1"/>
    <xf numFmtId="165" fontId="0" fillId="5" borderId="3" xfId="0" applyNumberFormat="1" applyFill="1" applyBorder="1"/>
    <xf numFmtId="165" fontId="37" fillId="5" borderId="0" xfId="0" applyNumberFormat="1" applyFont="1" applyFill="1"/>
    <xf numFmtId="165" fontId="32" fillId="0" borderId="0" xfId="0" applyNumberFormat="1" applyFont="1"/>
    <xf numFmtId="165" fontId="28" fillId="0" borderId="3" xfId="0" applyNumberFormat="1" applyFont="1" applyBorder="1"/>
    <xf numFmtId="165" fontId="35" fillId="0" borderId="0" xfId="1" applyNumberFormat="1" applyFont="1"/>
    <xf numFmtId="165" fontId="2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6" fontId="20" fillId="0" borderId="0" xfId="0" applyNumberFormat="1" applyFont="1" applyAlignment="1">
      <alignment horizontal="right" wrapText="1"/>
    </xf>
    <xf numFmtId="166" fontId="8" fillId="0" borderId="0" xfId="0" applyNumberFormat="1" applyFont="1" applyAlignment="1">
      <alignment horizontal="right" wrapText="1"/>
    </xf>
    <xf numFmtId="166" fontId="10" fillId="0" borderId="3" xfId="0" applyNumberFormat="1" applyFont="1" applyBorder="1" applyAlignment="1">
      <alignment horizontal="right" wrapText="1"/>
    </xf>
    <xf numFmtId="0" fontId="49" fillId="0" borderId="0" xfId="0" applyFont="1" applyAlignment="1">
      <alignment horizontal="right" wrapText="1"/>
    </xf>
    <xf numFmtId="0" fontId="14" fillId="0" borderId="0" xfId="0" applyFont="1" applyAlignment="1">
      <alignment horizontal="right" vertical="center" wrapText="1"/>
    </xf>
    <xf numFmtId="166" fontId="29" fillId="0" borderId="0" xfId="0" applyNumberFormat="1" applyFont="1" applyAlignment="1">
      <alignment horizontal="right"/>
    </xf>
    <xf numFmtId="165" fontId="29" fillId="0" borderId="0" xfId="1" applyNumberFormat="1" applyFont="1"/>
    <xf numFmtId="165" fontId="30" fillId="0" borderId="0" xfId="0" applyNumberFormat="1" applyFont="1"/>
    <xf numFmtId="2" fontId="37" fillId="0" borderId="0" xfId="0" applyNumberFormat="1" applyFont="1"/>
    <xf numFmtId="165" fontId="39" fillId="0" borderId="3" xfId="0" applyNumberFormat="1" applyFont="1" applyBorder="1"/>
    <xf numFmtId="2" fontId="33" fillId="0" borderId="3" xfId="0" applyNumberFormat="1" applyFont="1" applyBorder="1"/>
    <xf numFmtId="2" fontId="39" fillId="0" borderId="3" xfId="0" applyNumberFormat="1" applyFont="1" applyBorder="1"/>
    <xf numFmtId="2" fontId="0" fillId="0" borderId="3" xfId="0" applyNumberFormat="1" applyBorder="1"/>
    <xf numFmtId="2" fontId="37" fillId="0" borderId="11" xfId="0" applyNumberFormat="1" applyFont="1" applyBorder="1"/>
    <xf numFmtId="165" fontId="18" fillId="0" borderId="0" xfId="0" applyNumberFormat="1" applyFont="1"/>
    <xf numFmtId="2" fontId="22" fillId="0" borderId="0" xfId="1" applyNumberFormat="1" applyFont="1"/>
    <xf numFmtId="2" fontId="29" fillId="0" borderId="0" xfId="1" applyNumberFormat="1" applyFont="1"/>
    <xf numFmtId="2" fontId="28" fillId="0" borderId="0" xfId="1" applyNumberFormat="1" applyFont="1"/>
    <xf numFmtId="0" fontId="28" fillId="0" borderId="0" xfId="0" applyFont="1"/>
    <xf numFmtId="0" fontId="14" fillId="0" borderId="0" xfId="0" applyFont="1" applyAlignment="1">
      <alignment horizontal="right" wrapText="1"/>
    </xf>
    <xf numFmtId="2" fontId="29" fillId="0" borderId="3" xfId="1" applyNumberFormat="1" applyFont="1" applyBorder="1"/>
    <xf numFmtId="2" fontId="8" fillId="0" borderId="0" xfId="0" applyNumberFormat="1" applyFont="1" applyAlignment="1">
      <alignment wrapText="1"/>
    </xf>
    <xf numFmtId="2" fontId="33" fillId="0" borderId="0" xfId="0" applyNumberFormat="1" applyFont="1"/>
    <xf numFmtId="0" fontId="1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76">
    <cellStyle name="AggOrange 3 4 2" xfId="73" xr:uid="{A13177F3-C384-4480-A6D2-ED4CA5BAFB4E}"/>
    <cellStyle name="AggOrange_B_border" xfId="75" xr:uid="{E44DDF08-C93B-4802-8A11-2973EF5D68CB}"/>
    <cellStyle name="AggOrangeLBorder 3 2 2" xfId="70" xr:uid="{D924FA6E-668F-4B4D-AFED-E80E93760A59}"/>
    <cellStyle name="AggOrangeRBorder 3 4 2" xfId="74" xr:uid="{36F410F0-9433-4FDE-AB9B-667B741D6595}"/>
    <cellStyle name="Comma 2" xfId="66" xr:uid="{53536FA7-BBD8-486A-B0D3-D7554A25D47F}"/>
    <cellStyle name="Comma 4" xfId="67" xr:uid="{2F334685-7BDF-42CF-9889-BE16A374CEC5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 2" xfId="65" xr:uid="{504CCB47-8876-4197-821D-085670AB4B98}"/>
    <cellStyle name="InputCells12 3 3 3" xfId="72" xr:uid="{B0580ABD-A6C1-47E6-8667-20155D2AE8F8}"/>
    <cellStyle name="InputCells12_L_border 2" xfId="71" xr:uid="{150619CF-BB71-49C1-99CD-CECE59747AD1}"/>
    <cellStyle name="Normal" xfId="0" builtinId="0"/>
    <cellStyle name="Normal 14" xfId="64" xr:uid="{87ACCC9E-E21D-4EE6-82C8-853AE52EF48C}"/>
    <cellStyle name="Normal 15" xfId="68" xr:uid="{C1225E33-E080-4E94-9B89-22829BBD9442}"/>
    <cellStyle name="Normal 2" xfId="1" xr:uid="{00000000-0005-0000-0000-000000000000}"/>
    <cellStyle name="Normal 2 2" xfId="63" xr:uid="{DAFE7F1F-B6C8-43E0-A83B-105A481ECED2}"/>
    <cellStyle name="Normal 3" xfId="2" xr:uid="{00000000-0005-0000-0000-000001000000}"/>
    <cellStyle name="Normal 4 2 3" xfId="59" xr:uid="{5C334063-FB9F-458F-80DA-D3D6222F2B15}"/>
    <cellStyle name="Normal 6" xfId="60" xr:uid="{6B34D1B2-CD50-4D4E-A535-A494CB18459C}"/>
    <cellStyle name="Normal 8" xfId="61" xr:uid="{FDBF12FB-6DF8-43A6-91D7-0F9E842DC34B}"/>
    <cellStyle name="Normal 8 2" xfId="62" xr:uid="{C85EBE39-DA3C-4CBA-891A-B16000A5863E}"/>
    <cellStyle name="Обычный_LULUCF module - v 1.0" xfId="69" xr:uid="{AB5C8AC3-38CF-4CEC-9DA9-11A6733D6F97}"/>
  </cellStyles>
  <dxfs count="0"/>
  <tableStyles count="0" defaultTableStyle="TableStyleMedium2" defaultPivotStyle="PivotStyleLight16"/>
  <colors>
    <mruColors>
      <color rgb="FF0000FF"/>
      <color rgb="FF008000"/>
      <color rgb="FF0DA31B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Global forest area by biome</a:t>
            </a:r>
          </a:p>
        </c:rich>
      </c:tx>
      <c:layout>
        <c:manualLayout>
          <c:xMode val="edge"/>
          <c:yMode val="edge"/>
          <c:x val="0.26451648089443369"/>
          <c:y val="3.0581039755351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Graphics!$A$6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Graphics!$A$5:$F$5</c15:sqref>
                  </c15:fullRef>
                </c:ext>
              </c:extLst>
              <c:f>Graphics!$B$5:$F$5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Graphics!$A$6:$F$6</c15:sqref>
                  </c15:fullRef>
                </c:ext>
              </c:extLst>
              <c:f>Graphics!$B$6:$F$6</c:f>
              <c:numCache>
                <c:formatCode>0.0</c:formatCode>
                <c:ptCount val="5"/>
                <c:pt idx="0">
                  <c:v>4021.7877424769786</c:v>
                </c:pt>
                <c:pt idx="1">
                  <c:v>1134.9000000000001</c:v>
                </c:pt>
                <c:pt idx="2">
                  <c:v>742.15013557697819</c:v>
                </c:pt>
                <c:pt idx="3">
                  <c:v>1796.5996692353169</c:v>
                </c:pt>
                <c:pt idx="4">
                  <c:v>348.13793766468291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FA6-B374-0CCAA3B31D85}"/>
            </c:ext>
          </c:extLst>
        </c:ser>
        <c:ser>
          <c:idx val="1"/>
          <c:order val="1"/>
          <c:tx>
            <c:strRef>
              <c:f>Graphics!$A$7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Graphics!$A$5:$F$5</c15:sqref>
                  </c15:fullRef>
                </c:ext>
              </c:extLst>
              <c:f>Graphics!$B$5:$F$5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Graphics!$A$7:$F$7</c15:sqref>
                  </c15:fullRef>
                </c:ext>
              </c:extLst>
              <c:f>Graphics!$B$7:$F$7</c:f>
              <c:numCache>
                <c:formatCode>0.0</c:formatCode>
                <c:ptCount val="5"/>
                <c:pt idx="0">
                  <c:v>3931.1757655089382</c:v>
                </c:pt>
                <c:pt idx="1">
                  <c:v>1139.6000000000001</c:v>
                </c:pt>
                <c:pt idx="2">
                  <c:v>750.97015750893786</c:v>
                </c:pt>
                <c:pt idx="3">
                  <c:v>1604.5515067867025</c:v>
                </c:pt>
                <c:pt idx="4">
                  <c:v>436.05410121329766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E-4FA6-B374-0CCAA3B31D85}"/>
            </c:ext>
          </c:extLst>
        </c:ser>
        <c:ser>
          <c:idx val="2"/>
          <c:order val="2"/>
          <c:tx>
            <c:strRef>
              <c:f>Graphics!$A$8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Graphics!$A$5:$F$5</c15:sqref>
                  </c15:fullRef>
                </c:ext>
              </c:extLst>
              <c:f>Graphics!$B$5:$F$5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Graphics!$A$8:$F$8</c15:sqref>
                  </c15:fullRef>
                </c:ext>
              </c:extLst>
              <c:f>Graphics!$B$8:$F$8</c:f>
              <c:numCache>
                <c:formatCode>0.0</c:formatCode>
                <c:ptCount val="5"/>
                <c:pt idx="0">
                  <c:v>3873.7707958713968</c:v>
                </c:pt>
                <c:pt idx="1">
                  <c:v>1148.9000000000001</c:v>
                </c:pt>
                <c:pt idx="2">
                  <c:v>776.42767587139679</c:v>
                </c:pt>
                <c:pt idx="3">
                  <c:v>1468.0924487067432</c:v>
                </c:pt>
                <c:pt idx="4">
                  <c:v>480.35067129325643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E-4FA6-B374-0CCAA3B31D85}"/>
            </c:ext>
          </c:extLst>
        </c:ser>
        <c:ser>
          <c:idx val="3"/>
          <c:order val="3"/>
          <c:tx>
            <c:strRef>
              <c:f>Graphics!$A$9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Graphics!$A$5:$F$5</c15:sqref>
                  </c15:fullRef>
                </c:ext>
              </c:extLst>
              <c:f>Graphics!$B$5:$F$5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Graphics!$A$9:$F$9</c15:sqref>
                  </c15:fullRef>
                </c:ext>
              </c:extLst>
              <c:f>Graphics!$B$9:$F$9</c:f>
              <c:numCache>
                <c:formatCode>0.0</c:formatCode>
                <c:ptCount val="5"/>
                <c:pt idx="0">
                  <c:v>3812.0117031431041</c:v>
                </c:pt>
                <c:pt idx="1">
                  <c:v>1146.4000000000001</c:v>
                </c:pt>
                <c:pt idx="2">
                  <c:v>794.07237314310385</c:v>
                </c:pt>
                <c:pt idx="3">
                  <c:v>1329.5957853470281</c:v>
                </c:pt>
                <c:pt idx="4">
                  <c:v>541.94354465297192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E-4FA6-B374-0CCAA3B3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605999"/>
        <c:axId val="1198603919"/>
      </c:barChart>
      <c:catAx>
        <c:axId val="11986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03919"/>
        <c:crosses val="autoZero"/>
        <c:auto val="1"/>
        <c:lblAlgn val="ctr"/>
        <c:lblOffset val="100"/>
        <c:noMultiLvlLbl val="0"/>
      </c:catAx>
      <c:valAx>
        <c:axId val="11986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(10</a:t>
                </a:r>
                <a:r>
                  <a:rPr lang="en-US" sz="1200" baseline="30000"/>
                  <a:t>6</a:t>
                </a:r>
                <a:r>
                  <a:rPr lang="en-US" sz="1200"/>
                  <a:t> 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carbon stock by biome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Graphics!$A$21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Graphics!$B$20:$F$20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Graphics!$B$21:$F$21</c:f>
              <c:numCache>
                <c:formatCode>0.0</c:formatCode>
                <c:ptCount val="5"/>
                <c:pt idx="0">
                  <c:v>913.15601957490412</c:v>
                </c:pt>
                <c:pt idx="1">
                  <c:v>252.35823948138307</c:v>
                </c:pt>
                <c:pt idx="2">
                  <c:v>116.54350928299533</c:v>
                </c:pt>
                <c:pt idx="3">
                  <c:v>510.70028680829347</c:v>
                </c:pt>
                <c:pt idx="4">
                  <c:v>33.553984002232212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E-48B5-9AFB-5CCB0C43D34D}"/>
            </c:ext>
          </c:extLst>
        </c:ser>
        <c:ser>
          <c:idx val="1"/>
          <c:order val="1"/>
          <c:tx>
            <c:strRef>
              <c:f>Graphics!$A$22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Graphics!$B$20:$F$20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Graphics!$B$22:$F$22</c:f>
              <c:numCache>
                <c:formatCode>0.0</c:formatCode>
                <c:ptCount val="5"/>
                <c:pt idx="0">
                  <c:v>885.89754474081633</c:v>
                </c:pt>
                <c:pt idx="1">
                  <c:v>257.32799265679608</c:v>
                </c:pt>
                <c:pt idx="2">
                  <c:v>120.30648524456628</c:v>
                </c:pt>
                <c:pt idx="3">
                  <c:v>462.39017744957175</c:v>
                </c:pt>
                <c:pt idx="4">
                  <c:v>45.872889389882133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E-48B5-9AFB-5CCB0C43D34D}"/>
            </c:ext>
          </c:extLst>
        </c:ser>
        <c:ser>
          <c:idx val="2"/>
          <c:order val="2"/>
          <c:tx>
            <c:strRef>
              <c:f>Graphics!$A$23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Graphics!$B$20:$F$20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Graphics!$B$23:$F$23</c:f>
              <c:numCache>
                <c:formatCode>0.0</c:formatCode>
                <c:ptCount val="5"/>
                <c:pt idx="0">
                  <c:v>882.06879653310511</c:v>
                </c:pt>
                <c:pt idx="1">
                  <c:v>261.84295110967713</c:v>
                </c:pt>
                <c:pt idx="2">
                  <c:v>129.98769311062964</c:v>
                </c:pt>
                <c:pt idx="3">
                  <c:v>430.30820109117258</c:v>
                </c:pt>
                <c:pt idx="4">
                  <c:v>59.929951221625686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E-48B5-9AFB-5CCB0C43D34D}"/>
            </c:ext>
          </c:extLst>
        </c:ser>
        <c:ser>
          <c:idx val="3"/>
          <c:order val="3"/>
          <c:tx>
            <c:strRef>
              <c:f>Graphics!$A$24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Graphics!$B$20:$F$20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Graphics!$B$24:$F$24</c:f>
              <c:numCache>
                <c:formatCode>0.0</c:formatCode>
                <c:ptCount val="5"/>
                <c:pt idx="0">
                  <c:v>869.47794716069495</c:v>
                </c:pt>
                <c:pt idx="1">
                  <c:v>264.87877267246552</c:v>
                </c:pt>
                <c:pt idx="2">
                  <c:v>135.78477717608308</c:v>
                </c:pt>
                <c:pt idx="3">
                  <c:v>393.24715323341354</c:v>
                </c:pt>
                <c:pt idx="4">
                  <c:v>75.567244078732841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E-48B5-9AFB-5CCB0C43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93119"/>
        <c:axId val="760796031"/>
      </c:barChart>
      <c:catAx>
        <c:axId val="76079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6031"/>
        <c:crosses val="autoZero"/>
        <c:auto val="1"/>
        <c:lblAlgn val="ctr"/>
        <c:lblOffset val="100"/>
        <c:noMultiLvlLbl val="0"/>
      </c:catAx>
      <c:valAx>
        <c:axId val="7607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stock by pool and biome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Graphics!$A$37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Graphics!$B$36:$F$36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Graphics!$B$37:$F$37</c:f>
              <c:numCache>
                <c:formatCode>0.0</c:formatCode>
                <c:ptCount val="5"/>
                <c:pt idx="0">
                  <c:v>371.50124022952048</c:v>
                </c:pt>
                <c:pt idx="1">
                  <c:v>53.365578737444331</c:v>
                </c:pt>
                <c:pt idx="2">
                  <c:v>50.979471765403929</c:v>
                </c:pt>
                <c:pt idx="3">
                  <c:v>221.6579577766426</c:v>
                </c:pt>
                <c:pt idx="4">
                  <c:v>45.498231950029599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9-426D-B2BD-89E284911EA6}"/>
            </c:ext>
          </c:extLst>
        </c:ser>
        <c:ser>
          <c:idx val="1"/>
          <c:order val="1"/>
          <c:tx>
            <c:strRef>
              <c:f>Graphics!$A$38</c:f>
              <c:strCache>
                <c:ptCount val="1"/>
                <c:pt idx="0">
                  <c:v>Dead 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Graphics!$B$36:$F$36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Graphics!$B$38:$F$38</c:f>
              <c:numCache>
                <c:formatCode>0.0</c:formatCode>
                <c:ptCount val="5"/>
                <c:pt idx="0">
                  <c:v>72.461144308972322</c:v>
                </c:pt>
                <c:pt idx="1">
                  <c:v>19.269921745912676</c:v>
                </c:pt>
                <c:pt idx="2">
                  <c:v>5.8076012608624605</c:v>
                </c:pt>
                <c:pt idx="3">
                  <c:v>41.52639351941437</c:v>
                </c:pt>
                <c:pt idx="4">
                  <c:v>5.8572277827828119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9-426D-B2BD-89E284911EA6}"/>
            </c:ext>
          </c:extLst>
        </c:ser>
        <c:ser>
          <c:idx val="2"/>
          <c:order val="2"/>
          <c:tx>
            <c:strRef>
              <c:f>Graphics!$A$39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Graphics!$B$36:$F$36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Graphics!$B$39:$F$39</c:f>
              <c:numCache>
                <c:formatCode>0.0</c:formatCode>
                <c:ptCount val="5"/>
                <c:pt idx="0">
                  <c:v>32.575906380838703</c:v>
                </c:pt>
                <c:pt idx="1">
                  <c:v>22.194608531019455</c:v>
                </c:pt>
                <c:pt idx="2">
                  <c:v>5.630647367583661</c:v>
                </c:pt>
                <c:pt idx="3">
                  <c:v>4.0638868499065461</c:v>
                </c:pt>
                <c:pt idx="4">
                  <c:v>0.68676363232904059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9-426D-B2BD-89E284911EA6}"/>
            </c:ext>
          </c:extLst>
        </c:ser>
        <c:ser>
          <c:idx val="3"/>
          <c:order val="3"/>
          <c:tx>
            <c:strRef>
              <c:f>Graphics!$A$40</c:f>
              <c:strCache>
                <c:ptCount val="1"/>
                <c:pt idx="0">
                  <c:v>Soil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Graphics!$B$36:$F$36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Graphics!$B$40:$F$40</c:f>
              <c:numCache>
                <c:formatCode>0.0</c:formatCode>
                <c:ptCount val="5"/>
                <c:pt idx="0">
                  <c:v>392.93965624136348</c:v>
                </c:pt>
                <c:pt idx="1">
                  <c:v>170.04866365808908</c:v>
                </c:pt>
                <c:pt idx="2">
                  <c:v>73.367056782233021</c:v>
                </c:pt>
                <c:pt idx="3">
                  <c:v>125.99891508745</c:v>
                </c:pt>
                <c:pt idx="4">
                  <c:v>23.525020713591381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9-426D-B2BD-89E28491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19407"/>
        <c:axId val="756019823"/>
      </c:barChart>
      <c:catAx>
        <c:axId val="7560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9823"/>
        <c:crosses val="autoZero"/>
        <c:auto val="1"/>
        <c:lblAlgn val="ctr"/>
        <c:lblOffset val="100"/>
        <c:noMultiLvlLbl val="0"/>
      </c:catAx>
      <c:valAx>
        <c:axId val="7560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density by biome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Graphics!$A$53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Graphics!$B$52:$F$52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Graphics!$B$53:$F$53</c:f>
              <c:numCache>
                <c:formatCode>0.0</c:formatCode>
                <c:ptCount val="5"/>
                <c:pt idx="0">
                  <c:v>227.05226581960304</c:v>
                </c:pt>
                <c:pt idx="1">
                  <c:v>222.36165255210418</c:v>
                </c:pt>
                <c:pt idx="2">
                  <c:v>157.03494979811543</c:v>
                </c:pt>
                <c:pt idx="3">
                  <c:v>284.25936815721548</c:v>
                </c:pt>
                <c:pt idx="4">
                  <c:v>96.381291356274161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265-AC2B-CEEE18AEE17C}"/>
            </c:ext>
          </c:extLst>
        </c:ser>
        <c:ser>
          <c:idx val="1"/>
          <c:order val="1"/>
          <c:tx>
            <c:strRef>
              <c:f>Graphics!$A$54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Graphics!$B$52:$F$52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Graphics!$B$54:$F$54</c:f>
              <c:numCache>
                <c:formatCode>0.0</c:formatCode>
                <c:ptCount val="5"/>
                <c:pt idx="0">
                  <c:v>225.35180250993588</c:v>
                </c:pt>
                <c:pt idx="1">
                  <c:v>225.80553936187789</c:v>
                </c:pt>
                <c:pt idx="2">
                  <c:v>160.20141951264478</c:v>
                </c:pt>
                <c:pt idx="3">
                  <c:v>288.17409443936197</c:v>
                </c:pt>
                <c:pt idx="4">
                  <c:v>105.19999528095993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8-4265-AC2B-CEEE18AEE17C}"/>
            </c:ext>
          </c:extLst>
        </c:ser>
        <c:ser>
          <c:idx val="2"/>
          <c:order val="2"/>
          <c:tx>
            <c:strRef>
              <c:f>Graphics!$A$55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Graphics!$B$52:$F$52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Graphics!$B$55:$F$55</c:f>
              <c:numCache>
                <c:formatCode>0.0</c:formatCode>
                <c:ptCount val="5"/>
                <c:pt idx="0">
                  <c:v>227.70288770652101</c:v>
                </c:pt>
                <c:pt idx="1">
                  <c:v>227.90752120260868</c:v>
                </c:pt>
                <c:pt idx="2">
                  <c:v>167.417645133196</c:v>
                </c:pt>
                <c:pt idx="3">
                  <c:v>293.10701888715198</c:v>
                </c:pt>
                <c:pt idx="4">
                  <c:v>124.76291759991766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8-4265-AC2B-CEEE18AEE17C}"/>
            </c:ext>
          </c:extLst>
        </c:ser>
        <c:ser>
          <c:idx val="3"/>
          <c:order val="3"/>
          <c:tx>
            <c:strRef>
              <c:f>Graphics!$A$56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Graphics!$B$52:$F$52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Graphics!$B$56:$F$56</c:f>
              <c:numCache>
                <c:formatCode>0.0</c:formatCode>
                <c:ptCount val="5"/>
                <c:pt idx="0">
                  <c:v>228.0890025714736</c:v>
                </c:pt>
                <c:pt idx="1">
                  <c:v>231.05266283362309</c:v>
                </c:pt>
                <c:pt idx="2">
                  <c:v>170.99798679384685</c:v>
                </c:pt>
                <c:pt idx="3">
                  <c:v>295.76444026616326</c:v>
                </c:pt>
                <c:pt idx="4">
                  <c:v>139.43748352445377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265-AC2B-CEEE18AE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137039"/>
        <c:axId val="760138703"/>
      </c:barChart>
      <c:catAx>
        <c:axId val="7601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8703"/>
        <c:crosses val="autoZero"/>
        <c:auto val="1"/>
        <c:lblAlgn val="ctr"/>
        <c:lblOffset val="100"/>
        <c:noMultiLvlLbl val="0"/>
      </c:catAx>
      <c:valAx>
        <c:axId val="7601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Mg C ha</a:t>
                </a:r>
                <a:r>
                  <a:rPr lang="en-US" sz="1200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stock</a:t>
            </a:r>
            <a:r>
              <a:rPr lang="en-US" baseline="0"/>
              <a:t> change/sink </a:t>
            </a:r>
            <a:r>
              <a:rPr lang="en-US"/>
              <a:t>by biome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Graphics!$A$69</c:f>
              <c:strCache>
                <c:ptCount val="1"/>
                <c:pt idx="0">
                  <c:v>1990-1999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Graphics!$B$67:$F$68</c15:sqref>
                  </c15:fullRef>
                  <c15:levelRef>
                    <c15:sqref>Graphics!$B$68:$F$68</c15:sqref>
                  </c15:levelRef>
                </c:ext>
              </c:extLst>
              <c:f>Graphics!$B$68:$F$68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Graphics!$B$69:$F$69</c:f>
              <c:numCache>
                <c:formatCode>0.0</c:formatCode>
                <c:ptCount val="5"/>
                <c:pt idx="0">
                  <c:v>3590.9713088341855</c:v>
                </c:pt>
                <c:pt idx="1">
                  <c:v>507.50654519529462</c:v>
                </c:pt>
                <c:pt idx="2">
                  <c:v>526.24537668548635</c:v>
                </c:pt>
                <c:pt idx="3">
                  <c:v>1283.8384161055124</c:v>
                </c:pt>
                <c:pt idx="4">
                  <c:v>1273.3809708478921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C53-9A67-16509EACA5E2}"/>
            </c:ext>
          </c:extLst>
        </c:ser>
        <c:ser>
          <c:idx val="1"/>
          <c:order val="1"/>
          <c:tx>
            <c:strRef>
              <c:f>Graphics!$A$70</c:f>
              <c:strCache>
                <c:ptCount val="1"/>
                <c:pt idx="0">
                  <c:v>2000-2009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Graphics!$B$67:$F$68</c15:sqref>
                  </c15:fullRef>
                  <c15:levelRef>
                    <c15:sqref>Graphics!$B$68:$F$68</c15:sqref>
                  </c15:levelRef>
                </c:ext>
              </c:extLst>
              <c:f>Graphics!$B$68:$F$68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Graphics!$B$70:$F$70</c:f>
              <c:numCache>
                <c:formatCode>0.0</c:formatCode>
                <c:ptCount val="5"/>
                <c:pt idx="0">
                  <c:v>3567.4242720149709</c:v>
                </c:pt>
                <c:pt idx="1">
                  <c:v>485.82530678680456</c:v>
                </c:pt>
                <c:pt idx="2">
                  <c:v>591.57180420314307</c:v>
                </c:pt>
                <c:pt idx="3">
                  <c:v>1030.9427009731114</c:v>
                </c:pt>
                <c:pt idx="4">
                  <c:v>1459.0844600519119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1-4C53-9A67-16509EACA5E2}"/>
            </c:ext>
          </c:extLst>
        </c:ser>
        <c:ser>
          <c:idx val="2"/>
          <c:order val="2"/>
          <c:tx>
            <c:strRef>
              <c:f>Graphics!$A$71</c:f>
              <c:strCache>
                <c:ptCount val="1"/>
                <c:pt idx="0">
                  <c:v>2010-2019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Graphics!$B$67:$F$68</c15:sqref>
                  </c15:fullRef>
                  <c15:levelRef>
                    <c15:sqref>Graphics!$B$68:$F$68</c15:sqref>
                  </c15:levelRef>
                </c:ext>
              </c:extLst>
              <c:f>Graphics!$B$68:$F$68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Graphics!$B$71:$F$71</c:f>
              <c:numCache>
                <c:formatCode>0.0</c:formatCode>
                <c:ptCount val="5"/>
                <c:pt idx="0">
                  <c:v>3529.3999971741177</c:v>
                </c:pt>
                <c:pt idx="1">
                  <c:v>324.28195604301305</c:v>
                </c:pt>
                <c:pt idx="2">
                  <c:v>684.66694508960813</c:v>
                </c:pt>
                <c:pt idx="3">
                  <c:v>880.6382178696889</c:v>
                </c:pt>
                <c:pt idx="4">
                  <c:v>1639.8128781718078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1-4C53-9A67-16509EAC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161759"/>
        <c:axId val="760167167"/>
      </c:barChart>
      <c:catAx>
        <c:axId val="7601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7167"/>
        <c:crosses val="autoZero"/>
        <c:auto val="1"/>
        <c:lblAlgn val="ctr"/>
        <c:lblOffset val="100"/>
        <c:noMultiLvlLbl val="0"/>
      </c:catAx>
      <c:valAx>
        <c:axId val="7601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Tg C yr</a:t>
                </a:r>
                <a:r>
                  <a:rPr lang="en-US" sz="1200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stock change per hectare by biome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Graphics!$A$84</c:f>
              <c:strCache>
                <c:ptCount val="1"/>
                <c:pt idx="0">
                  <c:v>1990-1999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Graphics!$B$83:$F$83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Graphics!$B$84:$F$84</c:f>
              <c:numCache>
                <c:formatCode>0.00</c:formatCode>
                <c:ptCount val="5"/>
                <c:pt idx="0">
                  <c:v>0.90305237921143111</c:v>
                </c:pt>
                <c:pt idx="1">
                  <c:v>0.44625767878240896</c:v>
                </c:pt>
                <c:pt idx="2">
                  <c:v>0.70489347592733509</c:v>
                </c:pt>
                <c:pt idx="3">
                  <c:v>0.75494345864807322</c:v>
                </c:pt>
                <c:pt idx="4">
                  <c:v>3.2476253461329225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583-AC99-BB0DD476B7DF}"/>
            </c:ext>
          </c:extLst>
        </c:ser>
        <c:ser>
          <c:idx val="1"/>
          <c:order val="1"/>
          <c:tx>
            <c:strRef>
              <c:f>Graphics!$A$85</c:f>
              <c:strCache>
                <c:ptCount val="1"/>
                <c:pt idx="0">
                  <c:v>2000-2009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Graphics!$B$83:$F$83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Graphics!$B$85:$F$85</c:f>
              <c:numCache>
                <c:formatCode>0.00</c:formatCode>
                <c:ptCount val="5"/>
                <c:pt idx="0">
                  <c:v>0.91414444518222504</c:v>
                </c:pt>
                <c:pt idx="1">
                  <c:v>0.42457968694498976</c:v>
                </c:pt>
                <c:pt idx="2">
                  <c:v>0.7746139103705757</c:v>
                </c:pt>
                <c:pt idx="3">
                  <c:v>0.67104598899585099</c:v>
                </c:pt>
                <c:pt idx="4">
                  <c:v>3.1843667860022555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2-4583-AC99-BB0DD476B7DF}"/>
            </c:ext>
          </c:extLst>
        </c:ser>
        <c:ser>
          <c:idx val="2"/>
          <c:order val="2"/>
          <c:tx>
            <c:strRef>
              <c:f>Graphics!$A$86</c:f>
              <c:strCache>
                <c:ptCount val="1"/>
                <c:pt idx="0">
                  <c:v>2010-2019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Graphics!$B$83:$F$83</c:f>
              <c:strCache>
                <c:ptCount val="5"/>
                <c:pt idx="0">
                  <c:v>Global</c:v>
                </c:pt>
                <c:pt idx="1">
                  <c:v>Boreal</c:v>
                </c:pt>
                <c:pt idx="2">
                  <c:v>Temperate</c:v>
                </c:pt>
                <c:pt idx="3">
                  <c:v>Tropical intact</c:v>
                </c:pt>
                <c:pt idx="4">
                  <c:v>Tropical regrowth</c:v>
                </c:pt>
              </c:strCache>
            </c:strRef>
          </c:cat>
          <c:val>
            <c:numRef>
              <c:f>Graphics!$B$86:$F$86</c:f>
              <c:numCache>
                <c:formatCode>0.00</c:formatCode>
                <c:ptCount val="5"/>
                <c:pt idx="0">
                  <c:v>0.91842307471663953</c:v>
                </c:pt>
                <c:pt idx="1">
                  <c:v>0.28256171833138416</c:v>
                </c:pt>
                <c:pt idx="2">
                  <c:v>0.87190948579624838</c:v>
                </c:pt>
                <c:pt idx="3">
                  <c:v>0.62954707186487968</c:v>
                </c:pt>
                <c:pt idx="4">
                  <c:v>3.2081036018657474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2-4583-AC99-BB0DD476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135791"/>
        <c:axId val="760136207"/>
      </c:barChart>
      <c:catAx>
        <c:axId val="7601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6207"/>
        <c:crosses val="autoZero"/>
        <c:auto val="1"/>
        <c:lblAlgn val="ctr"/>
        <c:lblOffset val="100"/>
        <c:noMultiLvlLbl val="0"/>
      </c:catAx>
      <c:valAx>
        <c:axId val="7601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MgC ha</a:t>
                </a:r>
                <a:r>
                  <a:rPr lang="en-US" sz="1200" baseline="30000"/>
                  <a:t>-1 </a:t>
                </a:r>
                <a:r>
                  <a:rPr lang="en-US" sz="1200"/>
                  <a:t>yr</a:t>
                </a:r>
                <a:r>
                  <a:rPr lang="en-US" sz="1200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721995</xdr:colOff>
      <xdr:row>0</xdr:row>
      <xdr:rowOff>230505</xdr:rowOff>
    </xdr:from>
    <xdr:to>
      <xdr:col>12</xdr:col>
      <xdr:colOff>36195</xdr:colOff>
      <xdr:row>15</xdr:row>
      <xdr:rowOff>184785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AF684-4915-4788-99E2-1A727439C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731520</xdr:colOff>
      <xdr:row>17</xdr:row>
      <xdr:rowOff>15240</xdr:rowOff>
    </xdr:from>
    <xdr:to>
      <xdr:col>12</xdr:col>
      <xdr:colOff>45720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C6B01-A30A-4A3F-B58E-5AB8833A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739140</xdr:colOff>
      <xdr:row>32</xdr:row>
      <xdr:rowOff>99060</xdr:rowOff>
    </xdr:from>
    <xdr:to>
      <xdr:col>12</xdr:col>
      <xdr:colOff>53340</xdr:colOff>
      <xdr:row>47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04293-2CC1-4DF5-BFB6-A2BBBF4B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739140</xdr:colOff>
      <xdr:row>48</xdr:row>
      <xdr:rowOff>76200</xdr:rowOff>
    </xdr:from>
    <xdr:to>
      <xdr:col>12</xdr:col>
      <xdr:colOff>53340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0EA77B-EF67-4806-8030-C44F33F5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739140</xdr:colOff>
      <xdr:row>64</xdr:row>
      <xdr:rowOff>121920</xdr:rowOff>
    </xdr:from>
    <xdr:to>
      <xdr:col>12</xdr:col>
      <xdr:colOff>53340</xdr:colOff>
      <xdr:row>79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F0B5D-8E49-4358-9BDC-266B6D86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80</xdr:row>
      <xdr:rowOff>160020</xdr:rowOff>
    </xdr:from>
    <xdr:to>
      <xdr:col>12</xdr:col>
      <xdr:colOff>38100</xdr:colOff>
      <xdr:row>95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2722D4-0EB5-460A-94FA-4D9518CD0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1AD1-BB58-48AE-B482-23AD21F6C492}">
  <dimension ref="A1:F86"/>
  <sheetViews>
    <sheetView tabSelected="1" zoomScale="80" zoomScaleNormal="80" workbookViewId="0"/>
  </sheetViews>
  <sheetFormatPr defaultRowHeight="14.5"/>
  <cols>
    <col min="1" max="1" width="26.1796875" customWidth="1"/>
    <col min="2" max="15" width="12.7265625" customWidth="1"/>
  </cols>
  <sheetData>
    <row r="1" spans="1:6" ht="18.5">
      <c r="A1" s="1" t="s">
        <v>133</v>
      </c>
    </row>
    <row r="3" spans="1:6" ht="18.5">
      <c r="A3" s="94" t="s">
        <v>118</v>
      </c>
    </row>
    <row r="4" spans="1:6">
      <c r="B4" t="s">
        <v>118</v>
      </c>
    </row>
    <row r="5" spans="1:6">
      <c r="A5" s="57" t="s">
        <v>109</v>
      </c>
      <c r="B5" s="57" t="s">
        <v>104</v>
      </c>
      <c r="C5" s="57" t="s">
        <v>103</v>
      </c>
      <c r="D5" s="57" t="s">
        <v>102</v>
      </c>
      <c r="E5" s="57" t="s">
        <v>121</v>
      </c>
      <c r="F5" s="57" t="s">
        <v>100</v>
      </c>
    </row>
    <row r="6" spans="1:6">
      <c r="A6">
        <v>1990</v>
      </c>
      <c r="B6" s="28">
        <f>'Table 1 Area'!C67</f>
        <v>4021.7877424769786</v>
      </c>
      <c r="C6" s="28">
        <f>'Table 1 Area'!D67</f>
        <v>1134.9000000000001</v>
      </c>
      <c r="D6" s="28">
        <f>'Table 1 Area'!E67</f>
        <v>742.15013557697819</v>
      </c>
      <c r="E6" s="28">
        <f>'Table 1 Area'!F67</f>
        <v>1796.5996692353169</v>
      </c>
      <c r="F6" s="28">
        <f>'Table 1 Area'!G67</f>
        <v>348.13793766468291</v>
      </c>
    </row>
    <row r="7" spans="1:6">
      <c r="A7">
        <v>2000</v>
      </c>
      <c r="B7" s="28">
        <f>'Table 1 Area'!C68</f>
        <v>3931.1757655089382</v>
      </c>
      <c r="C7" s="28">
        <f>'Table 1 Area'!D68</f>
        <v>1139.6000000000001</v>
      </c>
      <c r="D7" s="28">
        <f>'Table 1 Area'!E68</f>
        <v>750.97015750893786</v>
      </c>
      <c r="E7" s="28">
        <f>'Table 1 Area'!F68</f>
        <v>1604.5515067867025</v>
      </c>
      <c r="F7" s="28">
        <f>'Table 1 Area'!G68</f>
        <v>436.05410121329766</v>
      </c>
    </row>
    <row r="8" spans="1:6">
      <c r="A8">
        <v>2010</v>
      </c>
      <c r="B8" s="28">
        <f>'Table 1 Area'!C69</f>
        <v>3873.7707958713968</v>
      </c>
      <c r="C8" s="28">
        <f>'Table 1 Area'!D69</f>
        <v>1148.9000000000001</v>
      </c>
      <c r="D8" s="28">
        <f>'Table 1 Area'!E69</f>
        <v>776.42767587139679</v>
      </c>
      <c r="E8" s="28">
        <f>'Table 1 Area'!F69</f>
        <v>1468.0924487067432</v>
      </c>
      <c r="F8" s="28">
        <f>'Table 1 Area'!G69</f>
        <v>480.35067129325643</v>
      </c>
    </row>
    <row r="9" spans="1:6">
      <c r="A9">
        <v>2020</v>
      </c>
      <c r="B9" s="28">
        <f>'Table 1 Area'!C70</f>
        <v>3812.0117031431041</v>
      </c>
      <c r="C9" s="28">
        <f>'Table 1 Area'!D70</f>
        <v>1146.4000000000001</v>
      </c>
      <c r="D9" s="28">
        <f>'Table 1 Area'!E70</f>
        <v>794.07237314310385</v>
      </c>
      <c r="E9" s="28">
        <f>'Table 1 Area'!F70</f>
        <v>1329.5957853470281</v>
      </c>
      <c r="F9" s="28">
        <f>'Table 1 Area'!G70</f>
        <v>541.94354465297192</v>
      </c>
    </row>
    <row r="18" spans="1:6" ht="18.5">
      <c r="A18" s="94" t="s">
        <v>117</v>
      </c>
    </row>
    <row r="19" spans="1:6">
      <c r="B19" t="s">
        <v>117</v>
      </c>
    </row>
    <row r="20" spans="1:6">
      <c r="A20" t="s">
        <v>109</v>
      </c>
      <c r="B20" t="s">
        <v>104</v>
      </c>
      <c r="C20" t="s">
        <v>103</v>
      </c>
      <c r="D20" t="s">
        <v>102</v>
      </c>
      <c r="E20" t="s">
        <v>121</v>
      </c>
      <c r="F20" t="s">
        <v>100</v>
      </c>
    </row>
    <row r="21" spans="1:6">
      <c r="A21">
        <v>1990</v>
      </c>
      <c r="B21" s="28">
        <f>'Table 2 Stock'!C67</f>
        <v>913.15601957490412</v>
      </c>
      <c r="C21" s="28">
        <f>'Table 2 Stock'!D67</f>
        <v>252.35823948138307</v>
      </c>
      <c r="D21" s="28">
        <f>'Table 2 Stock'!E67</f>
        <v>116.54350928299533</v>
      </c>
      <c r="E21" s="28">
        <f>'Table 2 Stock'!F67</f>
        <v>510.70028680829347</v>
      </c>
      <c r="F21" s="28">
        <f>'Table 2 Stock'!G67</f>
        <v>33.553984002232212</v>
      </c>
    </row>
    <row r="22" spans="1:6">
      <c r="A22">
        <v>2000</v>
      </c>
      <c r="B22" s="28">
        <f>'Table 2 Stock'!C68</f>
        <v>885.89754474081633</v>
      </c>
      <c r="C22" s="28">
        <f>'Table 2 Stock'!D68</f>
        <v>257.32799265679608</v>
      </c>
      <c r="D22" s="28">
        <f>'Table 2 Stock'!E68</f>
        <v>120.30648524456628</v>
      </c>
      <c r="E22" s="28">
        <f>'Table 2 Stock'!F68</f>
        <v>462.39017744957175</v>
      </c>
      <c r="F22" s="28">
        <f>'Table 2 Stock'!G68</f>
        <v>45.872889389882133</v>
      </c>
    </row>
    <row r="23" spans="1:6">
      <c r="A23">
        <v>2010</v>
      </c>
      <c r="B23" s="28">
        <f>'Table 2 Stock'!C69</f>
        <v>882.06879653310511</v>
      </c>
      <c r="C23" s="28">
        <f>'Table 2 Stock'!D69</f>
        <v>261.84295110967713</v>
      </c>
      <c r="D23" s="28">
        <f>'Table 2 Stock'!E69</f>
        <v>129.98769311062964</v>
      </c>
      <c r="E23" s="28">
        <f>'Table 2 Stock'!F69</f>
        <v>430.30820109117258</v>
      </c>
      <c r="F23" s="28">
        <f>'Table 2 Stock'!G69</f>
        <v>59.929951221625686</v>
      </c>
    </row>
    <row r="24" spans="1:6">
      <c r="A24">
        <v>2020</v>
      </c>
      <c r="B24" s="28">
        <f>'Table 2 Stock'!C70</f>
        <v>869.47794716069495</v>
      </c>
      <c r="C24" s="28">
        <f>'Table 2 Stock'!D70</f>
        <v>264.87877267246552</v>
      </c>
      <c r="D24" s="28">
        <f>'Table 2 Stock'!E70</f>
        <v>135.78477717608308</v>
      </c>
      <c r="E24" s="28">
        <f>'Table 2 Stock'!F70</f>
        <v>393.24715323341354</v>
      </c>
      <c r="F24" s="28">
        <f>'Table 2 Stock'!G70</f>
        <v>75.567244078732841</v>
      </c>
    </row>
    <row r="34" spans="1:6">
      <c r="A34" t="s">
        <v>116</v>
      </c>
    </row>
    <row r="36" spans="1:6">
      <c r="A36" t="s">
        <v>115</v>
      </c>
      <c r="B36" t="s">
        <v>104</v>
      </c>
      <c r="C36" t="s">
        <v>103</v>
      </c>
      <c r="D36" t="s">
        <v>102</v>
      </c>
      <c r="E36" t="s">
        <v>121</v>
      </c>
      <c r="F36" t="s">
        <v>100</v>
      </c>
    </row>
    <row r="37" spans="1:6">
      <c r="A37" s="93" t="s">
        <v>114</v>
      </c>
      <c r="B37" s="28">
        <f>'Table 2 Stock'!C74</f>
        <v>371.50124022952048</v>
      </c>
      <c r="C37" s="28">
        <f>'Table 2 Stock'!D74</f>
        <v>53.365578737444331</v>
      </c>
      <c r="D37" s="28">
        <f>'Table 2 Stock'!E74</f>
        <v>50.979471765403929</v>
      </c>
      <c r="E37" s="28">
        <f>'Table 2 Stock'!F74</f>
        <v>221.6579577766426</v>
      </c>
      <c r="F37" s="28">
        <f>'Table 2 Stock'!G74</f>
        <v>45.498231950029599</v>
      </c>
    </row>
    <row r="38" spans="1:6">
      <c r="A38" s="93" t="s">
        <v>113</v>
      </c>
      <c r="B38" s="28">
        <f>'Table 2 Stock'!C75</f>
        <v>72.461144308972322</v>
      </c>
      <c r="C38" s="28">
        <f>'Table 2 Stock'!D75</f>
        <v>19.269921745912676</v>
      </c>
      <c r="D38" s="28">
        <f>'Table 2 Stock'!E75</f>
        <v>5.8076012608624605</v>
      </c>
      <c r="E38" s="28">
        <f>'Table 2 Stock'!F75</f>
        <v>41.52639351941437</v>
      </c>
      <c r="F38" s="28">
        <f>'Table 2 Stock'!G75</f>
        <v>5.8572277827828119</v>
      </c>
    </row>
    <row r="39" spans="1:6">
      <c r="A39" s="93" t="s">
        <v>112</v>
      </c>
      <c r="B39" s="28">
        <f>'Table 2 Stock'!C76</f>
        <v>32.575906380838703</v>
      </c>
      <c r="C39" s="28">
        <f>'Table 2 Stock'!D76</f>
        <v>22.194608531019455</v>
      </c>
      <c r="D39" s="28">
        <f>'Table 2 Stock'!E76</f>
        <v>5.630647367583661</v>
      </c>
      <c r="E39" s="28">
        <f>'Table 2 Stock'!F76</f>
        <v>4.0638868499065461</v>
      </c>
      <c r="F39" s="28">
        <f>'Table 2 Stock'!G76</f>
        <v>0.68676363232904059</v>
      </c>
    </row>
    <row r="40" spans="1:6">
      <c r="A40" s="93" t="s">
        <v>111</v>
      </c>
      <c r="B40" s="28">
        <f>'Table 2 Stock'!C77</f>
        <v>392.93965624136348</v>
      </c>
      <c r="C40" s="28">
        <f>'Table 2 Stock'!D77</f>
        <v>170.04866365808908</v>
      </c>
      <c r="D40" s="28">
        <f>'Table 2 Stock'!E77</f>
        <v>73.367056782233021</v>
      </c>
      <c r="E40" s="28">
        <f>'Table 2 Stock'!F77</f>
        <v>125.99891508745</v>
      </c>
      <c r="F40" s="28">
        <f>'Table 2 Stock'!G77</f>
        <v>23.525020713591381</v>
      </c>
    </row>
    <row r="50" spans="1:6">
      <c r="A50" t="s">
        <v>110</v>
      </c>
    </row>
    <row r="52" spans="1:6">
      <c r="A52" t="s">
        <v>109</v>
      </c>
      <c r="B52" t="s">
        <v>104</v>
      </c>
      <c r="C52" t="s">
        <v>103</v>
      </c>
      <c r="D52" t="s">
        <v>102</v>
      </c>
      <c r="E52" t="s">
        <v>121</v>
      </c>
      <c r="F52" t="s">
        <v>100</v>
      </c>
    </row>
    <row r="53" spans="1:6">
      <c r="A53">
        <v>1990</v>
      </c>
      <c r="B53" s="28">
        <f>'Table 2 Stock'!C81</f>
        <v>227.05226581960304</v>
      </c>
      <c r="C53" s="28">
        <f>'Table 2 Stock'!D81</f>
        <v>222.36165255210418</v>
      </c>
      <c r="D53" s="28">
        <f>'Table 2 Stock'!E81</f>
        <v>157.03494979811543</v>
      </c>
      <c r="E53" s="28">
        <f>'Table 2 Stock'!F81</f>
        <v>284.25936815721548</v>
      </c>
      <c r="F53" s="28">
        <f>'Table 2 Stock'!G81</f>
        <v>96.381291356274161</v>
      </c>
    </row>
    <row r="54" spans="1:6">
      <c r="A54">
        <v>2000</v>
      </c>
      <c r="B54" s="28">
        <f>'Table 2 Stock'!C82</f>
        <v>225.35180250993588</v>
      </c>
      <c r="C54" s="28">
        <f>'Table 2 Stock'!D82</f>
        <v>225.80553936187789</v>
      </c>
      <c r="D54" s="28">
        <f>'Table 2 Stock'!E82</f>
        <v>160.20141951264478</v>
      </c>
      <c r="E54" s="28">
        <f>'Table 2 Stock'!F82</f>
        <v>288.17409443936197</v>
      </c>
      <c r="F54" s="28">
        <f>'Table 2 Stock'!G82</f>
        <v>105.19999528095993</v>
      </c>
    </row>
    <row r="55" spans="1:6">
      <c r="A55">
        <v>2010</v>
      </c>
      <c r="B55" s="28">
        <f>'Table 2 Stock'!C83</f>
        <v>227.70288770652101</v>
      </c>
      <c r="C55" s="28">
        <f>'Table 2 Stock'!D83</f>
        <v>227.90752120260868</v>
      </c>
      <c r="D55" s="28">
        <f>'Table 2 Stock'!E83</f>
        <v>167.417645133196</v>
      </c>
      <c r="E55" s="28">
        <f>'Table 2 Stock'!F83</f>
        <v>293.10701888715198</v>
      </c>
      <c r="F55" s="28">
        <f>'Table 2 Stock'!G83</f>
        <v>124.76291759991766</v>
      </c>
    </row>
    <row r="56" spans="1:6">
      <c r="A56">
        <v>2020</v>
      </c>
      <c r="B56" s="28">
        <f>'Table 2 Stock'!C84</f>
        <v>228.0890025714736</v>
      </c>
      <c r="C56" s="28">
        <f>'Table 2 Stock'!D84</f>
        <v>231.05266283362309</v>
      </c>
      <c r="D56" s="28">
        <f>'Table 2 Stock'!E84</f>
        <v>170.99798679384685</v>
      </c>
      <c r="E56" s="28">
        <f>'Table 2 Stock'!F84</f>
        <v>295.76444026616326</v>
      </c>
      <c r="F56" s="28">
        <f>'Table 2 Stock'!G84</f>
        <v>139.43748352445377</v>
      </c>
    </row>
    <row r="65" spans="1:6">
      <c r="A65" t="s">
        <v>108</v>
      </c>
    </row>
    <row r="67" spans="1:6">
      <c r="B67" t="s">
        <v>107</v>
      </c>
    </row>
    <row r="68" spans="1:6">
      <c r="A68" t="s">
        <v>105</v>
      </c>
      <c r="B68" t="s">
        <v>104</v>
      </c>
      <c r="C68" t="s">
        <v>103</v>
      </c>
      <c r="D68" t="s">
        <v>102</v>
      </c>
      <c r="E68" t="s">
        <v>121</v>
      </c>
      <c r="F68" t="s">
        <v>100</v>
      </c>
    </row>
    <row r="69" spans="1:6">
      <c r="A69" t="s">
        <v>2</v>
      </c>
      <c r="B69" s="28">
        <f>'Table 3 Stock Change'!C67</f>
        <v>3590.9713088341855</v>
      </c>
      <c r="C69" s="28">
        <f>'Table 3 Stock Change'!D67</f>
        <v>507.50654519529462</v>
      </c>
      <c r="D69" s="28">
        <f>'Table 3 Stock Change'!E67</f>
        <v>526.24537668548635</v>
      </c>
      <c r="E69" s="28">
        <f>'Table 3 Stock Change'!F67</f>
        <v>1283.8384161055124</v>
      </c>
      <c r="F69" s="28">
        <f>'Table 3 Stock Change'!G67</f>
        <v>1273.3809708478921</v>
      </c>
    </row>
    <row r="70" spans="1:6">
      <c r="A70" t="s">
        <v>54</v>
      </c>
      <c r="B70" s="28">
        <f>'Table 3 Stock Change'!C68</f>
        <v>3567.4242720149709</v>
      </c>
      <c r="C70" s="28">
        <f>'Table 3 Stock Change'!D68</f>
        <v>485.82530678680456</v>
      </c>
      <c r="D70" s="28">
        <f>'Table 3 Stock Change'!E68</f>
        <v>591.57180420314307</v>
      </c>
      <c r="E70" s="28">
        <f>'Table 3 Stock Change'!F68</f>
        <v>1030.9427009731114</v>
      </c>
      <c r="F70" s="28">
        <f>'Table 3 Stock Change'!G68</f>
        <v>1459.0844600519119</v>
      </c>
    </row>
    <row r="71" spans="1:6">
      <c r="A71" t="s">
        <v>99</v>
      </c>
      <c r="B71" s="28">
        <f>'Table 3 Stock Change'!C69</f>
        <v>3529.3999971741177</v>
      </c>
      <c r="C71" s="28">
        <f>'Table 3 Stock Change'!D69</f>
        <v>324.28195604301305</v>
      </c>
      <c r="D71" s="28">
        <f>'Table 3 Stock Change'!E69</f>
        <v>684.66694508960813</v>
      </c>
      <c r="E71" s="28">
        <f>'Table 3 Stock Change'!F69</f>
        <v>880.6382178696889</v>
      </c>
      <c r="F71" s="28">
        <f>'Table 3 Stock Change'!G69</f>
        <v>1639.8128781718078</v>
      </c>
    </row>
    <row r="82" spans="1:6">
      <c r="B82" t="s">
        <v>106</v>
      </c>
    </row>
    <row r="83" spans="1:6">
      <c r="A83" t="s">
        <v>105</v>
      </c>
      <c r="B83" t="s">
        <v>104</v>
      </c>
      <c r="C83" t="s">
        <v>103</v>
      </c>
      <c r="D83" t="s">
        <v>102</v>
      </c>
      <c r="E83" t="s">
        <v>121</v>
      </c>
      <c r="F83" t="s">
        <v>100</v>
      </c>
    </row>
    <row r="84" spans="1:6">
      <c r="A84" t="s">
        <v>2</v>
      </c>
      <c r="B84" s="30">
        <f>'Table 3 Stock Change'!C74</f>
        <v>0.90305237921143111</v>
      </c>
      <c r="C84" s="30">
        <f>'Table 3 Stock Change'!D74</f>
        <v>0.44625767878240896</v>
      </c>
      <c r="D84" s="30">
        <f>'Table 3 Stock Change'!E74</f>
        <v>0.70489347592733509</v>
      </c>
      <c r="E84" s="30">
        <f>'Table 3 Stock Change'!F74</f>
        <v>0.75494345864807322</v>
      </c>
      <c r="F84" s="30">
        <f>'Table 3 Stock Change'!G74</f>
        <v>3.2476253461329225</v>
      </c>
    </row>
    <row r="85" spans="1:6">
      <c r="A85" t="s">
        <v>54</v>
      </c>
      <c r="B85" s="30">
        <f>'Table 3 Stock Change'!C75</f>
        <v>0.91414444518222504</v>
      </c>
      <c r="C85" s="30">
        <f>'Table 3 Stock Change'!D75</f>
        <v>0.42457968694498976</v>
      </c>
      <c r="D85" s="30">
        <f>'Table 3 Stock Change'!E75</f>
        <v>0.7746139103705757</v>
      </c>
      <c r="E85" s="30">
        <f>'Table 3 Stock Change'!F75</f>
        <v>0.67104598899585099</v>
      </c>
      <c r="F85" s="30">
        <f>'Table 3 Stock Change'!G75</f>
        <v>3.1843667860022555</v>
      </c>
    </row>
    <row r="86" spans="1:6">
      <c r="A86" t="s">
        <v>99</v>
      </c>
      <c r="B86" s="30">
        <f>'Table 3 Stock Change'!C76</f>
        <v>0.91842307471663953</v>
      </c>
      <c r="C86" s="30">
        <f>'Table 3 Stock Change'!D76</f>
        <v>0.28256171833138416</v>
      </c>
      <c r="D86" s="30">
        <f>'Table 3 Stock Change'!E76</f>
        <v>0.87190948579624838</v>
      </c>
      <c r="E86" s="30">
        <f>'Table 3 Stock Change'!F76</f>
        <v>0.62954707186487968</v>
      </c>
      <c r="F86" s="30">
        <f>'Table 3 Stock Change'!G76</f>
        <v>3.2081036018657474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0"/>
  <sheetViews>
    <sheetView zoomScale="80" zoomScaleNormal="80" zoomScalePageLayoutView="125" workbookViewId="0"/>
  </sheetViews>
  <sheetFormatPr defaultColWidth="8.7265625" defaultRowHeight="14.5"/>
  <cols>
    <col min="1" max="1" width="36.26953125" customWidth="1"/>
    <col min="2" max="2" width="13.26953125" customWidth="1"/>
    <col min="3" max="4" width="14.26953125" customWidth="1"/>
    <col min="5" max="5" width="13.453125" customWidth="1"/>
    <col min="6" max="6" width="3.26953125" customWidth="1"/>
    <col min="7" max="7" width="15.26953125" customWidth="1"/>
    <col min="8" max="8" width="15.453125" customWidth="1"/>
    <col min="9" max="9" width="13.453125" customWidth="1"/>
    <col min="10" max="10" width="2.453125" customWidth="1"/>
    <col min="11" max="11" width="16.26953125" customWidth="1"/>
    <col min="12" max="12" width="15.453125" customWidth="1"/>
    <col min="13" max="13" width="13.7265625" customWidth="1"/>
    <col min="14" max="14" width="2.7265625" customWidth="1"/>
    <col min="15" max="15" width="15.7265625" customWidth="1"/>
    <col min="16" max="16" width="16.453125" customWidth="1"/>
    <col min="17" max="17" width="14.7265625" customWidth="1"/>
    <col min="18" max="18" width="13.26953125" customWidth="1"/>
  </cols>
  <sheetData>
    <row r="1" spans="1:21" ht="18.75" customHeight="1">
      <c r="A1" s="1" t="s">
        <v>132</v>
      </c>
      <c r="B1" s="1"/>
    </row>
    <row r="3" spans="1:21" ht="15.75" customHeight="1">
      <c r="A3" s="119" t="s">
        <v>0</v>
      </c>
      <c r="B3" s="118" t="s">
        <v>56</v>
      </c>
      <c r="C3" s="119" t="s">
        <v>1</v>
      </c>
      <c r="D3" s="119" t="s">
        <v>57</v>
      </c>
      <c r="E3" s="118" t="s">
        <v>84</v>
      </c>
      <c r="F3" s="3"/>
      <c r="G3" s="118" t="s">
        <v>2</v>
      </c>
      <c r="H3" s="118"/>
      <c r="I3" s="118"/>
      <c r="J3" s="5"/>
      <c r="K3" s="118" t="s">
        <v>54</v>
      </c>
      <c r="L3" s="118"/>
      <c r="M3" s="118"/>
      <c r="N3" s="5"/>
      <c r="O3" s="118" t="s">
        <v>90</v>
      </c>
      <c r="P3" s="118"/>
      <c r="Q3" s="118"/>
    </row>
    <row r="4" spans="1:21" ht="68.5" customHeight="1">
      <c r="A4" s="119"/>
      <c r="B4" s="118"/>
      <c r="C4" s="119"/>
      <c r="D4" s="119"/>
      <c r="E4" s="118"/>
      <c r="F4" s="3"/>
      <c r="G4" s="4" t="s">
        <v>41</v>
      </c>
      <c r="H4" s="4" t="s">
        <v>42</v>
      </c>
      <c r="I4" s="4" t="s">
        <v>43</v>
      </c>
      <c r="J4" s="5"/>
      <c r="K4" s="4" t="s">
        <v>41</v>
      </c>
      <c r="L4" s="4" t="s">
        <v>42</v>
      </c>
      <c r="M4" s="4" t="s">
        <v>43</v>
      </c>
      <c r="N4" s="5"/>
      <c r="O4" s="4" t="s">
        <v>41</v>
      </c>
      <c r="P4" s="4" t="s">
        <v>42</v>
      </c>
      <c r="Q4" s="4" t="s">
        <v>43</v>
      </c>
    </row>
    <row r="5" spans="1:21" ht="15" customHeight="1">
      <c r="A5" s="6" t="s">
        <v>35</v>
      </c>
      <c r="B5" s="6"/>
      <c r="C5" s="7"/>
      <c r="D5" s="8"/>
      <c r="E5" s="2"/>
      <c r="F5" s="5"/>
      <c r="G5" s="5"/>
      <c r="H5" s="5"/>
      <c r="I5" s="5"/>
      <c r="J5" s="5"/>
      <c r="K5" s="7"/>
      <c r="L5" s="7"/>
      <c r="M5" s="7"/>
      <c r="N5" s="9"/>
      <c r="O5" s="7"/>
      <c r="P5" s="7"/>
      <c r="Q5" s="7"/>
    </row>
    <row r="6" spans="1:21" ht="15.75" customHeight="1">
      <c r="A6" s="9" t="s">
        <v>92</v>
      </c>
      <c r="B6" s="60">
        <v>650.70000000000005</v>
      </c>
      <c r="C6" s="60">
        <v>652.6</v>
      </c>
      <c r="D6" s="60">
        <v>658.1</v>
      </c>
      <c r="E6" s="60">
        <v>651.9</v>
      </c>
      <c r="F6" s="10"/>
      <c r="G6" s="69">
        <v>3</v>
      </c>
      <c r="H6" s="69">
        <v>0.1</v>
      </c>
      <c r="I6" s="77">
        <f>G6-H6</f>
        <v>2.9</v>
      </c>
      <c r="J6" s="10"/>
      <c r="K6" s="70">
        <v>3.7120000000000002</v>
      </c>
      <c r="L6" s="70">
        <v>0.22</v>
      </c>
      <c r="M6" s="77">
        <f>K6-L6</f>
        <v>3.492</v>
      </c>
      <c r="N6" s="10"/>
      <c r="O6" s="47">
        <v>2.1320000000000001</v>
      </c>
      <c r="P6" s="47">
        <v>0.13</v>
      </c>
      <c r="Q6" s="77">
        <f t="shared" ref="Q6:Q7" si="0">O6-P6</f>
        <v>2.0020000000000002</v>
      </c>
      <c r="S6" s="47"/>
      <c r="T6" s="47"/>
      <c r="U6" s="47"/>
    </row>
    <row r="7" spans="1:21" ht="15.75" customHeight="1">
      <c r="A7" s="9" t="s">
        <v>93</v>
      </c>
      <c r="B7" s="60">
        <v>170.7</v>
      </c>
      <c r="C7" s="60">
        <v>173.3</v>
      </c>
      <c r="D7" s="60">
        <v>177.6</v>
      </c>
      <c r="E7" s="60">
        <v>181.8</v>
      </c>
      <c r="F7" s="10"/>
      <c r="G7" s="69">
        <v>3.2010000000000001</v>
      </c>
      <c r="H7" s="69">
        <v>0.1</v>
      </c>
      <c r="I7" s="77">
        <f>G7-H7</f>
        <v>3.101</v>
      </c>
      <c r="J7" s="10"/>
      <c r="K7" s="70">
        <v>3.5960000000000001</v>
      </c>
      <c r="L7" s="70">
        <v>0.13</v>
      </c>
      <c r="M7" s="77">
        <f>K7-L7</f>
        <v>3.4660000000000002</v>
      </c>
      <c r="N7" s="10"/>
      <c r="O7" s="47">
        <v>3.028</v>
      </c>
      <c r="P7" s="47">
        <v>0.12</v>
      </c>
      <c r="Q7" s="77">
        <f t="shared" si="0"/>
        <v>2.9079999999999999</v>
      </c>
    </row>
    <row r="8" spans="1:21" ht="15.5">
      <c r="A8" s="9" t="s">
        <v>74</v>
      </c>
      <c r="B8" s="60">
        <v>226.9</v>
      </c>
      <c r="C8" s="60">
        <v>226.5</v>
      </c>
      <c r="D8" s="60">
        <v>226</v>
      </c>
      <c r="E8" s="28">
        <v>225.5</v>
      </c>
      <c r="F8" s="10"/>
      <c r="G8" s="69">
        <v>8.2000000000000003E-2</v>
      </c>
      <c r="H8" s="69">
        <v>0.57899999999999996</v>
      </c>
      <c r="I8" s="77">
        <f>G8-H8</f>
        <v>-0.49699999999999994</v>
      </c>
      <c r="J8" s="10"/>
      <c r="K8" s="47">
        <v>3.2000000000000001E-2</v>
      </c>
      <c r="L8" s="47">
        <v>0.51900000000000002</v>
      </c>
      <c r="M8" s="77">
        <f>K8-L8</f>
        <v>-0.48699999999999999</v>
      </c>
      <c r="N8" s="10"/>
      <c r="O8" s="47">
        <v>8.9999999999999993E-3</v>
      </c>
      <c r="P8" s="47">
        <v>0.54400000000000004</v>
      </c>
      <c r="Q8" s="77">
        <f t="shared" ref="Q8" si="1">O8-P8</f>
        <v>-0.53500000000000003</v>
      </c>
    </row>
    <row r="9" spans="1:21" ht="15.5">
      <c r="A9" s="98"/>
      <c r="B9" s="60"/>
      <c r="C9" s="60"/>
      <c r="D9" s="60"/>
      <c r="E9" s="28"/>
      <c r="F9" s="10"/>
      <c r="G9" s="100"/>
      <c r="H9" s="100"/>
      <c r="I9" s="69"/>
      <c r="J9" s="10"/>
      <c r="K9" s="68"/>
      <c r="L9" s="68"/>
      <c r="M9" s="47"/>
      <c r="N9" s="10"/>
      <c r="O9" s="68"/>
      <c r="P9" s="68"/>
      <c r="Q9" s="47"/>
    </row>
    <row r="10" spans="1:21" ht="15.5">
      <c r="A10" s="14" t="s">
        <v>98</v>
      </c>
      <c r="B10" s="36">
        <v>24.5</v>
      </c>
      <c r="C10" s="36">
        <v>24.5</v>
      </c>
      <c r="D10" s="36">
        <v>24.5</v>
      </c>
      <c r="E10" s="36">
        <v>24.5</v>
      </c>
      <c r="F10" s="10"/>
      <c r="G10" s="68"/>
      <c r="H10" s="68"/>
      <c r="I10" s="68"/>
      <c r="J10" s="10"/>
      <c r="K10" s="68"/>
      <c r="L10" s="68"/>
      <c r="M10" s="68"/>
      <c r="N10" s="10"/>
      <c r="O10" s="68"/>
      <c r="P10" s="68"/>
      <c r="Q10" s="68"/>
    </row>
    <row r="11" spans="1:21" ht="16.5" customHeight="1">
      <c r="A11" s="9" t="s">
        <v>5</v>
      </c>
      <c r="B11" s="29">
        <v>62.1</v>
      </c>
      <c r="C11" s="29">
        <v>62.7</v>
      </c>
      <c r="D11" s="29">
        <v>62.7</v>
      </c>
      <c r="E11" s="29">
        <v>62.7</v>
      </c>
      <c r="F11" s="10"/>
      <c r="G11" s="61">
        <v>0.1</v>
      </c>
      <c r="H11" s="61">
        <v>0.3</v>
      </c>
      <c r="I11" s="84">
        <f>G11-H11</f>
        <v>-0.19999999999999998</v>
      </c>
      <c r="J11" s="10"/>
      <c r="K11" s="76">
        <v>0.16500000000000001</v>
      </c>
      <c r="L11" s="76">
        <v>3.6999999999999998E-2</v>
      </c>
      <c r="M11" s="84">
        <f>K11-L11</f>
        <v>0.128</v>
      </c>
      <c r="N11" s="10"/>
      <c r="O11" s="72">
        <v>5.6000000000000001E-2</v>
      </c>
      <c r="P11" s="72">
        <v>0.03</v>
      </c>
      <c r="Q11" s="84">
        <f t="shared" ref="Q11" si="2">O11-P11</f>
        <v>2.6000000000000002E-2</v>
      </c>
    </row>
    <row r="12" spans="1:21" ht="15.5">
      <c r="A12" s="11" t="s">
        <v>6</v>
      </c>
      <c r="B12" s="38">
        <f>SUM(B6:B11)</f>
        <v>1134.9000000000001</v>
      </c>
      <c r="C12" s="38">
        <f>SUM(C6:C11)</f>
        <v>1139.6000000000001</v>
      </c>
      <c r="D12" s="38">
        <f>SUM(D6:D11)</f>
        <v>1148.9000000000001</v>
      </c>
      <c r="E12" s="38">
        <f>SUM(E6:E11)</f>
        <v>1146.4000000000001</v>
      </c>
      <c r="F12" s="12"/>
      <c r="G12" s="49">
        <f>SUM(G6:G11)</f>
        <v>6.383</v>
      </c>
      <c r="H12" s="49">
        <f>SUM(H6:H11)</f>
        <v>1.079</v>
      </c>
      <c r="I12" s="49">
        <f>SUM(I6:I11)</f>
        <v>5.3039999999999994</v>
      </c>
      <c r="J12" s="12"/>
      <c r="K12" s="49">
        <f>SUM(K6:K11)</f>
        <v>7.5049999999999999</v>
      </c>
      <c r="L12" s="49">
        <f>SUM(L6:L11)</f>
        <v>0.90600000000000003</v>
      </c>
      <c r="M12" s="49">
        <f>SUM(M6:M11)</f>
        <v>6.5990000000000002</v>
      </c>
      <c r="N12" s="12"/>
      <c r="O12" s="49">
        <f>SUM(O6:O11)</f>
        <v>5.2250000000000005</v>
      </c>
      <c r="P12" s="49">
        <f>SUM(P6:P11)</f>
        <v>0.82400000000000007</v>
      </c>
      <c r="Q12" s="49">
        <f>SUM(Q6:Q11)</f>
        <v>4.4009999999999998</v>
      </c>
    </row>
    <row r="13" spans="1:21" ht="15" customHeight="1">
      <c r="A13" s="13" t="s">
        <v>36</v>
      </c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21" ht="16.5" customHeight="1">
      <c r="A14" s="9" t="s">
        <v>7</v>
      </c>
      <c r="B14" s="10">
        <v>257.12099999999998</v>
      </c>
      <c r="C14" s="28">
        <v>257.44600000000003</v>
      </c>
      <c r="D14" s="28">
        <v>257.36799999999999</v>
      </c>
      <c r="E14" s="28">
        <v>257.04599999999999</v>
      </c>
      <c r="F14" s="10"/>
      <c r="G14" s="48">
        <v>1.3268</v>
      </c>
      <c r="H14" s="48">
        <v>1.2942999999999953</v>
      </c>
      <c r="I14" s="77">
        <v>3.2500000000004546E-2</v>
      </c>
      <c r="J14" s="46"/>
      <c r="K14" s="47">
        <v>1.4661</v>
      </c>
      <c r="L14" s="46">
        <v>1.4739000000000031</v>
      </c>
      <c r="M14" s="77">
        <v>-7.8000000000031378E-3</v>
      </c>
      <c r="N14" s="46"/>
      <c r="O14" s="47">
        <v>1.3985000000000001</v>
      </c>
      <c r="P14" s="47">
        <v>1.7205000000000028</v>
      </c>
      <c r="Q14" s="77">
        <v>-0.32200000000000273</v>
      </c>
    </row>
    <row r="15" spans="1:21" ht="15.75" customHeight="1">
      <c r="A15" s="14" t="s">
        <v>85</v>
      </c>
      <c r="B15" s="10">
        <v>104.49861557697824</v>
      </c>
      <c r="C15" s="28">
        <v>110.68269465193772</v>
      </c>
      <c r="D15" s="28">
        <v>116.18227587139685</v>
      </c>
      <c r="E15" s="28">
        <v>118.98182314310375</v>
      </c>
      <c r="F15" s="10"/>
      <c r="G15" s="48">
        <v>4.5100432094507843</v>
      </c>
      <c r="H15" s="48">
        <v>0.7449440216508505</v>
      </c>
      <c r="I15" s="77">
        <v>3.7650991877999336</v>
      </c>
      <c r="J15" s="46"/>
      <c r="K15" s="47">
        <v>3.640861318113314</v>
      </c>
      <c r="L15" s="47">
        <v>0.91770882150546829</v>
      </c>
      <c r="M15" s="77">
        <v>2.7231524966078453</v>
      </c>
      <c r="N15" s="46"/>
      <c r="O15" s="47">
        <v>2.5424916756345786</v>
      </c>
      <c r="P15" s="47">
        <v>0.92348203440647803</v>
      </c>
      <c r="Q15" s="77">
        <v>1.6190096412280999</v>
      </c>
    </row>
    <row r="16" spans="1:21" ht="15.75" customHeight="1">
      <c r="A16" s="14" t="s">
        <v>88</v>
      </c>
      <c r="B16" s="15">
        <v>40.869250000000001</v>
      </c>
      <c r="C16" s="60">
        <v>42.011800000000008</v>
      </c>
      <c r="D16" s="60">
        <v>43.446530000000003</v>
      </c>
      <c r="E16" s="63">
        <v>44.96</v>
      </c>
      <c r="F16" s="10"/>
      <c r="G16" s="48">
        <v>0.79742999999999997</v>
      </c>
      <c r="H16" s="48">
        <v>0.13896</v>
      </c>
      <c r="I16" s="77">
        <f t="shared" ref="I16:I23" si="3">G16-H16</f>
        <v>0.65847</v>
      </c>
      <c r="J16" s="10"/>
      <c r="K16" s="47">
        <v>0.43083000000000005</v>
      </c>
      <c r="L16" s="47">
        <v>0.15071999999999999</v>
      </c>
      <c r="M16" s="77">
        <f t="shared" ref="M16:M22" si="4">K16-L16</f>
        <v>0.28011000000000008</v>
      </c>
      <c r="N16" s="10"/>
      <c r="O16" s="47">
        <v>0.51662000000000008</v>
      </c>
      <c r="P16" s="47">
        <v>0.23024</v>
      </c>
      <c r="Q16" s="77">
        <f t="shared" ref="Q16:Q22" si="5">O16-P16</f>
        <v>0.28638000000000008</v>
      </c>
    </row>
    <row r="17" spans="1:17" ht="15.5">
      <c r="A17" s="14" t="s">
        <v>9</v>
      </c>
      <c r="B17" s="99">
        <v>139.69999999999999</v>
      </c>
      <c r="C17" s="99">
        <v>142.80000000000001</v>
      </c>
      <c r="D17" s="99">
        <v>163.5</v>
      </c>
      <c r="E17" s="99">
        <v>174.1</v>
      </c>
      <c r="F17" s="34"/>
      <c r="G17" s="77">
        <v>44.348999999999997</v>
      </c>
      <c r="H17" s="77">
        <v>41.226999999999997</v>
      </c>
      <c r="I17" s="77">
        <f t="shared" si="3"/>
        <v>3.1219999999999999</v>
      </c>
      <c r="J17" s="34"/>
      <c r="K17" s="75">
        <v>40.295000000000002</v>
      </c>
      <c r="L17" s="75">
        <v>19.587</v>
      </c>
      <c r="M17" s="77">
        <f t="shared" si="4"/>
        <v>20.708000000000002</v>
      </c>
      <c r="N17" s="34"/>
      <c r="O17" s="75">
        <v>16.372</v>
      </c>
      <c r="P17" s="75">
        <v>5.7779999999999996</v>
      </c>
      <c r="Q17" s="77">
        <f t="shared" si="5"/>
        <v>10.594000000000001</v>
      </c>
    </row>
    <row r="18" spans="1:17" ht="15.5">
      <c r="A18" s="14" t="s">
        <v>10</v>
      </c>
      <c r="B18" s="51">
        <v>25.212</v>
      </c>
      <c r="C18" s="51">
        <v>25.128142857</v>
      </c>
      <c r="D18" s="51">
        <v>25.087399999999999</v>
      </c>
      <c r="E18" s="51">
        <v>25.047999999999998</v>
      </c>
      <c r="F18" s="51"/>
      <c r="G18" s="78">
        <v>0.48804900000000001</v>
      </c>
      <c r="H18" s="78">
        <v>0.57693471400000151</v>
      </c>
      <c r="I18" s="77">
        <f t="shared" si="3"/>
        <v>-8.8885714000001503E-2</v>
      </c>
      <c r="J18" s="55"/>
      <c r="K18" s="55">
        <v>0.30866399999999999</v>
      </c>
      <c r="L18" s="55">
        <v>0.34977828599999844</v>
      </c>
      <c r="M18" s="77">
        <f t="shared" si="4"/>
        <v>-4.1114285999998446E-2</v>
      </c>
      <c r="N18" s="55"/>
      <c r="O18" s="55">
        <v>0.20755399999999999</v>
      </c>
      <c r="P18" s="55">
        <v>0.25015399999999999</v>
      </c>
      <c r="Q18" s="77">
        <f t="shared" si="5"/>
        <v>-4.2599999999999999E-2</v>
      </c>
    </row>
    <row r="19" spans="1:17" ht="15" customHeight="1">
      <c r="A19" s="14" t="s">
        <v>11</v>
      </c>
      <c r="B19" s="34">
        <v>13.46303</v>
      </c>
      <c r="C19" s="34">
        <v>12.930689999999998</v>
      </c>
      <c r="D19" s="34">
        <v>12.629390000000001</v>
      </c>
      <c r="E19" s="34">
        <v>12.31709</v>
      </c>
      <c r="F19" s="34"/>
      <c r="G19" s="77">
        <v>1.97E-3</v>
      </c>
      <c r="H19" s="77">
        <v>0.1227</v>
      </c>
      <c r="I19" s="77">
        <f t="shared" si="3"/>
        <v>-0.12073</v>
      </c>
      <c r="J19" s="34"/>
      <c r="K19" s="75">
        <v>1.9599999999999999E-3</v>
      </c>
      <c r="L19" s="75">
        <v>0.11219</v>
      </c>
      <c r="M19" s="77">
        <f t="shared" si="4"/>
        <v>-0.11022999999999999</v>
      </c>
      <c r="N19" s="34"/>
      <c r="O19" s="75">
        <v>1.9599999999999999E-3</v>
      </c>
      <c r="P19" s="75">
        <v>0.12319000000000001</v>
      </c>
      <c r="Q19" s="77">
        <f t="shared" si="5"/>
        <v>-0.12123</v>
      </c>
    </row>
    <row r="20" spans="1:17" ht="15.5">
      <c r="A20" s="14" t="s">
        <v>12</v>
      </c>
      <c r="B20" s="10">
        <v>134.4</v>
      </c>
      <c r="C20" s="28">
        <v>132.69999999999999</v>
      </c>
      <c r="D20" s="28">
        <v>131.1</v>
      </c>
      <c r="E20" s="28">
        <v>134.1</v>
      </c>
      <c r="F20" s="10"/>
      <c r="G20" s="47">
        <v>2.2450000000000001</v>
      </c>
      <c r="H20" s="48">
        <v>6.3819999999999997</v>
      </c>
      <c r="I20" s="77">
        <f t="shared" si="3"/>
        <v>-4.1369999999999996</v>
      </c>
      <c r="J20" s="10"/>
      <c r="K20" s="47">
        <v>3.085</v>
      </c>
      <c r="L20" s="47">
        <v>6.5229999999999997</v>
      </c>
      <c r="M20" s="77">
        <f t="shared" si="4"/>
        <v>-3.4379999999999997</v>
      </c>
      <c r="N20" s="46"/>
      <c r="O20" s="47">
        <v>4.3579999999999997</v>
      </c>
      <c r="P20" s="47">
        <v>4.2210000000000001</v>
      </c>
      <c r="Q20" s="77">
        <f t="shared" si="5"/>
        <v>0.13699999999999957</v>
      </c>
    </row>
    <row r="21" spans="1:17" ht="15.75" customHeight="1">
      <c r="A21" s="14" t="s">
        <v>13</v>
      </c>
      <c r="B21" s="15">
        <v>9.3719999999999999</v>
      </c>
      <c r="C21" s="60">
        <v>9.85</v>
      </c>
      <c r="D21" s="60">
        <v>9.8480000000000008</v>
      </c>
      <c r="E21" s="28">
        <v>9.8919999999999995</v>
      </c>
      <c r="F21" s="10"/>
      <c r="G21" s="79">
        <v>0.63300000000000001</v>
      </c>
      <c r="H21" s="79">
        <v>0.15479999999999999</v>
      </c>
      <c r="I21" s="77">
        <f t="shared" si="3"/>
        <v>0.47820000000000001</v>
      </c>
      <c r="J21" s="10"/>
      <c r="K21" s="70">
        <v>0.17799999999999999</v>
      </c>
      <c r="L21" s="70">
        <v>0.18029999999999999</v>
      </c>
      <c r="M21" s="77">
        <f t="shared" si="4"/>
        <v>-2.2999999999999965E-3</v>
      </c>
      <c r="N21" s="10"/>
      <c r="O21" s="47">
        <v>0.12044999999999999</v>
      </c>
      <c r="P21" s="47">
        <v>7.594999999999999E-2</v>
      </c>
      <c r="Q21" s="77">
        <f t="shared" si="5"/>
        <v>4.4499999999999998E-2</v>
      </c>
    </row>
    <row r="22" spans="1:17" ht="15.75" customHeight="1">
      <c r="A22" s="14" t="s">
        <v>89</v>
      </c>
      <c r="B22" s="16">
        <v>17.514239999999997</v>
      </c>
      <c r="C22" s="65">
        <v>17.420829999999999</v>
      </c>
      <c r="D22" s="65">
        <v>17.266079999999999</v>
      </c>
      <c r="E22" s="65">
        <v>17.627459999999999</v>
      </c>
      <c r="F22" s="10"/>
      <c r="G22" s="80">
        <v>0.1525</v>
      </c>
      <c r="H22" s="80">
        <v>0.24590000000000001</v>
      </c>
      <c r="I22" s="84">
        <f t="shared" si="3"/>
        <v>-9.3400000000000011E-2</v>
      </c>
      <c r="J22" s="10"/>
      <c r="K22" s="76">
        <v>0.50249999999999995</v>
      </c>
      <c r="L22" s="76">
        <v>0.65720000000000012</v>
      </c>
      <c r="M22" s="84">
        <f t="shared" si="4"/>
        <v>-0.15470000000000017</v>
      </c>
      <c r="N22" s="10"/>
      <c r="O22" s="72">
        <v>0.79410000000000003</v>
      </c>
      <c r="P22" s="72">
        <v>0.43260000000000004</v>
      </c>
      <c r="Q22" s="84">
        <f t="shared" si="5"/>
        <v>0.36149999999999999</v>
      </c>
    </row>
    <row r="23" spans="1:17" ht="15.5">
      <c r="A23" s="11" t="s">
        <v>6</v>
      </c>
      <c r="B23" s="38">
        <f>SUM(B14:B22)</f>
        <v>742.15013557697819</v>
      </c>
      <c r="C23" s="38">
        <f t="shared" ref="C23:E23" si="6">SUM(C14:C22)</f>
        <v>750.97015750893786</v>
      </c>
      <c r="D23" s="38">
        <f t="shared" si="6"/>
        <v>776.42767587139679</v>
      </c>
      <c r="E23" s="38">
        <f t="shared" si="6"/>
        <v>794.07237314310385</v>
      </c>
      <c r="F23" s="12"/>
      <c r="G23" s="49">
        <f t="shared" ref="G23" si="7">SUM(G14:G22)</f>
        <v>54.503792209450779</v>
      </c>
      <c r="H23" s="49">
        <f t="shared" ref="H23" si="8">SUM(H14:H22)</f>
        <v>50.88753873565085</v>
      </c>
      <c r="I23" s="83">
        <f t="shared" si="3"/>
        <v>3.6162534737999295</v>
      </c>
      <c r="J23" s="12"/>
      <c r="K23" s="49">
        <f t="shared" ref="K23" si="9">SUM(K14:K22)</f>
        <v>49.908915318113309</v>
      </c>
      <c r="L23" s="49">
        <f t="shared" ref="L23" si="10">SUM(L14:L22)</f>
        <v>29.951797107505467</v>
      </c>
      <c r="M23" s="49">
        <f t="shared" ref="M23" si="11">SUM(M14:M22)</f>
        <v>19.957118210607842</v>
      </c>
      <c r="N23" s="12"/>
      <c r="O23" s="49">
        <f t="shared" ref="O23" si="12">SUM(O14:O22)</f>
        <v>26.311675675634582</v>
      </c>
      <c r="P23" s="49">
        <f t="shared" ref="P23" si="13">SUM(P14:P22)</f>
        <v>13.755116034406482</v>
      </c>
      <c r="Q23" s="49">
        <f t="shared" ref="Q23" si="14">SUM(Q14:Q22)</f>
        <v>12.556559641228095</v>
      </c>
    </row>
    <row r="24" spans="1:17" ht="15.5">
      <c r="A24" s="13" t="s">
        <v>39</v>
      </c>
      <c r="B24" s="38"/>
      <c r="C24" s="28"/>
      <c r="D24" s="28"/>
      <c r="E24" s="28"/>
      <c r="F24" s="12"/>
      <c r="G24" s="12"/>
      <c r="H24" s="12"/>
      <c r="I24" s="12"/>
      <c r="J24" s="12"/>
      <c r="K24" s="28"/>
      <c r="L24" s="28"/>
      <c r="M24" s="28"/>
      <c r="N24" s="12"/>
      <c r="O24" s="28"/>
      <c r="P24" s="28"/>
      <c r="Q24" s="28"/>
    </row>
    <row r="25" spans="1:17" ht="15.5">
      <c r="A25" s="71" t="s">
        <v>69</v>
      </c>
      <c r="B25" s="66">
        <v>55.973999999999997</v>
      </c>
      <c r="C25" s="28">
        <v>59.536000000000001</v>
      </c>
      <c r="D25" s="28">
        <v>60.744999999999997</v>
      </c>
      <c r="E25" s="28">
        <v>63.006</v>
      </c>
      <c r="F25" s="12"/>
      <c r="G25" s="47">
        <v>0.74929999999999997</v>
      </c>
      <c r="H25" s="47">
        <v>0.38400000000000001</v>
      </c>
      <c r="I25" s="77">
        <f t="shared" ref="I25:I31" si="15">G25-H25</f>
        <v>0.36529999999999996</v>
      </c>
      <c r="J25" s="12"/>
      <c r="K25" s="47">
        <v>0.82</v>
      </c>
      <c r="L25" s="47">
        <v>0.62949999999999995</v>
      </c>
      <c r="M25" s="77">
        <f t="shared" ref="M25:M31" si="16">K25-L25</f>
        <v>0.1905</v>
      </c>
      <c r="N25" s="12"/>
      <c r="O25" s="47">
        <v>1.8695999999999999</v>
      </c>
      <c r="P25" s="47">
        <v>1.3368</v>
      </c>
      <c r="Q25" s="77">
        <f t="shared" ref="Q25:Q31" si="17">O25-P25</f>
        <v>0.53279999999999994</v>
      </c>
    </row>
    <row r="26" spans="1:17" ht="17.5">
      <c r="A26" s="71" t="s">
        <v>80</v>
      </c>
      <c r="B26" s="82">
        <v>14.035232312239984</v>
      </c>
      <c r="C26" s="28">
        <v>15.12800678670237</v>
      </c>
      <c r="D26" s="28">
        <v>14.643455629820421</v>
      </c>
      <c r="E26" s="28">
        <v>14.327779193181815</v>
      </c>
      <c r="F26" s="12"/>
      <c r="G26" s="47">
        <v>0.2843</v>
      </c>
      <c r="H26" s="47">
        <v>7.6200000000000004E-2</v>
      </c>
      <c r="I26" s="77">
        <f t="shared" si="15"/>
        <v>0.20810000000000001</v>
      </c>
      <c r="J26" s="12"/>
      <c r="K26" s="47">
        <v>0.30119999999999997</v>
      </c>
      <c r="L26" s="47">
        <v>5.2599999999999994E-2</v>
      </c>
      <c r="M26" s="77">
        <f t="shared" si="16"/>
        <v>0.24859999999999999</v>
      </c>
      <c r="N26" s="12"/>
      <c r="O26" s="47">
        <v>0.10965</v>
      </c>
      <c r="P26" s="47">
        <v>9.4800000000000009E-2</v>
      </c>
      <c r="Q26" s="77">
        <f t="shared" si="17"/>
        <v>1.4849999999999988E-2</v>
      </c>
    </row>
    <row r="27" spans="1:17" ht="15.5">
      <c r="A27" s="71" t="s">
        <v>64</v>
      </c>
      <c r="B27" s="15">
        <v>190.6</v>
      </c>
      <c r="C27" s="60">
        <v>136.9</v>
      </c>
      <c r="D27" s="60">
        <v>118.4</v>
      </c>
      <c r="E27" s="60">
        <v>90.1</v>
      </c>
      <c r="F27" s="12"/>
      <c r="G27" s="47">
        <v>10.6701</v>
      </c>
      <c r="H27" s="47">
        <v>30.24</v>
      </c>
      <c r="I27" s="77">
        <f t="shared" si="15"/>
        <v>-19.569899999999997</v>
      </c>
      <c r="J27" s="12"/>
      <c r="K27" s="47">
        <v>11.2027</v>
      </c>
      <c r="L27" s="47">
        <v>13.5715</v>
      </c>
      <c r="M27" s="77">
        <f t="shared" si="16"/>
        <v>-2.3688000000000002</v>
      </c>
      <c r="N27" s="12"/>
      <c r="O27" s="47">
        <v>2.6847500000000002</v>
      </c>
      <c r="P27" s="47">
        <v>10.316200000000002</v>
      </c>
      <c r="Q27" s="77">
        <f t="shared" si="17"/>
        <v>-7.6314500000000018</v>
      </c>
    </row>
    <row r="28" spans="1:17" ht="15.5">
      <c r="A28" s="71" t="s">
        <v>14</v>
      </c>
      <c r="B28" s="15">
        <v>600.20000000000005</v>
      </c>
      <c r="C28" s="60">
        <v>531.79999999999995</v>
      </c>
      <c r="D28" s="60">
        <v>477.8</v>
      </c>
      <c r="E28" s="60">
        <v>425.5</v>
      </c>
      <c r="F28" s="12"/>
      <c r="G28" s="47">
        <v>7.232800000000001</v>
      </c>
      <c r="H28" s="47">
        <v>24.079899999999999</v>
      </c>
      <c r="I28" s="77">
        <f t="shared" si="15"/>
        <v>-16.847099999999998</v>
      </c>
      <c r="J28" s="12"/>
      <c r="K28" s="47">
        <v>8.3166000000000011</v>
      </c>
      <c r="L28" s="47">
        <v>23.144400000000001</v>
      </c>
      <c r="M28" s="77">
        <f t="shared" si="16"/>
        <v>-14.8278</v>
      </c>
      <c r="N28" s="12"/>
      <c r="O28" s="47">
        <v>4.3035500000000004</v>
      </c>
      <c r="P28" s="47">
        <v>21.424349999999997</v>
      </c>
      <c r="Q28" s="77">
        <f t="shared" si="17"/>
        <v>-17.120799999999996</v>
      </c>
    </row>
    <row r="29" spans="1:17" ht="15.5">
      <c r="A29" s="71" t="s">
        <v>15</v>
      </c>
      <c r="B29" s="15">
        <v>39.85136</v>
      </c>
      <c r="C29" s="28">
        <v>34.787500000000001</v>
      </c>
      <c r="D29" s="28">
        <v>32.54307</v>
      </c>
      <c r="E29" s="28">
        <v>32.04016</v>
      </c>
      <c r="F29" s="12"/>
      <c r="G29" s="47">
        <v>0.46477999999999997</v>
      </c>
      <c r="H29" s="47">
        <v>0.68580999999999992</v>
      </c>
      <c r="I29" s="77">
        <f t="shared" si="15"/>
        <v>-0.22102999999999995</v>
      </c>
      <c r="J29" s="12"/>
      <c r="K29" s="47">
        <v>0.28105000000000002</v>
      </c>
      <c r="L29" s="47">
        <v>0.42485000000000001</v>
      </c>
      <c r="M29" s="77">
        <f t="shared" si="16"/>
        <v>-0.14379999999999998</v>
      </c>
      <c r="N29" s="12"/>
      <c r="O29" s="47">
        <v>0.12717999999999999</v>
      </c>
      <c r="P29" s="47">
        <v>0.37742999999999999</v>
      </c>
      <c r="Q29" s="77">
        <f t="shared" si="17"/>
        <v>-0.25024999999999997</v>
      </c>
    </row>
    <row r="30" spans="1:17" ht="15.5">
      <c r="A30" s="71" t="s">
        <v>73</v>
      </c>
      <c r="B30" s="15">
        <v>10.739076923076924</v>
      </c>
      <c r="C30" s="28">
        <v>9.1999999999999993</v>
      </c>
      <c r="D30" s="28">
        <v>7.6609230769230772</v>
      </c>
      <c r="E30" s="28">
        <v>6.1218461538461542</v>
      </c>
      <c r="F30" s="12"/>
      <c r="G30" s="47">
        <v>9.5399999999999985E-2</v>
      </c>
      <c r="H30" s="47">
        <v>1.1374000000000002</v>
      </c>
      <c r="I30" s="77">
        <f t="shared" si="15"/>
        <v>-1.0420000000000003</v>
      </c>
      <c r="J30" s="12"/>
      <c r="K30" s="47">
        <v>8.8900000000000007E-2</v>
      </c>
      <c r="L30" s="47">
        <v>0.92349999999999999</v>
      </c>
      <c r="M30" s="77">
        <f t="shared" si="16"/>
        <v>-0.83460000000000001</v>
      </c>
      <c r="N30" s="12"/>
      <c r="O30" s="47">
        <v>0.19635000000000002</v>
      </c>
      <c r="P30" s="47">
        <v>0.60279999999999989</v>
      </c>
      <c r="Q30" s="77">
        <f t="shared" si="17"/>
        <v>-0.40644999999999987</v>
      </c>
    </row>
    <row r="31" spans="1:17" ht="15.5">
      <c r="A31" s="71" t="s">
        <v>17</v>
      </c>
      <c r="B31" s="16">
        <v>885.2</v>
      </c>
      <c r="C31" s="65">
        <v>817.2</v>
      </c>
      <c r="D31" s="65">
        <v>756.3</v>
      </c>
      <c r="E31" s="65">
        <v>698.5</v>
      </c>
      <c r="F31" s="12"/>
      <c r="G31" s="76">
        <v>6.8127000000000004</v>
      </c>
      <c r="H31" s="76">
        <v>58.404900000000012</v>
      </c>
      <c r="I31" s="84">
        <f t="shared" si="15"/>
        <v>-51.592200000000012</v>
      </c>
      <c r="J31" s="12"/>
      <c r="K31" s="72">
        <v>14.3248</v>
      </c>
      <c r="L31" s="72">
        <v>66.815299999999993</v>
      </c>
      <c r="M31" s="84">
        <f t="shared" si="16"/>
        <v>-52.490499999999997</v>
      </c>
      <c r="N31" s="12"/>
      <c r="O31" s="72">
        <v>5.5591000000000008</v>
      </c>
      <c r="P31" s="72">
        <v>31.638750000000002</v>
      </c>
      <c r="Q31" s="84">
        <f t="shared" si="17"/>
        <v>-26.079650000000001</v>
      </c>
    </row>
    <row r="32" spans="1:17" ht="15.5">
      <c r="A32" s="11" t="s">
        <v>6</v>
      </c>
      <c r="B32" s="38">
        <f>SUM(B25:B31)</f>
        <v>1796.5996692353169</v>
      </c>
      <c r="C32" s="38">
        <f t="shared" ref="C32:E32" si="18">SUM(C25:C31)</f>
        <v>1604.5515067867025</v>
      </c>
      <c r="D32" s="38">
        <f t="shared" si="18"/>
        <v>1468.0924487067432</v>
      </c>
      <c r="E32" s="38">
        <f t="shared" si="18"/>
        <v>1329.5957853470281</v>
      </c>
      <c r="F32" s="12"/>
      <c r="G32" s="49">
        <f t="shared" ref="G32:I32" si="19">SUM(G25:G31)</f>
        <v>26.309380000000004</v>
      </c>
      <c r="H32" s="49">
        <f t="shared" si="19"/>
        <v>115.00821000000001</v>
      </c>
      <c r="I32" s="49">
        <f t="shared" si="19"/>
        <v>-88.698830000000015</v>
      </c>
      <c r="J32" s="12"/>
      <c r="K32" s="49">
        <f t="shared" ref="K32:M32" si="20">SUM(K25:K31)</f>
        <v>35.335250000000002</v>
      </c>
      <c r="L32" s="49">
        <f t="shared" si="20"/>
        <v>105.56164999999999</v>
      </c>
      <c r="M32" s="49">
        <f t="shared" si="20"/>
        <v>-70.226399999999998</v>
      </c>
      <c r="N32" s="12"/>
      <c r="O32" s="49">
        <f t="shared" ref="O32:Q32" si="21">SUM(O25:O31)</f>
        <v>14.85018</v>
      </c>
      <c r="P32" s="49">
        <f t="shared" si="21"/>
        <v>65.79113000000001</v>
      </c>
      <c r="Q32" s="49">
        <f t="shared" si="21"/>
        <v>-50.940950000000001</v>
      </c>
    </row>
    <row r="33" spans="1:17" ht="15.5">
      <c r="A33" s="18" t="s">
        <v>48</v>
      </c>
      <c r="B33" s="38"/>
      <c r="C33" s="28"/>
      <c r="D33" s="28"/>
      <c r="E33" s="28"/>
      <c r="F33" s="12"/>
      <c r="G33" s="12"/>
      <c r="H33" s="12"/>
      <c r="I33" s="12"/>
      <c r="J33" s="12"/>
      <c r="K33" s="28"/>
      <c r="L33" s="28"/>
      <c r="M33" s="28"/>
      <c r="N33" s="12"/>
      <c r="O33" s="28"/>
      <c r="P33" s="28"/>
      <c r="Q33" s="28"/>
    </row>
    <row r="34" spans="1:17" ht="15.5">
      <c r="A34" s="71" t="s">
        <v>69</v>
      </c>
      <c r="B34" s="15">
        <v>7.9640000000000004</v>
      </c>
      <c r="C34" s="28">
        <v>8.0549999999999997</v>
      </c>
      <c r="D34" s="28">
        <v>8.7509999999999994</v>
      </c>
      <c r="E34" s="28">
        <v>9.1539999999999999</v>
      </c>
      <c r="F34" s="12"/>
      <c r="G34" s="12"/>
      <c r="H34" s="12"/>
      <c r="I34" s="12"/>
      <c r="J34" s="12"/>
      <c r="K34" s="28"/>
      <c r="L34" s="28"/>
      <c r="M34" s="28"/>
      <c r="N34" s="12"/>
      <c r="O34" s="28"/>
      <c r="P34" s="28"/>
      <c r="Q34" s="28"/>
    </row>
    <row r="35" spans="1:17" ht="17.5">
      <c r="A35" s="71" t="s">
        <v>80</v>
      </c>
      <c r="B35" s="15">
        <v>1.9969376877600176</v>
      </c>
      <c r="C35" s="28">
        <v>2.0467632132976283</v>
      </c>
      <c r="D35" s="28">
        <v>2.1095543701795787</v>
      </c>
      <c r="E35" s="28">
        <v>2.0816508068181814</v>
      </c>
      <c r="F35" s="12"/>
      <c r="G35" s="12"/>
      <c r="H35" s="12"/>
      <c r="I35" s="12"/>
      <c r="J35" s="12"/>
      <c r="K35" s="28"/>
      <c r="L35" s="28"/>
      <c r="M35" s="28"/>
      <c r="N35" s="12"/>
      <c r="O35" s="28"/>
      <c r="P35" s="28"/>
      <c r="Q35" s="28"/>
    </row>
    <row r="36" spans="1:17" ht="15.5">
      <c r="A36" s="71" t="s">
        <v>64</v>
      </c>
      <c r="B36" s="15">
        <v>53.145540000000011</v>
      </c>
      <c r="C36" s="60">
        <v>85.236820000000023</v>
      </c>
      <c r="D36" s="60">
        <v>99.478360000000009</v>
      </c>
      <c r="E36" s="60">
        <v>116.05967999999999</v>
      </c>
      <c r="F36" s="12"/>
      <c r="G36" s="12"/>
      <c r="H36" s="12"/>
      <c r="I36" s="12"/>
      <c r="J36" s="12"/>
      <c r="K36" s="28"/>
      <c r="L36" s="28"/>
      <c r="M36" s="28"/>
      <c r="N36" s="12"/>
      <c r="O36" s="28"/>
      <c r="P36" s="28"/>
      <c r="Q36" s="28"/>
    </row>
    <row r="37" spans="1:17" ht="15.5">
      <c r="A37" s="71" t="s">
        <v>14</v>
      </c>
      <c r="B37" s="15">
        <v>142.6012768999999</v>
      </c>
      <c r="C37" s="60">
        <v>178.24884800000007</v>
      </c>
      <c r="D37" s="60">
        <v>198.21536999999984</v>
      </c>
      <c r="E37" s="60">
        <v>211.13897000000009</v>
      </c>
      <c r="F37" s="12"/>
      <c r="G37" s="12"/>
      <c r="H37" s="12"/>
      <c r="I37" s="12"/>
      <c r="J37" s="12"/>
      <c r="K37" s="28"/>
      <c r="L37" s="28"/>
      <c r="M37" s="28"/>
      <c r="N37" s="12"/>
      <c r="O37" s="28"/>
      <c r="P37" s="28"/>
      <c r="Q37" s="28"/>
    </row>
    <row r="38" spans="1:17" ht="15.5">
      <c r="A38" s="71" t="s">
        <v>15</v>
      </c>
      <c r="B38" s="15">
        <v>30.740289999999995</v>
      </c>
      <c r="C38" s="28">
        <v>33.593850000000003</v>
      </c>
      <c r="D38" s="28">
        <v>34.400239999999997</v>
      </c>
      <c r="E38" s="28">
        <v>33.651919999999997</v>
      </c>
      <c r="F38" s="12"/>
      <c r="G38" s="12"/>
      <c r="H38" s="12"/>
      <c r="I38" s="12"/>
      <c r="J38" s="12"/>
      <c r="K38" s="28"/>
      <c r="L38" s="28"/>
      <c r="M38" s="28"/>
      <c r="N38" s="12"/>
      <c r="O38" s="28"/>
      <c r="P38" s="28"/>
      <c r="Q38" s="28"/>
    </row>
    <row r="39" spans="1:17" ht="15.5">
      <c r="A39" s="71" t="s">
        <v>16</v>
      </c>
      <c r="B39" s="15">
        <v>23.223593076923084</v>
      </c>
      <c r="C39" s="28">
        <v>23.427759999999999</v>
      </c>
      <c r="D39" s="28">
        <v>23.541716923076923</v>
      </c>
      <c r="E39" s="28">
        <v>24.171513846153843</v>
      </c>
      <c r="F39" s="12"/>
      <c r="G39" s="12"/>
      <c r="H39" s="12"/>
      <c r="I39" s="12"/>
      <c r="J39" s="12"/>
      <c r="K39" s="28"/>
      <c r="L39" s="28"/>
      <c r="M39" s="28"/>
      <c r="N39" s="12"/>
      <c r="O39" s="28"/>
      <c r="P39" s="28"/>
      <c r="Q39" s="28"/>
    </row>
    <row r="40" spans="1:17" ht="15.5">
      <c r="A40" s="71" t="s">
        <v>17</v>
      </c>
      <c r="B40" s="16">
        <v>88.466299999999933</v>
      </c>
      <c r="C40" s="65">
        <v>105.44506000000001</v>
      </c>
      <c r="D40" s="65">
        <v>113.85443000000009</v>
      </c>
      <c r="E40" s="65">
        <v>145.68580999999983</v>
      </c>
      <c r="F40" s="12"/>
      <c r="G40" s="42"/>
      <c r="H40" s="42"/>
      <c r="I40" s="42"/>
      <c r="J40" s="12"/>
      <c r="K40" s="29"/>
      <c r="L40" s="29"/>
      <c r="M40" s="29"/>
      <c r="N40" s="12"/>
      <c r="O40" s="29"/>
      <c r="P40" s="29"/>
      <c r="Q40" s="29"/>
    </row>
    <row r="41" spans="1:17" ht="15.5">
      <c r="A41" s="11" t="s">
        <v>6</v>
      </c>
      <c r="B41" s="38">
        <f>SUM(B34:B40)</f>
        <v>348.13793766468291</v>
      </c>
      <c r="C41" s="38">
        <f t="shared" ref="C41:E41" si="22">SUM(C34:C40)</f>
        <v>436.05410121329766</v>
      </c>
      <c r="D41" s="38">
        <f t="shared" si="22"/>
        <v>480.35067129325643</v>
      </c>
      <c r="E41" s="38">
        <f t="shared" si="22"/>
        <v>541.94354465297192</v>
      </c>
      <c r="F41" s="12"/>
      <c r="G41" s="49">
        <f>SUM(G34:G40)</f>
        <v>0</v>
      </c>
      <c r="H41" s="49">
        <f t="shared" ref="H41:I41" si="23">SUM(H34:H40)</f>
        <v>0</v>
      </c>
      <c r="I41" s="49">
        <f t="shared" si="23"/>
        <v>0</v>
      </c>
      <c r="J41" s="12"/>
      <c r="K41" s="49">
        <f t="shared" ref="K41:M41" si="24">SUM(K34:K40)</f>
        <v>0</v>
      </c>
      <c r="L41" s="49">
        <f t="shared" si="24"/>
        <v>0</v>
      </c>
      <c r="M41" s="49">
        <f t="shared" si="24"/>
        <v>0</v>
      </c>
      <c r="N41" s="12"/>
      <c r="O41" s="49">
        <f t="shared" ref="O41:Q41" si="25">SUM(O34:O40)</f>
        <v>0</v>
      </c>
      <c r="P41" s="49">
        <f t="shared" si="25"/>
        <v>0</v>
      </c>
      <c r="Q41" s="49">
        <f t="shared" si="25"/>
        <v>0</v>
      </c>
    </row>
    <row r="42" spans="1:17" ht="15" customHeight="1">
      <c r="A42" s="13" t="s">
        <v>40</v>
      </c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>
      <c r="A43" s="71" t="s">
        <v>69</v>
      </c>
      <c r="B43" s="58">
        <f t="shared" ref="B43:E49" si="26">B25+B34</f>
        <v>63.937999999999995</v>
      </c>
      <c r="C43" s="59">
        <f t="shared" si="26"/>
        <v>67.591000000000008</v>
      </c>
      <c r="D43" s="59">
        <f t="shared" si="26"/>
        <v>69.495999999999995</v>
      </c>
      <c r="E43" s="59">
        <f t="shared" si="26"/>
        <v>72.16</v>
      </c>
      <c r="F43" s="17"/>
      <c r="G43" s="95">
        <f t="shared" ref="G43:I49" si="27">G25+G34</f>
        <v>0.74929999999999997</v>
      </c>
      <c r="H43" s="95">
        <f t="shared" si="27"/>
        <v>0.38400000000000001</v>
      </c>
      <c r="I43" s="95">
        <f t="shared" si="27"/>
        <v>0.36529999999999996</v>
      </c>
      <c r="J43" s="96"/>
      <c r="K43" s="95">
        <f t="shared" ref="K43:M49" si="28">K25+K34</f>
        <v>0.82</v>
      </c>
      <c r="L43" s="95">
        <f t="shared" si="28"/>
        <v>0.62949999999999995</v>
      </c>
      <c r="M43" s="95">
        <f t="shared" si="28"/>
        <v>0.1905</v>
      </c>
      <c r="N43" s="96"/>
      <c r="O43" s="95">
        <f t="shared" ref="O43:Q49" si="29">O25+O34</f>
        <v>1.8695999999999999</v>
      </c>
      <c r="P43" s="95">
        <f t="shared" si="29"/>
        <v>1.3368</v>
      </c>
      <c r="Q43" s="95">
        <f t="shared" si="29"/>
        <v>0.53279999999999994</v>
      </c>
    </row>
    <row r="44" spans="1:17" ht="15.75" customHeight="1">
      <c r="A44" s="71" t="s">
        <v>80</v>
      </c>
      <c r="B44" s="10">
        <f t="shared" si="26"/>
        <v>16.032170000000001</v>
      </c>
      <c r="C44" s="15">
        <f t="shared" si="26"/>
        <v>17.174769999999999</v>
      </c>
      <c r="D44" s="15">
        <f t="shared" si="26"/>
        <v>16.75301</v>
      </c>
      <c r="E44" s="15">
        <f t="shared" si="26"/>
        <v>16.409429999999997</v>
      </c>
      <c r="F44" s="15"/>
      <c r="G44" s="69">
        <f t="shared" si="27"/>
        <v>0.2843</v>
      </c>
      <c r="H44" s="69">
        <f t="shared" si="27"/>
        <v>7.6200000000000004E-2</v>
      </c>
      <c r="I44" s="69">
        <f t="shared" si="27"/>
        <v>0.20810000000000001</v>
      </c>
      <c r="J44" s="69"/>
      <c r="K44" s="69">
        <f t="shared" si="28"/>
        <v>0.30119999999999997</v>
      </c>
      <c r="L44" s="69">
        <f t="shared" si="28"/>
        <v>5.2599999999999994E-2</v>
      </c>
      <c r="M44" s="69">
        <f t="shared" si="28"/>
        <v>0.24859999999999999</v>
      </c>
      <c r="N44" s="69"/>
      <c r="O44" s="69">
        <f t="shared" si="29"/>
        <v>0.10965</v>
      </c>
      <c r="P44" s="69">
        <f t="shared" si="29"/>
        <v>9.4800000000000009E-2</v>
      </c>
      <c r="Q44" s="69">
        <f t="shared" si="29"/>
        <v>1.4849999999999988E-2</v>
      </c>
    </row>
    <row r="45" spans="1:17" ht="15.75" customHeight="1">
      <c r="A45" s="71" t="s">
        <v>64</v>
      </c>
      <c r="B45" s="10">
        <f t="shared" si="26"/>
        <v>243.74554000000001</v>
      </c>
      <c r="C45" s="15">
        <f t="shared" si="26"/>
        <v>222.13682000000003</v>
      </c>
      <c r="D45" s="15">
        <f t="shared" si="26"/>
        <v>217.87836000000001</v>
      </c>
      <c r="E45" s="15">
        <f t="shared" si="26"/>
        <v>206.15967999999998</v>
      </c>
      <c r="F45" s="15"/>
      <c r="G45" s="69">
        <f t="shared" si="27"/>
        <v>10.6701</v>
      </c>
      <c r="H45" s="69">
        <f t="shared" si="27"/>
        <v>30.24</v>
      </c>
      <c r="I45" s="69">
        <f t="shared" si="27"/>
        <v>-19.569899999999997</v>
      </c>
      <c r="J45" s="69"/>
      <c r="K45" s="69">
        <f t="shared" si="28"/>
        <v>11.2027</v>
      </c>
      <c r="L45" s="69">
        <f t="shared" si="28"/>
        <v>13.5715</v>
      </c>
      <c r="M45" s="69">
        <f t="shared" si="28"/>
        <v>-2.3688000000000002</v>
      </c>
      <c r="N45" s="69"/>
      <c r="O45" s="69">
        <f t="shared" si="29"/>
        <v>2.6847500000000002</v>
      </c>
      <c r="P45" s="69">
        <f t="shared" si="29"/>
        <v>10.316200000000002</v>
      </c>
      <c r="Q45" s="69">
        <f t="shared" si="29"/>
        <v>-7.6314500000000018</v>
      </c>
    </row>
    <row r="46" spans="1:17" ht="15.5">
      <c r="A46" s="71" t="s">
        <v>14</v>
      </c>
      <c r="B46" s="10">
        <f t="shared" si="26"/>
        <v>742.80127689999995</v>
      </c>
      <c r="C46" s="15">
        <f t="shared" si="26"/>
        <v>710.04884800000002</v>
      </c>
      <c r="D46" s="15">
        <f t="shared" si="26"/>
        <v>676.01536999999985</v>
      </c>
      <c r="E46" s="15">
        <f t="shared" si="26"/>
        <v>636.63897000000009</v>
      </c>
      <c r="F46" s="15"/>
      <c r="G46" s="69">
        <f t="shared" si="27"/>
        <v>7.232800000000001</v>
      </c>
      <c r="H46" s="69">
        <f t="shared" si="27"/>
        <v>24.079899999999999</v>
      </c>
      <c r="I46" s="69">
        <f t="shared" si="27"/>
        <v>-16.847099999999998</v>
      </c>
      <c r="J46" s="69"/>
      <c r="K46" s="69">
        <f t="shared" si="28"/>
        <v>8.3166000000000011</v>
      </c>
      <c r="L46" s="69">
        <f t="shared" si="28"/>
        <v>23.144400000000001</v>
      </c>
      <c r="M46" s="69">
        <f t="shared" si="28"/>
        <v>-14.8278</v>
      </c>
      <c r="N46" s="69"/>
      <c r="O46" s="69">
        <f t="shared" si="29"/>
        <v>4.3035500000000004</v>
      </c>
      <c r="P46" s="69">
        <f t="shared" si="29"/>
        <v>21.424349999999997</v>
      </c>
      <c r="Q46" s="69">
        <f t="shared" si="29"/>
        <v>-17.120799999999996</v>
      </c>
    </row>
    <row r="47" spans="1:17" ht="15.5">
      <c r="A47" s="71" t="s">
        <v>15</v>
      </c>
      <c r="B47" s="10">
        <f t="shared" si="26"/>
        <v>70.591649999999987</v>
      </c>
      <c r="C47" s="15">
        <f t="shared" si="26"/>
        <v>68.381349999999998</v>
      </c>
      <c r="D47" s="15">
        <f t="shared" si="26"/>
        <v>66.943309999999997</v>
      </c>
      <c r="E47" s="15">
        <f t="shared" si="26"/>
        <v>65.692080000000004</v>
      </c>
      <c r="F47" s="15"/>
      <c r="G47" s="69">
        <f t="shared" si="27"/>
        <v>0.46477999999999997</v>
      </c>
      <c r="H47" s="69">
        <f t="shared" si="27"/>
        <v>0.68580999999999992</v>
      </c>
      <c r="I47" s="69">
        <f t="shared" si="27"/>
        <v>-0.22102999999999995</v>
      </c>
      <c r="J47" s="69"/>
      <c r="K47" s="69">
        <f t="shared" si="28"/>
        <v>0.28105000000000002</v>
      </c>
      <c r="L47" s="69">
        <f t="shared" si="28"/>
        <v>0.42485000000000001</v>
      </c>
      <c r="M47" s="69">
        <f t="shared" si="28"/>
        <v>-0.14379999999999998</v>
      </c>
      <c r="N47" s="69"/>
      <c r="O47" s="69">
        <f t="shared" si="29"/>
        <v>0.12717999999999999</v>
      </c>
      <c r="P47" s="69">
        <f t="shared" si="29"/>
        <v>0.37742999999999999</v>
      </c>
      <c r="Q47" s="69">
        <f t="shared" si="29"/>
        <v>-0.25024999999999997</v>
      </c>
    </row>
    <row r="48" spans="1:17" ht="15.5">
      <c r="A48" s="71" t="s">
        <v>16</v>
      </c>
      <c r="B48" s="10">
        <f t="shared" si="26"/>
        <v>33.96267000000001</v>
      </c>
      <c r="C48" s="15">
        <f t="shared" si="26"/>
        <v>32.627759999999995</v>
      </c>
      <c r="D48" s="15">
        <f t="shared" si="26"/>
        <v>31.202639999999999</v>
      </c>
      <c r="E48" s="15">
        <f t="shared" si="26"/>
        <v>30.293359999999996</v>
      </c>
      <c r="F48" s="15"/>
      <c r="G48" s="69">
        <f t="shared" si="27"/>
        <v>9.5399999999999985E-2</v>
      </c>
      <c r="H48" s="69">
        <f t="shared" si="27"/>
        <v>1.1374000000000002</v>
      </c>
      <c r="I48" s="69">
        <f t="shared" si="27"/>
        <v>-1.0420000000000003</v>
      </c>
      <c r="J48" s="69"/>
      <c r="K48" s="69">
        <f t="shared" si="28"/>
        <v>8.8900000000000007E-2</v>
      </c>
      <c r="L48" s="69">
        <f t="shared" si="28"/>
        <v>0.92349999999999999</v>
      </c>
      <c r="M48" s="69">
        <f t="shared" si="28"/>
        <v>-0.83460000000000001</v>
      </c>
      <c r="N48" s="69"/>
      <c r="O48" s="69">
        <f t="shared" si="29"/>
        <v>0.19635000000000002</v>
      </c>
      <c r="P48" s="69">
        <f t="shared" si="29"/>
        <v>0.60279999999999989</v>
      </c>
      <c r="Q48" s="69">
        <f t="shared" si="29"/>
        <v>-0.40644999999999987</v>
      </c>
    </row>
    <row r="49" spans="1:17" ht="15.5">
      <c r="A49" s="71" t="s">
        <v>17</v>
      </c>
      <c r="B49" s="37">
        <f t="shared" si="26"/>
        <v>973.66629999999998</v>
      </c>
      <c r="C49" s="16">
        <f t="shared" si="26"/>
        <v>922.64506000000006</v>
      </c>
      <c r="D49" s="16">
        <f t="shared" si="26"/>
        <v>870.15443000000005</v>
      </c>
      <c r="E49" s="16">
        <f t="shared" si="26"/>
        <v>844.18580999999983</v>
      </c>
      <c r="F49" s="15"/>
      <c r="G49" s="97">
        <f t="shared" si="27"/>
        <v>6.8127000000000004</v>
      </c>
      <c r="H49" s="97">
        <f t="shared" si="27"/>
        <v>58.404900000000012</v>
      </c>
      <c r="I49" s="97">
        <f t="shared" si="27"/>
        <v>-51.592200000000012</v>
      </c>
      <c r="J49" s="69"/>
      <c r="K49" s="97">
        <f t="shared" si="28"/>
        <v>14.3248</v>
      </c>
      <c r="L49" s="97">
        <f t="shared" si="28"/>
        <v>66.815299999999993</v>
      </c>
      <c r="M49" s="97">
        <f t="shared" si="28"/>
        <v>-52.490499999999997</v>
      </c>
      <c r="N49" s="69"/>
      <c r="O49" s="97">
        <f t="shared" si="29"/>
        <v>5.5591000000000008</v>
      </c>
      <c r="P49" s="97">
        <f t="shared" si="29"/>
        <v>31.638750000000002</v>
      </c>
      <c r="Q49" s="97">
        <f t="shared" si="29"/>
        <v>-26.079650000000001</v>
      </c>
    </row>
    <row r="50" spans="1:17" ht="15.5">
      <c r="A50" s="11" t="s">
        <v>6</v>
      </c>
      <c r="B50" s="38">
        <f>SUM(B43:B49)</f>
        <v>2144.7376069000002</v>
      </c>
      <c r="C50" s="38">
        <f t="shared" ref="C50:E50" si="30">SUM(C43:C49)</f>
        <v>2040.6056080000003</v>
      </c>
      <c r="D50" s="38">
        <f t="shared" si="30"/>
        <v>1948.4431199999999</v>
      </c>
      <c r="E50" s="38">
        <f t="shared" si="30"/>
        <v>1871.5393300000001</v>
      </c>
      <c r="F50" s="17"/>
      <c r="G50" s="49">
        <f>SUM(G43:G49)</f>
        <v>26.309380000000004</v>
      </c>
      <c r="H50" s="49">
        <f t="shared" ref="H50:I50" si="31">SUM(H43:H49)</f>
        <v>115.00821000000001</v>
      </c>
      <c r="I50" s="49">
        <f t="shared" si="31"/>
        <v>-88.698830000000015</v>
      </c>
      <c r="J50" s="17"/>
      <c r="K50" s="49">
        <f t="shared" ref="K50:M50" si="32">SUM(K43:K49)</f>
        <v>35.335250000000002</v>
      </c>
      <c r="L50" s="49">
        <f t="shared" si="32"/>
        <v>105.56164999999999</v>
      </c>
      <c r="M50" s="49">
        <f t="shared" si="32"/>
        <v>-70.226399999999998</v>
      </c>
      <c r="N50" s="17"/>
      <c r="O50" s="49">
        <f t="shared" ref="O50:Q50" si="33">SUM(O43:O49)</f>
        <v>14.85018</v>
      </c>
      <c r="P50" s="49">
        <f t="shared" si="33"/>
        <v>65.79113000000001</v>
      </c>
      <c r="Q50" s="49">
        <f t="shared" si="33"/>
        <v>-50.940950000000001</v>
      </c>
    </row>
    <row r="51" spans="1:17" ht="15.5">
      <c r="A51" s="19" t="s">
        <v>19</v>
      </c>
      <c r="B51" s="20">
        <f>B12+B23+B50</f>
        <v>4021.7877424769786</v>
      </c>
      <c r="C51" s="20">
        <f>C12+C23+C50</f>
        <v>3931.1757655089382</v>
      </c>
      <c r="D51" s="20">
        <f>D12+D23+D50</f>
        <v>3873.7707958713968</v>
      </c>
      <c r="E51" s="20">
        <f>E12+E23+E50</f>
        <v>3812.0117031431041</v>
      </c>
      <c r="F51" s="20"/>
      <c r="G51" s="21">
        <f>G12+G23+G50</f>
        <v>87.196172209450793</v>
      </c>
      <c r="H51" s="21">
        <f>H12+H23+H50</f>
        <v>166.97474873565085</v>
      </c>
      <c r="I51" s="21">
        <f>I12+I23+I50</f>
        <v>-79.778576526200084</v>
      </c>
      <c r="J51" s="21"/>
      <c r="K51" s="21">
        <f>K12+K23+K50</f>
        <v>92.749165318113313</v>
      </c>
      <c r="L51" s="21">
        <f>L12+L23+L50</f>
        <v>136.41944710750545</v>
      </c>
      <c r="M51" s="21">
        <f>M12+M23+M50</f>
        <v>-43.670281789392156</v>
      </c>
      <c r="N51" s="21"/>
      <c r="O51" s="21">
        <f>O12+O23+O50</f>
        <v>46.386855675634585</v>
      </c>
      <c r="P51" s="21">
        <f>P12+P23+P50</f>
        <v>80.370246034406492</v>
      </c>
      <c r="Q51" s="21">
        <f>Q12+Q23+Q50</f>
        <v>-33.983390358771906</v>
      </c>
    </row>
    <row r="52" spans="1:17" ht="17.5">
      <c r="A52" s="32" t="s">
        <v>45</v>
      </c>
      <c r="B52" s="22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24"/>
      <c r="N52" s="24"/>
      <c r="O52" s="24"/>
      <c r="P52" s="24"/>
      <c r="Q52" s="24"/>
    </row>
    <row r="53" spans="1:17" ht="15.5">
      <c r="A53" t="s">
        <v>44</v>
      </c>
      <c r="B53" s="22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24"/>
      <c r="N53" s="24"/>
      <c r="O53" s="24"/>
      <c r="P53" s="24"/>
      <c r="Q53" s="24"/>
    </row>
    <row r="54" spans="1:17" ht="17.5">
      <c r="A54" s="31" t="s">
        <v>66</v>
      </c>
      <c r="G54" s="23"/>
      <c r="H54" s="23"/>
      <c r="I54" s="23"/>
      <c r="J54" s="23"/>
      <c r="K54" s="24"/>
      <c r="L54" s="24"/>
      <c r="M54" s="24"/>
      <c r="N54" s="24"/>
      <c r="O54" s="24"/>
      <c r="P54" s="24"/>
      <c r="Q54" s="24"/>
    </row>
    <row r="55" spans="1:17" ht="17.5">
      <c r="A55" s="27" t="s">
        <v>46</v>
      </c>
    </row>
    <row r="56" spans="1:17" ht="17.5">
      <c r="A56" s="31" t="s">
        <v>95</v>
      </c>
    </row>
    <row r="57" spans="1:17" ht="17.5">
      <c r="A57" s="45" t="s">
        <v>67</v>
      </c>
      <c r="C57" s="44" t="s">
        <v>65</v>
      </c>
    </row>
    <row r="58" spans="1:17" ht="17.5">
      <c r="A58" s="45" t="s">
        <v>72</v>
      </c>
      <c r="C58" s="44" t="s">
        <v>65</v>
      </c>
    </row>
    <row r="59" spans="1:17" ht="17.5">
      <c r="A59" s="31" t="s">
        <v>78</v>
      </c>
    </row>
    <row r="60" spans="1:17" ht="17.5">
      <c r="A60" s="31" t="s">
        <v>68</v>
      </c>
    </row>
    <row r="64" spans="1:17">
      <c r="A64" t="s">
        <v>119</v>
      </c>
    </row>
    <row r="65" spans="2:7">
      <c r="C65" t="s">
        <v>118</v>
      </c>
    </row>
    <row r="66" spans="2:7">
      <c r="B66" t="s">
        <v>109</v>
      </c>
      <c r="C66" t="s">
        <v>104</v>
      </c>
      <c r="D66" t="s">
        <v>103</v>
      </c>
      <c r="E66" t="s">
        <v>102</v>
      </c>
      <c r="F66" t="s">
        <v>101</v>
      </c>
      <c r="G66" t="s">
        <v>100</v>
      </c>
    </row>
    <row r="67" spans="2:7">
      <c r="B67">
        <v>1990</v>
      </c>
      <c r="C67" s="28">
        <f>B51</f>
        <v>4021.7877424769786</v>
      </c>
      <c r="D67" s="28">
        <f>B12</f>
        <v>1134.9000000000001</v>
      </c>
      <c r="E67" s="28">
        <f>B23</f>
        <v>742.15013557697819</v>
      </c>
      <c r="F67" s="28">
        <f>B32</f>
        <v>1796.5996692353169</v>
      </c>
      <c r="G67" s="28">
        <f>B41</f>
        <v>348.13793766468291</v>
      </c>
    </row>
    <row r="68" spans="2:7">
      <c r="B68">
        <v>2000</v>
      </c>
      <c r="C68" s="28">
        <f>C51</f>
        <v>3931.1757655089382</v>
      </c>
      <c r="D68" s="28">
        <f>C12</f>
        <v>1139.6000000000001</v>
      </c>
      <c r="E68" s="28">
        <f>C23</f>
        <v>750.97015750893786</v>
      </c>
      <c r="F68" s="28">
        <f>C32</f>
        <v>1604.5515067867025</v>
      </c>
      <c r="G68" s="28">
        <f>C41</f>
        <v>436.05410121329766</v>
      </c>
    </row>
    <row r="69" spans="2:7">
      <c r="B69">
        <v>2010</v>
      </c>
      <c r="C69" s="28">
        <f>D51</f>
        <v>3873.7707958713968</v>
      </c>
      <c r="D69" s="28">
        <f>D12</f>
        <v>1148.9000000000001</v>
      </c>
      <c r="E69" s="28">
        <f>D23</f>
        <v>776.42767587139679</v>
      </c>
      <c r="F69" s="28">
        <f>D32</f>
        <v>1468.0924487067432</v>
      </c>
      <c r="G69" s="28">
        <f>D41</f>
        <v>480.35067129325643</v>
      </c>
    </row>
    <row r="70" spans="2:7">
      <c r="B70">
        <v>2020</v>
      </c>
      <c r="C70" s="28">
        <f>E51</f>
        <v>3812.0117031431041</v>
      </c>
      <c r="D70" s="28">
        <f>E12</f>
        <v>1146.4000000000001</v>
      </c>
      <c r="E70" s="28">
        <f>E23</f>
        <v>794.07237314310385</v>
      </c>
      <c r="F70" s="28">
        <f>E32</f>
        <v>1329.5957853470281</v>
      </c>
      <c r="G70" s="28">
        <f>E41</f>
        <v>541.94354465297192</v>
      </c>
    </row>
  </sheetData>
  <mergeCells count="8">
    <mergeCell ref="K3:M3"/>
    <mergeCell ref="O3:Q3"/>
    <mergeCell ref="A3:A4"/>
    <mergeCell ref="B3:B4"/>
    <mergeCell ref="C3:C4"/>
    <mergeCell ref="D3:D4"/>
    <mergeCell ref="E3:E4"/>
    <mergeCell ref="G3:I3"/>
  </mergeCells>
  <phoneticPr fontId="25"/>
  <pageMargins left="0.70000000000000007" right="0.70000000000000007" top="0.75000000000000011" bottom="0.75000000000000011" header="0.30000000000000004" footer="0.30000000000000004"/>
  <pageSetup paperSize="8" scale="70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4"/>
  <sheetViews>
    <sheetView zoomScale="80" zoomScaleNormal="80" zoomScalePageLayoutView="125" workbookViewId="0"/>
  </sheetViews>
  <sheetFormatPr defaultColWidth="8.7265625" defaultRowHeight="14.5"/>
  <cols>
    <col min="1" max="1" width="37.7265625" customWidth="1"/>
    <col min="2" max="2" width="10.453125" customWidth="1"/>
    <col min="3" max="3" width="9.453125" customWidth="1"/>
    <col min="7" max="7" width="11.453125" customWidth="1"/>
    <col min="8" max="8" width="10.7265625" customWidth="1"/>
    <col min="9" max="9" width="3.453125" customWidth="1"/>
    <col min="10" max="10" width="37.7265625" customWidth="1"/>
    <col min="11" max="11" width="10.453125" customWidth="1"/>
    <col min="12" max="12" width="9.453125" customWidth="1"/>
    <col min="16" max="16" width="11.453125" customWidth="1"/>
    <col min="17" max="17" width="10.7265625" customWidth="1"/>
    <col min="19" max="19" width="37.7265625" customWidth="1"/>
    <col min="20" max="20" width="10.453125" customWidth="1"/>
    <col min="21" max="21" width="9.453125" customWidth="1"/>
    <col min="25" max="25" width="11.453125" customWidth="1"/>
    <col min="26" max="26" width="10.81640625" customWidth="1"/>
    <col min="28" max="28" width="37.7265625" customWidth="1"/>
    <col min="29" max="29" width="10.453125" customWidth="1"/>
    <col min="30" max="30" width="9.453125" customWidth="1"/>
    <col min="34" max="34" width="11.453125" customWidth="1"/>
    <col min="35" max="35" width="10.7265625" customWidth="1"/>
  </cols>
  <sheetData>
    <row r="1" spans="1:36" ht="21">
      <c r="A1" s="1" t="s">
        <v>128</v>
      </c>
      <c r="J1" s="1" t="s">
        <v>129</v>
      </c>
      <c r="S1" s="1" t="s">
        <v>130</v>
      </c>
      <c r="AB1" s="1" t="s">
        <v>131</v>
      </c>
    </row>
    <row r="3" spans="1:36" ht="18.75" customHeight="1">
      <c r="A3" s="120" t="s">
        <v>0</v>
      </c>
      <c r="B3" s="123">
        <v>1990</v>
      </c>
      <c r="C3" s="123"/>
      <c r="D3" s="123"/>
      <c r="E3" s="123"/>
      <c r="F3" s="123"/>
      <c r="G3" s="123"/>
      <c r="H3" s="123"/>
      <c r="J3" s="120" t="s">
        <v>0</v>
      </c>
      <c r="K3" s="123">
        <v>2000</v>
      </c>
      <c r="L3" s="123"/>
      <c r="M3" s="123"/>
      <c r="N3" s="123"/>
      <c r="O3" s="123"/>
      <c r="P3" s="123"/>
      <c r="Q3" s="123"/>
      <c r="S3" s="120" t="s">
        <v>0</v>
      </c>
      <c r="T3" s="123">
        <v>2010</v>
      </c>
      <c r="U3" s="123"/>
      <c r="V3" s="123"/>
      <c r="W3" s="123"/>
      <c r="X3" s="123"/>
      <c r="Y3" s="123"/>
      <c r="Z3" s="123"/>
      <c r="AB3" s="120" t="s">
        <v>0</v>
      </c>
      <c r="AC3" s="122">
        <v>2020</v>
      </c>
      <c r="AD3" s="122"/>
      <c r="AE3" s="122"/>
      <c r="AF3" s="122"/>
      <c r="AG3" s="122"/>
      <c r="AH3" s="122"/>
      <c r="AI3" s="122"/>
    </row>
    <row r="4" spans="1:36" ht="62">
      <c r="A4" s="121"/>
      <c r="B4" s="25" t="s">
        <v>20</v>
      </c>
      <c r="C4" s="25" t="s">
        <v>21</v>
      </c>
      <c r="D4" s="25" t="s">
        <v>22</v>
      </c>
      <c r="E4" s="25" t="s">
        <v>23</v>
      </c>
      <c r="F4" s="25" t="s">
        <v>24</v>
      </c>
      <c r="G4" s="43" t="s">
        <v>58</v>
      </c>
      <c r="H4" s="41" t="s">
        <v>55</v>
      </c>
      <c r="J4" s="121"/>
      <c r="K4" s="25" t="s">
        <v>20</v>
      </c>
      <c r="L4" s="25" t="s">
        <v>21</v>
      </c>
      <c r="M4" s="25" t="s">
        <v>22</v>
      </c>
      <c r="N4" s="25" t="s">
        <v>23</v>
      </c>
      <c r="O4" s="25" t="s">
        <v>24</v>
      </c>
      <c r="P4" s="43" t="s">
        <v>58</v>
      </c>
      <c r="Q4" s="25" t="s">
        <v>25</v>
      </c>
      <c r="S4" s="121"/>
      <c r="T4" s="25" t="s">
        <v>20</v>
      </c>
      <c r="U4" s="25" t="s">
        <v>21</v>
      </c>
      <c r="V4" s="25" t="s">
        <v>22</v>
      </c>
      <c r="W4" s="25" t="s">
        <v>23</v>
      </c>
      <c r="X4" s="25" t="s">
        <v>24</v>
      </c>
      <c r="Y4" s="43" t="s">
        <v>58</v>
      </c>
      <c r="Z4" s="25" t="s">
        <v>25</v>
      </c>
      <c r="AB4" s="121"/>
      <c r="AC4" s="25" t="s">
        <v>20</v>
      </c>
      <c r="AD4" s="25" t="s">
        <v>21</v>
      </c>
      <c r="AE4" s="25" t="s">
        <v>22</v>
      </c>
      <c r="AF4" s="25" t="s">
        <v>23</v>
      </c>
      <c r="AG4" s="25" t="s">
        <v>24</v>
      </c>
      <c r="AH4" s="43" t="s">
        <v>58</v>
      </c>
      <c r="AI4" s="25" t="s">
        <v>25</v>
      </c>
    </row>
    <row r="5" spans="1:36" ht="15.5">
      <c r="A5" s="6" t="s">
        <v>35</v>
      </c>
      <c r="J5" s="6" t="s">
        <v>35</v>
      </c>
      <c r="S5" s="6" t="s">
        <v>35</v>
      </c>
      <c r="AB5" s="6" t="s">
        <v>35</v>
      </c>
    </row>
    <row r="6" spans="1:36" ht="15.5">
      <c r="A6" s="9" t="s">
        <v>92</v>
      </c>
      <c r="B6" s="60">
        <v>24.1</v>
      </c>
      <c r="C6" s="60">
        <v>8.8000000000000007</v>
      </c>
      <c r="D6" s="60">
        <v>7.2</v>
      </c>
      <c r="E6" s="60">
        <v>104.7</v>
      </c>
      <c r="F6" s="60">
        <f>SUM(B6:E6)</f>
        <v>144.80000000000001</v>
      </c>
      <c r="G6" s="60">
        <v>6.8</v>
      </c>
      <c r="H6" s="28">
        <f>F6/'Table 1 Area'!B6*1000</f>
        <v>222.52958352543413</v>
      </c>
      <c r="I6" s="28"/>
      <c r="J6" s="9" t="s">
        <v>92</v>
      </c>
      <c r="K6" s="60">
        <v>25.6</v>
      </c>
      <c r="L6" s="60">
        <v>9.4</v>
      </c>
      <c r="M6" s="60">
        <v>7.5</v>
      </c>
      <c r="N6" s="60">
        <v>105.8</v>
      </c>
      <c r="O6" s="60">
        <f>SUM(K6:N6)</f>
        <v>148.30000000000001</v>
      </c>
      <c r="P6" s="60">
        <v>6.7</v>
      </c>
      <c r="Q6" s="28">
        <f>O6/'Table 1 Area'!C6*1000</f>
        <v>227.24486668709778</v>
      </c>
      <c r="R6" s="28"/>
      <c r="S6" s="9" t="s">
        <v>92</v>
      </c>
      <c r="T6" s="60">
        <v>26.8</v>
      </c>
      <c r="U6" s="60">
        <v>10</v>
      </c>
      <c r="V6" s="60">
        <v>7.9</v>
      </c>
      <c r="W6" s="60">
        <v>106.9</v>
      </c>
      <c r="X6" s="60">
        <f>SUM(T6:W6)</f>
        <v>151.6</v>
      </c>
      <c r="Y6" s="60">
        <v>6.2</v>
      </c>
      <c r="Z6" s="28">
        <f>X6/'Table 1 Area'!D6*1000</f>
        <v>230.36012764017624</v>
      </c>
      <c r="AA6" s="28"/>
      <c r="AB6" s="9" t="s">
        <v>92</v>
      </c>
      <c r="AC6" s="28">
        <v>26.6</v>
      </c>
      <c r="AD6" s="28">
        <v>10.8</v>
      </c>
      <c r="AE6" s="28">
        <v>8.1999999999999993</v>
      </c>
      <c r="AF6" s="28">
        <v>107.8</v>
      </c>
      <c r="AG6" s="28">
        <f>SUM(AC6:AF6)</f>
        <v>153.4</v>
      </c>
      <c r="AH6" s="28">
        <v>6.5</v>
      </c>
      <c r="AI6" s="28">
        <f>AG6/'Table 1 Area'!E6*1000</f>
        <v>235.31216444239917</v>
      </c>
      <c r="AJ6" s="30"/>
    </row>
    <row r="7" spans="1:36" ht="15.5">
      <c r="A7" s="9" t="s">
        <v>93</v>
      </c>
      <c r="B7" s="66">
        <v>9.1</v>
      </c>
      <c r="C7" s="66">
        <v>2.5</v>
      </c>
      <c r="D7" s="66">
        <v>1.5</v>
      </c>
      <c r="E7" s="66">
        <v>25.4</v>
      </c>
      <c r="F7" s="60">
        <f>SUM(B7:E7)</f>
        <v>38.5</v>
      </c>
      <c r="G7" s="66">
        <v>2.2000000000000002</v>
      </c>
      <c r="H7" s="28">
        <f>F7/'Table 1 Area'!B7*1000</f>
        <v>225.54188635032222</v>
      </c>
      <c r="I7" s="28"/>
      <c r="J7" s="9" t="s">
        <v>93</v>
      </c>
      <c r="K7" s="66">
        <v>9.8000000000000007</v>
      </c>
      <c r="L7" s="66">
        <v>2.8</v>
      </c>
      <c r="M7" s="66">
        <v>1.6</v>
      </c>
      <c r="N7" s="66">
        <v>25.7</v>
      </c>
      <c r="O7" s="60">
        <f>SUM(K7:N7)</f>
        <v>39.9</v>
      </c>
      <c r="P7" s="66">
        <v>2.1</v>
      </c>
      <c r="Q7" s="28">
        <f>O7/'Table 1 Area'!C7*1000</f>
        <v>230.23658395845354</v>
      </c>
      <c r="R7" s="28"/>
      <c r="S7" s="9" t="s">
        <v>93</v>
      </c>
      <c r="T7" s="66">
        <v>10.5</v>
      </c>
      <c r="U7" s="66">
        <v>3</v>
      </c>
      <c r="V7" s="66">
        <v>1.7</v>
      </c>
      <c r="W7" s="66">
        <v>25.9</v>
      </c>
      <c r="X7" s="60">
        <f>SUM(T7:W7)</f>
        <v>41.099999999999994</v>
      </c>
      <c r="Y7" s="66">
        <v>2</v>
      </c>
      <c r="Z7" s="28">
        <f>X7/'Table 1 Area'!D7*1000</f>
        <v>231.41891891891888</v>
      </c>
      <c r="AA7" s="28"/>
      <c r="AB7" s="9" t="s">
        <v>93</v>
      </c>
      <c r="AC7" s="66">
        <v>11</v>
      </c>
      <c r="AD7" s="66">
        <v>3.4</v>
      </c>
      <c r="AE7" s="66">
        <v>1.8</v>
      </c>
      <c r="AF7" s="66">
        <v>26</v>
      </c>
      <c r="AG7" s="28">
        <f>SUM(AC7:AF7)</f>
        <v>42.2</v>
      </c>
      <c r="AH7" s="66">
        <v>2.2000000000000002</v>
      </c>
      <c r="AI7" s="28">
        <f>AG7/'Table 1 Area'!E7*1000</f>
        <v>232.12321232123213</v>
      </c>
      <c r="AJ7" s="30"/>
    </row>
    <row r="8" spans="1:36" ht="15.5">
      <c r="A8" s="9" t="s">
        <v>74</v>
      </c>
      <c r="B8" s="28">
        <v>13.278869195443187</v>
      </c>
      <c r="C8" s="28">
        <v>4.6447718138565408</v>
      </c>
      <c r="D8" s="28">
        <v>10.743147351276965</v>
      </c>
      <c r="E8" s="28">
        <v>18.603847717921163</v>
      </c>
      <c r="F8" s="60">
        <f>SUM(B8:E8)</f>
        <v>47.270636078497859</v>
      </c>
      <c r="G8" s="28">
        <f>+F8*0.15</f>
        <v>7.0905954117746788</v>
      </c>
      <c r="H8" s="28">
        <f>F8/'Table 1 Area'!B8*1000</f>
        <v>208.33246398632815</v>
      </c>
      <c r="I8" s="28"/>
      <c r="J8" s="10" t="s">
        <v>74</v>
      </c>
      <c r="K8" s="28">
        <v>13.164551750631357</v>
      </c>
      <c r="L8" s="28">
        <v>4.5036349484614746</v>
      </c>
      <c r="M8" s="28">
        <v>10.854507417783008</v>
      </c>
      <c r="N8" s="28">
        <v>18.632013055568905</v>
      </c>
      <c r="O8" s="60">
        <f>SUM(K8:N8)</f>
        <v>47.154707172444745</v>
      </c>
      <c r="P8" s="28">
        <f>O8*0.15</f>
        <v>7.0732060758667119</v>
      </c>
      <c r="Q8" s="28">
        <f>O8/'Table 1 Area'!C8*1000</f>
        <v>208.18855263772514</v>
      </c>
      <c r="R8" s="28"/>
      <c r="S8" s="10" t="s">
        <v>74</v>
      </c>
      <c r="T8" s="28">
        <v>12.6198898615843</v>
      </c>
      <c r="U8" s="28">
        <v>4.6177661345192851</v>
      </c>
      <c r="V8" s="28">
        <v>10.901855757654642</v>
      </c>
      <c r="W8" s="28">
        <v>18.659360505550378</v>
      </c>
      <c r="X8" s="28">
        <f>SUM(T8:W8)</f>
        <v>46.79887225930861</v>
      </c>
      <c r="Y8" s="28">
        <f>X8*0.15</f>
        <v>7.0198308388962909</v>
      </c>
      <c r="Z8" s="28">
        <f>X8/'Table 1 Area'!D8*1000</f>
        <v>207.07465601463986</v>
      </c>
      <c r="AA8" s="28"/>
      <c r="AB8" s="10" t="s">
        <v>74</v>
      </c>
      <c r="AC8" s="28">
        <v>12.360669932793735</v>
      </c>
      <c r="AD8" s="28">
        <v>4.5043121018254197</v>
      </c>
      <c r="AE8" s="28">
        <v>10.743768407773992</v>
      </c>
      <c r="AF8" s="28">
        <v>18.674048107650574</v>
      </c>
      <c r="AG8" s="28">
        <f>SUM(AC8:AF8)</f>
        <v>46.282798550043722</v>
      </c>
      <c r="AH8" s="28">
        <f>AG8*0.15</f>
        <v>6.9424197825065583</v>
      </c>
      <c r="AI8" s="28">
        <f>AG8/'Table 1 Area'!E8*1000</f>
        <v>205.2452263860032</v>
      </c>
      <c r="AJ8" s="30"/>
    </row>
    <row r="9" spans="1:36" ht="15.5">
      <c r="A9" s="98"/>
      <c r="B9" s="60"/>
      <c r="C9" s="60"/>
      <c r="D9" s="60"/>
      <c r="E9" s="28"/>
      <c r="F9" s="66"/>
      <c r="G9" s="66"/>
      <c r="H9" s="66"/>
      <c r="I9" s="28"/>
      <c r="J9" s="10"/>
      <c r="K9" s="66"/>
      <c r="L9" s="66"/>
      <c r="M9" s="66"/>
      <c r="N9" s="66"/>
      <c r="O9" s="66"/>
      <c r="P9" s="66"/>
      <c r="Q9" s="66"/>
      <c r="R9" s="28"/>
      <c r="S9" s="10"/>
      <c r="T9" s="66"/>
      <c r="U9" s="66"/>
      <c r="V9" s="66"/>
      <c r="W9" s="66"/>
      <c r="X9" s="66"/>
      <c r="Y9" s="66"/>
      <c r="Z9" s="66"/>
      <c r="AA9" s="28"/>
      <c r="AB9" s="10"/>
      <c r="AC9" s="66"/>
      <c r="AD9" s="66"/>
      <c r="AE9" s="66"/>
      <c r="AF9" s="66"/>
      <c r="AG9" s="66"/>
      <c r="AH9" s="66"/>
      <c r="AI9" s="66"/>
      <c r="AJ9" s="30"/>
    </row>
    <row r="10" spans="1:36" ht="15.5">
      <c r="A10" s="14" t="s">
        <v>98</v>
      </c>
      <c r="B10" s="66">
        <v>0.48345307012232036</v>
      </c>
      <c r="C10" s="66">
        <v>0.16878224263298891</v>
      </c>
      <c r="D10" s="66">
        <v>1.1102197877439233</v>
      </c>
      <c r="E10" s="66">
        <v>5.5951483023859678</v>
      </c>
      <c r="F10" s="60">
        <f>SUM(B10:E10)</f>
        <v>7.3576034028852</v>
      </c>
      <c r="G10" s="66">
        <v>2.2955722617001824</v>
      </c>
      <c r="H10" s="28">
        <f>F10/'Table 1 Area'!B10*1000</f>
        <v>300.31034297490612</v>
      </c>
      <c r="I10" s="28"/>
      <c r="J10" s="14" t="s">
        <v>98</v>
      </c>
      <c r="K10" s="66">
        <v>0.52966549594283641</v>
      </c>
      <c r="L10" s="66">
        <v>0.17005128205128206</v>
      </c>
      <c r="M10" s="66">
        <v>1.1084204039712426</v>
      </c>
      <c r="N10" s="66">
        <v>5.5951483023859678</v>
      </c>
      <c r="O10" s="60">
        <f>SUM(K10:N10)</f>
        <v>7.4032854843513292</v>
      </c>
      <c r="P10" s="66">
        <v>2.3098250711176145</v>
      </c>
      <c r="Q10" s="28">
        <f>O10/'Table 1 Area'!C10*1000</f>
        <v>302.1749177286257</v>
      </c>
      <c r="R10" s="28"/>
      <c r="S10" s="14" t="s">
        <v>98</v>
      </c>
      <c r="T10" s="66">
        <v>0.56758338379556739</v>
      </c>
      <c r="U10" s="66">
        <v>0.16751320321469576</v>
      </c>
      <c r="V10" s="66">
        <v>1.0688339609722697</v>
      </c>
      <c r="W10" s="66">
        <v>5.5951483023859678</v>
      </c>
      <c r="X10" s="60">
        <f>SUM(T10:W10)</f>
        <v>7.3990788503685003</v>
      </c>
      <c r="Y10" s="66">
        <v>2.3085126013149719</v>
      </c>
      <c r="Z10" s="28">
        <f>X10/'Table 1 Area'!D10*1000</f>
        <v>302.00321838238773</v>
      </c>
      <c r="AA10" s="28"/>
      <c r="AB10" s="14" t="s">
        <v>98</v>
      </c>
      <c r="AC10" s="66">
        <v>0.60490880465059937</v>
      </c>
      <c r="AD10" s="66">
        <v>0.16560964408725604</v>
      </c>
      <c r="AE10" s="66">
        <v>1.0508401232454638</v>
      </c>
      <c r="AF10" s="66">
        <v>5.5846155504384889</v>
      </c>
      <c r="AG10" s="28">
        <f>SUM(AC10:AF10)</f>
        <v>7.4059741224218083</v>
      </c>
      <c r="AH10" s="66">
        <v>2.3106639261956041</v>
      </c>
      <c r="AI10" s="28">
        <f>AG10/'Table 1 Area'!E10*1000</f>
        <v>302.28465805803302</v>
      </c>
      <c r="AJ10" s="30"/>
    </row>
    <row r="11" spans="1:36" ht="17.5">
      <c r="A11" s="9" t="s">
        <v>5</v>
      </c>
      <c r="B11" s="29">
        <v>2.2000000000000002</v>
      </c>
      <c r="C11" s="29">
        <v>0.22</v>
      </c>
      <c r="D11" s="29">
        <v>0.3</v>
      </c>
      <c r="E11" s="29">
        <v>11.71</v>
      </c>
      <c r="F11" s="29">
        <f>SUM(B11:E11)</f>
        <v>14.430000000000001</v>
      </c>
      <c r="G11" s="29">
        <f>F11*0.2</f>
        <v>2.8860000000000006</v>
      </c>
      <c r="H11" s="29">
        <f>F11/'Table 1 Area'!B11*1000</f>
        <v>232.36714975845413</v>
      </c>
      <c r="I11" s="28"/>
      <c r="J11" s="10" t="s">
        <v>5</v>
      </c>
      <c r="K11" s="29">
        <v>2.34</v>
      </c>
      <c r="L11" s="29">
        <v>0.23</v>
      </c>
      <c r="M11" s="29">
        <v>0.35</v>
      </c>
      <c r="N11" s="29">
        <v>11.65</v>
      </c>
      <c r="O11" s="65">
        <f>SUM(K11:N11)</f>
        <v>14.57</v>
      </c>
      <c r="P11" s="29">
        <f>O11*0.2</f>
        <v>2.9140000000000001</v>
      </c>
      <c r="Q11" s="29">
        <f>O11/'Table 1 Area'!C11*1000</f>
        <v>232.37639553429025</v>
      </c>
      <c r="R11" s="28"/>
      <c r="S11" s="10" t="s">
        <v>5</v>
      </c>
      <c r="T11" s="29">
        <v>2.48</v>
      </c>
      <c r="U11" s="29">
        <v>0.25</v>
      </c>
      <c r="V11" s="29">
        <v>0.375</v>
      </c>
      <c r="W11" s="29">
        <v>11.84</v>
      </c>
      <c r="X11" s="65">
        <f>SUM(T11:W11)</f>
        <v>14.945</v>
      </c>
      <c r="Y11" s="29">
        <f>X11*0.2</f>
        <v>2.9890000000000003</v>
      </c>
      <c r="Z11" s="29">
        <f>X11/'Table 1 Area'!D11*1000</f>
        <v>238.35725677830942</v>
      </c>
      <c r="AA11" s="28"/>
      <c r="AB11" s="10" t="s">
        <v>5</v>
      </c>
      <c r="AC11" s="29">
        <v>2.8</v>
      </c>
      <c r="AD11" s="29">
        <v>0.4</v>
      </c>
      <c r="AE11" s="81">
        <v>0.4</v>
      </c>
      <c r="AF11" s="29">
        <v>11.99</v>
      </c>
      <c r="AG11" s="29">
        <f>SUM(AC11:AF11)</f>
        <v>15.59</v>
      </c>
      <c r="AH11" s="29">
        <f>AG11*0.2</f>
        <v>3.1180000000000003</v>
      </c>
      <c r="AI11" s="29">
        <f>AG11/'Table 1 Area'!E11*1000</f>
        <v>248.64433811802232</v>
      </c>
      <c r="AJ11" s="30"/>
    </row>
    <row r="12" spans="1:36" ht="15.5">
      <c r="A12" s="11" t="s">
        <v>6</v>
      </c>
      <c r="B12" s="38">
        <f>SUM(B6:B11)</f>
        <v>49.162322265565514</v>
      </c>
      <c r="C12" s="38">
        <f>SUM(C6:C11)</f>
        <v>16.333554056489529</v>
      </c>
      <c r="D12" s="38">
        <f>SUM(D6:D11)</f>
        <v>20.853367139020886</v>
      </c>
      <c r="E12" s="38">
        <f>SUM(E6:E11)</f>
        <v>166.00899602030714</v>
      </c>
      <c r="F12" s="38">
        <f>SUM(B12:E12)</f>
        <v>252.35823948138307</v>
      </c>
      <c r="G12" s="74">
        <v>10.721715874903952</v>
      </c>
      <c r="H12" s="74">
        <f>F12/'Table 1 Area'!B12*1000</f>
        <v>222.36165255210418</v>
      </c>
      <c r="I12" s="28"/>
      <c r="J12" s="38" t="s">
        <v>6</v>
      </c>
      <c r="K12" s="38">
        <f>SUM(K6:K11)</f>
        <v>51.434217246574207</v>
      </c>
      <c r="L12" s="38">
        <f>SUM(L6:L11)</f>
        <v>17.103686230512757</v>
      </c>
      <c r="M12" s="38">
        <f>SUM(M6:M11)</f>
        <v>21.412927821754248</v>
      </c>
      <c r="N12" s="38">
        <f>SUM(N6:N11)</f>
        <v>167.37716135795489</v>
      </c>
      <c r="O12" s="38">
        <f>SUM(K12:N12)</f>
        <v>257.32799265679608</v>
      </c>
      <c r="P12" s="74">
        <v>10.637524714464416</v>
      </c>
      <c r="Q12" s="74">
        <f>O12/'Table 1 Area'!C12*1000</f>
        <v>225.80553936187789</v>
      </c>
      <c r="R12" s="28"/>
      <c r="S12" s="38" t="s">
        <v>6</v>
      </c>
      <c r="T12" s="38">
        <f>SUM(T6:T11)</f>
        <v>52.967473245379857</v>
      </c>
      <c r="U12" s="38">
        <f>SUM(U6:U11)</f>
        <v>18.035279337733982</v>
      </c>
      <c r="V12" s="38">
        <f>SUM(V6:V11)</f>
        <v>21.945689718626912</v>
      </c>
      <c r="W12" s="38">
        <f>SUM(W6:W11)</f>
        <v>168.89450880793638</v>
      </c>
      <c r="X12" s="38">
        <f>SUM(T12:W12)</f>
        <v>261.84295110967713</v>
      </c>
      <c r="Y12" s="74">
        <v>10.294725661092162</v>
      </c>
      <c r="Z12" s="74">
        <f>X12/'Table 1 Area'!D12*1000</f>
        <v>227.90752120260868</v>
      </c>
      <c r="AA12" s="28"/>
      <c r="AB12" s="38" t="s">
        <v>6</v>
      </c>
      <c r="AC12" s="38">
        <f t="shared" ref="AC12:AF12" si="0">SUM(AC6:AC11)</f>
        <v>53.365578737444331</v>
      </c>
      <c r="AD12" s="38">
        <f t="shared" si="0"/>
        <v>19.269921745912676</v>
      </c>
      <c r="AE12" s="38">
        <f t="shared" si="0"/>
        <v>22.194608531019455</v>
      </c>
      <c r="AF12" s="38">
        <f t="shared" si="0"/>
        <v>170.04866365808908</v>
      </c>
      <c r="AG12" s="38">
        <f>SUM(AC12:AF12)</f>
        <v>264.87877267246552</v>
      </c>
      <c r="AH12" s="74">
        <v>10.5046791581828</v>
      </c>
      <c r="AI12" s="74">
        <f>AG12/'Table 1 Area'!E12*1000</f>
        <v>231.05266283362309</v>
      </c>
      <c r="AJ12" s="30"/>
    </row>
    <row r="13" spans="1:36" ht="15.5">
      <c r="A13" s="13" t="s">
        <v>37</v>
      </c>
      <c r="B13" s="28"/>
      <c r="C13" s="28"/>
      <c r="D13" s="28"/>
      <c r="E13" s="28"/>
      <c r="F13" s="28"/>
      <c r="G13" s="28"/>
      <c r="H13" s="28"/>
      <c r="I13" s="28"/>
      <c r="J13" s="12" t="s">
        <v>37</v>
      </c>
      <c r="K13" s="28"/>
      <c r="L13" s="28"/>
      <c r="M13" s="28"/>
      <c r="N13" s="28"/>
      <c r="O13" s="28"/>
      <c r="P13" s="28"/>
      <c r="Q13" s="28"/>
      <c r="R13" s="28"/>
      <c r="S13" s="12" t="s">
        <v>37</v>
      </c>
      <c r="T13" s="28"/>
      <c r="U13" s="28"/>
      <c r="V13" s="28"/>
      <c r="W13" s="28"/>
      <c r="X13" s="28"/>
      <c r="Y13" s="28"/>
      <c r="Z13" s="28"/>
      <c r="AA13" s="28"/>
      <c r="AB13" s="12" t="s">
        <v>37</v>
      </c>
      <c r="AC13" s="28"/>
      <c r="AD13" s="28"/>
      <c r="AE13" s="28"/>
      <c r="AF13" s="28"/>
      <c r="AG13" s="28"/>
      <c r="AH13" s="28"/>
      <c r="AI13" s="28"/>
      <c r="AJ13" s="30"/>
    </row>
    <row r="14" spans="1:36" ht="17.5">
      <c r="A14" s="9" t="s">
        <v>7</v>
      </c>
      <c r="B14" s="28">
        <v>13.953546929877678</v>
      </c>
      <c r="C14" s="28">
        <v>1.891217757367011</v>
      </c>
      <c r="D14" s="28">
        <v>2.7277802122560768</v>
      </c>
      <c r="E14" s="28">
        <v>27.217851697614034</v>
      </c>
      <c r="F14" s="60">
        <f t="shared" ref="F14:F22" si="1">SUM(B14:E14)</f>
        <v>45.7903965971148</v>
      </c>
      <c r="G14" s="28">
        <v>4.9453628324883985</v>
      </c>
      <c r="H14" s="28">
        <f>F14/'Table 1 Area'!B14*1000</f>
        <v>178.08890210101393</v>
      </c>
      <c r="I14" s="28"/>
      <c r="J14" s="10" t="s">
        <v>7</v>
      </c>
      <c r="K14" s="28">
        <v>15.389334504057164</v>
      </c>
      <c r="L14" s="28">
        <v>2.1579487179487176</v>
      </c>
      <c r="M14" s="28">
        <v>2.7435795960287575</v>
      </c>
      <c r="N14" s="28">
        <v>27.214851697614034</v>
      </c>
      <c r="O14" s="60">
        <f t="shared" ref="O14:O22" si="2">SUM(K14:N14)</f>
        <v>47.505714515648677</v>
      </c>
      <c r="P14" s="28">
        <v>5.0999999999999996</v>
      </c>
      <c r="Q14" s="28">
        <f>O14/'Table 1 Area'!C14*1000</f>
        <v>184.52690861636486</v>
      </c>
      <c r="R14" s="28"/>
      <c r="S14" s="10" t="s">
        <v>7</v>
      </c>
      <c r="T14" s="28">
        <v>16.735416616204432</v>
      </c>
      <c r="U14" s="28">
        <v>2.4274867967853044</v>
      </c>
      <c r="V14" s="28">
        <v>2.7601660390277303</v>
      </c>
      <c r="W14" s="28">
        <v>27.215851697614031</v>
      </c>
      <c r="X14" s="60">
        <f t="shared" ref="X14:X22" si="3">SUM(T14:W14)</f>
        <v>49.1389211496315</v>
      </c>
      <c r="Y14" s="28">
        <v>5.3070034841602016</v>
      </c>
      <c r="Z14" s="28">
        <f>X14/'Table 1 Area'!D14*1000</f>
        <v>190.92863584296222</v>
      </c>
      <c r="AA14" s="28"/>
      <c r="AB14" s="62" t="s">
        <v>86</v>
      </c>
      <c r="AC14" s="28">
        <v>18.189091195349402</v>
      </c>
      <c r="AD14" s="28">
        <v>2.730390355912744</v>
      </c>
      <c r="AE14" s="28">
        <v>2.759159876754536</v>
      </c>
      <c r="AF14" s="28">
        <v>27.231384449561514</v>
      </c>
      <c r="AG14" s="28">
        <f t="shared" ref="AG14:AG22" si="4">SUM(AC14:AF14)</f>
        <v>50.910025877578192</v>
      </c>
      <c r="AH14" s="28">
        <v>5.4982827947784445</v>
      </c>
      <c r="AI14" s="28">
        <f>AG14/'Table 1 Area'!E14*1000</f>
        <v>198.05803582852172</v>
      </c>
      <c r="AJ14" s="30"/>
    </row>
    <row r="15" spans="1:36" ht="17.5">
      <c r="A15" s="9" t="s">
        <v>8</v>
      </c>
      <c r="B15" s="28">
        <v>5.6770319017006177</v>
      </c>
      <c r="C15" s="28">
        <v>0.1759209315124349</v>
      </c>
      <c r="D15" s="28">
        <v>0.72396851287433017</v>
      </c>
      <c r="E15" s="28">
        <v>5.5885771168484126</v>
      </c>
      <c r="F15" s="60">
        <f t="shared" si="1"/>
        <v>12.165498462935794</v>
      </c>
      <c r="G15" s="28">
        <v>2.49056391609321</v>
      </c>
      <c r="H15" s="28">
        <f>F15/'Table 1 Area'!B15*1000</f>
        <v>116.41779554461328</v>
      </c>
      <c r="I15" s="28"/>
      <c r="J15" s="10" t="s">
        <v>8</v>
      </c>
      <c r="K15" s="28">
        <v>6.1633965728308349</v>
      </c>
      <c r="L15" s="28">
        <v>0.20159201335157886</v>
      </c>
      <c r="M15" s="28">
        <v>0.68579919565018588</v>
      </c>
      <c r="N15" s="28">
        <v>5.1242108569114562</v>
      </c>
      <c r="O15" s="60">
        <f t="shared" si="2"/>
        <v>12.174998638744057</v>
      </c>
      <c r="P15" s="28">
        <v>2.3537757859502966</v>
      </c>
      <c r="Q15" s="28">
        <f>O15/'Table 1 Area'!C15*1000</f>
        <v>109.99911663725391</v>
      </c>
      <c r="R15" s="28"/>
      <c r="S15" s="10" t="s">
        <v>8</v>
      </c>
      <c r="T15" s="28">
        <v>7.8428769481337017</v>
      </c>
      <c r="U15" s="28">
        <v>0.41060307401206469</v>
      </c>
      <c r="V15" s="28">
        <v>0.80431800135441311</v>
      </c>
      <c r="W15" s="28">
        <v>6.6755249156479453</v>
      </c>
      <c r="X15" s="60">
        <f t="shared" si="3"/>
        <v>15.733322939148124</v>
      </c>
      <c r="Y15" s="28">
        <v>3.0667703468304013</v>
      </c>
      <c r="Z15" s="28">
        <f>X15/'Table 1 Area'!D15*1000</f>
        <v>135.41930403019023</v>
      </c>
      <c r="AA15" s="28"/>
      <c r="AB15" s="10" t="s">
        <v>8</v>
      </c>
      <c r="AC15" s="28">
        <v>8.1473440945146169</v>
      </c>
      <c r="AD15" s="28">
        <v>0.50150563790620717</v>
      </c>
      <c r="AE15" s="28">
        <v>0.83998214977945707</v>
      </c>
      <c r="AF15" s="28">
        <v>6.9117054288469513</v>
      </c>
      <c r="AG15" s="28">
        <f t="shared" si="4"/>
        <v>16.400537311047234</v>
      </c>
      <c r="AH15" s="28">
        <v>2.870094029433266</v>
      </c>
      <c r="AI15" s="28">
        <f>AG15/'Table 1 Area'!E15*1000</f>
        <v>137.84069598027352</v>
      </c>
      <c r="AJ15" s="30"/>
    </row>
    <row r="16" spans="1:36" ht="17.5">
      <c r="A16" s="9" t="s">
        <v>52</v>
      </c>
      <c r="B16" s="60">
        <v>1.5606612309497192</v>
      </c>
      <c r="C16" s="60">
        <v>9.0281200000000006E-3</v>
      </c>
      <c r="D16" s="60">
        <v>0.29240468081482074</v>
      </c>
      <c r="E16" s="60">
        <v>2.0611445918033975</v>
      </c>
      <c r="F16" s="60">
        <f t="shared" si="1"/>
        <v>3.9232386235679373</v>
      </c>
      <c r="G16" s="28">
        <v>0.7250520812523884</v>
      </c>
      <c r="H16" s="28">
        <f>F16/'Table 1 Area'!B16*1000</f>
        <v>95.994876920127894</v>
      </c>
      <c r="I16" s="28"/>
      <c r="J16" s="10" t="s">
        <v>52</v>
      </c>
      <c r="K16" s="60">
        <v>1.973781610344338</v>
      </c>
      <c r="L16" s="60">
        <v>1.1208900000000001E-2</v>
      </c>
      <c r="M16" s="60">
        <v>0.32276500487549781</v>
      </c>
      <c r="N16" s="60">
        <v>2.2724459306007172</v>
      </c>
      <c r="O16" s="60">
        <f t="shared" si="2"/>
        <v>4.5802014458205527</v>
      </c>
      <c r="P16" s="28">
        <v>0.81725316972753537</v>
      </c>
      <c r="Q16" s="28">
        <f>O16/'Table 1 Area'!C16*1000</f>
        <v>109.02178544648292</v>
      </c>
      <c r="R16" s="28"/>
      <c r="S16" s="10" t="s">
        <v>52</v>
      </c>
      <c r="T16" s="28">
        <v>2.3292349223110609</v>
      </c>
      <c r="U16" s="28">
        <v>1.2907534179196966E-2</v>
      </c>
      <c r="V16" s="28">
        <v>0.33760783794386667</v>
      </c>
      <c r="W16" s="28">
        <v>2.3853799550867194</v>
      </c>
      <c r="X16" s="60">
        <f t="shared" si="3"/>
        <v>5.0651302495208439</v>
      </c>
      <c r="Y16" s="28">
        <v>0.89392045164568701</v>
      </c>
      <c r="Z16" s="28">
        <f>X16/'Table 1 Area'!D16*1000</f>
        <v>116.58307923603665</v>
      </c>
      <c r="AA16" s="28"/>
      <c r="AB16" s="62" t="s">
        <v>82</v>
      </c>
      <c r="AC16" s="28">
        <v>2.6350462005399158</v>
      </c>
      <c r="AD16" s="28">
        <v>1.4300978243509028E-2</v>
      </c>
      <c r="AE16" s="28">
        <v>0.36099396520110794</v>
      </c>
      <c r="AF16" s="28">
        <v>2.6741856901805754</v>
      </c>
      <c r="AG16" s="28">
        <f t="shared" si="4"/>
        <v>5.6845268341651085</v>
      </c>
      <c r="AH16" s="28">
        <v>1.0275743384011871</v>
      </c>
      <c r="AI16" s="28">
        <f>AG16/'Table 1 Area'!E16*1000</f>
        <v>126.43520538623463</v>
      </c>
      <c r="AJ16" s="30"/>
    </row>
    <row r="17" spans="1:36" ht="15.5">
      <c r="A17" s="14" t="s">
        <v>9</v>
      </c>
      <c r="B17" s="101">
        <v>5.4</v>
      </c>
      <c r="C17" s="60">
        <v>0.4</v>
      </c>
      <c r="D17" s="60">
        <v>0.5</v>
      </c>
      <c r="E17" s="60">
        <v>14.6</v>
      </c>
      <c r="F17" s="60">
        <f t="shared" si="1"/>
        <v>20.9</v>
      </c>
      <c r="G17" s="60">
        <v>1.7</v>
      </c>
      <c r="H17" s="28">
        <f>F17/'Table 1 Area'!B17*1000</f>
        <v>149.60629921259843</v>
      </c>
      <c r="I17" s="28"/>
      <c r="J17" s="10" t="s">
        <v>9</v>
      </c>
      <c r="K17" s="101">
        <v>5.9</v>
      </c>
      <c r="L17" s="60">
        <v>0.4</v>
      </c>
      <c r="M17" s="60">
        <v>0.5</v>
      </c>
      <c r="N17" s="60">
        <v>15</v>
      </c>
      <c r="O17" s="60">
        <f t="shared" si="2"/>
        <v>21.8</v>
      </c>
      <c r="P17" s="60">
        <v>1.7</v>
      </c>
      <c r="Q17" s="28">
        <f>O17/'Table 1 Area'!C17*1000</f>
        <v>152.66106442577029</v>
      </c>
      <c r="R17" s="28"/>
      <c r="S17" s="10" t="s">
        <v>9</v>
      </c>
      <c r="T17" s="101">
        <v>7.1</v>
      </c>
      <c r="U17" s="60">
        <v>0.5</v>
      </c>
      <c r="V17" s="60">
        <v>0.5</v>
      </c>
      <c r="W17" s="60">
        <v>17.3</v>
      </c>
      <c r="X17" s="60">
        <f t="shared" si="3"/>
        <v>25.4</v>
      </c>
      <c r="Y17" s="60">
        <v>2</v>
      </c>
      <c r="Z17" s="28">
        <f>X17/'Table 1 Area'!D17*1000</f>
        <v>155.35168195718654</v>
      </c>
      <c r="AA17" s="28"/>
      <c r="AB17" s="62" t="s">
        <v>9</v>
      </c>
      <c r="AC17" s="101">
        <v>8</v>
      </c>
      <c r="AD17" s="60">
        <v>0.5</v>
      </c>
      <c r="AE17" s="60">
        <v>0.5</v>
      </c>
      <c r="AF17" s="60">
        <v>18.600000000000001</v>
      </c>
      <c r="AG17" s="28">
        <f t="shared" si="4"/>
        <v>27.6</v>
      </c>
      <c r="AH17" s="60">
        <v>2.1</v>
      </c>
      <c r="AI17" s="28">
        <f>AG17/'Table 1 Area'!E17*1000</f>
        <v>158.52958070074672</v>
      </c>
      <c r="AJ17" s="30"/>
    </row>
    <row r="18" spans="1:36" ht="15.5">
      <c r="A18" s="9" t="s">
        <v>10</v>
      </c>
      <c r="B18" s="54">
        <v>1.8258399999999999</v>
      </c>
      <c r="C18" s="52">
        <v>0.1058904</v>
      </c>
      <c r="D18" s="52">
        <v>0.12353879999999999</v>
      </c>
      <c r="E18" s="52">
        <v>3.6027948000000003</v>
      </c>
      <c r="F18" s="60">
        <f t="shared" si="1"/>
        <v>5.6580640000000004</v>
      </c>
      <c r="G18" s="52">
        <v>2.1448198745301483</v>
      </c>
      <c r="H18" s="28">
        <f>F18/'Table 1 Area'!B18*1000</f>
        <v>224.41948278597496</v>
      </c>
      <c r="I18" s="52"/>
      <c r="J18" s="53" t="s">
        <v>10</v>
      </c>
      <c r="K18" s="54">
        <v>2.0876999999999999</v>
      </c>
      <c r="L18" s="52">
        <v>0.10553819999940001</v>
      </c>
      <c r="M18" s="52">
        <v>0.1231278999993</v>
      </c>
      <c r="N18" s="52">
        <v>3.5908116142652999</v>
      </c>
      <c r="O18" s="60">
        <f t="shared" si="2"/>
        <v>5.9071777142639998</v>
      </c>
      <c r="P18" s="52">
        <v>2.1</v>
      </c>
      <c r="Q18" s="28">
        <f>O18/'Table 1 Area'!C18*1000</f>
        <v>235.08214466467922</v>
      </c>
      <c r="R18" s="52"/>
      <c r="S18" s="53" t="s">
        <v>10</v>
      </c>
      <c r="T18" s="54">
        <v>2.3136700000000001</v>
      </c>
      <c r="U18" s="52">
        <v>0.10536707999999999</v>
      </c>
      <c r="V18" s="52">
        <v>0.12292826</v>
      </c>
      <c r="W18" s="52">
        <v>3.5849894600000001</v>
      </c>
      <c r="X18" s="60">
        <f t="shared" si="3"/>
        <v>6.1269548</v>
      </c>
      <c r="Y18" s="52">
        <v>2.1381701049583759</v>
      </c>
      <c r="Z18" s="28">
        <f>X18/'Table 1 Area'!D18*1000</f>
        <v>244.22438355509141</v>
      </c>
      <c r="AA18" s="52"/>
      <c r="AB18" s="53" t="s">
        <v>10</v>
      </c>
      <c r="AC18" s="54">
        <v>2.39866</v>
      </c>
      <c r="AD18" s="52">
        <v>0.10520159999999999</v>
      </c>
      <c r="AE18" s="52">
        <v>0.12273519999999999</v>
      </c>
      <c r="AF18" s="52">
        <v>3.5793591999999994</v>
      </c>
      <c r="AG18" s="28">
        <f t="shared" si="4"/>
        <v>6.2059559999999996</v>
      </c>
      <c r="AH18" s="52">
        <v>2.1356342260856191</v>
      </c>
      <c r="AI18" s="28">
        <f>AG18/'Table 1 Area'!E18*1000</f>
        <v>247.76253593101248</v>
      </c>
      <c r="AJ18" s="30"/>
    </row>
    <row r="19" spans="1:36" ht="15.5">
      <c r="A19" s="14" t="s">
        <v>11</v>
      </c>
      <c r="B19" s="91">
        <v>0.40806295680000004</v>
      </c>
      <c r="C19" s="60"/>
      <c r="D19" s="60">
        <v>1.0392360967800001E-2</v>
      </c>
      <c r="E19" s="60">
        <v>0.11284682930114999</v>
      </c>
      <c r="F19" s="60">
        <f t="shared" si="1"/>
        <v>0.53130214706895007</v>
      </c>
      <c r="G19" s="60">
        <v>6.4465560067237498E-2</v>
      </c>
      <c r="H19" s="28">
        <f>F19/'Table 1 Area'!B19*1000</f>
        <v>39.463786908961069</v>
      </c>
      <c r="I19" s="28"/>
      <c r="J19" s="15" t="s">
        <v>11</v>
      </c>
      <c r="K19" s="35">
        <v>0.50525786809999995</v>
      </c>
      <c r="L19" s="60"/>
      <c r="M19" s="60">
        <v>1.9326957303359996E-2</v>
      </c>
      <c r="N19" s="60">
        <v>0.20986432808487998</v>
      </c>
      <c r="O19" s="60">
        <f t="shared" si="2"/>
        <v>0.73444915348823991</v>
      </c>
      <c r="P19" s="60">
        <v>0.11988836134705999</v>
      </c>
      <c r="Q19" s="28">
        <f>O19/'Table 1 Area'!C19*1000</f>
        <v>56.798914326168209</v>
      </c>
      <c r="R19" s="28"/>
      <c r="S19" s="15" t="s">
        <v>11</v>
      </c>
      <c r="T19" s="35">
        <v>0.66476937680000003</v>
      </c>
      <c r="U19" s="89"/>
      <c r="V19" s="60">
        <v>3.1984208769240005E-2</v>
      </c>
      <c r="W19" s="60">
        <v>0.34730477111966995</v>
      </c>
      <c r="X19" s="60">
        <f t="shared" si="3"/>
        <v>1.0440583566889101</v>
      </c>
      <c r="Y19" s="60">
        <v>0.19840341747222751</v>
      </c>
      <c r="Z19" s="28">
        <f>X19/'Table 1 Area'!D19*1000</f>
        <v>82.668945743928262</v>
      </c>
      <c r="AA19" s="28"/>
      <c r="AB19" s="62" t="s">
        <v>11</v>
      </c>
      <c r="AC19" s="35">
        <v>0.78739246900000004</v>
      </c>
      <c r="AD19" s="28"/>
      <c r="AE19" s="28">
        <v>4.2117046048560002E-2</v>
      </c>
      <c r="AF19" s="28">
        <v>0.45733352804398003</v>
      </c>
      <c r="AG19" s="28">
        <f t="shared" si="4"/>
        <v>1.2868430430925402</v>
      </c>
      <c r="AH19" s="60">
        <v>0.261259108523135</v>
      </c>
      <c r="AI19" s="28">
        <f>AG19/'Table 1 Area'!E19*1000</f>
        <v>104.47622312514889</v>
      </c>
      <c r="AJ19" s="30"/>
    </row>
    <row r="20" spans="1:36" ht="15.5">
      <c r="A20" s="9" t="s">
        <v>12</v>
      </c>
      <c r="B20" s="28">
        <v>8.4</v>
      </c>
      <c r="C20" s="28">
        <v>1.6</v>
      </c>
      <c r="D20" s="28">
        <v>0.6</v>
      </c>
      <c r="E20" s="28">
        <v>11.5</v>
      </c>
      <c r="F20" s="60">
        <f t="shared" si="1"/>
        <v>22.1</v>
      </c>
      <c r="G20" s="28">
        <f>F20*0.335</f>
        <v>7.4035000000000011</v>
      </c>
      <c r="H20" s="28">
        <v>164.4</v>
      </c>
      <c r="I20" s="28"/>
      <c r="J20" s="10" t="s">
        <v>12</v>
      </c>
      <c r="K20" s="28">
        <v>8.4</v>
      </c>
      <c r="L20" s="28">
        <v>1.6</v>
      </c>
      <c r="M20" s="28">
        <v>0.6</v>
      </c>
      <c r="N20" s="28">
        <v>11.4</v>
      </c>
      <c r="O20" s="60">
        <f t="shared" si="2"/>
        <v>22</v>
      </c>
      <c r="P20" s="28">
        <f>O20*0.335</f>
        <v>7.37</v>
      </c>
      <c r="Q20" s="28">
        <v>165.8</v>
      </c>
      <c r="R20" s="28"/>
      <c r="S20" s="10" t="s">
        <v>12</v>
      </c>
      <c r="T20" s="28">
        <v>8.3000000000000007</v>
      </c>
      <c r="U20" s="28">
        <v>1.6</v>
      </c>
      <c r="V20" s="28">
        <v>0.6</v>
      </c>
      <c r="W20" s="28">
        <v>11.3</v>
      </c>
      <c r="X20" s="60">
        <f t="shared" si="3"/>
        <v>21.8</v>
      </c>
      <c r="Y20" s="28">
        <f>X20*0.335</f>
        <v>7.3030000000000008</v>
      </c>
      <c r="Z20" s="28">
        <v>166.3</v>
      </c>
      <c r="AA20" s="28"/>
      <c r="AB20" s="10" t="s">
        <v>12</v>
      </c>
      <c r="AC20" s="28">
        <v>8.3000000000000007</v>
      </c>
      <c r="AD20" s="28">
        <v>1.6</v>
      </c>
      <c r="AE20" s="28">
        <v>0.6</v>
      </c>
      <c r="AF20" s="28">
        <v>11.4</v>
      </c>
      <c r="AG20" s="28">
        <f t="shared" si="4"/>
        <v>21.9</v>
      </c>
      <c r="AH20" s="28">
        <f>AG20*0.335</f>
        <v>7.3365</v>
      </c>
      <c r="AI20" s="28">
        <v>160</v>
      </c>
      <c r="AJ20" s="30"/>
    </row>
    <row r="21" spans="1:36" ht="15.5">
      <c r="A21" s="9" t="s">
        <v>13</v>
      </c>
      <c r="B21" s="60">
        <v>1.6353600000000001</v>
      </c>
      <c r="C21" s="60">
        <v>0.18557599999999999</v>
      </c>
      <c r="D21" s="60">
        <v>0.10339</v>
      </c>
      <c r="E21" s="60">
        <v>0.89351999999999998</v>
      </c>
      <c r="F21" s="60">
        <f t="shared" si="1"/>
        <v>2.8178460000000003</v>
      </c>
      <c r="G21" s="60">
        <v>0.42267690000000002</v>
      </c>
      <c r="H21" s="28">
        <f>F21/'Table 1 Area'!B21*1000</f>
        <v>300.66645326504488</v>
      </c>
      <c r="I21" s="28"/>
      <c r="J21" s="10" t="s">
        <v>13</v>
      </c>
      <c r="K21" s="60">
        <v>1.70913</v>
      </c>
      <c r="L21" s="60">
        <v>0.19545999999999999</v>
      </c>
      <c r="M21" s="60">
        <v>0.10664</v>
      </c>
      <c r="N21" s="60">
        <v>0.93970000000000009</v>
      </c>
      <c r="O21" s="60">
        <f t="shared" si="2"/>
        <v>2.9509300000000001</v>
      </c>
      <c r="P21" s="60">
        <v>0.44263950000000002</v>
      </c>
      <c r="Q21" s="28">
        <f>O21/'Table 1 Area'!C21*1000</f>
        <v>299.58680203045685</v>
      </c>
      <c r="R21" s="28"/>
      <c r="S21" s="10" t="s">
        <v>13</v>
      </c>
      <c r="T21" s="28">
        <v>1.7744899999999999</v>
      </c>
      <c r="U21" s="60">
        <v>0.20269000000000001</v>
      </c>
      <c r="V21" s="60">
        <v>0.10862000000000001</v>
      </c>
      <c r="W21" s="60">
        <v>0.93620999999999999</v>
      </c>
      <c r="X21" s="60">
        <f t="shared" si="3"/>
        <v>3.0220099999999999</v>
      </c>
      <c r="Y21" s="60">
        <v>0.45330149999999997</v>
      </c>
      <c r="Z21" s="28">
        <f>X21/'Table 1 Area'!D21*1000</f>
        <v>306.86535337124286</v>
      </c>
      <c r="AA21" s="28"/>
      <c r="AB21" s="62" t="s">
        <v>13</v>
      </c>
      <c r="AC21" s="28">
        <v>1.8148900000000001</v>
      </c>
      <c r="AD21" s="28">
        <v>0.21180000000000002</v>
      </c>
      <c r="AE21" s="28">
        <v>0.10747</v>
      </c>
      <c r="AF21" s="28">
        <v>0.93959000000000004</v>
      </c>
      <c r="AG21" s="28">
        <f t="shared" si="4"/>
        <v>3.0737500000000004</v>
      </c>
      <c r="AH21" s="28">
        <v>0.46106250000000004</v>
      </c>
      <c r="AI21" s="28">
        <f>AG21/'Table 1 Area'!E21*1000</f>
        <v>310.73089365143557</v>
      </c>
      <c r="AJ21" s="30"/>
    </row>
    <row r="22" spans="1:36" ht="17.5">
      <c r="A22" s="9" t="s">
        <v>53</v>
      </c>
      <c r="B22" s="65">
        <v>0.68991703680000005</v>
      </c>
      <c r="C22" s="65">
        <v>0.14090488323455999</v>
      </c>
      <c r="D22" s="65">
        <v>0.29096542673856002</v>
      </c>
      <c r="E22" s="65">
        <v>1.5353761055347199</v>
      </c>
      <c r="F22" s="65">
        <f t="shared" si="1"/>
        <v>2.6571634523078398</v>
      </c>
      <c r="G22" s="65">
        <v>0.64074963484352299</v>
      </c>
      <c r="H22" s="29">
        <f>F22/'Table 1 Area'!B22*1000</f>
        <v>151.71445933753563</v>
      </c>
      <c r="I22" s="28"/>
      <c r="J22" s="10" t="s">
        <v>53</v>
      </c>
      <c r="K22" s="65">
        <v>0.68883969980000004</v>
      </c>
      <c r="L22" s="65">
        <v>0.14068474477316001</v>
      </c>
      <c r="M22" s="65">
        <v>0.29051094545466</v>
      </c>
      <c r="N22" s="65">
        <v>1.5329783865729201</v>
      </c>
      <c r="O22" s="65">
        <f t="shared" si="2"/>
        <v>2.6530137766007398</v>
      </c>
      <c r="P22" s="65">
        <v>0.63974900396787293</v>
      </c>
      <c r="Q22" s="29">
        <f>O22/'Table 1 Area'!C22*1000</f>
        <v>152.28974604543754</v>
      </c>
      <c r="R22" s="28"/>
      <c r="S22" s="10" t="s">
        <v>53</v>
      </c>
      <c r="T22" s="65">
        <v>0.6899516148</v>
      </c>
      <c r="U22" s="65">
        <v>0.14091166501616001</v>
      </c>
      <c r="V22" s="65">
        <v>0.29097968721016004</v>
      </c>
      <c r="W22" s="65">
        <v>1.5354526486139199</v>
      </c>
      <c r="X22" s="65">
        <f t="shared" si="3"/>
        <v>2.6572956156402401</v>
      </c>
      <c r="Y22" s="65">
        <v>0.64078156609317194</v>
      </c>
      <c r="Z22" s="29">
        <f>X22/'Table 1 Area'!D22*1000</f>
        <v>153.90265860231392</v>
      </c>
      <c r="AA22" s="28"/>
      <c r="AB22" s="62" t="s">
        <v>83</v>
      </c>
      <c r="AC22" s="29">
        <v>0.70704780600000006</v>
      </c>
      <c r="AD22" s="29">
        <v>0.14440268880000001</v>
      </c>
      <c r="AE22" s="29">
        <v>0.29818912980000001</v>
      </c>
      <c r="AF22" s="29">
        <v>1.5734984856000001</v>
      </c>
      <c r="AG22" s="29">
        <f t="shared" si="4"/>
        <v>2.7231381102000003</v>
      </c>
      <c r="AH22" s="29">
        <v>0.65665898917985077</v>
      </c>
      <c r="AI22" s="29">
        <f>AG22/'Table 1 Area'!E22*1000</f>
        <v>154.48272809582326</v>
      </c>
      <c r="AJ22" s="30"/>
    </row>
    <row r="23" spans="1:36" ht="15.5">
      <c r="A23" s="11" t="s">
        <v>6</v>
      </c>
      <c r="B23" s="38">
        <f>SUM(B14:B22)</f>
        <v>39.550420056128011</v>
      </c>
      <c r="C23" s="38">
        <f>SUM(C14:C22)</f>
        <v>4.5085380921140059</v>
      </c>
      <c r="D23" s="38">
        <f>SUM(D14:D22)</f>
        <v>5.3724399936515885</v>
      </c>
      <c r="E23" s="38">
        <f>SUM(E14:E22)</f>
        <v>67.112111141101721</v>
      </c>
      <c r="F23" s="38">
        <f>SUM(B23:E23)</f>
        <v>116.54350928299533</v>
      </c>
      <c r="G23" s="74">
        <v>9.699518487769982</v>
      </c>
      <c r="H23" s="74">
        <f>F23/'Table 1 Area'!B23*1000</f>
        <v>157.03494979811543</v>
      </c>
      <c r="I23" s="28"/>
      <c r="J23" s="38" t="s">
        <v>6</v>
      </c>
      <c r="K23" s="38">
        <f>SUM(K14:K22)</f>
        <v>42.81744025513234</v>
      </c>
      <c r="L23" s="38">
        <f>SUM(L14:L22)</f>
        <v>4.8124325760728563</v>
      </c>
      <c r="M23" s="38">
        <f>SUM(M14:M22)</f>
        <v>5.3917495993117601</v>
      </c>
      <c r="N23" s="38">
        <f>SUM(N14:N22)</f>
        <v>67.284862814049319</v>
      </c>
      <c r="O23" s="38">
        <f>SUM(K23:N23)</f>
        <v>120.30648524456628</v>
      </c>
      <c r="P23" s="74">
        <v>9.7435207564944282</v>
      </c>
      <c r="Q23" s="74">
        <f>O23/'Table 1 Area'!C23*1000</f>
        <v>160.20141951264478</v>
      </c>
      <c r="R23" s="28"/>
      <c r="S23" s="38" t="s">
        <v>6</v>
      </c>
      <c r="T23" s="38">
        <f>SUM(T14:T22)</f>
        <v>47.750409478249203</v>
      </c>
      <c r="U23" s="38">
        <f>SUM(U14:U22)</f>
        <v>5.3999661499927258</v>
      </c>
      <c r="V23" s="38">
        <f>SUM(V14:V22)</f>
        <v>5.5566040343054093</v>
      </c>
      <c r="W23" s="38">
        <f>SUM(W14:W22)</f>
        <v>71.280713448082295</v>
      </c>
      <c r="X23" s="38">
        <f>SUM(T23:W23)</f>
        <v>129.98769311062964</v>
      </c>
      <c r="Y23" s="74">
        <v>10.046366890279621</v>
      </c>
      <c r="Z23" s="74">
        <f>X23/'Table 1 Area'!D23*1000</f>
        <v>167.417645133196</v>
      </c>
      <c r="AA23" s="28"/>
      <c r="AB23" s="38" t="s">
        <v>6</v>
      </c>
      <c r="AC23" s="38">
        <f t="shared" ref="AC23:AF23" si="5">SUM(AC14:AC22)</f>
        <v>50.979471765403929</v>
      </c>
      <c r="AD23" s="38">
        <f t="shared" si="5"/>
        <v>5.8076012608624605</v>
      </c>
      <c r="AE23" s="38">
        <f t="shared" si="5"/>
        <v>5.630647367583661</v>
      </c>
      <c r="AF23" s="38">
        <f t="shared" si="5"/>
        <v>73.367056782233021</v>
      </c>
      <c r="AG23" s="38">
        <f>SUM(AC23:AF23)</f>
        <v>135.78477717608308</v>
      </c>
      <c r="AH23" s="74">
        <v>10.144501623178527</v>
      </c>
      <c r="AI23" s="74">
        <f>AG23/'Table 1 Area'!E23*1000</f>
        <v>170.99798679384685</v>
      </c>
      <c r="AJ23" s="30"/>
    </row>
    <row r="24" spans="1:36" ht="15.5">
      <c r="A24" s="13" t="s">
        <v>38</v>
      </c>
      <c r="B24" s="28"/>
      <c r="C24" s="28"/>
      <c r="D24" s="28"/>
      <c r="E24" s="28"/>
      <c r="F24" s="28"/>
      <c r="G24" s="28"/>
      <c r="H24" s="28"/>
      <c r="I24" s="28"/>
      <c r="J24" s="12" t="s">
        <v>38</v>
      </c>
      <c r="K24" s="28"/>
      <c r="L24" s="28"/>
      <c r="M24" s="28"/>
      <c r="N24" s="28"/>
      <c r="O24" s="28"/>
      <c r="P24" s="28"/>
      <c r="Q24" s="28"/>
      <c r="R24" s="28"/>
      <c r="S24" s="12" t="s">
        <v>38</v>
      </c>
      <c r="T24" s="28"/>
      <c r="U24" s="28"/>
      <c r="V24" s="28"/>
      <c r="W24" s="28"/>
      <c r="X24" s="28"/>
      <c r="Y24" s="28"/>
      <c r="Z24" s="28"/>
      <c r="AA24" s="28"/>
      <c r="AB24" s="12" t="s">
        <v>38</v>
      </c>
      <c r="AC24" s="28"/>
      <c r="AD24" s="28"/>
      <c r="AE24" s="28"/>
      <c r="AF24" s="28"/>
      <c r="AG24" s="28"/>
      <c r="AH24" s="28"/>
      <c r="AI24" s="28"/>
      <c r="AJ24" s="30"/>
    </row>
    <row r="25" spans="1:36" ht="15.5">
      <c r="A25" s="56" t="s">
        <v>69</v>
      </c>
      <c r="B25" s="28">
        <v>2.0804733838406007</v>
      </c>
      <c r="C25" s="28">
        <v>2.2488802097618346E-2</v>
      </c>
      <c r="D25" s="28">
        <v>6.7466406292855025E-2</v>
      </c>
      <c r="E25" s="28">
        <v>3.3002317078254917</v>
      </c>
      <c r="F25" s="60">
        <f>SUM(B25:E25)</f>
        <v>5.470660300056565</v>
      </c>
      <c r="G25" s="28">
        <v>1.3843872205759238</v>
      </c>
      <c r="H25" s="28">
        <f>F25/'Table 1 Area'!B25*1000</f>
        <v>97.735739808778462</v>
      </c>
      <c r="I25" s="28"/>
      <c r="J25" s="59" t="s">
        <v>69</v>
      </c>
      <c r="K25" s="28">
        <v>2.6715784795139998</v>
      </c>
      <c r="L25" s="28">
        <v>2.3910372955604633E-2</v>
      </c>
      <c r="M25" s="28">
        <v>0.10759667830022085</v>
      </c>
      <c r="N25" s="28">
        <v>3.4012505529347585</v>
      </c>
      <c r="O25" s="60">
        <f>SUM(K25:N25)</f>
        <v>6.2043360837045842</v>
      </c>
      <c r="P25" s="28">
        <v>1.4623027423104722</v>
      </c>
      <c r="Q25" s="28">
        <f>O25/'Table 1 Area'!C25*1000</f>
        <v>104.21150369028125</v>
      </c>
      <c r="R25" s="28"/>
      <c r="S25" s="15" t="s">
        <v>69</v>
      </c>
      <c r="T25" s="28">
        <v>2.6757998178688003</v>
      </c>
      <c r="U25" s="28">
        <v>2.4407664593922716E-2</v>
      </c>
      <c r="V25" s="28">
        <v>0.11593640682113288</v>
      </c>
      <c r="W25" s="28">
        <v>3.4719902884855056</v>
      </c>
      <c r="X25" s="60">
        <f>SUM(T25:W25)</f>
        <v>6.2881341777693613</v>
      </c>
      <c r="Y25" s="28">
        <v>1.4890685901523095</v>
      </c>
      <c r="Z25" s="28">
        <f>X25/'Table 1 Area'!D25*1000</f>
        <v>103.51690143665094</v>
      </c>
      <c r="AA25" s="28"/>
      <c r="AB25" s="62" t="s">
        <v>69</v>
      </c>
      <c r="AC25" s="28">
        <v>2.8005034780799996</v>
      </c>
      <c r="AD25" s="28">
        <v>2.5318467930970368E-2</v>
      </c>
      <c r="AE25" s="28">
        <v>0.12026272267210925</v>
      </c>
      <c r="AF25" s="28">
        <v>3.5572447443013364</v>
      </c>
      <c r="AG25" s="60">
        <f>SUM(AC25:AF25)</f>
        <v>6.5033294129844155</v>
      </c>
      <c r="AH25" s="28">
        <v>1.5299316838192811</v>
      </c>
      <c r="AI25" s="28">
        <f>AG25/'Table 1 Area'!E25*1000</f>
        <v>103.21762075015738</v>
      </c>
      <c r="AJ25" s="30"/>
    </row>
    <row r="26" spans="1:36" ht="17.5">
      <c r="A26" s="9" t="s">
        <v>70</v>
      </c>
      <c r="B26" s="28">
        <v>1.2733848802043459</v>
      </c>
      <c r="C26" s="28">
        <v>3.0603351426191611E-2</v>
      </c>
      <c r="D26" s="28">
        <v>4.9617027308123306E-2</v>
      </c>
      <c r="E26" s="28">
        <v>0.52793867023411045</v>
      </c>
      <c r="F26" s="60">
        <f>SUM(B26:E26)</f>
        <v>1.8815439291727714</v>
      </c>
      <c r="G26" s="28">
        <v>0.43704585557013642</v>
      </c>
      <c r="H26" s="28">
        <f>F26/'Table 1 Area'!B26*1000</f>
        <v>134.05862384849135</v>
      </c>
      <c r="I26" s="28"/>
      <c r="J26" s="10" t="s">
        <v>70</v>
      </c>
      <c r="K26" s="28">
        <v>1.4228254118022552</v>
      </c>
      <c r="L26" s="28">
        <v>3.8437346700607292E-2</v>
      </c>
      <c r="M26" s="28">
        <v>4.8541318167410655E-2</v>
      </c>
      <c r="N26" s="28">
        <v>0.63731255603608428</v>
      </c>
      <c r="O26" s="60">
        <f>SUM(K26:N26)</f>
        <v>2.1471166327063576</v>
      </c>
      <c r="P26" s="28">
        <v>0.49769029624090105</v>
      </c>
      <c r="Q26" s="28">
        <f>O26/'Table 1 Area'!C26*1000</f>
        <v>141.92990940443582</v>
      </c>
      <c r="R26" s="28"/>
      <c r="S26" s="15" t="s">
        <v>81</v>
      </c>
      <c r="T26" s="28">
        <v>1.3879240032375117</v>
      </c>
      <c r="U26" s="28">
        <v>3.6243000407952079E-2</v>
      </c>
      <c r="V26" s="28">
        <v>4.7393214032773801E-2</v>
      </c>
      <c r="W26" s="28">
        <v>0.63556064284764557</v>
      </c>
      <c r="X26" s="60">
        <f>SUM(T26:W26)</f>
        <v>2.1071208605258831</v>
      </c>
      <c r="Y26" s="28">
        <v>0.48834162738952536</v>
      </c>
      <c r="Z26" s="28">
        <f>X26/'Table 1 Area'!D26*1000</f>
        <v>143.89505549734258</v>
      </c>
      <c r="AA26" s="28"/>
      <c r="AB26" s="62" t="s">
        <v>80</v>
      </c>
      <c r="AC26" s="28">
        <v>1.3747342603126129</v>
      </c>
      <c r="AD26" s="28">
        <v>3.6252038409603587E-2</v>
      </c>
      <c r="AE26" s="28">
        <v>4.7012751119569672E-2</v>
      </c>
      <c r="AF26" s="28">
        <v>0.63568940914582328</v>
      </c>
      <c r="AG26" s="60">
        <f>SUM(AC26:AF26)</f>
        <v>2.0936884589876095</v>
      </c>
      <c r="AH26" s="28">
        <v>0.48499336129047177</v>
      </c>
      <c r="AI26" s="28">
        <f>AG26/'Table 1 Area'!E26*1000</f>
        <v>146.12791213197482</v>
      </c>
      <c r="AJ26" s="30"/>
    </row>
    <row r="27" spans="1:36" ht="15.5">
      <c r="A27" s="9" t="s">
        <v>64</v>
      </c>
      <c r="B27" s="60">
        <v>45.768293869380663</v>
      </c>
      <c r="C27" s="60">
        <v>8.5257530612025541</v>
      </c>
      <c r="D27" s="60">
        <v>0.73321887311824019</v>
      </c>
      <c r="E27" s="60">
        <v>17.304586860457007</v>
      </c>
      <c r="F27" s="60">
        <f t="shared" ref="F27:F30" si="6">SUM(B27:E27)</f>
        <v>72.331852664158475</v>
      </c>
      <c r="G27" s="60">
        <v>9.430124125343827</v>
      </c>
      <c r="H27" s="28">
        <f>F27/'Table 1 Area'!B27*1000</f>
        <v>379.49555437648729</v>
      </c>
      <c r="I27" s="28"/>
      <c r="J27" s="10" t="s">
        <v>64</v>
      </c>
      <c r="K27" s="60">
        <v>33.695552320085795</v>
      </c>
      <c r="L27" s="60">
        <v>6.2280985569143619</v>
      </c>
      <c r="M27" s="60">
        <v>0.54389920086148302</v>
      </c>
      <c r="N27" s="60">
        <v>12.469278987127831</v>
      </c>
      <c r="O27" s="60">
        <f t="shared" ref="O27:O31" si="7">SUM(K27:N27)</f>
        <v>52.936829064989467</v>
      </c>
      <c r="P27" s="60">
        <v>7.2309867122817915</v>
      </c>
      <c r="Q27" s="28">
        <f>O27/'Table 1 Area'!C27*1000</f>
        <v>386.68246212556215</v>
      </c>
      <c r="R27" s="28"/>
      <c r="S27" s="15" t="s">
        <v>64</v>
      </c>
      <c r="T27" s="60">
        <v>29.850893645074201</v>
      </c>
      <c r="U27" s="60">
        <v>5.4757378839425668</v>
      </c>
      <c r="V27" s="60">
        <v>0.48515659403128836</v>
      </c>
      <c r="W27" s="60">
        <v>10.811242036164611</v>
      </c>
      <c r="X27" s="60">
        <f>SUM(T27:W27)</f>
        <v>46.623030159212661</v>
      </c>
      <c r="Y27" s="60">
        <v>6.6183887563485584</v>
      </c>
      <c r="Z27" s="28">
        <f>X27/'Table 1 Area'!D27*1000</f>
        <v>393.77559256091769</v>
      </c>
      <c r="AA27" s="28"/>
      <c r="AB27" s="62" t="s">
        <v>64</v>
      </c>
      <c r="AC27" s="28">
        <v>23.32718625510401</v>
      </c>
      <c r="AD27" s="28">
        <v>4.2445557171577937</v>
      </c>
      <c r="AE27" s="28">
        <v>0.38202681927877746</v>
      </c>
      <c r="AF27" s="28">
        <v>8.2646660427232383</v>
      </c>
      <c r="AG27" s="28">
        <f>SUM(AC27:AF27)</f>
        <v>36.218434834263817</v>
      </c>
      <c r="AH27" s="28">
        <v>5.4010220976437404</v>
      </c>
      <c r="AI27" s="28">
        <f>AG27/'Table 1 Area'!E27*1000</f>
        <v>401.98040881535871</v>
      </c>
      <c r="AJ27" s="30"/>
    </row>
    <row r="28" spans="1:36" ht="15.5">
      <c r="A28" s="9" t="s">
        <v>14</v>
      </c>
      <c r="B28" s="60">
        <v>85.354296001590555</v>
      </c>
      <c r="C28" s="60">
        <v>18.823036352099347</v>
      </c>
      <c r="D28" s="60">
        <v>1.3461108395620971</v>
      </c>
      <c r="E28" s="60">
        <v>64.734957412375323</v>
      </c>
      <c r="F28" s="60">
        <f t="shared" si="6"/>
        <v>170.25840060562734</v>
      </c>
      <c r="G28" s="60">
        <v>48.346536229291857</v>
      </c>
      <c r="H28" s="28">
        <f>F28/'Table 1 Area'!B28*1000</f>
        <v>283.66944452786959</v>
      </c>
      <c r="I28" s="28"/>
      <c r="J28" s="10" t="s">
        <v>14</v>
      </c>
      <c r="K28" s="60">
        <v>79.419348639863131</v>
      </c>
      <c r="L28" s="60">
        <v>17.159534644995723</v>
      </c>
      <c r="M28" s="60">
        <v>1.2723167151411463</v>
      </c>
      <c r="N28" s="60">
        <v>57.496301376043299</v>
      </c>
      <c r="O28" s="60">
        <f t="shared" si="7"/>
        <v>155.34750137604328</v>
      </c>
      <c r="P28" s="60">
        <v>44.159964581886548</v>
      </c>
      <c r="Q28" s="28">
        <f>O28/'Table 1 Area'!C28*1000</f>
        <v>292.11639972930294</v>
      </c>
      <c r="R28" s="28"/>
      <c r="S28" s="15" t="s">
        <v>14</v>
      </c>
      <c r="T28" s="60">
        <v>74.907454456800693</v>
      </c>
      <c r="U28" s="60">
        <v>15.868289826775024</v>
      </c>
      <c r="V28" s="60">
        <v>1.2177024616314043</v>
      </c>
      <c r="W28" s="60">
        <v>51.764590790660947</v>
      </c>
      <c r="X28" s="60">
        <f>SUM(T28:W28)</f>
        <v>143.75803753586808</v>
      </c>
      <c r="Y28" s="60">
        <v>40.618992075212198</v>
      </c>
      <c r="Z28" s="28">
        <f>X28/'Table 1 Area'!D28*1000</f>
        <v>300.87492159034764</v>
      </c>
      <c r="AA28" s="28"/>
      <c r="AB28" s="62" t="s">
        <v>14</v>
      </c>
      <c r="AC28" s="28">
        <v>69.643807610650256</v>
      </c>
      <c r="AD28" s="28">
        <v>14.504183498802369</v>
      </c>
      <c r="AE28" s="28">
        <v>1.1460437272369621</v>
      </c>
      <c r="AF28" s="28">
        <v>46.261031382641754</v>
      </c>
      <c r="AG28" s="28">
        <f t="shared" ref="AG28:AG31" si="8">SUM(AC28:AF28)</f>
        <v>131.55506621933134</v>
      </c>
      <c r="AH28" s="28">
        <v>37.505986613528457</v>
      </c>
      <c r="AI28" s="28">
        <f>AG28/'Table 1 Area'!E28*1000</f>
        <v>309.17759393497374</v>
      </c>
      <c r="AJ28" s="30"/>
    </row>
    <row r="29" spans="1:36" ht="15.5">
      <c r="A29" s="14" t="s">
        <v>15</v>
      </c>
      <c r="B29" s="28">
        <v>1.6439046640978106</v>
      </c>
      <c r="C29" s="28">
        <v>0.16062853419626261</v>
      </c>
      <c r="D29" s="28">
        <v>7.9418568952055499E-2</v>
      </c>
      <c r="E29" s="28">
        <v>2.6369353420471957</v>
      </c>
      <c r="F29" s="60">
        <f t="shared" si="6"/>
        <v>4.5208871092933247</v>
      </c>
      <c r="G29" s="60">
        <v>0.57415266288025224</v>
      </c>
      <c r="H29" s="28">
        <f>F29/'Table 1 Area'!B29*1000</f>
        <v>113.44373465029362</v>
      </c>
      <c r="I29" s="28"/>
      <c r="J29" s="15" t="s">
        <v>15</v>
      </c>
      <c r="K29" s="28">
        <v>1.4350158564802455</v>
      </c>
      <c r="L29" s="28">
        <v>0.1402176772223705</v>
      </c>
      <c r="M29" s="28">
        <v>6.9326955652696198E-2</v>
      </c>
      <c r="N29" s="28">
        <v>2.3018634297917773</v>
      </c>
      <c r="O29" s="60">
        <f t="shared" si="7"/>
        <v>3.9464239191470893</v>
      </c>
      <c r="P29" s="60">
        <v>0.5011958377316803</v>
      </c>
      <c r="Q29" s="28">
        <f>O29/'Table 1 Area'!C29*1000</f>
        <v>113.44373465029362</v>
      </c>
      <c r="R29" s="28"/>
      <c r="S29" s="15" t="s">
        <v>15</v>
      </c>
      <c r="T29" s="28">
        <v>1.5038348982659899</v>
      </c>
      <c r="U29" s="28">
        <v>0.13117107251412169</v>
      </c>
      <c r="V29" s="28">
        <v>6.4854099049733036E-2</v>
      </c>
      <c r="W29" s="28">
        <v>2.1533511383730901</v>
      </c>
      <c r="X29" s="60">
        <f t="shared" ref="X29:X31" si="9">SUM(T29:W29)</f>
        <v>3.8532112082029348</v>
      </c>
      <c r="Y29" s="60">
        <v>0.48935782344177275</v>
      </c>
      <c r="Z29" s="28">
        <f>X29/'Table 1 Area'!D29*1000</f>
        <v>118.40343299519482</v>
      </c>
      <c r="AA29" s="28"/>
      <c r="AB29" s="62" t="s">
        <v>15</v>
      </c>
      <c r="AC29" s="60">
        <v>1.4805951237552586</v>
      </c>
      <c r="AD29" s="60">
        <v>0.12914399750005337</v>
      </c>
      <c r="AE29" s="60">
        <v>6.3851864934970623E-2</v>
      </c>
      <c r="AF29" s="60">
        <v>2.1200739515250393</v>
      </c>
      <c r="AG29" s="28">
        <f t="shared" si="8"/>
        <v>3.793664937715322</v>
      </c>
      <c r="AH29" s="28">
        <v>0.4817954470898459</v>
      </c>
      <c r="AI29" s="28">
        <f>AG29/'Table 1 Area'!E29*1000</f>
        <v>118.40343299519485</v>
      </c>
      <c r="AJ29" s="30"/>
    </row>
    <row r="30" spans="1:36" ht="15.5">
      <c r="A30" s="14" t="s">
        <v>16</v>
      </c>
      <c r="B30" s="28">
        <v>1.7166509089645103</v>
      </c>
      <c r="C30" s="28">
        <v>0.3275588306858076</v>
      </c>
      <c r="D30" s="28">
        <v>3.2755883068580766E-2</v>
      </c>
      <c r="E30" s="28">
        <v>0.98631603462059858</v>
      </c>
      <c r="F30" s="60">
        <f t="shared" si="6"/>
        <v>3.0632816573394974</v>
      </c>
      <c r="G30" s="60">
        <v>0.38903677048211616</v>
      </c>
      <c r="H30" s="28">
        <f>F30/'Table 1 Area'!B30*1000</f>
        <v>285.24627202891998</v>
      </c>
      <c r="I30" s="28"/>
      <c r="J30" s="15" t="s">
        <v>16</v>
      </c>
      <c r="K30" s="60">
        <v>1.533333333333333</v>
      </c>
      <c r="L30" s="60">
        <v>0.28595203132648062</v>
      </c>
      <c r="M30" s="60">
        <v>2.8144884973078804E-2</v>
      </c>
      <c r="N30" s="60">
        <v>0.8478201233480176</v>
      </c>
      <c r="O30" s="60">
        <f t="shared" si="7"/>
        <v>2.6952503729809099</v>
      </c>
      <c r="P30" s="60">
        <v>0.34229679736857554</v>
      </c>
      <c r="Q30" s="28">
        <f>O30/'Table 1 Area'!C30*1000</f>
        <v>292.96199706314241</v>
      </c>
      <c r="R30" s="28"/>
      <c r="S30" s="15" t="s">
        <v>16</v>
      </c>
      <c r="T30" s="28">
        <v>1.3115731421023782</v>
      </c>
      <c r="U30" s="28">
        <v>0.24253065437282303</v>
      </c>
      <c r="V30" s="28">
        <v>2.4165978622693714E-2</v>
      </c>
      <c r="W30" s="28">
        <v>0.72068094366400692</v>
      </c>
      <c r="X30" s="60">
        <f t="shared" si="9"/>
        <v>2.298950718761902</v>
      </c>
      <c r="Y30" s="60">
        <v>0.29196674128276157</v>
      </c>
      <c r="Z30" s="28">
        <f>X30/'Table 1 Area'!D30*1000</f>
        <v>300.08795228436747</v>
      </c>
      <c r="AA30" s="28"/>
      <c r="AB30" s="62" t="s">
        <v>16</v>
      </c>
      <c r="AC30" s="60">
        <v>1.0848504727376316</v>
      </c>
      <c r="AD30" s="60">
        <v>0.19934864693059898</v>
      </c>
      <c r="AE30" s="60">
        <v>2.004433026300706E-2</v>
      </c>
      <c r="AF30" s="60">
        <v>0.58681081764973686</v>
      </c>
      <c r="AG30" s="28">
        <f t="shared" si="8"/>
        <v>1.8910542675809745</v>
      </c>
      <c r="AH30" s="28">
        <v>0.24016389198278376</v>
      </c>
      <c r="AI30" s="28">
        <f>AG30/'Table 1 Area'!E30*1000</f>
        <v>308.90261206464447</v>
      </c>
      <c r="AJ30" s="30"/>
    </row>
    <row r="31" spans="1:36" ht="15.5">
      <c r="A31" s="14" t="s">
        <v>17</v>
      </c>
      <c r="B31" s="65">
        <v>142.59514321411626</v>
      </c>
      <c r="C31" s="65">
        <v>26.852423773860313</v>
      </c>
      <c r="D31" s="65">
        <v>2.6441923151562565</v>
      </c>
      <c r="E31" s="65">
        <v>81.081901239512689</v>
      </c>
      <c r="F31" s="65">
        <f>SUM(B31:E31)</f>
        <v>253.17366054264554</v>
      </c>
      <c r="G31" s="65">
        <v>32.1910487481789</v>
      </c>
      <c r="H31" s="29">
        <f>F31/'Table 1 Area'!B31*1000</f>
        <v>286.00729839883138</v>
      </c>
      <c r="I31" s="28"/>
      <c r="J31" s="15" t="s">
        <v>17</v>
      </c>
      <c r="K31" s="65">
        <v>136.15251571009466</v>
      </c>
      <c r="L31" s="65">
        <v>25.362595575850257</v>
      </c>
      <c r="M31" s="65">
        <v>2.5357776682690805</v>
      </c>
      <c r="N31" s="65">
        <v>75.061831045786008</v>
      </c>
      <c r="O31" s="65">
        <f t="shared" si="7"/>
        <v>239.11272000000002</v>
      </c>
      <c r="P31" s="65">
        <v>31.062278058513488</v>
      </c>
      <c r="Q31" s="29">
        <f>O31/'Table 1 Area'!C31*1000</f>
        <v>292.60000000000002</v>
      </c>
      <c r="R31" s="28"/>
      <c r="S31" s="15" t="s">
        <v>17</v>
      </c>
      <c r="T31" s="29">
        <v>129.41997930699884</v>
      </c>
      <c r="U31" s="29">
        <v>23.907751466220788</v>
      </c>
      <c r="V31" s="29">
        <v>2.4187519805099078</v>
      </c>
      <c r="W31" s="29">
        <v>69.63323367710224</v>
      </c>
      <c r="X31" s="65">
        <f t="shared" si="9"/>
        <v>225.37971643083176</v>
      </c>
      <c r="Y31" s="65">
        <v>46.383056710687526</v>
      </c>
      <c r="Z31" s="29">
        <f>X31/'Table 1 Area'!D31*1000</f>
        <v>298.00306284653152</v>
      </c>
      <c r="AA31" s="28"/>
      <c r="AB31" s="62" t="s">
        <v>17</v>
      </c>
      <c r="AC31" s="29">
        <v>121.94628057600283</v>
      </c>
      <c r="AD31" s="29">
        <v>22.387591152682976</v>
      </c>
      <c r="AE31" s="29">
        <v>2.28464463440115</v>
      </c>
      <c r="AF31" s="29">
        <v>64.573398739463073</v>
      </c>
      <c r="AG31" s="29">
        <f t="shared" si="8"/>
        <v>211.19191510255004</v>
      </c>
      <c r="AH31" s="87">
        <v>44.743668420670247</v>
      </c>
      <c r="AI31" s="29">
        <f>AG31/'Table 1 Area'!E31*1000</f>
        <v>302.35063006807451</v>
      </c>
      <c r="AJ31" s="30"/>
    </row>
    <row r="32" spans="1:36" ht="15.5">
      <c r="A32" s="11" t="s">
        <v>6</v>
      </c>
      <c r="B32" s="38">
        <f>SUM(B25:B31)</f>
        <v>280.43214692219476</v>
      </c>
      <c r="C32" s="38">
        <f t="shared" ref="C32:E32" si="10">SUM(C25:C31)</f>
        <v>54.742492705568097</v>
      </c>
      <c r="D32" s="38">
        <f t="shared" si="10"/>
        <v>4.9527799134582082</v>
      </c>
      <c r="E32" s="38">
        <f t="shared" si="10"/>
        <v>170.57286726707241</v>
      </c>
      <c r="F32" s="38">
        <f>SUM(B32:E32)</f>
        <v>510.70028680829347</v>
      </c>
      <c r="G32" s="74">
        <v>58.865668804853456</v>
      </c>
      <c r="H32" s="74">
        <f>F32/'Table 1 Area'!B32*1000</f>
        <v>284.25936815721548</v>
      </c>
      <c r="I32" s="28"/>
      <c r="J32" s="38" t="s">
        <v>6</v>
      </c>
      <c r="K32" s="38">
        <f>SUM(K25:K31)</f>
        <v>256.33016975117346</v>
      </c>
      <c r="L32" s="38">
        <f t="shared" ref="L32:N32" si="11">SUM(L25:L31)</f>
        <v>49.238746205965406</v>
      </c>
      <c r="M32" s="38">
        <f t="shared" si="11"/>
        <v>4.6056034213651165</v>
      </c>
      <c r="N32" s="38">
        <f t="shared" si="11"/>
        <v>152.21565807106776</v>
      </c>
      <c r="O32" s="38">
        <f>SUM(K32:N32)</f>
        <v>462.39017744957175</v>
      </c>
      <c r="P32" s="74">
        <v>54.497790305639626</v>
      </c>
      <c r="Q32" s="74">
        <f>O32/'Table 1 Area'!C32*1000</f>
        <v>288.17409443936197</v>
      </c>
      <c r="R32" s="28"/>
      <c r="S32" s="38" t="s">
        <v>6</v>
      </c>
      <c r="T32" s="38">
        <f>SUM(T25:T31)</f>
        <v>241.05745927034843</v>
      </c>
      <c r="U32" s="38">
        <f t="shared" ref="U32:W32" si="12">SUM(U25:U31)</f>
        <v>45.6861315688272</v>
      </c>
      <c r="V32" s="38">
        <f t="shared" si="12"/>
        <v>4.373960734698934</v>
      </c>
      <c r="W32" s="38">
        <f t="shared" si="12"/>
        <v>139.19064951729806</v>
      </c>
      <c r="X32" s="38">
        <f>SUM(T32:W32)</f>
        <v>430.30820109117258</v>
      </c>
      <c r="Y32" s="74">
        <v>62.03123451320122</v>
      </c>
      <c r="Z32" s="74">
        <f>X32/'Table 1 Area'!D32*1000</f>
        <v>293.10701888715198</v>
      </c>
      <c r="AA32" s="28"/>
      <c r="AB32" s="38" t="s">
        <v>6</v>
      </c>
      <c r="AC32" s="38">
        <f>SUM(AC25:AC31)</f>
        <v>221.6579577766426</v>
      </c>
      <c r="AD32" s="38">
        <f t="shared" ref="AD32:AF32" si="13">SUM(AD25:AD31)</f>
        <v>41.52639351941437</v>
      </c>
      <c r="AE32" s="38">
        <f t="shared" si="13"/>
        <v>4.0638868499065461</v>
      </c>
      <c r="AF32" s="38">
        <f t="shared" si="13"/>
        <v>125.99891508745</v>
      </c>
      <c r="AG32" s="38">
        <f>SUM(AC32:AF32)</f>
        <v>393.24715323341354</v>
      </c>
      <c r="AH32" s="88">
        <v>58.657750130377437</v>
      </c>
      <c r="AI32" s="74">
        <f>AG32/'Table 1 Area'!E32*1000</f>
        <v>295.76444026616326</v>
      </c>
      <c r="AJ32" s="30"/>
    </row>
    <row r="33" spans="1:36" ht="15.5">
      <c r="A33" s="18" t="s">
        <v>48</v>
      </c>
      <c r="B33" s="28"/>
      <c r="C33" s="28"/>
      <c r="D33" s="28"/>
      <c r="E33" s="28"/>
      <c r="F33" s="28"/>
      <c r="G33" s="28"/>
      <c r="H33" s="28"/>
      <c r="I33" s="28"/>
      <c r="J33" s="39" t="s">
        <v>48</v>
      </c>
      <c r="K33" s="28"/>
      <c r="L33" s="28"/>
      <c r="M33" s="28"/>
      <c r="N33" s="28"/>
      <c r="O33" s="28"/>
      <c r="P33" s="28"/>
      <c r="Q33" s="28"/>
      <c r="R33" s="28"/>
      <c r="S33" s="39" t="s">
        <v>48</v>
      </c>
      <c r="T33" s="28"/>
      <c r="U33" s="28"/>
      <c r="V33" s="28"/>
      <c r="W33" s="28"/>
      <c r="X33" s="28"/>
      <c r="Y33" s="28"/>
      <c r="Z33" s="28"/>
      <c r="AA33" s="28"/>
      <c r="AB33" s="39" t="s">
        <v>48</v>
      </c>
      <c r="AC33" s="28"/>
      <c r="AD33" s="28"/>
      <c r="AE33" s="28"/>
      <c r="AF33" s="28"/>
      <c r="AG33" s="28"/>
      <c r="AH33" s="28"/>
      <c r="AI33" s="28"/>
      <c r="AJ33" s="30"/>
    </row>
    <row r="34" spans="1:36" ht="15.5">
      <c r="A34" s="56" t="s">
        <v>69</v>
      </c>
      <c r="B34" s="28">
        <v>0.13817521615940004</v>
      </c>
      <c r="C34" s="28">
        <v>3.0863979023816571E-3</v>
      </c>
      <c r="D34" s="28">
        <v>9.2591937071449699E-3</v>
      </c>
      <c r="E34" s="28">
        <v>0.45292889217450816</v>
      </c>
      <c r="F34" s="60">
        <f>SUM(B34:E34)</f>
        <v>0.60344969994343489</v>
      </c>
      <c r="G34" s="28">
        <v>0.23027869007812923</v>
      </c>
      <c r="H34" s="28">
        <f>F34/'Table 1 Area'!B34*1000</f>
        <v>75.772187335941098</v>
      </c>
      <c r="I34" s="28"/>
      <c r="J34" s="59" t="s">
        <v>69</v>
      </c>
      <c r="K34" s="28">
        <v>0.30171352048599998</v>
      </c>
      <c r="L34" s="28">
        <v>3.126027044395368E-3</v>
      </c>
      <c r="M34" s="28">
        <v>1.4067121699779155E-2</v>
      </c>
      <c r="N34" s="28">
        <v>0.45208612790037278</v>
      </c>
      <c r="O34" s="60">
        <f t="shared" ref="O34:O40" si="14">SUM(K34:N34)</f>
        <v>0.77099279713054725</v>
      </c>
      <c r="P34" s="28">
        <v>0.24359838897138206</v>
      </c>
      <c r="Q34" s="28">
        <f>O34/'Table 1 Area'!C34*1000</f>
        <v>95.716051785294511</v>
      </c>
      <c r="R34" s="28"/>
      <c r="S34" s="59" t="s">
        <v>69</v>
      </c>
      <c r="T34" s="28">
        <v>0.31422192221238493</v>
      </c>
      <c r="U34" s="28">
        <v>3.3907354060772866E-3</v>
      </c>
      <c r="V34" s="28">
        <v>1.6105993178867108E-2</v>
      </c>
      <c r="W34" s="28">
        <v>0.49005050059660277</v>
      </c>
      <c r="X34" s="60">
        <f t="shared" ref="X34:X40" si="15">SUM(T34:W34)</f>
        <v>0.82376915139393203</v>
      </c>
      <c r="Y34" s="28">
        <v>0.26266192298344143</v>
      </c>
      <c r="Z34" s="28">
        <f>X34/'Table 1 Area'!D34*1000</f>
        <v>94.134287669287176</v>
      </c>
      <c r="AA34" s="28"/>
      <c r="AB34" s="62" t="s">
        <v>69</v>
      </c>
      <c r="AC34" s="60">
        <v>0.34776200665198542</v>
      </c>
      <c r="AD34" s="60">
        <v>3.5455320690296319E-3</v>
      </c>
      <c r="AE34" s="60">
        <v>1.6841277327890751E-2</v>
      </c>
      <c r="AF34" s="60">
        <v>0.50639397971966116</v>
      </c>
      <c r="AG34" s="60">
        <f t="shared" ref="AG34:AG40" si="16">SUM(AC34:AF34)</f>
        <v>0.87454279576856697</v>
      </c>
      <c r="AH34" s="28">
        <v>0.27398398260364859</v>
      </c>
      <c r="AI34" s="28">
        <f>AG34/'Table 1 Area'!E34*1000</f>
        <v>95.536682954835811</v>
      </c>
      <c r="AJ34" s="30"/>
    </row>
    <row r="35" spans="1:36" ht="17.5">
      <c r="A35" s="9" t="s">
        <v>70</v>
      </c>
      <c r="B35" s="28">
        <v>8.4572209595654216E-2</v>
      </c>
      <c r="C35" s="28">
        <v>4.2000511738083885E-3</v>
      </c>
      <c r="D35" s="28">
        <v>6.8095173918766919E-3</v>
      </c>
      <c r="E35" s="28">
        <v>7.2455117765889504E-2</v>
      </c>
      <c r="F35" s="60">
        <f t="shared" ref="F35:F40" si="17">SUM(B35:E35)</f>
        <v>0.16803689592722881</v>
      </c>
      <c r="G35" s="28">
        <v>6.0820437919888219E-2</v>
      </c>
      <c r="H35" s="28">
        <f>F35/'Table 1 Area'!B35*1000</f>
        <v>84.147290602601259</v>
      </c>
      <c r="I35" s="28"/>
      <c r="J35" s="10" t="s">
        <v>70</v>
      </c>
      <c r="K35" s="28">
        <v>0.12390503166318217</v>
      </c>
      <c r="L35" s="28">
        <v>5.0252058993927023E-3</v>
      </c>
      <c r="M35" s="28">
        <v>6.3461747325893377E-3</v>
      </c>
      <c r="N35" s="28">
        <v>8.5180350557755677E-2</v>
      </c>
      <c r="O35" s="60">
        <f t="shared" si="14"/>
        <v>0.22045676285291987</v>
      </c>
      <c r="P35" s="28">
        <v>8.0442371740288093E-2</v>
      </c>
      <c r="Q35" s="28">
        <f>O35/'Table 1 Area'!C35*1000</f>
        <v>107.70994974925922</v>
      </c>
      <c r="R35" s="28"/>
      <c r="S35" s="10" t="s">
        <v>70</v>
      </c>
      <c r="T35" s="28">
        <v>0.12831498863442642</v>
      </c>
      <c r="U35" s="28">
        <v>6.8669143281973504E-3</v>
      </c>
      <c r="V35" s="28">
        <v>6.5826870672262023E-3</v>
      </c>
      <c r="W35" s="28">
        <v>9.0109221788503821E-2</v>
      </c>
      <c r="X35" s="60">
        <f t="shared" si="15"/>
        <v>0.23187381181835381</v>
      </c>
      <c r="Y35" s="28">
        <v>8.4063392796678585E-2</v>
      </c>
      <c r="Z35" s="28">
        <f>X35/'Table 1 Area'!D35*1000</f>
        <v>109.91601595867625</v>
      </c>
      <c r="AA35" s="28"/>
      <c r="AB35" s="62" t="s">
        <v>80</v>
      </c>
      <c r="AC35" s="60">
        <v>0.12940644701788678</v>
      </c>
      <c r="AD35" s="60">
        <v>5.0339765920479167E-3</v>
      </c>
      <c r="AE35" s="60">
        <v>6.5826870672262023E-3</v>
      </c>
      <c r="AF35" s="60">
        <v>9.0109221788503821E-2</v>
      </c>
      <c r="AG35" s="60">
        <f t="shared" si="16"/>
        <v>0.23113233246566472</v>
      </c>
      <c r="AH35" s="28">
        <v>8.4448349100845865E-2</v>
      </c>
      <c r="AI35" s="28">
        <f>AG35/'Table 1 Area'!E35*1000</f>
        <v>111.03319140204509</v>
      </c>
      <c r="AJ35" s="30"/>
    </row>
    <row r="36" spans="1:36" ht="15.5">
      <c r="A36" s="9" t="s">
        <v>64</v>
      </c>
      <c r="B36" s="60">
        <v>2.9922877198386404</v>
      </c>
      <c r="C36" s="60">
        <v>0.63853378507885483</v>
      </c>
      <c r="D36" s="92">
        <v>5.4914213323157726E-2</v>
      </c>
      <c r="E36" s="60">
        <v>2.8536772529953973</v>
      </c>
      <c r="F36" s="60">
        <f t="shared" si="17"/>
        <v>6.5394129712360503</v>
      </c>
      <c r="G36" s="28">
        <v>2.3254059547340682</v>
      </c>
      <c r="H36" s="28">
        <f>F36/'Table 1 Area'!B36*1000</f>
        <v>123.04725798695523</v>
      </c>
      <c r="I36" s="28"/>
      <c r="J36" s="10" t="s">
        <v>64</v>
      </c>
      <c r="K36" s="60">
        <v>4.9730127874805294</v>
      </c>
      <c r="L36" s="60">
        <v>0.70921826714239911</v>
      </c>
      <c r="M36" s="60">
        <v>6.9051109735866575E-2</v>
      </c>
      <c r="N36" s="60">
        <v>3.1442802089953972</v>
      </c>
      <c r="O36" s="60">
        <f t="shared" si="14"/>
        <v>8.895562373354192</v>
      </c>
      <c r="P36" s="60">
        <v>2.2360473470723368</v>
      </c>
      <c r="Q36" s="28">
        <f>O36/'Table 1 Area'!C36*1000</f>
        <v>104.36290764195789</v>
      </c>
      <c r="R36" s="28"/>
      <c r="S36" s="10" t="s">
        <v>64</v>
      </c>
      <c r="T36" s="60">
        <v>7.6077361183140777</v>
      </c>
      <c r="U36" s="60">
        <v>0.80328336700236436</v>
      </c>
      <c r="V36" s="60">
        <v>8.7864129707859617E-2</v>
      </c>
      <c r="W36" s="60">
        <v>3.5321820869953973</v>
      </c>
      <c r="X36" s="60">
        <f t="shared" si="15"/>
        <v>12.031065702019699</v>
      </c>
      <c r="Y36" s="60">
        <v>2.9993568190239075</v>
      </c>
      <c r="Z36" s="28">
        <f>X36/'Table 1 Area'!D36*1000</f>
        <v>120.94153645093967</v>
      </c>
      <c r="AA36" s="28"/>
      <c r="AB36" s="62" t="s">
        <v>64</v>
      </c>
      <c r="AC36" s="28">
        <v>10.669070640684922</v>
      </c>
      <c r="AD36" s="28">
        <v>0.91263910578983876</v>
      </c>
      <c r="AE36" s="28">
        <v>0.1097352774653545</v>
      </c>
      <c r="AF36" s="28">
        <v>3.9848119709953971</v>
      </c>
      <c r="AG36" s="60">
        <f t="shared" si="16"/>
        <v>15.676256994935512</v>
      </c>
      <c r="AH36" s="28">
        <v>3.68741371881837</v>
      </c>
      <c r="AI36" s="28">
        <f>AG36/'Table 1 Area'!E36*1000</f>
        <v>135.07065498487944</v>
      </c>
      <c r="AJ36" s="30"/>
    </row>
    <row r="37" spans="1:36" ht="15.5">
      <c r="A37" s="9" t="s">
        <v>14</v>
      </c>
      <c r="B37" s="60">
        <v>3.5765293863821492</v>
      </c>
      <c r="C37" s="60">
        <v>1.6547390750209967</v>
      </c>
      <c r="D37" s="60">
        <v>0.11833702936478101</v>
      </c>
      <c r="E37" s="60">
        <v>8.7068196503842721</v>
      </c>
      <c r="F37" s="60">
        <f t="shared" si="17"/>
        <v>14.0564251411522</v>
      </c>
      <c r="G37" s="28">
        <v>2.4258901581045125</v>
      </c>
      <c r="H37" s="28">
        <f>F37/'Table 1 Area'!B37*1000</f>
        <v>98.571523668819324</v>
      </c>
      <c r="I37" s="28"/>
      <c r="J37" s="10" t="s">
        <v>14</v>
      </c>
      <c r="K37" s="60">
        <v>7.1373707687958703</v>
      </c>
      <c r="L37" s="60">
        <v>1.7865220618893698</v>
      </c>
      <c r="M37" s="60">
        <v>0.14469362673845562</v>
      </c>
      <c r="N37" s="60">
        <v>9.3806049126742721</v>
      </c>
      <c r="O37" s="60">
        <f t="shared" si="14"/>
        <v>18.449191370097967</v>
      </c>
      <c r="P37" s="60">
        <v>3.8590583138782435</v>
      </c>
      <c r="Q37" s="28">
        <f>O37/'Table 1 Area'!C37*1000</f>
        <v>103.50244378632932</v>
      </c>
      <c r="R37" s="28"/>
      <c r="S37" s="10" t="s">
        <v>14</v>
      </c>
      <c r="T37" s="60">
        <v>11.317348323090247</v>
      </c>
      <c r="U37" s="60">
        <v>1.9412073029296513</v>
      </c>
      <c r="V37" s="60">
        <v>0.17563067494651191</v>
      </c>
      <c r="W37" s="60">
        <v>10.171179770474271</v>
      </c>
      <c r="X37" s="60">
        <f t="shared" si="15"/>
        <v>23.605366071440681</v>
      </c>
      <c r="Y37" s="60">
        <v>5.0953006331694741</v>
      </c>
      <c r="Z37" s="28">
        <f>X37/'Table 1 Area'!D37*1000</f>
        <v>119.08948368353423</v>
      </c>
      <c r="AA37" s="28"/>
      <c r="AB37" s="62" t="s">
        <v>14</v>
      </c>
      <c r="AC37" s="28">
        <v>15.864726075969024</v>
      </c>
      <c r="AD37" s="28">
        <v>2.1094756182889491</v>
      </c>
      <c r="AE37" s="28">
        <v>0.20928433801837151</v>
      </c>
      <c r="AF37" s="28">
        <v>11.030823884474271</v>
      </c>
      <c r="AG37" s="60">
        <f t="shared" si="16"/>
        <v>29.214309916750615</v>
      </c>
      <c r="AH37" s="28">
        <v>6.0552911143856623</v>
      </c>
      <c r="AI37" s="28">
        <f>AG37/'Table 1 Area'!E37*1000</f>
        <v>138.36531416607082</v>
      </c>
      <c r="AJ37" s="30"/>
    </row>
    <row r="38" spans="1:36" ht="15.5">
      <c r="A38" s="14" t="s">
        <v>15</v>
      </c>
      <c r="B38" s="28">
        <v>0.29948346040218921</v>
      </c>
      <c r="C38" s="28">
        <v>2.926300430373735E-2</v>
      </c>
      <c r="D38" s="28">
        <v>1.4468325547944486E-2</v>
      </c>
      <c r="E38" s="28">
        <v>0.48039192195280345</v>
      </c>
      <c r="F38" s="60">
        <f t="shared" si="17"/>
        <v>0.82360671220667447</v>
      </c>
      <c r="G38" s="28">
        <v>0.10295083902583431</v>
      </c>
      <c r="H38" s="28">
        <f>F38/'Table 1 Area'!B38*1000</f>
        <v>26.79241842567766</v>
      </c>
      <c r="I38" s="28"/>
      <c r="J38" s="15" t="s">
        <v>15</v>
      </c>
      <c r="K38" s="28">
        <v>0.44752270901975488</v>
      </c>
      <c r="L38" s="28">
        <v>4.3728154277629522E-2</v>
      </c>
      <c r="M38" s="28">
        <v>2.1620239847303824E-2</v>
      </c>
      <c r="N38" s="28">
        <v>0.71785698620822291</v>
      </c>
      <c r="O38" s="60">
        <f t="shared" si="14"/>
        <v>1.2307280893529111</v>
      </c>
      <c r="P38" s="60">
        <v>0.15384101116911389</v>
      </c>
      <c r="Q38" s="28">
        <f>O38/'Table 1 Area'!C38*1000</f>
        <v>36.635517791289509</v>
      </c>
      <c r="R38" s="28"/>
      <c r="S38" s="15" t="s">
        <v>15</v>
      </c>
      <c r="T38" s="28">
        <v>0.56069678213401009</v>
      </c>
      <c r="U38" s="28">
        <v>4.8906431385878302E-2</v>
      </c>
      <c r="V38" s="28">
        <v>2.4180503250266966E-2</v>
      </c>
      <c r="W38" s="28">
        <v>0.80286543122690945</v>
      </c>
      <c r="X38" s="60">
        <f t="shared" si="15"/>
        <v>1.4366491479970649</v>
      </c>
      <c r="Y38" s="28">
        <v>0.17958114349963311</v>
      </c>
      <c r="Z38" s="28">
        <f>X38/'Table 1 Area'!D38*1000</f>
        <v>41.762765259691939</v>
      </c>
      <c r="AA38" s="28"/>
      <c r="AB38" s="15" t="s">
        <v>15</v>
      </c>
      <c r="AC38" s="60">
        <v>0.54534862344474178</v>
      </c>
      <c r="AD38" s="60">
        <v>4.7567697699946648E-2</v>
      </c>
      <c r="AE38" s="60">
        <v>2.351860146502939E-2</v>
      </c>
      <c r="AF38" s="60">
        <v>0.78088830127496056</v>
      </c>
      <c r="AG38" s="60">
        <f t="shared" si="16"/>
        <v>1.3973232238846784</v>
      </c>
      <c r="AH38" s="28">
        <v>0.17466540298558481</v>
      </c>
      <c r="AI38" s="28">
        <f>AG38/'Table 1 Area'!E38*1000</f>
        <v>41.522838039692196</v>
      </c>
      <c r="AJ38" s="30"/>
    </row>
    <row r="39" spans="1:36" ht="15.5">
      <c r="A39" s="14" t="s">
        <v>16</v>
      </c>
      <c r="B39" s="28">
        <v>0.61890914328541236</v>
      </c>
      <c r="C39" s="28">
        <v>0.17032046315703095</v>
      </c>
      <c r="D39" s="28">
        <v>1.2721977159543603E-2</v>
      </c>
      <c r="E39" s="28">
        <v>1.4052775576842287</v>
      </c>
      <c r="F39" s="60">
        <f t="shared" si="17"/>
        <v>2.2072291412862155</v>
      </c>
      <c r="G39" s="28">
        <v>0.27590364266077694</v>
      </c>
      <c r="H39" s="28">
        <f>F39/'Table 1 Area'!B39*1000</f>
        <v>95.042534287233281</v>
      </c>
      <c r="I39" s="28"/>
      <c r="J39" s="15" t="s">
        <v>16</v>
      </c>
      <c r="K39" s="28">
        <v>1.4449908637272912</v>
      </c>
      <c r="L39" s="28">
        <v>0.19907719226190906</v>
      </c>
      <c r="M39" s="28">
        <v>1.8473322980519229E-2</v>
      </c>
      <c r="N39" s="28">
        <v>1.5032453991457673</v>
      </c>
      <c r="O39" s="60">
        <f t="shared" si="14"/>
        <v>3.1657867781154865</v>
      </c>
      <c r="P39" s="60">
        <v>0.39572334726443581</v>
      </c>
      <c r="Q39" s="28">
        <f>O39/'Table 1 Area'!C39*1000</f>
        <v>135.12972551005672</v>
      </c>
      <c r="R39" s="28"/>
      <c r="S39" s="15" t="s">
        <v>16</v>
      </c>
      <c r="T39" s="28">
        <v>2.2808159771843477</v>
      </c>
      <c r="U39" s="28">
        <v>0.22815792924309738</v>
      </c>
      <c r="V39" s="28">
        <v>2.4289470376756894E-2</v>
      </c>
      <c r="W39" s="28">
        <v>1.6018813006842287</v>
      </c>
      <c r="X39" s="60">
        <f t="shared" si="15"/>
        <v>4.1351446774884311</v>
      </c>
      <c r="Y39" s="28">
        <v>0.51689308468605388</v>
      </c>
      <c r="Z39" s="28">
        <f>X39/'Table 1 Area'!D39*1000</f>
        <v>175.65178831264123</v>
      </c>
      <c r="AA39" s="28"/>
      <c r="AB39" s="15" t="s">
        <v>16</v>
      </c>
      <c r="AC39" s="28">
        <v>3.1345681618720174</v>
      </c>
      <c r="AD39" s="28">
        <v>0.25784516895169868</v>
      </c>
      <c r="AE39" s="28">
        <v>3.0226918318477149E-2</v>
      </c>
      <c r="AF39" s="28">
        <v>1.7020790852996133</v>
      </c>
      <c r="AG39" s="60">
        <f t="shared" si="16"/>
        <v>5.1247193344418065</v>
      </c>
      <c r="AH39" s="28">
        <v>0.64058991680522581</v>
      </c>
      <c r="AI39" s="28">
        <f>AG39/'Table 1 Area'!E39*1000</f>
        <v>212.01482733185324</v>
      </c>
      <c r="AJ39" s="30"/>
    </row>
    <row r="40" spans="1:36" ht="15.5">
      <c r="A40" s="14" t="s">
        <v>17</v>
      </c>
      <c r="B40" s="65">
        <v>2.8271441408236444</v>
      </c>
      <c r="C40" s="65">
        <v>2.1043266021911338</v>
      </c>
      <c r="D40" s="65">
        <v>0.20721571642665762</v>
      </c>
      <c r="E40" s="65">
        <v>4.0171369810389752</v>
      </c>
      <c r="F40" s="65">
        <f t="shared" si="17"/>
        <v>9.1558234404804111</v>
      </c>
      <c r="G40" s="29">
        <v>1.6784766190590086</v>
      </c>
      <c r="H40" s="29">
        <f>F40/'Table 1 Area'!B40*1000</f>
        <v>103.49504207229667</v>
      </c>
      <c r="I40" s="28"/>
      <c r="J40" s="15" t="s">
        <v>17</v>
      </c>
      <c r="K40" s="65">
        <v>6.2608415432954203</v>
      </c>
      <c r="L40" s="65">
        <v>2.2238570355460645</v>
      </c>
      <c r="M40" s="65">
        <v>0.23112180309764377</v>
      </c>
      <c r="N40" s="65">
        <v>4.4243508370389755</v>
      </c>
      <c r="O40" s="65">
        <f t="shared" si="14"/>
        <v>13.140171218978104</v>
      </c>
      <c r="P40" s="65">
        <v>3.3007902325762113</v>
      </c>
      <c r="Q40" s="29">
        <f>O40/'Table 1 Area'!C40*1000</f>
        <v>124.61628092371613</v>
      </c>
      <c r="R40" s="28"/>
      <c r="S40" s="15" t="s">
        <v>17</v>
      </c>
      <c r="T40" s="65">
        <v>10.16329124292723</v>
      </c>
      <c r="U40" s="65">
        <v>2.3596343787607474</v>
      </c>
      <c r="V40" s="65">
        <v>0.25827727174058035</v>
      </c>
      <c r="W40" s="65">
        <v>4.884879766038976</v>
      </c>
      <c r="X40" s="65">
        <f t="shared" si="15"/>
        <v>17.666082659467534</v>
      </c>
      <c r="Y40" s="65">
        <v>4.3614453693644304</v>
      </c>
      <c r="Z40" s="29">
        <f>X40/'Table 1 Area'!D40*1000</f>
        <v>155.16377061013364</v>
      </c>
      <c r="AA40" s="28"/>
      <c r="AB40" s="62" t="s">
        <v>17</v>
      </c>
      <c r="AC40" s="29">
        <v>14.807349994389019</v>
      </c>
      <c r="AD40" s="29">
        <v>2.5211206833913011</v>
      </c>
      <c r="AE40" s="29">
        <v>0.29057453266669109</v>
      </c>
      <c r="AF40" s="29">
        <v>5.4299142700389762</v>
      </c>
      <c r="AG40" s="65">
        <f t="shared" si="16"/>
        <v>23.048959480485991</v>
      </c>
      <c r="AH40" s="29">
        <v>5.1800432325160539</v>
      </c>
      <c r="AI40" s="29">
        <f>AG40/'Table 1 Area'!E40*1000</f>
        <v>158.2100513460166</v>
      </c>
      <c r="AJ40" s="30"/>
    </row>
    <row r="41" spans="1:36" ht="15.5">
      <c r="A41" s="11" t="s">
        <v>6</v>
      </c>
      <c r="B41" s="38">
        <f>SUM(B34:B40)</f>
        <v>10.537101276487091</v>
      </c>
      <c r="C41" s="38">
        <f t="shared" ref="C41:E41" si="18">SUM(C34:C40)</f>
        <v>4.6044693788279432</v>
      </c>
      <c r="D41" s="38">
        <f t="shared" si="18"/>
        <v>0.42372597292110614</v>
      </c>
      <c r="E41" s="38">
        <f t="shared" si="18"/>
        <v>17.988687373996076</v>
      </c>
      <c r="F41" s="38">
        <f>SUM(B41:E41)</f>
        <v>33.553984002232212</v>
      </c>
      <c r="G41" s="74">
        <v>3.7753395569526238</v>
      </c>
      <c r="H41" s="74">
        <f>F41/'Table 1 Area'!B41*1000</f>
        <v>96.381291356274161</v>
      </c>
      <c r="I41" s="28"/>
      <c r="J41" s="38" t="s">
        <v>6</v>
      </c>
      <c r="K41" s="38">
        <f>SUM(K34:K40)</f>
        <v>20.689357224468047</v>
      </c>
      <c r="L41" s="38">
        <f t="shared" ref="L41:N41" si="19">SUM(L34:L40)</f>
        <v>4.9705539440611606</v>
      </c>
      <c r="M41" s="38">
        <f t="shared" si="19"/>
        <v>0.50537339883215748</v>
      </c>
      <c r="N41" s="38">
        <f t="shared" si="19"/>
        <v>19.707604822520764</v>
      </c>
      <c r="O41" s="38">
        <f>SUM(K41:N41)</f>
        <v>45.872889389882133</v>
      </c>
      <c r="P41" s="74">
        <v>5.5707746447240991</v>
      </c>
      <c r="Q41" s="74">
        <f>O41/'Table 1 Area'!C41*1000</f>
        <v>105.19999528095993</v>
      </c>
      <c r="R41" s="28"/>
      <c r="S41" s="38" t="s">
        <v>6</v>
      </c>
      <c r="T41" s="38">
        <f>SUM(T34:T40)</f>
        <v>32.37242535449672</v>
      </c>
      <c r="U41" s="38">
        <f t="shared" ref="U41:W41" si="20">SUM(U34:U40)</f>
        <v>5.3914470590560128</v>
      </c>
      <c r="V41" s="38">
        <f t="shared" si="20"/>
        <v>0.59293073026806908</v>
      </c>
      <c r="W41" s="38">
        <f t="shared" si="20"/>
        <v>21.573148077804888</v>
      </c>
      <c r="X41" s="38">
        <f>SUM(T41:W41)</f>
        <v>59.929951221625686</v>
      </c>
      <c r="Y41" s="74">
        <v>7.3726468359771333</v>
      </c>
      <c r="Z41" s="74">
        <f>X41/'Table 1 Area'!D41*1000</f>
        <v>124.76291759991766</v>
      </c>
      <c r="AA41" s="28"/>
      <c r="AB41" s="38" t="s">
        <v>6</v>
      </c>
      <c r="AC41" s="38">
        <f>SUM(AC34:AC40)</f>
        <v>45.498231950029599</v>
      </c>
      <c r="AD41" s="38">
        <f t="shared" ref="AD41:AF41" si="21">SUM(AD34:AD40)</f>
        <v>5.8572277827828119</v>
      </c>
      <c r="AE41" s="38">
        <f t="shared" si="21"/>
        <v>0.68676363232904059</v>
      </c>
      <c r="AF41" s="38">
        <f t="shared" si="21"/>
        <v>23.525020713591381</v>
      </c>
      <c r="AG41" s="38">
        <f>SUM(AC41:AF41)</f>
        <v>75.567244078732841</v>
      </c>
      <c r="AH41" s="74">
        <v>8.8101918534913359</v>
      </c>
      <c r="AI41" s="74">
        <f>AG41/'Table 1 Area'!E41*1000</f>
        <v>139.43748352445377</v>
      </c>
      <c r="AJ41" s="30"/>
    </row>
    <row r="42" spans="1:36" ht="15.5">
      <c r="A42" s="18" t="s">
        <v>18</v>
      </c>
      <c r="B42" s="28"/>
      <c r="C42" s="28"/>
      <c r="D42" s="28"/>
      <c r="E42" s="28"/>
      <c r="F42" s="28"/>
      <c r="G42" s="28"/>
      <c r="H42" s="28"/>
      <c r="I42" s="28"/>
      <c r="J42" s="39" t="s">
        <v>18</v>
      </c>
      <c r="K42" s="28"/>
      <c r="L42" s="28"/>
      <c r="M42" s="28"/>
      <c r="N42" s="28"/>
      <c r="O42" s="28"/>
      <c r="P42" s="28"/>
      <c r="Q42" s="28"/>
      <c r="R42" s="28"/>
      <c r="S42" s="39" t="s">
        <v>18</v>
      </c>
      <c r="T42" s="28"/>
      <c r="U42" s="28"/>
      <c r="V42" s="28"/>
      <c r="W42" s="28"/>
      <c r="X42" s="28"/>
      <c r="Y42" s="28"/>
      <c r="Z42" s="28"/>
      <c r="AA42" s="28"/>
      <c r="AB42" s="39" t="s">
        <v>18</v>
      </c>
      <c r="AC42" s="28"/>
      <c r="AD42" s="28"/>
      <c r="AE42" s="28"/>
      <c r="AF42" s="28"/>
      <c r="AG42" s="28"/>
      <c r="AH42" s="28"/>
      <c r="AI42" s="28"/>
      <c r="AJ42" s="30"/>
    </row>
    <row r="43" spans="1:36" ht="15.5">
      <c r="A43" s="56" t="s">
        <v>69</v>
      </c>
      <c r="B43" s="28">
        <f>B25+B34</f>
        <v>2.2186486000000007</v>
      </c>
      <c r="C43" s="28">
        <f t="shared" ref="C43:F43" si="22">C25+C34</f>
        <v>2.5575200000000003E-2</v>
      </c>
      <c r="D43" s="28">
        <f t="shared" si="22"/>
        <v>7.6725599999999991E-2</v>
      </c>
      <c r="E43" s="28">
        <f t="shared" si="22"/>
        <v>3.7531605999999997</v>
      </c>
      <c r="F43" s="28">
        <f t="shared" si="22"/>
        <v>6.0741100000000001</v>
      </c>
      <c r="G43" s="28">
        <v>1.4034087970359992</v>
      </c>
      <c r="H43" s="28">
        <f>F43/'Table 1 Area'!B43*1000</f>
        <v>95.000000000000014</v>
      </c>
      <c r="I43" s="28"/>
      <c r="J43" s="59" t="s">
        <v>69</v>
      </c>
      <c r="K43" s="28">
        <f>K25+K34</f>
        <v>2.9732919999999998</v>
      </c>
      <c r="L43" s="28">
        <f t="shared" ref="L43:O43" si="23">L25+L34</f>
        <v>2.7036400000000002E-2</v>
      </c>
      <c r="M43" s="28">
        <f t="shared" si="23"/>
        <v>0.1216638</v>
      </c>
      <c r="N43" s="28">
        <f t="shared" si="23"/>
        <v>3.8533366808351315</v>
      </c>
      <c r="O43" s="28">
        <f t="shared" si="23"/>
        <v>6.9753288808351313</v>
      </c>
      <c r="P43" s="28">
        <v>1.4824538729006647</v>
      </c>
      <c r="Q43" s="28">
        <f>O43/'Table 1 Area'!C43*1000</f>
        <v>103.19907799611087</v>
      </c>
      <c r="R43" s="28"/>
      <c r="S43" s="59" t="s">
        <v>69</v>
      </c>
      <c r="T43" s="28">
        <f t="shared" ref="T43:X43" si="24">T25+T34</f>
        <v>2.9900217400811853</v>
      </c>
      <c r="U43" s="28">
        <f t="shared" si="24"/>
        <v>2.7798400000000001E-2</v>
      </c>
      <c r="V43" s="28">
        <f t="shared" si="24"/>
        <v>0.13204239999999998</v>
      </c>
      <c r="W43" s="28">
        <f t="shared" si="24"/>
        <v>3.9620407890821085</v>
      </c>
      <c r="X43" s="28">
        <f t="shared" si="24"/>
        <v>7.1119033291632938</v>
      </c>
      <c r="Y43" s="28">
        <v>1.5120570597578473</v>
      </c>
      <c r="Z43" s="28">
        <f>X43/'Table 1 Area'!D43*1000</f>
        <v>102.33543411366546</v>
      </c>
      <c r="AA43" s="28"/>
      <c r="AB43" s="62" t="s">
        <v>69</v>
      </c>
      <c r="AC43" s="28">
        <f t="shared" ref="AC43:AG44" si="25">AC25+AC34</f>
        <v>3.1482654847319851</v>
      </c>
      <c r="AD43" s="28">
        <f t="shared" si="25"/>
        <v>2.8864000000000001E-2</v>
      </c>
      <c r="AE43" s="28">
        <f t="shared" si="25"/>
        <v>0.137104</v>
      </c>
      <c r="AF43" s="28">
        <f t="shared" si="25"/>
        <v>4.0636387240209979</v>
      </c>
      <c r="AG43" s="28">
        <f t="shared" si="25"/>
        <v>7.3778722087529829</v>
      </c>
      <c r="AH43" s="28">
        <v>1.5542709480259409</v>
      </c>
      <c r="AI43" s="28">
        <f>AG43/'Table 1 Area'!E43*1000</f>
        <v>102.2432401434726</v>
      </c>
      <c r="AJ43" s="30"/>
    </row>
    <row r="44" spans="1:36" ht="17.5">
      <c r="A44" s="9" t="s">
        <v>70</v>
      </c>
      <c r="B44" s="28">
        <f t="shared" ref="B44:F44" si="26">B26+B35</f>
        <v>1.3579570898000002</v>
      </c>
      <c r="C44" s="28">
        <f t="shared" si="26"/>
        <v>3.4803402599999998E-2</v>
      </c>
      <c r="D44" s="28">
        <f>D26+D35</f>
        <v>5.6426544699999998E-2</v>
      </c>
      <c r="E44" s="28">
        <f t="shared" si="26"/>
        <v>0.60039378799999998</v>
      </c>
      <c r="F44" s="28">
        <f t="shared" si="26"/>
        <v>2.0495808251000001</v>
      </c>
      <c r="G44" s="28">
        <v>0.44125752745964519</v>
      </c>
      <c r="H44" s="28">
        <f>F44/'Table 1 Area'!B44*1000</f>
        <v>127.84175973059168</v>
      </c>
      <c r="I44" s="28"/>
      <c r="J44" s="10" t="s">
        <v>70</v>
      </c>
      <c r="K44" s="28">
        <f t="shared" ref="K44:O44" si="27">K26+K35</f>
        <v>1.5467304434654374</v>
      </c>
      <c r="L44" s="28">
        <f t="shared" si="27"/>
        <v>4.3462552599999996E-2</v>
      </c>
      <c r="M44" s="28">
        <f t="shared" si="27"/>
        <v>5.4887492899999994E-2</v>
      </c>
      <c r="N44" s="28">
        <f t="shared" si="27"/>
        <v>0.72249290659383991</v>
      </c>
      <c r="O44" s="28">
        <f t="shared" si="27"/>
        <v>2.3675733955592775</v>
      </c>
      <c r="P44" s="28">
        <v>7.568822667465863</v>
      </c>
      <c r="Q44" s="28">
        <f>O44/'Table 1 Area'!C44*1000</f>
        <v>137.85182541363162</v>
      </c>
      <c r="R44" s="28"/>
      <c r="S44" s="10" t="s">
        <v>70</v>
      </c>
      <c r="T44" s="28">
        <f t="shared" ref="T44:X44" si="28">T26+T35</f>
        <v>1.5162389918719381</v>
      </c>
      <c r="U44" s="28">
        <f t="shared" si="28"/>
        <v>4.3109914736149432E-2</v>
      </c>
      <c r="V44" s="28">
        <f t="shared" si="28"/>
        <v>5.3975901100000001E-2</v>
      </c>
      <c r="W44" s="28">
        <f t="shared" si="28"/>
        <v>0.72566986463614935</v>
      </c>
      <c r="X44" s="28">
        <f t="shared" si="28"/>
        <v>2.3389946723442367</v>
      </c>
      <c r="Y44" s="28">
        <v>0.49552416595958132</v>
      </c>
      <c r="Z44" s="28">
        <f>X44/'Table 1 Area'!D44*1000</f>
        <v>139.61638370324121</v>
      </c>
      <c r="AA44" s="28"/>
      <c r="AB44" s="62" t="s">
        <v>80</v>
      </c>
      <c r="AC44" s="28">
        <f t="shared" si="25"/>
        <v>1.5041407073304998</v>
      </c>
      <c r="AD44" s="28">
        <f t="shared" si="25"/>
        <v>4.1286015001651508E-2</v>
      </c>
      <c r="AE44" s="28">
        <f t="shared" si="25"/>
        <v>5.3595438186795873E-2</v>
      </c>
      <c r="AF44" s="28">
        <f t="shared" si="25"/>
        <v>0.72579863093432706</v>
      </c>
      <c r="AG44" s="28">
        <f t="shared" ref="AG44:AG49" si="29">AG26+AG35</f>
        <v>2.3248207914532744</v>
      </c>
      <c r="AH44" s="28">
        <v>0.49229065008558553</v>
      </c>
      <c r="AI44" s="28">
        <f>AG44/'Table 1 Area'!E44*1000</f>
        <v>141.67590168904556</v>
      </c>
      <c r="AJ44" s="30"/>
    </row>
    <row r="45" spans="1:36" ht="15.5">
      <c r="A45" s="9" t="s">
        <v>64</v>
      </c>
      <c r="B45" s="60">
        <f t="shared" ref="B45:F45" si="30">B27+B36</f>
        <v>48.760581589219306</v>
      </c>
      <c r="C45" s="60">
        <f t="shared" si="30"/>
        <v>9.1642868462814082</v>
      </c>
      <c r="D45" s="60">
        <f t="shared" si="30"/>
        <v>0.7881330864413979</v>
      </c>
      <c r="E45" s="60">
        <f t="shared" si="30"/>
        <v>20.158264113452404</v>
      </c>
      <c r="F45" s="60">
        <f t="shared" si="30"/>
        <v>78.871265635394522</v>
      </c>
      <c r="G45" s="28">
        <v>9.7126079851759854</v>
      </c>
      <c r="H45" s="28">
        <f>F45/'Table 1 Area'!B45*1000</f>
        <v>323.5803438101658</v>
      </c>
      <c r="I45" s="28"/>
      <c r="J45" s="10" t="s">
        <v>64</v>
      </c>
      <c r="K45" s="60">
        <f t="shared" ref="K45:O45" si="31">K27+K36</f>
        <v>38.668565107566323</v>
      </c>
      <c r="L45" s="60">
        <f t="shared" si="31"/>
        <v>6.9373168240567606</v>
      </c>
      <c r="M45" s="60">
        <f t="shared" si="31"/>
        <v>0.61295031059734961</v>
      </c>
      <c r="N45" s="60">
        <f t="shared" si="31"/>
        <v>15.613559196123228</v>
      </c>
      <c r="O45" s="60">
        <f t="shared" si="31"/>
        <v>61.832391438343663</v>
      </c>
      <c r="P45" s="28">
        <v>44.328261898515571</v>
      </c>
      <c r="Q45" s="28">
        <f>O45/'Table 1 Area'!C45*1000</f>
        <v>278.35273521221586</v>
      </c>
      <c r="R45" s="28"/>
      <c r="S45" s="10" t="s">
        <v>64</v>
      </c>
      <c r="T45" s="60">
        <f t="shared" ref="T45:X45" si="32">T27+T36</f>
        <v>37.458629763388281</v>
      </c>
      <c r="U45" s="60">
        <f t="shared" si="32"/>
        <v>6.2790212509449308</v>
      </c>
      <c r="V45" s="60">
        <f t="shared" si="32"/>
        <v>0.57302072373914803</v>
      </c>
      <c r="W45" s="60">
        <f t="shared" si="32"/>
        <v>14.343424123160009</v>
      </c>
      <c r="X45" s="60">
        <f t="shared" si="32"/>
        <v>58.654095861232364</v>
      </c>
      <c r="Y45" s="28">
        <v>7.2663065623455658</v>
      </c>
      <c r="Z45" s="28">
        <f>X45/'Table 1 Area'!D45*1000</f>
        <v>269.20569744160161</v>
      </c>
      <c r="AA45" s="28"/>
      <c r="AB45" s="62" t="s">
        <v>64</v>
      </c>
      <c r="AC45" s="28">
        <f>AC36+AC27</f>
        <v>33.996256895788932</v>
      </c>
      <c r="AD45" s="28">
        <f t="shared" ref="AD45:AF45" si="33">AD36+AD27</f>
        <v>5.1571948229476323</v>
      </c>
      <c r="AE45" s="28">
        <f t="shared" si="33"/>
        <v>0.49176209674413196</v>
      </c>
      <c r="AF45" s="28">
        <f t="shared" si="33"/>
        <v>12.249478013718635</v>
      </c>
      <c r="AG45" s="28">
        <f t="shared" si="29"/>
        <v>51.894691829199331</v>
      </c>
      <c r="AH45" s="28">
        <v>6.5397293241361236</v>
      </c>
      <c r="AI45" s="28">
        <f>AG45/'Table 1 Area'!E45*1000</f>
        <v>251.72085942895984</v>
      </c>
      <c r="AJ45" s="30"/>
    </row>
    <row r="46" spans="1:36" ht="15.5">
      <c r="A46" s="9" t="s">
        <v>14</v>
      </c>
      <c r="B46" s="60">
        <f t="shared" ref="B46:F46" si="34">B28+B37</f>
        <v>88.930825387972703</v>
      </c>
      <c r="C46" s="60">
        <f t="shared" si="34"/>
        <v>20.477775427120342</v>
      </c>
      <c r="D46" s="60">
        <f t="shared" si="34"/>
        <v>1.4644478689268781</v>
      </c>
      <c r="E46" s="60">
        <f t="shared" si="34"/>
        <v>73.441777062759598</v>
      </c>
      <c r="F46" s="60">
        <f t="shared" si="34"/>
        <v>184.31482574677955</v>
      </c>
      <c r="G46" s="28">
        <v>48.407360064657716</v>
      </c>
      <c r="H46" s="28">
        <f>F46/'Table 1 Area'!B46*1000</f>
        <v>248.13477235256968</v>
      </c>
      <c r="I46" s="28"/>
      <c r="J46" s="10" t="s">
        <v>14</v>
      </c>
      <c r="K46" s="60">
        <f t="shared" ref="K46:O46" si="35">K28+K37</f>
        <v>86.556719408659006</v>
      </c>
      <c r="L46" s="60">
        <f t="shared" si="35"/>
        <v>18.946056706885095</v>
      </c>
      <c r="M46" s="60">
        <f t="shared" si="35"/>
        <v>1.4170103418796018</v>
      </c>
      <c r="N46" s="60">
        <f t="shared" si="35"/>
        <v>66.876906288717578</v>
      </c>
      <c r="O46" s="60">
        <f t="shared" si="35"/>
        <v>173.79669274614125</v>
      </c>
      <c r="P46" s="28">
        <v>44.407460703032605</v>
      </c>
      <c r="Q46" s="28">
        <f>O46/'Table 1 Area'!C46*1000</f>
        <v>244.76723430461962</v>
      </c>
      <c r="R46" s="28"/>
      <c r="S46" s="10" t="s">
        <v>14</v>
      </c>
      <c r="T46" s="60">
        <f t="shared" ref="T46:X46" si="36">T28+T37</f>
        <v>86.224802779890936</v>
      </c>
      <c r="U46" s="60">
        <f t="shared" si="36"/>
        <v>17.809497129704674</v>
      </c>
      <c r="V46" s="60">
        <f t="shared" si="36"/>
        <v>1.3933331365779162</v>
      </c>
      <c r="W46" s="60">
        <f t="shared" si="36"/>
        <v>61.935770561135215</v>
      </c>
      <c r="X46" s="60">
        <f t="shared" si="36"/>
        <v>167.36340360730875</v>
      </c>
      <c r="Y46" s="28">
        <v>40.937325337014002</v>
      </c>
      <c r="Z46" s="28">
        <f>X46/'Table 1 Area'!D46*1000</f>
        <v>247.57337042101392</v>
      </c>
      <c r="AA46" s="28"/>
      <c r="AB46" s="62" t="s">
        <v>14</v>
      </c>
      <c r="AC46" s="28">
        <f t="shared" ref="AC46:AF46" si="37">AC37+AC28</f>
        <v>85.508533686619273</v>
      </c>
      <c r="AD46" s="28">
        <f t="shared" si="37"/>
        <v>16.61365911709132</v>
      </c>
      <c r="AE46" s="28">
        <f t="shared" si="37"/>
        <v>1.3553280652553337</v>
      </c>
      <c r="AF46" s="28">
        <f t="shared" si="37"/>
        <v>57.291855267116027</v>
      </c>
      <c r="AG46" s="28">
        <f t="shared" si="29"/>
        <v>160.76937613608195</v>
      </c>
      <c r="AH46" s="28">
        <v>37.991651482057655</v>
      </c>
      <c r="AI46" s="28">
        <f>AG46/'Table 1 Area'!E46*1000</f>
        <v>252.52833035979862</v>
      </c>
      <c r="AJ46" s="30"/>
    </row>
    <row r="47" spans="1:36" ht="15.5">
      <c r="A47" s="14" t="s">
        <v>15</v>
      </c>
      <c r="B47" s="28">
        <f t="shared" ref="B47:F47" si="38">B29+B38</f>
        <v>1.9433881244999998</v>
      </c>
      <c r="C47" s="28">
        <f t="shared" si="38"/>
        <v>0.18989153849999996</v>
      </c>
      <c r="D47" s="28">
        <f t="shared" si="38"/>
        <v>9.3886894499999984E-2</v>
      </c>
      <c r="E47" s="28">
        <f t="shared" si="38"/>
        <v>3.1173272639999992</v>
      </c>
      <c r="F47" s="28">
        <f t="shared" si="38"/>
        <v>5.3444938214999995</v>
      </c>
      <c r="G47" s="28">
        <v>0.58330965665640044</v>
      </c>
      <c r="H47" s="28">
        <f>F47/'Table 1 Area'!B47*1000</f>
        <v>75.710000000000008</v>
      </c>
      <c r="I47" s="28"/>
      <c r="J47" s="15" t="s">
        <v>15</v>
      </c>
      <c r="K47" s="28">
        <f t="shared" ref="K47:O47" si="39">K29+K38</f>
        <v>1.8825385655000004</v>
      </c>
      <c r="L47" s="28">
        <f t="shared" si="39"/>
        <v>0.18394583150000002</v>
      </c>
      <c r="M47" s="28">
        <f t="shared" si="39"/>
        <v>9.0947195500000022E-2</v>
      </c>
      <c r="N47" s="28">
        <f t="shared" si="39"/>
        <v>3.0197204160000002</v>
      </c>
      <c r="O47" s="28">
        <f t="shared" si="39"/>
        <v>5.1771520085000002</v>
      </c>
      <c r="P47" s="28">
        <v>0.52427504659014268</v>
      </c>
      <c r="Q47" s="28">
        <f>O47/'Table 1 Area'!C47*1000</f>
        <v>75.709999999999994</v>
      </c>
      <c r="R47" s="28"/>
      <c r="S47" s="15" t="s">
        <v>15</v>
      </c>
      <c r="T47" s="28">
        <f t="shared" ref="T47:X48" si="40">T29+T38</f>
        <v>2.0645316804</v>
      </c>
      <c r="U47" s="28">
        <f t="shared" si="40"/>
        <v>0.18007750389999999</v>
      </c>
      <c r="V47" s="28">
        <f t="shared" si="40"/>
        <v>8.9034602300000001E-2</v>
      </c>
      <c r="W47" s="28">
        <f t="shared" si="40"/>
        <v>2.9562165695999996</v>
      </c>
      <c r="X47" s="28">
        <f t="shared" si="40"/>
        <v>5.2898603562000002</v>
      </c>
      <c r="Y47" s="28">
        <v>0.52126813298369301</v>
      </c>
      <c r="Z47" s="28">
        <f>X47/'Table 1 Area'!D47*1000</f>
        <v>79.02000000000001</v>
      </c>
      <c r="AA47" s="28"/>
      <c r="AB47" s="15" t="s">
        <v>15</v>
      </c>
      <c r="AC47" s="28">
        <f t="shared" ref="AC47:AF47" si="41">AC38+AC29</f>
        <v>2.0259437472000004</v>
      </c>
      <c r="AD47" s="28">
        <f t="shared" si="41"/>
        <v>0.17671169520000002</v>
      </c>
      <c r="AE47" s="28">
        <f t="shared" si="41"/>
        <v>8.7370466400000013E-2</v>
      </c>
      <c r="AF47" s="28">
        <f t="shared" si="41"/>
        <v>2.9009622527999999</v>
      </c>
      <c r="AG47" s="28">
        <f t="shared" si="29"/>
        <v>5.1909881616</v>
      </c>
      <c r="AH47" s="28">
        <v>0.51247912722043731</v>
      </c>
      <c r="AI47" s="28">
        <f>AG47/'Table 1 Area'!E47*1000</f>
        <v>79.02</v>
      </c>
      <c r="AJ47" s="30"/>
    </row>
    <row r="48" spans="1:36" ht="15.5">
      <c r="A48" s="14" t="s">
        <v>16</v>
      </c>
      <c r="B48" s="28">
        <f t="shared" ref="B48:F48" si="42">B30+B39</f>
        <v>2.3355600522499227</v>
      </c>
      <c r="C48" s="28">
        <f t="shared" si="42"/>
        <v>0.49787929384283858</v>
      </c>
      <c r="D48" s="28">
        <f t="shared" si="42"/>
        <v>4.5477860228124369E-2</v>
      </c>
      <c r="E48" s="28">
        <f t="shared" si="42"/>
        <v>2.3915935923048273</v>
      </c>
      <c r="F48" s="28">
        <f t="shared" si="42"/>
        <v>5.2705107986257129</v>
      </c>
      <c r="G48" s="28">
        <v>0.47694069738348016</v>
      </c>
      <c r="H48" s="28">
        <f>F48/'Table 1 Area'!B48*1000</f>
        <v>155.18540793835442</v>
      </c>
      <c r="I48" s="28"/>
      <c r="J48" s="15" t="s">
        <v>16</v>
      </c>
      <c r="K48" s="28">
        <f t="shared" ref="K48:O48" si="43">K30+K39</f>
        <v>2.9783241970606245</v>
      </c>
      <c r="L48" s="28">
        <f t="shared" si="43"/>
        <v>0.48502922358838968</v>
      </c>
      <c r="M48" s="28">
        <f t="shared" si="43"/>
        <v>4.6618207953598029E-2</v>
      </c>
      <c r="N48" s="28">
        <f t="shared" si="43"/>
        <v>2.3510655224937849</v>
      </c>
      <c r="O48" s="28">
        <f t="shared" si="43"/>
        <v>5.8610371510963963</v>
      </c>
      <c r="P48" s="28">
        <v>0.45564245544969806</v>
      </c>
      <c r="Q48" s="28">
        <f>O48/'Table 1 Area'!C48*1000</f>
        <v>179.63345173240202</v>
      </c>
      <c r="R48" s="28"/>
      <c r="S48" s="15" t="s">
        <v>16</v>
      </c>
      <c r="T48" s="28">
        <f t="shared" si="40"/>
        <v>3.5923891192867261</v>
      </c>
      <c r="U48" s="28">
        <f t="shared" si="40"/>
        <v>0.47068858361592042</v>
      </c>
      <c r="V48" s="28">
        <f t="shared" si="40"/>
        <v>4.8455448999450604E-2</v>
      </c>
      <c r="W48" s="28">
        <f t="shared" si="40"/>
        <v>2.3225622443482354</v>
      </c>
      <c r="X48" s="28">
        <f t="shared" ref="X48" si="44">X30+X39</f>
        <v>6.4340953962503331</v>
      </c>
      <c r="Y48" s="28">
        <v>0.59365228796959846</v>
      </c>
      <c r="Z48" s="28">
        <f>X48/'Table 1 Area'!D48*1000</f>
        <v>206.20355829668043</v>
      </c>
      <c r="AA48" s="28"/>
      <c r="AB48" s="15" t="s">
        <v>16</v>
      </c>
      <c r="AC48" s="28">
        <f>AC39+AC30</f>
        <v>4.2194186346096494</v>
      </c>
      <c r="AD48" s="28">
        <f t="shared" ref="AD48:AF48" si="45">AD39+AD30</f>
        <v>0.45719381588229768</v>
      </c>
      <c r="AE48" s="28">
        <f t="shared" si="45"/>
        <v>5.0271248581484212E-2</v>
      </c>
      <c r="AF48" s="28">
        <f t="shared" si="45"/>
        <v>2.2888899029493501</v>
      </c>
      <c r="AG48" s="28">
        <f t="shared" si="29"/>
        <v>7.0157736020227812</v>
      </c>
      <c r="AH48" s="28">
        <v>6.0837365090005049</v>
      </c>
      <c r="AI48" s="28">
        <f>AG48/'Table 1 Area'!E48*1000</f>
        <v>231.59443528293929</v>
      </c>
      <c r="AJ48" s="30"/>
    </row>
    <row r="49" spans="1:36" ht="15.5">
      <c r="A49" s="14" t="s">
        <v>17</v>
      </c>
      <c r="B49" s="65">
        <f t="shared" ref="B49:F49" si="46">B31+B40</f>
        <v>145.4222873549399</v>
      </c>
      <c r="C49" s="65">
        <f t="shared" si="46"/>
        <v>28.956750376051446</v>
      </c>
      <c r="D49" s="65">
        <f t="shared" si="46"/>
        <v>2.8514080315829142</v>
      </c>
      <c r="E49" s="65">
        <f t="shared" si="46"/>
        <v>85.099038220551662</v>
      </c>
      <c r="F49" s="65">
        <f t="shared" si="46"/>
        <v>262.32948398312595</v>
      </c>
      <c r="G49" s="29">
        <v>32.23477785355994</v>
      </c>
      <c r="H49" s="29">
        <f>F49/'Table 1 Area'!B49*1000</f>
        <v>269.42442598981393</v>
      </c>
      <c r="I49" s="28"/>
      <c r="J49" s="15" t="s">
        <v>17</v>
      </c>
      <c r="K49" s="65">
        <f>K31+K40</f>
        <v>142.41335725339007</v>
      </c>
      <c r="L49" s="65">
        <f t="shared" ref="L49:O49" si="47">L31+L40</f>
        <v>27.586452611396322</v>
      </c>
      <c r="M49" s="65">
        <f t="shared" si="47"/>
        <v>2.7668994713667243</v>
      </c>
      <c r="N49" s="65">
        <f t="shared" si="47"/>
        <v>79.48618188282498</v>
      </c>
      <c r="O49" s="65">
        <f t="shared" si="47"/>
        <v>252.25289121897814</v>
      </c>
      <c r="P49" s="29">
        <v>31.237162712766967</v>
      </c>
      <c r="Q49" s="29">
        <f>O49/'Table 1 Area'!C49*1000</f>
        <v>273.40187701105572</v>
      </c>
      <c r="R49" s="28"/>
      <c r="S49" s="15" t="s">
        <v>17</v>
      </c>
      <c r="T49" s="65">
        <f t="shared" ref="T49:X49" si="48">T31+T40</f>
        <v>139.58327054992606</v>
      </c>
      <c r="U49" s="65">
        <f t="shared" si="48"/>
        <v>26.267385844981536</v>
      </c>
      <c r="V49" s="65">
        <f>V31+V40</f>
        <v>2.6770292522504882</v>
      </c>
      <c r="W49" s="65">
        <f t="shared" si="48"/>
        <v>74.518113443141218</v>
      </c>
      <c r="X49" s="65">
        <f t="shared" si="48"/>
        <v>243.04579909029928</v>
      </c>
      <c r="Y49" s="29">
        <v>46.587660979456842</v>
      </c>
      <c r="Z49" s="29">
        <f>X49/'Table 1 Area'!D49*1000</f>
        <v>279.31340772499345</v>
      </c>
      <c r="AA49" s="28"/>
      <c r="AB49" s="62" t="s">
        <v>17</v>
      </c>
      <c r="AC49" s="29">
        <f t="shared" ref="AC49:AF49" si="49">AC40+AC31</f>
        <v>136.75363057039186</v>
      </c>
      <c r="AD49" s="29">
        <f t="shared" si="49"/>
        <v>24.908711836074279</v>
      </c>
      <c r="AE49" s="29">
        <f t="shared" si="49"/>
        <v>2.575219167067841</v>
      </c>
      <c r="AF49" s="29">
        <f t="shared" si="49"/>
        <v>70.003313009502051</v>
      </c>
      <c r="AG49" s="29">
        <f t="shared" si="29"/>
        <v>234.24087458303603</v>
      </c>
      <c r="AH49" s="29">
        <v>45.042521150903831</v>
      </c>
      <c r="AI49" s="29">
        <f>AG49/'Table 1 Area'!E49*1000</f>
        <v>277.47549391174448</v>
      </c>
      <c r="AJ49" s="30"/>
    </row>
    <row r="50" spans="1:36" ht="15.5">
      <c r="A50" s="11" t="s">
        <v>6</v>
      </c>
      <c r="B50" s="38">
        <f>SUM(B43:B49)</f>
        <v>290.96924819868184</v>
      </c>
      <c r="C50" s="38">
        <f t="shared" ref="C50:E50" si="50">SUM(C43:C49)</f>
        <v>59.34696208439604</v>
      </c>
      <c r="D50" s="38">
        <f t="shared" si="50"/>
        <v>5.3765058863793147</v>
      </c>
      <c r="E50" s="38">
        <f t="shared" si="50"/>
        <v>188.56155464106848</v>
      </c>
      <c r="F50" s="38">
        <f>SUM(B50:E50)</f>
        <v>544.25427081052567</v>
      </c>
      <c r="G50" s="74">
        <v>58.986609943384508</v>
      </c>
      <c r="H50" s="74">
        <f>F50/'Table 1 Area'!B50*1000</f>
        <v>253.76263700490142</v>
      </c>
      <c r="I50" s="28"/>
      <c r="J50" s="38" t="s">
        <v>6</v>
      </c>
      <c r="K50" s="38">
        <f>SUM(K43:K49)</f>
        <v>277.0195269756415</v>
      </c>
      <c r="L50" s="38">
        <f t="shared" ref="L50:N50" si="51">SUM(L43:L49)</f>
        <v>54.209300150026571</v>
      </c>
      <c r="M50" s="38">
        <f t="shared" si="51"/>
        <v>5.1109768201972745</v>
      </c>
      <c r="N50" s="38">
        <f t="shared" si="51"/>
        <v>171.92326289358854</v>
      </c>
      <c r="O50" s="38">
        <f>SUM(K50:N50)</f>
        <v>508.26306683945393</v>
      </c>
      <c r="P50" s="74">
        <v>54.781773231064442</v>
      </c>
      <c r="Q50" s="74">
        <f>O50/'Table 1 Area'!C50*1000</f>
        <v>249.07462022394571</v>
      </c>
      <c r="R50" s="28"/>
      <c r="S50" s="38" t="s">
        <v>6</v>
      </c>
      <c r="T50" s="38">
        <f>SUM(T43:T49)</f>
        <v>273.42988462484516</v>
      </c>
      <c r="U50" s="38">
        <f t="shared" ref="U50:W50" si="52">SUM(U43:U49)</f>
        <v>51.077578627883213</v>
      </c>
      <c r="V50" s="38">
        <f t="shared" si="52"/>
        <v>4.9668914649670031</v>
      </c>
      <c r="W50" s="38">
        <f t="shared" si="52"/>
        <v>160.76379759510291</v>
      </c>
      <c r="X50" s="38">
        <f>SUM(T50:W50)</f>
        <v>490.23815231279826</v>
      </c>
      <c r="Y50" s="74">
        <v>62.467831534317</v>
      </c>
      <c r="Z50" s="74">
        <f>X50/'Table 1 Area'!D50*1000</f>
        <v>251.60506215485435</v>
      </c>
      <c r="AA50" s="28"/>
      <c r="AB50" s="38" t="s">
        <v>6</v>
      </c>
      <c r="AC50" s="38">
        <f>SUM(AC43:AC49)</f>
        <v>267.15618972667221</v>
      </c>
      <c r="AD50" s="38">
        <f t="shared" ref="AD50:AF50" si="53">SUM(AD43:AD49)</f>
        <v>47.383621302197184</v>
      </c>
      <c r="AE50" s="38">
        <f t="shared" si="53"/>
        <v>4.7506504822355868</v>
      </c>
      <c r="AF50" s="38">
        <f t="shared" si="53"/>
        <v>149.52393580104138</v>
      </c>
      <c r="AG50" s="38">
        <f>SUM(AC50:AF50)</f>
        <v>468.81439731214635</v>
      </c>
      <c r="AH50" s="74">
        <v>59.315690427180563</v>
      </c>
      <c r="AI50" s="74">
        <f>AG50/'Table 1 Area'!E50*1000</f>
        <v>250.49668462598984</v>
      </c>
      <c r="AJ50" s="30"/>
    </row>
    <row r="51" spans="1:36" ht="15.5">
      <c r="A51" s="19" t="s">
        <v>19</v>
      </c>
      <c r="B51" s="64">
        <f>B12+B23+B50</f>
        <v>379.68199052037539</v>
      </c>
      <c r="C51" s="64">
        <f>C12+C23+C50</f>
        <v>80.189054232999581</v>
      </c>
      <c r="D51" s="64">
        <f>D12+D23+D50</f>
        <v>31.602313019051792</v>
      </c>
      <c r="E51" s="64">
        <f>E12+E23+E50</f>
        <v>421.68266180247736</v>
      </c>
      <c r="F51" s="64">
        <f>F12+F23+F50</f>
        <v>913.15601957490412</v>
      </c>
      <c r="G51" s="64">
        <v>60.732660099898041</v>
      </c>
      <c r="H51" s="64">
        <f>F51/'Table 1 Area'!B51*1000</f>
        <v>227.05226581960304</v>
      </c>
      <c r="I51" s="28"/>
      <c r="J51" s="40" t="s">
        <v>19</v>
      </c>
      <c r="K51" s="64">
        <f>K12+K23+K50</f>
        <v>371.27118447734802</v>
      </c>
      <c r="L51" s="64">
        <f>L12+L23+L50</f>
        <v>76.125418956612179</v>
      </c>
      <c r="M51" s="64">
        <f>M12+M23+M50</f>
        <v>31.915654241263283</v>
      </c>
      <c r="N51" s="64">
        <f>N12+N23+N50</f>
        <v>406.58528706559275</v>
      </c>
      <c r="O51" s="64">
        <f>O12+O23+O50</f>
        <v>885.89754474081633</v>
      </c>
      <c r="P51" s="64">
        <v>56.649234832633425</v>
      </c>
      <c r="Q51" s="64">
        <f>O51/'Table 1 Area'!C51*1000</f>
        <v>225.35180250993588</v>
      </c>
      <c r="R51" s="28"/>
      <c r="S51" s="40" t="s">
        <v>19</v>
      </c>
      <c r="T51" s="64">
        <f>T12+T23+T50</f>
        <v>374.14776734847419</v>
      </c>
      <c r="U51" s="64">
        <f>U12+U23+U50</f>
        <v>74.512824115609916</v>
      </c>
      <c r="V51" s="64">
        <f>V12+V23+V50</f>
        <v>32.469185217899323</v>
      </c>
      <c r="W51" s="64">
        <f>W12+W23+W50</f>
        <v>400.9390198511216</v>
      </c>
      <c r="X51" s="64">
        <f>X12+X23+X50</f>
        <v>882.06879653310511</v>
      </c>
      <c r="Y51" s="64">
        <v>64.102580608982237</v>
      </c>
      <c r="Z51" s="64">
        <f>X51/'Table 1 Area'!D51*1000</f>
        <v>227.70288770652101</v>
      </c>
      <c r="AA51" s="28"/>
      <c r="AB51" s="40" t="s">
        <v>19</v>
      </c>
      <c r="AC51" s="64">
        <f t="shared" ref="AC51" si="54">AC12+AC23+AC50</f>
        <v>371.50124022952048</v>
      </c>
      <c r="AD51" s="64">
        <f t="shared" ref="AD51" si="55">AD12+AD23+AD50</f>
        <v>72.461144308972322</v>
      </c>
      <c r="AE51" s="64">
        <f t="shared" ref="AE51" si="56">AE12+AE23+AE50</f>
        <v>32.575906380838703</v>
      </c>
      <c r="AF51" s="64">
        <f t="shared" ref="AF51" si="57">AF12+AF23+AF50</f>
        <v>392.93965624136348</v>
      </c>
      <c r="AG51" s="64">
        <f t="shared" ref="AG51" si="58">AG12+AG23+AG50</f>
        <v>869.47794716069495</v>
      </c>
      <c r="AH51" s="64">
        <v>61.086907993875016</v>
      </c>
      <c r="AI51" s="64">
        <f>AG51/'Table 1 Area'!E51*1000</f>
        <v>228.0890025714736</v>
      </c>
      <c r="AJ51" s="30"/>
    </row>
    <row r="52" spans="1:36" ht="17.5">
      <c r="A52" s="32" t="s">
        <v>47</v>
      </c>
    </row>
    <row r="53" spans="1:36" ht="17.5">
      <c r="A53" s="31" t="s">
        <v>66</v>
      </c>
    </row>
    <row r="54" spans="1:36" ht="17.5">
      <c r="A54" s="27" t="s">
        <v>46</v>
      </c>
    </row>
    <row r="55" spans="1:36" ht="17.5">
      <c r="A55" s="31" t="s">
        <v>97</v>
      </c>
    </row>
    <row r="56" spans="1:36" ht="17.5">
      <c r="A56" s="45" t="s">
        <v>67</v>
      </c>
      <c r="C56" s="44"/>
    </row>
    <row r="57" spans="1:36" ht="17.5">
      <c r="A57" s="45" t="s">
        <v>72</v>
      </c>
      <c r="C57" s="44"/>
    </row>
    <row r="58" spans="1:36" ht="17.5">
      <c r="A58" s="31" t="s">
        <v>77</v>
      </c>
    </row>
    <row r="59" spans="1:36" ht="17.5">
      <c r="A59" s="31" t="s">
        <v>68</v>
      </c>
    </row>
    <row r="64" spans="1:36">
      <c r="A64" t="s">
        <v>119</v>
      </c>
    </row>
    <row r="65" spans="2:7">
      <c r="C65" t="s">
        <v>117</v>
      </c>
    </row>
    <row r="66" spans="2:7">
      <c r="B66" t="s">
        <v>109</v>
      </c>
      <c r="C66" t="s">
        <v>104</v>
      </c>
      <c r="D66" t="s">
        <v>103</v>
      </c>
      <c r="E66" t="s">
        <v>102</v>
      </c>
      <c r="F66" t="s">
        <v>101</v>
      </c>
      <c r="G66" t="s">
        <v>100</v>
      </c>
    </row>
    <row r="67" spans="2:7">
      <c r="B67">
        <v>1990</v>
      </c>
      <c r="C67" s="28">
        <f>F51</f>
        <v>913.15601957490412</v>
      </c>
      <c r="D67" s="28">
        <f>F12</f>
        <v>252.35823948138307</v>
      </c>
      <c r="E67" s="28">
        <f>F23</f>
        <v>116.54350928299533</v>
      </c>
      <c r="F67" s="28">
        <f>F32</f>
        <v>510.70028680829347</v>
      </c>
      <c r="G67" s="28">
        <f>F41</f>
        <v>33.553984002232212</v>
      </c>
    </row>
    <row r="68" spans="2:7">
      <c r="B68">
        <v>2000</v>
      </c>
      <c r="C68" s="28">
        <f>O51</f>
        <v>885.89754474081633</v>
      </c>
      <c r="D68" s="28">
        <f>O12</f>
        <v>257.32799265679608</v>
      </c>
      <c r="E68" s="28">
        <f>O23</f>
        <v>120.30648524456628</v>
      </c>
      <c r="F68" s="28">
        <f>O32</f>
        <v>462.39017744957175</v>
      </c>
      <c r="G68" s="28">
        <f>O41</f>
        <v>45.872889389882133</v>
      </c>
    </row>
    <row r="69" spans="2:7">
      <c r="B69">
        <v>2010</v>
      </c>
      <c r="C69" s="28">
        <f>X51</f>
        <v>882.06879653310511</v>
      </c>
      <c r="D69" s="28">
        <f>X12</f>
        <v>261.84295110967713</v>
      </c>
      <c r="E69" s="28">
        <f>X23</f>
        <v>129.98769311062964</v>
      </c>
      <c r="F69" s="28">
        <f>X32</f>
        <v>430.30820109117258</v>
      </c>
      <c r="G69" s="28">
        <f>X41</f>
        <v>59.929951221625686</v>
      </c>
    </row>
    <row r="70" spans="2:7">
      <c r="B70">
        <v>2020</v>
      </c>
      <c r="C70" s="28">
        <f>AG51</f>
        <v>869.47794716069495</v>
      </c>
      <c r="D70" s="28">
        <f>AG12</f>
        <v>264.87877267246552</v>
      </c>
      <c r="E70" s="28">
        <f>AG23</f>
        <v>135.78477717608308</v>
      </c>
      <c r="F70" s="28">
        <f>AG32</f>
        <v>393.24715323341354</v>
      </c>
      <c r="G70" s="28">
        <f>AG41</f>
        <v>75.567244078732841</v>
      </c>
    </row>
    <row r="72" spans="2:7">
      <c r="C72" t="s">
        <v>120</v>
      </c>
    </row>
    <row r="73" spans="2:7">
      <c r="B73" t="s">
        <v>115</v>
      </c>
      <c r="C73" t="s">
        <v>104</v>
      </c>
      <c r="D73" t="s">
        <v>103</v>
      </c>
      <c r="E73" t="s">
        <v>102</v>
      </c>
      <c r="F73" t="s">
        <v>101</v>
      </c>
      <c r="G73" t="s">
        <v>100</v>
      </c>
    </row>
    <row r="74" spans="2:7">
      <c r="B74" s="93" t="s">
        <v>114</v>
      </c>
      <c r="C74" s="28">
        <f>AC51</f>
        <v>371.50124022952048</v>
      </c>
      <c r="D74" s="28">
        <f>AC12</f>
        <v>53.365578737444331</v>
      </c>
      <c r="E74" s="28">
        <f>AC23</f>
        <v>50.979471765403929</v>
      </c>
      <c r="F74" s="28">
        <f>AC32</f>
        <v>221.6579577766426</v>
      </c>
      <c r="G74" s="28">
        <f>AC41</f>
        <v>45.498231950029599</v>
      </c>
    </row>
    <row r="75" spans="2:7">
      <c r="B75" s="93" t="s">
        <v>113</v>
      </c>
      <c r="C75" s="28">
        <f>AD51</f>
        <v>72.461144308972322</v>
      </c>
      <c r="D75" s="28">
        <f>AD12</f>
        <v>19.269921745912676</v>
      </c>
      <c r="E75" s="28">
        <f>AD23</f>
        <v>5.8076012608624605</v>
      </c>
      <c r="F75" s="28">
        <f>AD32</f>
        <v>41.52639351941437</v>
      </c>
      <c r="G75" s="28">
        <f>AD41</f>
        <v>5.8572277827828119</v>
      </c>
    </row>
    <row r="76" spans="2:7">
      <c r="B76" s="93" t="s">
        <v>112</v>
      </c>
      <c r="C76" s="28">
        <f>AE51</f>
        <v>32.575906380838703</v>
      </c>
      <c r="D76" s="28">
        <f>AE12</f>
        <v>22.194608531019455</v>
      </c>
      <c r="E76" s="28">
        <f>AE23</f>
        <v>5.630647367583661</v>
      </c>
      <c r="F76" s="28">
        <f>AE32</f>
        <v>4.0638868499065461</v>
      </c>
      <c r="G76" s="28">
        <f>AE41</f>
        <v>0.68676363232904059</v>
      </c>
    </row>
    <row r="77" spans="2:7">
      <c r="B77" s="93" t="s">
        <v>111</v>
      </c>
      <c r="C77" s="28">
        <f>AF51</f>
        <v>392.93965624136348</v>
      </c>
      <c r="D77" s="28">
        <f>AF12</f>
        <v>170.04866365808908</v>
      </c>
      <c r="E77" s="28">
        <f>AF23</f>
        <v>73.367056782233021</v>
      </c>
      <c r="F77" s="28">
        <f>AF32</f>
        <v>125.99891508745</v>
      </c>
      <c r="G77" s="28">
        <f>AF41</f>
        <v>23.525020713591381</v>
      </c>
    </row>
    <row r="79" spans="2:7">
      <c r="C79" t="s">
        <v>110</v>
      </c>
    </row>
    <row r="80" spans="2:7">
      <c r="B80" t="s">
        <v>109</v>
      </c>
      <c r="C80" t="s">
        <v>104</v>
      </c>
      <c r="D80" t="s">
        <v>103</v>
      </c>
      <c r="E80" t="s">
        <v>102</v>
      </c>
      <c r="F80" t="s">
        <v>101</v>
      </c>
      <c r="G80" t="s">
        <v>100</v>
      </c>
    </row>
    <row r="81" spans="2:7">
      <c r="B81">
        <v>1990</v>
      </c>
      <c r="C81" s="28">
        <f>H51</f>
        <v>227.05226581960304</v>
      </c>
      <c r="D81" s="28">
        <f>H12</f>
        <v>222.36165255210418</v>
      </c>
      <c r="E81" s="28">
        <f>H23</f>
        <v>157.03494979811543</v>
      </c>
      <c r="F81" s="28">
        <f>H32</f>
        <v>284.25936815721548</v>
      </c>
      <c r="G81" s="28">
        <f>H41</f>
        <v>96.381291356274161</v>
      </c>
    </row>
    <row r="82" spans="2:7">
      <c r="B82">
        <v>2000</v>
      </c>
      <c r="C82" s="28">
        <f>Q51</f>
        <v>225.35180250993588</v>
      </c>
      <c r="D82" s="28">
        <f>Q12</f>
        <v>225.80553936187789</v>
      </c>
      <c r="E82" s="28">
        <f>Q23</f>
        <v>160.20141951264478</v>
      </c>
      <c r="F82" s="28">
        <f>Q32</f>
        <v>288.17409443936197</v>
      </c>
      <c r="G82" s="28">
        <f>Q41</f>
        <v>105.19999528095993</v>
      </c>
    </row>
    <row r="83" spans="2:7">
      <c r="B83">
        <v>2010</v>
      </c>
      <c r="C83" s="28">
        <f>Z51</f>
        <v>227.70288770652101</v>
      </c>
      <c r="D83" s="28">
        <f>Z12</f>
        <v>227.90752120260868</v>
      </c>
      <c r="E83" s="28">
        <f>Z23</f>
        <v>167.417645133196</v>
      </c>
      <c r="F83" s="28">
        <f>Z32</f>
        <v>293.10701888715198</v>
      </c>
      <c r="G83" s="28">
        <f>Z41</f>
        <v>124.76291759991766</v>
      </c>
    </row>
    <row r="84" spans="2:7">
      <c r="B84">
        <v>2020</v>
      </c>
      <c r="C84" s="28">
        <f>AI51</f>
        <v>228.0890025714736</v>
      </c>
      <c r="D84" s="28">
        <f>AI12</f>
        <v>231.05266283362309</v>
      </c>
      <c r="E84" s="28">
        <f>AI23</f>
        <v>170.99798679384685</v>
      </c>
      <c r="F84" s="28">
        <f>AI32</f>
        <v>295.76444026616326</v>
      </c>
      <c r="G84" s="28">
        <f>AI41</f>
        <v>139.43748352445377</v>
      </c>
    </row>
  </sheetData>
  <mergeCells count="8">
    <mergeCell ref="AB3:AB4"/>
    <mergeCell ref="AC3:AI3"/>
    <mergeCell ref="A3:A4"/>
    <mergeCell ref="B3:H3"/>
    <mergeCell ref="J3:J4"/>
    <mergeCell ref="K3:Q3"/>
    <mergeCell ref="S3:S4"/>
    <mergeCell ref="T3:Z3"/>
  </mergeCells>
  <phoneticPr fontId="25"/>
  <pageMargins left="0.70000000000000007" right="0.70000000000000007" top="0.75000000000000011" bottom="0.75000000000000011" header="0.30000000000000004" footer="0.30000000000000004"/>
  <pageSetup paperSize="8" scale="41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6"/>
  <sheetViews>
    <sheetView zoomScale="80" zoomScaleNormal="80" zoomScalePageLayoutView="125" workbookViewId="0"/>
  </sheetViews>
  <sheetFormatPr defaultColWidth="8.7265625" defaultRowHeight="14.5"/>
  <cols>
    <col min="1" max="1" width="37.7265625" customWidth="1"/>
    <col min="2" max="2" width="10.453125" customWidth="1"/>
    <col min="3" max="3" width="10.7265625" customWidth="1"/>
    <col min="4" max="4" width="10.26953125" customWidth="1"/>
    <col min="5" max="5" width="11" customWidth="1"/>
    <col min="6" max="6" width="11.453125" customWidth="1"/>
    <col min="7" max="7" width="10.7265625" customWidth="1"/>
    <col min="8" max="8" width="14.26953125" customWidth="1"/>
    <col min="9" max="9" width="15.453125" customWidth="1"/>
    <col min="10" max="10" width="3.26953125" customWidth="1"/>
    <col min="11" max="11" width="37.7265625" customWidth="1"/>
    <col min="12" max="12" width="10.453125" customWidth="1"/>
    <col min="13" max="13" width="10.7265625" customWidth="1"/>
    <col min="14" max="14" width="10.26953125" customWidth="1"/>
    <col min="15" max="15" width="11" customWidth="1"/>
    <col min="16" max="16" width="11.453125" customWidth="1"/>
    <col min="17" max="17" width="10.7265625" customWidth="1"/>
    <col min="18" max="18" width="14.26953125" customWidth="1"/>
    <col min="19" max="19" width="15.453125" customWidth="1"/>
    <col min="20" max="20" width="3.453125" customWidth="1"/>
    <col min="21" max="21" width="37.7265625" customWidth="1"/>
    <col min="22" max="22" width="10.453125" customWidth="1"/>
    <col min="23" max="23" width="10.7265625" customWidth="1"/>
    <col min="24" max="24" width="10.26953125" customWidth="1"/>
    <col min="25" max="25" width="11" customWidth="1"/>
    <col min="26" max="26" width="11.453125" customWidth="1"/>
    <col min="27" max="27" width="10.7265625" customWidth="1"/>
    <col min="28" max="28" width="14.26953125" customWidth="1"/>
    <col min="29" max="29" width="15.453125" customWidth="1"/>
  </cols>
  <sheetData>
    <row r="1" spans="1:29" ht="21">
      <c r="A1" s="1" t="s">
        <v>125</v>
      </c>
      <c r="K1" s="1" t="s">
        <v>126</v>
      </c>
      <c r="U1" s="1" t="s">
        <v>127</v>
      </c>
    </row>
    <row r="3" spans="1:29" ht="18.5">
      <c r="A3" s="120" t="s">
        <v>0</v>
      </c>
      <c r="B3" s="123" t="s">
        <v>33</v>
      </c>
      <c r="C3" s="123"/>
      <c r="D3" s="123"/>
      <c r="E3" s="123"/>
      <c r="F3" s="123"/>
      <c r="G3" s="123"/>
      <c r="H3" s="123"/>
      <c r="I3" s="123"/>
      <c r="K3" s="120" t="s">
        <v>0</v>
      </c>
      <c r="L3" s="123" t="s">
        <v>34</v>
      </c>
      <c r="M3" s="123"/>
      <c r="N3" s="123"/>
      <c r="O3" s="123"/>
      <c r="P3" s="123"/>
      <c r="Q3" s="123"/>
      <c r="R3" s="123"/>
      <c r="S3" s="123"/>
      <c r="U3" s="120" t="s">
        <v>0</v>
      </c>
      <c r="V3" s="123" t="s">
        <v>87</v>
      </c>
      <c r="W3" s="123"/>
      <c r="X3" s="123"/>
      <c r="Y3" s="123"/>
      <c r="Z3" s="123"/>
      <c r="AA3" s="123"/>
      <c r="AB3" s="123"/>
      <c r="AC3" s="123"/>
    </row>
    <row r="4" spans="1:29" ht="67.5" customHeight="1">
      <c r="A4" s="121"/>
      <c r="B4" s="25" t="s">
        <v>26</v>
      </c>
      <c r="C4" s="25" t="s">
        <v>32</v>
      </c>
      <c r="D4" s="25" t="s">
        <v>31</v>
      </c>
      <c r="E4" s="25" t="s">
        <v>30</v>
      </c>
      <c r="F4" s="25" t="s">
        <v>29</v>
      </c>
      <c r="G4" s="25" t="s">
        <v>60</v>
      </c>
      <c r="H4" s="26" t="s">
        <v>61</v>
      </c>
      <c r="I4" s="26" t="s">
        <v>27</v>
      </c>
      <c r="K4" s="121"/>
      <c r="L4" s="25" t="s">
        <v>26</v>
      </c>
      <c r="M4" s="25" t="s">
        <v>32</v>
      </c>
      <c r="N4" s="25" t="s">
        <v>31</v>
      </c>
      <c r="O4" s="25" t="s">
        <v>30</v>
      </c>
      <c r="P4" s="25" t="s">
        <v>29</v>
      </c>
      <c r="Q4" s="25" t="s">
        <v>60</v>
      </c>
      <c r="R4" s="26" t="s">
        <v>61</v>
      </c>
      <c r="S4" s="26" t="s">
        <v>27</v>
      </c>
      <c r="U4" s="121"/>
      <c r="V4" s="25" t="s">
        <v>26</v>
      </c>
      <c r="W4" s="25" t="s">
        <v>32</v>
      </c>
      <c r="X4" s="25" t="s">
        <v>31</v>
      </c>
      <c r="Y4" s="25" t="s">
        <v>30</v>
      </c>
      <c r="Z4" s="25" t="s">
        <v>29</v>
      </c>
      <c r="AA4" s="25" t="s">
        <v>60</v>
      </c>
      <c r="AB4" s="26" t="s">
        <v>61</v>
      </c>
      <c r="AC4" s="26" t="s">
        <v>27</v>
      </c>
    </row>
    <row r="5" spans="1:29" ht="15.5">
      <c r="A5" s="6" t="s">
        <v>35</v>
      </c>
      <c r="K5" s="6" t="s">
        <v>35</v>
      </c>
      <c r="U5" s="6" t="s">
        <v>35</v>
      </c>
      <c r="X5" s="30"/>
    </row>
    <row r="6" spans="1:29" ht="15.5">
      <c r="A6" s="9" t="s">
        <v>92</v>
      </c>
      <c r="B6" s="54">
        <v>145.1</v>
      </c>
      <c r="C6" s="54">
        <v>58.7</v>
      </c>
      <c r="D6" s="54">
        <v>31.7</v>
      </c>
      <c r="E6" s="54">
        <v>105.5</v>
      </c>
      <c r="F6" s="52">
        <v>6.3</v>
      </c>
      <c r="G6" s="52">
        <f>SUM(B6:F6)</f>
        <v>347.3</v>
      </c>
      <c r="H6" s="52">
        <v>59.6</v>
      </c>
      <c r="I6" s="67">
        <f>G6/(('Table 1 Area'!B6+'Table 1 Area'!C6)/2)</f>
        <v>0.53295480702831266</v>
      </c>
      <c r="J6" s="28"/>
      <c r="K6" s="9" t="s">
        <v>92</v>
      </c>
      <c r="L6" s="54">
        <v>127.7</v>
      </c>
      <c r="M6" s="54">
        <v>61.6</v>
      </c>
      <c r="N6" s="54">
        <v>34.5</v>
      </c>
      <c r="O6" s="54">
        <v>109.3</v>
      </c>
      <c r="P6" s="52">
        <v>4.5</v>
      </c>
      <c r="Q6" s="28">
        <f>SUM(L6:P6)</f>
        <v>337.6</v>
      </c>
      <c r="R6" s="52">
        <v>48.2</v>
      </c>
      <c r="S6" s="67">
        <f>Q6/(('Table 1 Area'!C6+'Table 1 Area'!D6)/2)</f>
        <v>0.51514457923247126</v>
      </c>
      <c r="T6" s="28"/>
      <c r="U6" s="9" t="s">
        <v>75</v>
      </c>
      <c r="V6" s="54">
        <v>-19.8</v>
      </c>
      <c r="W6" s="54">
        <v>84.5</v>
      </c>
      <c r="X6" s="54">
        <v>35.799999999999997</v>
      </c>
      <c r="Y6" s="54">
        <v>95.7</v>
      </c>
      <c r="Z6" s="52">
        <v>5.9</v>
      </c>
      <c r="AA6" s="52">
        <f>SUM(V6:Z6)</f>
        <v>202.1</v>
      </c>
      <c r="AB6" s="52">
        <v>22.8</v>
      </c>
      <c r="AC6" s="67">
        <f>AA6/(('Table 1 Area'!D6+'Table 1 Area'!E6)/2)</f>
        <v>0.30854961832061067</v>
      </c>
    </row>
    <row r="7" spans="1:29" ht="15.5">
      <c r="A7" s="9" t="s">
        <v>93</v>
      </c>
      <c r="B7" s="66">
        <v>68</v>
      </c>
      <c r="C7" s="66">
        <v>25.9</v>
      </c>
      <c r="D7" s="66">
        <v>10.8</v>
      </c>
      <c r="E7" s="66">
        <v>20.100000000000001</v>
      </c>
      <c r="F7" s="66">
        <v>7.1</v>
      </c>
      <c r="G7" s="52">
        <f>SUM(B7:F7)</f>
        <v>131.9</v>
      </c>
      <c r="H7" s="66">
        <v>19.399999999999999</v>
      </c>
      <c r="I7" s="67">
        <f>G7/(('Table 1 Area'!B7+'Table 1 Area'!C7)/2)</f>
        <v>0.76686046511627914</v>
      </c>
      <c r="J7" s="28"/>
      <c r="K7" s="9" t="s">
        <v>93</v>
      </c>
      <c r="L7" s="66">
        <v>74.900000000000006</v>
      </c>
      <c r="M7" s="66">
        <v>23.3</v>
      </c>
      <c r="N7" s="66">
        <v>13.3</v>
      </c>
      <c r="O7" s="66">
        <v>24.9</v>
      </c>
      <c r="P7" s="66">
        <v>6.2</v>
      </c>
      <c r="Q7" s="28">
        <f>SUM(L7:P7)</f>
        <v>142.6</v>
      </c>
      <c r="R7" s="66">
        <v>18.3</v>
      </c>
      <c r="S7" s="67">
        <f>Q7/(('Table 1 Area'!C7+'Table 1 Area'!D7)/2)</f>
        <v>0.81276717013394129</v>
      </c>
      <c r="T7" s="28"/>
      <c r="U7" s="9" t="s">
        <v>76</v>
      </c>
      <c r="V7" s="66">
        <v>69.2</v>
      </c>
      <c r="W7" s="66">
        <v>28.1</v>
      </c>
      <c r="X7" s="66">
        <v>13.8</v>
      </c>
      <c r="Y7" s="66">
        <v>17.3</v>
      </c>
      <c r="Z7" s="66">
        <v>5.7</v>
      </c>
      <c r="AA7" s="52">
        <f>SUM(V7:Z7)</f>
        <v>134.1</v>
      </c>
      <c r="AB7" s="66">
        <v>13.1</v>
      </c>
      <c r="AC7" s="67">
        <f>AA7/(('Table 1 Area'!D7+'Table 1 Area'!E7)/2)</f>
        <v>0.74624373956594325</v>
      </c>
    </row>
    <row r="8" spans="1:29" ht="15.5">
      <c r="A8" s="9" t="s">
        <v>74</v>
      </c>
      <c r="B8" s="54">
        <v>-6.3742239141044621</v>
      </c>
      <c r="C8" s="54">
        <v>-16.688455577107334</v>
      </c>
      <c r="D8" s="54">
        <v>9.9848854283193589</v>
      </c>
      <c r="E8" s="54">
        <v>2.5560459908622741</v>
      </c>
      <c r="F8" s="52">
        <v>10.949158262645579</v>
      </c>
      <c r="G8" s="52">
        <f>SUM(B8:F8)</f>
        <v>0.42741019061541508</v>
      </c>
      <c r="H8" s="52">
        <f>G8*0.27</f>
        <v>0.11540075146616208</v>
      </c>
      <c r="I8" s="67">
        <f>G8/(('Table 1 Area'!B8+'Table 1 Area'!C8)/2)</f>
        <v>1.885355935665704E-3</v>
      </c>
      <c r="J8" s="28"/>
      <c r="K8" s="9" t="s">
        <v>74</v>
      </c>
      <c r="L8" s="54">
        <v>-55.056171513674165</v>
      </c>
      <c r="M8" s="54">
        <v>11.124633537511349</v>
      </c>
      <c r="N8" s="54">
        <v>8.7955521832160954</v>
      </c>
      <c r="O8" s="54">
        <v>2.7053824382781984</v>
      </c>
      <c r="P8" s="52">
        <v>12.205969357001532</v>
      </c>
      <c r="Q8" s="52">
        <f>SUM(L8:P8)</f>
        <v>-20.224633997666988</v>
      </c>
      <c r="R8" s="52">
        <f>-Q8*0.27</f>
        <v>5.4606511793700871</v>
      </c>
      <c r="S8" s="67">
        <f>Q8/(('Table 1 Area'!C8+'Table 1 Area'!D8)/2)</f>
        <v>-8.9390647503500495E-2</v>
      </c>
      <c r="T8" s="28"/>
      <c r="U8" s="9" t="s">
        <v>74</v>
      </c>
      <c r="V8" s="54">
        <v>-29.338096104255488</v>
      </c>
      <c r="W8" s="54">
        <v>-8.2260294065025334</v>
      </c>
      <c r="X8" s="54">
        <v>-17.858966077998542</v>
      </c>
      <c r="Y8" s="54">
        <v>1.7692741485427856</v>
      </c>
      <c r="Z8" s="52">
        <v>5.8555197390359641</v>
      </c>
      <c r="AA8" s="52">
        <f>SUM(V8:Z8)</f>
        <v>-47.798297701177816</v>
      </c>
      <c r="AB8" s="52">
        <f>-0.27*AA8</f>
        <v>12.905540379318012</v>
      </c>
      <c r="AC8" s="67">
        <f>AA8/(('Table 1 Area'!D8+'Table 1 Area'!E8)/2)</f>
        <v>-0.2117311083108652</v>
      </c>
    </row>
    <row r="9" spans="1:29" ht="15.5">
      <c r="A9" s="98"/>
      <c r="B9" s="60"/>
      <c r="C9" s="60"/>
      <c r="D9" s="60"/>
      <c r="E9" s="28"/>
      <c r="F9" s="66"/>
      <c r="G9" s="66"/>
      <c r="H9" s="66"/>
      <c r="I9" s="66"/>
      <c r="J9" s="28"/>
      <c r="K9" s="9"/>
      <c r="L9" s="66"/>
      <c r="M9" s="66"/>
      <c r="N9" s="66"/>
      <c r="O9" s="66"/>
      <c r="P9" s="66"/>
      <c r="Q9" s="66"/>
      <c r="R9" s="66"/>
      <c r="S9" s="66"/>
      <c r="T9" s="28"/>
      <c r="U9" s="9"/>
      <c r="V9" s="66"/>
      <c r="W9" s="66"/>
      <c r="X9" s="66"/>
      <c r="Y9" s="66"/>
      <c r="Z9" s="66"/>
      <c r="AA9" s="66"/>
      <c r="AB9" s="66"/>
      <c r="AC9" s="66"/>
    </row>
    <row r="10" spans="1:29" ht="15.5">
      <c r="A10" s="14" t="s">
        <v>98</v>
      </c>
      <c r="B10" s="66">
        <v>4.6508659319365364</v>
      </c>
      <c r="C10" s="66">
        <v>0.105640368852459</v>
      </c>
      <c r="D10" s="66">
        <v>-0.21573670110983542</v>
      </c>
      <c r="E10" s="66">
        <v>0</v>
      </c>
      <c r="F10" s="66">
        <v>0</v>
      </c>
      <c r="G10" s="52">
        <f>SUM(B10:F10)</f>
        <v>4.5407695996791597</v>
      </c>
      <c r="H10" s="66">
        <v>1.4167201150998978</v>
      </c>
      <c r="I10" s="67">
        <f>G10/(('Table 1 Area'!B10+'Table 1 Area'!C10)/2)</f>
        <v>0.18533753468078204</v>
      </c>
      <c r="J10" s="28"/>
      <c r="K10" s="14" t="s">
        <v>98</v>
      </c>
      <c r="L10" s="66">
        <v>3.8154874651810586</v>
      </c>
      <c r="M10" s="66">
        <v>-0.27342213114754094</v>
      </c>
      <c r="N10" s="66">
        <v>-2.7918867202449298</v>
      </c>
      <c r="O10" s="66">
        <v>-4.4984594317014723E-2</v>
      </c>
      <c r="P10" s="66">
        <v>0</v>
      </c>
      <c r="Q10" s="52">
        <f>SUM(L10:P10)</f>
        <v>0.70519401947157323</v>
      </c>
      <c r="R10" s="66">
        <v>0.22002053407513084</v>
      </c>
      <c r="S10" s="67">
        <f>Q10/(('Table 1 Area'!C10+'Table 1 Area'!D10)/2)</f>
        <v>2.8783429366186664E-2</v>
      </c>
      <c r="T10" s="28"/>
      <c r="U10" s="14" t="s">
        <v>98</v>
      </c>
      <c r="V10" s="66">
        <v>3.667370715756328</v>
      </c>
      <c r="W10" s="66">
        <v>-0.16156762295081967</v>
      </c>
      <c r="X10" s="66">
        <v>-1.1611710677382316</v>
      </c>
      <c r="Y10" s="66">
        <v>-1.2595686408764122</v>
      </c>
      <c r="Z10" s="66">
        <v>0</v>
      </c>
      <c r="AA10" s="52">
        <f>SUM(V10:Z10)</f>
        <v>1.0850633841908648</v>
      </c>
      <c r="AB10" s="66">
        <v>0.3385397758675498</v>
      </c>
      <c r="AC10" s="67">
        <f>AA10/(('Table 1 Area'!D10+'Table 1 Area'!E10)/2)</f>
        <v>4.4288301395545501E-2</v>
      </c>
    </row>
    <row r="11" spans="1:29" ht="17.5">
      <c r="A11" s="9" t="s">
        <v>5</v>
      </c>
      <c r="B11" s="29">
        <v>14.7</v>
      </c>
      <c r="C11" s="29">
        <v>1.5</v>
      </c>
      <c r="D11" s="29">
        <v>2.2000000000000002</v>
      </c>
      <c r="E11" s="29">
        <v>-0.55000000000000004</v>
      </c>
      <c r="F11" s="29">
        <v>5.4883654049999997</v>
      </c>
      <c r="G11" s="90">
        <f>SUM(B11:F11)</f>
        <v>23.338365404999998</v>
      </c>
      <c r="H11" s="29">
        <v>7</v>
      </c>
      <c r="I11" s="73">
        <f>G11/(('Table 1 Area'!B11+'Table 1 Area'!C11)/2)</f>
        <v>0.37401226610576915</v>
      </c>
      <c r="J11" s="28"/>
      <c r="K11" s="10" t="s">
        <v>5</v>
      </c>
      <c r="L11" s="29">
        <v>13.1</v>
      </c>
      <c r="M11" s="29">
        <v>1.3</v>
      </c>
      <c r="N11" s="29">
        <v>2</v>
      </c>
      <c r="O11" s="29">
        <v>1.9</v>
      </c>
      <c r="P11" s="29">
        <v>6.8447467649999991</v>
      </c>
      <c r="Q11" s="29">
        <f>SUM(L11:P11)</f>
        <v>25.144746764999997</v>
      </c>
      <c r="R11" s="29">
        <v>8</v>
      </c>
      <c r="S11" s="73">
        <f>Q11/(('Table 1 Area'!C11+'Table 1 Area'!D11)/2)</f>
        <v>0.40103264377990422</v>
      </c>
      <c r="T11" s="28"/>
      <c r="U11" s="10" t="s">
        <v>5</v>
      </c>
      <c r="V11" s="29">
        <v>20.399999999999999</v>
      </c>
      <c r="W11" s="29">
        <v>2</v>
      </c>
      <c r="X11" s="29">
        <v>1.95</v>
      </c>
      <c r="Y11" s="29">
        <v>3</v>
      </c>
      <c r="Z11" s="29">
        <v>7.4451903599999998</v>
      </c>
      <c r="AA11" s="29">
        <f>SUM(V11:Z11)</f>
        <v>34.795190359999999</v>
      </c>
      <c r="AB11" s="29">
        <v>10.4</v>
      </c>
      <c r="AC11" s="73">
        <f>AA11/(('Table 1 Area'!D11+'Table 1 Area'!E11)/2)</f>
        <v>0.5549472146730462</v>
      </c>
    </row>
    <row r="12" spans="1:29" ht="15.5">
      <c r="A12" s="11" t="s">
        <v>6</v>
      </c>
      <c r="B12" s="38">
        <f>SUM(B6:B11)</f>
        <v>226.07664201783206</v>
      </c>
      <c r="C12" s="38">
        <f>SUM(C6:C11)</f>
        <v>69.517184791745123</v>
      </c>
      <c r="D12" s="38">
        <f>SUM(D6:D11)</f>
        <v>54.469148727209529</v>
      </c>
      <c r="E12" s="38">
        <f>SUM(E6:E11)</f>
        <v>127.60604599086228</v>
      </c>
      <c r="F12" s="38">
        <f>SUM(F6:F11)</f>
        <v>29.837523667645577</v>
      </c>
      <c r="G12" s="38">
        <f>SUM(B12:F12)</f>
        <v>507.50654519529462</v>
      </c>
      <c r="H12" s="74">
        <v>63.100918960095491</v>
      </c>
      <c r="I12" s="50">
        <f>G12/(('Table 1 Area'!B12+'Table 1 Area'!C12)/2)</f>
        <v>0.44625767878240896</v>
      </c>
      <c r="J12" s="28"/>
      <c r="K12" s="38" t="s">
        <v>6</v>
      </c>
      <c r="L12" s="38">
        <f>SUM(L6:L11)</f>
        <v>164.45931595150691</v>
      </c>
      <c r="M12" s="38">
        <f>SUM(M6:M11)</f>
        <v>97.051211406363805</v>
      </c>
      <c r="N12" s="38">
        <f>SUM(N6:N11)</f>
        <v>55.803665462971161</v>
      </c>
      <c r="O12" s="38">
        <f>SUM(O6:O11)</f>
        <v>138.76039784396119</v>
      </c>
      <c r="P12" s="38">
        <f>SUM(P6:P11)</f>
        <v>29.750716122001531</v>
      </c>
      <c r="Q12" s="38">
        <f>SUM(L12:P12)</f>
        <v>485.82530678680456</v>
      </c>
      <c r="R12" s="74">
        <v>52.45948074788933</v>
      </c>
      <c r="S12" s="50">
        <f>Q12/(('Table 1 Area'!C12+'Table 1 Area'!D12)/2)</f>
        <v>0.42457968694498976</v>
      </c>
      <c r="T12" s="28"/>
      <c r="U12" s="38" t="s">
        <v>6</v>
      </c>
      <c r="V12" s="38">
        <f>SUM(V6:V11)</f>
        <v>44.129274611500847</v>
      </c>
      <c r="W12" s="38">
        <f>SUM(W6:W11)</f>
        <v>106.21240297054663</v>
      </c>
      <c r="X12" s="38">
        <f>SUM(X6:X11)</f>
        <v>32.529862854263222</v>
      </c>
      <c r="Y12" s="38">
        <f>SUM(Y6:Y11)</f>
        <v>116.50970550766638</v>
      </c>
      <c r="Z12" s="38">
        <f>SUM(Z6:Z11)</f>
        <v>24.900710099035962</v>
      </c>
      <c r="AA12" s="38">
        <f>SUM(V12:Z12)</f>
        <v>324.28195604301305</v>
      </c>
      <c r="AB12" s="74">
        <v>41.085005736883097</v>
      </c>
      <c r="AC12" s="50">
        <f>AA12/(('Table 1 Area'!D12+'Table 1 Area'!E12)/2)</f>
        <v>0.28256171833138416</v>
      </c>
    </row>
    <row r="13" spans="1:29" ht="15.5">
      <c r="A13" s="13" t="s">
        <v>37</v>
      </c>
      <c r="B13" s="28"/>
      <c r="C13" s="28"/>
      <c r="D13" s="28"/>
      <c r="E13" s="28"/>
      <c r="F13" s="28"/>
      <c r="G13" s="28"/>
      <c r="H13" s="28"/>
      <c r="I13" s="30"/>
      <c r="J13" s="28"/>
      <c r="K13" s="12" t="s">
        <v>37</v>
      </c>
      <c r="L13" s="28"/>
      <c r="M13" s="28"/>
      <c r="N13" s="28"/>
      <c r="O13" s="28"/>
      <c r="P13" s="28"/>
      <c r="Q13" s="28"/>
      <c r="R13" s="28"/>
      <c r="S13" s="28"/>
      <c r="T13" s="28"/>
      <c r="U13" s="12" t="s">
        <v>37</v>
      </c>
      <c r="V13" s="28"/>
      <c r="W13" s="28"/>
      <c r="X13" s="28"/>
      <c r="Y13" s="28"/>
      <c r="Z13" s="28"/>
      <c r="AA13" s="28"/>
      <c r="AB13" s="28"/>
      <c r="AC13" s="28"/>
    </row>
    <row r="14" spans="1:29" ht="17.5">
      <c r="A14" s="9" t="s">
        <v>7</v>
      </c>
      <c r="B14" s="28">
        <v>143.43905232419428</v>
      </c>
      <c r="C14" s="28">
        <v>26.684550366842366</v>
      </c>
      <c r="D14" s="28">
        <v>1.6571535948428058</v>
      </c>
      <c r="E14" s="28">
        <v>1.0708446866485013</v>
      </c>
      <c r="F14" s="28">
        <v>32.283378746594011</v>
      </c>
      <c r="G14" s="52">
        <f t="shared" ref="G14:G23" si="0">SUM(B14:F14)</f>
        <v>205.13497971912199</v>
      </c>
      <c r="H14" s="28">
        <v>22.154577809665174</v>
      </c>
      <c r="I14" s="86">
        <f>G14/(('Table 1 Area'!B14+'Table 1 Area'!C14)/2)</f>
        <v>0.79731105849820139</v>
      </c>
      <c r="J14" s="28"/>
      <c r="K14" s="10" t="s">
        <v>7</v>
      </c>
      <c r="L14" s="28">
        <v>134.47879046397424</v>
      </c>
      <c r="M14" s="28">
        <v>26.864702785098491</v>
      </c>
      <c r="N14" s="28">
        <v>0.45946165212503898</v>
      </c>
      <c r="O14" s="28">
        <v>-2.1185031441026037</v>
      </c>
      <c r="P14" s="28">
        <v>24.318801089918253</v>
      </c>
      <c r="Q14" s="85">
        <f t="shared" ref="Q14:Q23" si="1">SUM(L14:P14)</f>
        <v>184.00325284701344</v>
      </c>
      <c r="R14" s="28">
        <v>19.872351307477452</v>
      </c>
      <c r="S14" s="86">
        <f>Q14/(('Table 1 Area'!C14+'Table 1 Area'!D14)/2)</f>
        <v>0.71483391223631609</v>
      </c>
      <c r="T14" s="28"/>
      <c r="U14" s="10" t="s">
        <v>7</v>
      </c>
      <c r="V14" s="28">
        <v>132.28630775835811</v>
      </c>
      <c r="W14" s="28">
        <v>27.532139830035284</v>
      </c>
      <c r="X14" s="28">
        <v>-0.7816082238149018</v>
      </c>
      <c r="Y14" s="28">
        <v>-0.41618067792467794</v>
      </c>
      <c r="Z14" s="28">
        <v>23.294277929155317</v>
      </c>
      <c r="AA14" s="52">
        <f>SUM(V14:Z14)</f>
        <v>181.91493661580913</v>
      </c>
      <c r="AB14" s="28">
        <v>19.646813154507385</v>
      </c>
      <c r="AC14" s="86">
        <f>AA14/(('Table 1 Area'!D14+'Table 1 Area'!E14)/2)</f>
        <v>0.70727055101847591</v>
      </c>
    </row>
    <row r="15" spans="1:29" ht="17.5">
      <c r="A15" s="9" t="s">
        <v>8</v>
      </c>
      <c r="B15" s="28">
        <v>89.542622517002911</v>
      </c>
      <c r="C15" s="28">
        <v>20.908913961090285</v>
      </c>
      <c r="D15" s="28">
        <v>1.9620186274725684</v>
      </c>
      <c r="E15" s="28">
        <v>5.2853653117055481</v>
      </c>
      <c r="F15" s="28">
        <v>8.1997123649999999</v>
      </c>
      <c r="G15" s="52">
        <f t="shared" si="0"/>
        <v>125.89863278227132</v>
      </c>
      <c r="H15" s="28">
        <v>18.665319811828677</v>
      </c>
      <c r="I15" s="67">
        <f>G15/(('Table 1 Area'!B15+'Table 1 Area'!C15)/2)</f>
        <v>1.170163269740637</v>
      </c>
      <c r="J15" s="28"/>
      <c r="K15" s="10" t="s">
        <v>8</v>
      </c>
      <c r="L15" s="28">
        <v>101.26124227874499</v>
      </c>
      <c r="M15" s="28">
        <v>3.9096407137535856</v>
      </c>
      <c r="N15" s="28">
        <v>2.1254841360389531</v>
      </c>
      <c r="O15" s="28">
        <v>7.9446521126659322</v>
      </c>
      <c r="P15" s="28">
        <v>17.016841830000001</v>
      </c>
      <c r="Q15" s="52">
        <f t="shared" si="1"/>
        <v>132.25786107120345</v>
      </c>
      <c r="R15" s="28">
        <v>20.923228901284347</v>
      </c>
      <c r="S15" s="67">
        <f>Q15/(('Table 1 Area'!C15+'Table 1 Area'!D15)/2)</f>
        <v>1.1659610627952792</v>
      </c>
      <c r="T15" s="28"/>
      <c r="U15" s="15" t="s">
        <v>85</v>
      </c>
      <c r="V15" s="28">
        <v>79.768629011188011</v>
      </c>
      <c r="W15" s="28">
        <v>2.9736226912327921</v>
      </c>
      <c r="X15" s="28">
        <v>3.0257262371632034</v>
      </c>
      <c r="Y15" s="28">
        <v>11.897692022622177</v>
      </c>
      <c r="Z15" s="28">
        <v>18.946163564999999</v>
      </c>
      <c r="AA15" s="52">
        <f t="shared" ref="AA15:AA22" si="2">SUM(V15:Z15)</f>
        <v>116.61183352720619</v>
      </c>
      <c r="AB15" s="28">
        <v>18.098913219169084</v>
      </c>
      <c r="AC15" s="67">
        <f>AA15/(('Table 1 Area'!D15+'Table 1 Area'!E15)/2)</f>
        <v>0.99174860462026315</v>
      </c>
    </row>
    <row r="16" spans="1:29" ht="17.5">
      <c r="A16" s="9" t="s">
        <v>52</v>
      </c>
      <c r="B16" s="28">
        <v>41.312037939461867</v>
      </c>
      <c r="C16" s="28">
        <v>0.21807800000000005</v>
      </c>
      <c r="D16" s="28">
        <v>3.036032406067708</v>
      </c>
      <c r="E16" s="28">
        <v>21.130133879731957</v>
      </c>
      <c r="F16" s="28">
        <v>2.1068590799999996</v>
      </c>
      <c r="G16" s="52">
        <f t="shared" si="0"/>
        <v>67.803141305261533</v>
      </c>
      <c r="H16" s="28">
        <v>14.803543950227082</v>
      </c>
      <c r="I16" s="67">
        <f>G16/(('Table 1 Area'!B16+'Table 1 Area'!C16)/2)</f>
        <v>1.6361554614779017</v>
      </c>
      <c r="J16" s="28"/>
      <c r="K16" s="10" t="s">
        <v>52</v>
      </c>
      <c r="L16" s="28">
        <v>35.545331196672294</v>
      </c>
      <c r="M16" s="28">
        <v>0.16986341791969661</v>
      </c>
      <c r="N16" s="28">
        <v>1.4842833068368892</v>
      </c>
      <c r="O16" s="28">
        <v>11.293402448600204</v>
      </c>
      <c r="P16" s="28">
        <v>2.0522690400000001</v>
      </c>
      <c r="Q16" s="52">
        <f t="shared" si="1"/>
        <v>50.545149410029083</v>
      </c>
      <c r="R16" s="28">
        <v>10.547742898582515</v>
      </c>
      <c r="S16" s="67">
        <f>Q16/(('Table 1 Area'!C16+'Table 1 Area'!D16)/2)</f>
        <v>1.1829191937176651</v>
      </c>
      <c r="T16" s="28"/>
      <c r="U16" s="62" t="s">
        <v>82</v>
      </c>
      <c r="V16" s="28">
        <v>30.581127822885477</v>
      </c>
      <c r="W16" s="28">
        <v>0.13934440643120616</v>
      </c>
      <c r="X16" s="28">
        <v>2.3386127257241238</v>
      </c>
      <c r="Y16" s="28">
        <v>28.880573509385592</v>
      </c>
      <c r="Z16" s="28">
        <v>3.3408448649999998</v>
      </c>
      <c r="AA16" s="52">
        <f t="shared" si="2"/>
        <v>65.280503329426395</v>
      </c>
      <c r="AB16" s="28">
        <v>16.371097349063604</v>
      </c>
      <c r="AC16" s="67">
        <f>AA16/(('Table 1 Area'!D16+'Table 1 Area'!E16)/2)</f>
        <v>1.4768253731806098</v>
      </c>
    </row>
    <row r="17" spans="1:29" ht="15.5">
      <c r="A17" s="9" t="s">
        <v>9</v>
      </c>
      <c r="B17" s="101">
        <v>46</v>
      </c>
      <c r="C17" s="101">
        <v>2.6</v>
      </c>
      <c r="D17" s="101">
        <v>0.6</v>
      </c>
      <c r="E17" s="101">
        <v>10.9</v>
      </c>
      <c r="F17" s="60">
        <v>18.600000000000001</v>
      </c>
      <c r="G17" s="52">
        <f t="shared" si="0"/>
        <v>78.7</v>
      </c>
      <c r="H17" s="60">
        <v>12.7</v>
      </c>
      <c r="I17" s="67">
        <f>G17/(('Table 1 Area'!B17+'Table 1 Area'!C17)/2)</f>
        <v>0.55716814159292039</v>
      </c>
      <c r="J17" s="28"/>
      <c r="K17" s="15" t="s">
        <v>9</v>
      </c>
      <c r="L17" s="101">
        <v>121.2</v>
      </c>
      <c r="M17" s="101">
        <v>6.8</v>
      </c>
      <c r="N17" s="101">
        <v>6</v>
      </c>
      <c r="O17" s="101">
        <v>12.9</v>
      </c>
      <c r="P17" s="60">
        <v>17.5</v>
      </c>
      <c r="Q17" s="52">
        <f t="shared" si="1"/>
        <v>164.4</v>
      </c>
      <c r="R17" s="28">
        <v>25.8</v>
      </c>
      <c r="S17" s="67">
        <f>Q17/(('Table 1 Area'!C17+'Table 1 Area'!D17)/2)</f>
        <v>1.0734573947110675</v>
      </c>
      <c r="T17" s="28"/>
      <c r="U17" s="62" t="s">
        <v>9</v>
      </c>
      <c r="V17" s="101">
        <v>180.2</v>
      </c>
      <c r="W17" s="101">
        <v>7.4</v>
      </c>
      <c r="X17" s="101">
        <v>6.1</v>
      </c>
      <c r="Y17" s="101">
        <v>32.6</v>
      </c>
      <c r="Z17" s="28">
        <v>24.2</v>
      </c>
      <c r="AA17" s="52">
        <f t="shared" si="2"/>
        <v>250.49999999999997</v>
      </c>
      <c r="AB17" s="28">
        <v>38</v>
      </c>
      <c r="AC17" s="67">
        <f>AA17/(('Table 1 Area'!D17+'Table 1 Area'!E17)/2)</f>
        <v>1.4840047393364926</v>
      </c>
    </row>
    <row r="18" spans="1:29" ht="15.5">
      <c r="A18" s="9" t="s">
        <v>10</v>
      </c>
      <c r="B18" s="54">
        <v>27.124000000000002</v>
      </c>
      <c r="C18" s="54">
        <v>-3.8832000059998963E-2</v>
      </c>
      <c r="D18" s="54">
        <v>-4.5304000069999975E-2</v>
      </c>
      <c r="E18" s="54">
        <v>-1.3212125734700293</v>
      </c>
      <c r="F18" s="60">
        <v>7.734424999999999</v>
      </c>
      <c r="G18" s="52">
        <f t="shared" si="0"/>
        <v>33.453076426399974</v>
      </c>
      <c r="H18" s="52">
        <v>9.563863077017059</v>
      </c>
      <c r="I18" s="67">
        <f>G18/(('Table 1 Area'!B18+'Table 1 Area'!C18)/2)</f>
        <v>1.3290815054470266</v>
      </c>
      <c r="J18" s="52"/>
      <c r="K18" s="53" t="s">
        <v>10</v>
      </c>
      <c r="L18" s="54">
        <v>25.423000000000002</v>
      </c>
      <c r="M18" s="54">
        <v>-1.8612000119999549E-2</v>
      </c>
      <c r="N18" s="54">
        <v>-2.1714000139998291E-2</v>
      </c>
      <c r="O18" s="54">
        <v>-0.6332511469399833</v>
      </c>
      <c r="P18" s="60">
        <v>7.5467999999999993</v>
      </c>
      <c r="Q18" s="52">
        <f t="shared" si="1"/>
        <v>32.296222852800021</v>
      </c>
      <c r="R18" s="52">
        <v>8.803426487723824</v>
      </c>
      <c r="S18" s="67">
        <f>Q18/(('Table 1 Area'!C18+'Table 1 Area'!D18)/2)</f>
        <v>1.2863038420104604</v>
      </c>
      <c r="T18" s="52"/>
      <c r="U18" s="53" t="s">
        <v>10</v>
      </c>
      <c r="V18" s="54">
        <v>12.6875</v>
      </c>
      <c r="W18" s="54">
        <v>-2.2365000000000634E-2</v>
      </c>
      <c r="X18" s="54">
        <v>-2.6092499999998964E-2</v>
      </c>
      <c r="Y18" s="54">
        <v>-0.76094249999999874</v>
      </c>
      <c r="Z18" s="60">
        <v>10.910625</v>
      </c>
      <c r="AA18" s="52">
        <f t="shared" si="2"/>
        <v>22.788724999999999</v>
      </c>
      <c r="AB18" s="52">
        <v>4.1164167703352623</v>
      </c>
      <c r="AC18" s="67">
        <f>AA18/(('Table 1 Area'!D18+'Table 1 Area'!E18)/2)</f>
        <v>0.90908719188437714</v>
      </c>
    </row>
    <row r="19" spans="1:29" ht="15.5">
      <c r="A19" s="14" t="s">
        <v>11</v>
      </c>
      <c r="B19" s="35">
        <v>11.5553668013</v>
      </c>
      <c r="C19" s="102">
        <v>0</v>
      </c>
      <c r="D19" s="60">
        <v>0.89345963355599944</v>
      </c>
      <c r="E19" s="60">
        <v>9.7017498783729987</v>
      </c>
      <c r="F19" s="60">
        <v>0.3917168835</v>
      </c>
      <c r="G19" s="52">
        <f t="shared" si="0"/>
        <v>22.542293196728995</v>
      </c>
      <c r="H19" s="60">
        <v>5.6503350278955926</v>
      </c>
      <c r="I19" s="67">
        <f>G19/(('Table 1 Area'!B19+'Table 1 Area'!C19)/2)</f>
        <v>1.7081558186363268</v>
      </c>
      <c r="J19" s="28"/>
      <c r="K19" s="15" t="s">
        <v>11</v>
      </c>
      <c r="L19" s="101">
        <v>16.391801978699998</v>
      </c>
      <c r="M19" s="89">
        <v>0</v>
      </c>
      <c r="N19" s="60">
        <v>1.2657251465880008</v>
      </c>
      <c r="O19" s="60">
        <v>13.744044303478997</v>
      </c>
      <c r="P19" s="60">
        <v>0.57619413869999991</v>
      </c>
      <c r="Q19" s="52">
        <f t="shared" si="1"/>
        <v>31.977765567466996</v>
      </c>
      <c r="R19" s="60">
        <v>8.0073725696994096</v>
      </c>
      <c r="S19" s="67">
        <f>Q19/(('Table 1 Area'!C19+'Table 1 Area'!D19)/2)</f>
        <v>2.5021647481124472</v>
      </c>
      <c r="T19" s="28"/>
      <c r="U19" s="62" t="s">
        <v>11</v>
      </c>
      <c r="V19" s="35">
        <v>13.117478922199998</v>
      </c>
      <c r="W19" s="28">
        <v>4.9000000000000002E-2</v>
      </c>
      <c r="X19" s="28">
        <v>1.0483727932</v>
      </c>
      <c r="Y19" s="28">
        <v>12.002875692430999</v>
      </c>
      <c r="Z19" s="28">
        <v>0.60498321405</v>
      </c>
      <c r="AA19" s="52">
        <f t="shared" si="2"/>
        <v>26.822710621881001</v>
      </c>
      <c r="AB19" s="28">
        <v>6.8439911525534898</v>
      </c>
      <c r="AC19" s="67">
        <f>AA19/(('Table 1 Area'!D19+'Table 1 Area'!E19)/2)</f>
        <v>2.1504204698924259</v>
      </c>
    </row>
    <row r="20" spans="1:29" ht="15.5">
      <c r="A20" s="9" t="s">
        <v>12</v>
      </c>
      <c r="B20" s="28">
        <v>-15.9</v>
      </c>
      <c r="C20" s="28">
        <v>-2</v>
      </c>
      <c r="D20" s="28">
        <v>-0.1</v>
      </c>
      <c r="E20" s="28">
        <v>-4.0999999999999996</v>
      </c>
      <c r="F20" s="28">
        <v>1.9</v>
      </c>
      <c r="G20" s="52">
        <f t="shared" si="0"/>
        <v>-20.200000000000003</v>
      </c>
      <c r="H20" s="28">
        <v>6.8</v>
      </c>
      <c r="I20" s="67">
        <v>-0.17</v>
      </c>
      <c r="J20" s="28"/>
      <c r="K20" s="10" t="s">
        <v>12</v>
      </c>
      <c r="L20" s="28">
        <v>-12.5</v>
      </c>
      <c r="M20" s="28">
        <v>-0.9</v>
      </c>
      <c r="N20" s="28">
        <v>0.5</v>
      </c>
      <c r="O20" s="28">
        <v>-3.4</v>
      </c>
      <c r="P20" s="28">
        <v>1.9</v>
      </c>
      <c r="Q20" s="52">
        <f t="shared" si="1"/>
        <v>-14.4</v>
      </c>
      <c r="R20" s="28">
        <v>4.8</v>
      </c>
      <c r="S20" s="67">
        <v>-0.12</v>
      </c>
      <c r="T20" s="28"/>
      <c r="U20" s="10" t="s">
        <v>12</v>
      </c>
      <c r="V20" s="28">
        <v>7.4</v>
      </c>
      <c r="W20" s="28">
        <v>-0.8</v>
      </c>
      <c r="X20" s="28">
        <v>0.5</v>
      </c>
      <c r="Y20" s="28">
        <v>-5.3</v>
      </c>
      <c r="Z20" s="28">
        <v>1.2</v>
      </c>
      <c r="AA20" s="52">
        <f t="shared" si="2"/>
        <v>3.0000000000000009</v>
      </c>
      <c r="AB20" s="28">
        <v>1</v>
      </c>
      <c r="AC20" s="67">
        <f>AA20/(('Table 1 Area'!D20+'Table 1 Area'!E20)/2)</f>
        <v>2.2624434389140278E-2</v>
      </c>
    </row>
    <row r="21" spans="1:29" ht="15.5">
      <c r="A21" s="9" t="s">
        <v>13</v>
      </c>
      <c r="B21" s="60">
        <v>6.2594338355189407</v>
      </c>
      <c r="C21" s="60">
        <v>0.98840000000000039</v>
      </c>
      <c r="D21" s="60">
        <v>0.32500000000000029</v>
      </c>
      <c r="E21" s="60">
        <v>4.618000000000011</v>
      </c>
      <c r="F21" s="60">
        <v>1.0891782808934511</v>
      </c>
      <c r="G21" s="52">
        <f t="shared" si="0"/>
        <v>13.280012116412403</v>
      </c>
      <c r="H21" s="60">
        <v>3.2282785242970871</v>
      </c>
      <c r="I21" s="67">
        <f>G21/(('Table 1 Area'!B21+'Table 1 Area'!C21)/2)</f>
        <v>1.3817513387173448</v>
      </c>
      <c r="J21" s="28"/>
      <c r="K21" s="10" t="s">
        <v>13</v>
      </c>
      <c r="L21" s="60">
        <v>7.906949525426886</v>
      </c>
      <c r="M21" s="60">
        <v>0.72300000000000142</v>
      </c>
      <c r="N21" s="60">
        <v>0.19800000000000095</v>
      </c>
      <c r="O21" s="60">
        <v>-0.34900000000001041</v>
      </c>
      <c r="P21" s="60">
        <v>1.4420685644632496</v>
      </c>
      <c r="Q21" s="52">
        <f t="shared" si="1"/>
        <v>9.9210180898901275</v>
      </c>
      <c r="R21" s="60">
        <v>2.8018584618352991</v>
      </c>
      <c r="S21" s="67">
        <f>Q21/(('Table 1 Area'!C21+'Table 1 Area'!D21)/2)</f>
        <v>1.0073122235648417</v>
      </c>
      <c r="T21" s="28"/>
      <c r="U21" s="62" t="s">
        <v>13</v>
      </c>
      <c r="V21" s="28">
        <v>7.7971391318848298</v>
      </c>
      <c r="W21" s="28">
        <v>0.9110000000000007</v>
      </c>
      <c r="X21" s="28">
        <v>-0.11500000000000121</v>
      </c>
      <c r="Y21" s="28">
        <v>0.33800000000000496</v>
      </c>
      <c r="Z21" s="28">
        <v>2.1775078474247604</v>
      </c>
      <c r="AA21" s="52">
        <f t="shared" si="2"/>
        <v>11.108646979309594</v>
      </c>
      <c r="AB21" s="28">
        <v>2.7810423923229317</v>
      </c>
      <c r="AC21" s="67">
        <f>AA21/(('Table 1 Area'!D21+'Table 1 Area'!E21)/2)</f>
        <v>1.125496147853049</v>
      </c>
    </row>
    <row r="22" spans="1:29" ht="17.5">
      <c r="A22" s="9" t="s">
        <v>53</v>
      </c>
      <c r="B22" s="65">
        <v>-0.10773370000000115</v>
      </c>
      <c r="C22" s="65">
        <v>-2.2013846139998239E-2</v>
      </c>
      <c r="D22" s="65">
        <v>-4.5448128390002118E-2</v>
      </c>
      <c r="E22" s="65">
        <v>-0.23977189617998551</v>
      </c>
      <c r="F22" s="65">
        <v>4.8208709999999988E-2</v>
      </c>
      <c r="G22" s="90">
        <f t="shared" si="0"/>
        <v>-0.36675886070998703</v>
      </c>
      <c r="H22" s="65">
        <v>0.1241075693759669</v>
      </c>
      <c r="I22" s="73">
        <f>G22/(('Table 1 Area'!B22+'Table 1 Area'!C22)/2)</f>
        <v>-2.0996600877570135E-2</v>
      </c>
      <c r="J22" s="28"/>
      <c r="K22" s="10" t="s">
        <v>53</v>
      </c>
      <c r="L22" s="29">
        <v>0.1334297999999956</v>
      </c>
      <c r="M22" s="65">
        <v>2.7230429160000069E-2</v>
      </c>
      <c r="N22" s="65">
        <v>5.6249010660005538E-2</v>
      </c>
      <c r="O22" s="65">
        <v>0.296911444919985</v>
      </c>
      <c r="P22" s="65">
        <v>5.6713679999999989E-2</v>
      </c>
      <c r="Q22" s="90">
        <f t="shared" si="1"/>
        <v>0.5705343647399862</v>
      </c>
      <c r="R22" s="65">
        <v>0.15361295213082243</v>
      </c>
      <c r="S22" s="73">
        <f>Q22/(('Table 1 Area'!C22+'Table 1 Area'!D22)/2)</f>
        <v>3.289623461645827E-2</v>
      </c>
      <c r="T22" s="28"/>
      <c r="U22" s="62" t="s">
        <v>83</v>
      </c>
      <c r="V22" s="29">
        <v>1.7096191200000055</v>
      </c>
      <c r="W22" s="29">
        <v>0.34910237838400027</v>
      </c>
      <c r="X22" s="29">
        <v>0.7209442589839965</v>
      </c>
      <c r="Y22" s="29">
        <v>3.8045836986080106</v>
      </c>
      <c r="Z22" s="29">
        <v>5.5339559999999996E-2</v>
      </c>
      <c r="AA22" s="90">
        <f t="shared" si="2"/>
        <v>6.6395890159760134</v>
      </c>
      <c r="AB22" s="29">
        <v>1.9600210709387345</v>
      </c>
      <c r="AC22" s="73">
        <v>0.3805626494747173</v>
      </c>
    </row>
    <row r="23" spans="1:29" ht="15.5">
      <c r="A23" s="11" t="s">
        <v>6</v>
      </c>
      <c r="B23" s="38">
        <f>SUM(B14:B22)</f>
        <v>349.2247797174781</v>
      </c>
      <c r="C23" s="38">
        <f>SUM(C14:C22)</f>
        <v>49.339096481732653</v>
      </c>
      <c r="D23" s="38">
        <f>SUM(D14:D22)</f>
        <v>8.2829121334790798</v>
      </c>
      <c r="E23" s="38">
        <f>SUM(E14:E22)</f>
        <v>47.045109286809002</v>
      </c>
      <c r="F23" s="38">
        <f>SUM(F14:F22)</f>
        <v>72.353479065987457</v>
      </c>
      <c r="G23" s="38">
        <f t="shared" si="0"/>
        <v>526.24537668548635</v>
      </c>
      <c r="H23" s="74">
        <v>37.396736835997189</v>
      </c>
      <c r="I23" s="50">
        <f>G23/(('Table 1 Area'!B23+'Table 1 Area'!C23)/2)</f>
        <v>0.70489347592733509</v>
      </c>
      <c r="J23" s="28"/>
      <c r="K23" s="38" t="s">
        <v>6</v>
      </c>
      <c r="L23" s="38">
        <f>SUM(L14:L22)</f>
        <v>429.84054524351842</v>
      </c>
      <c r="M23" s="38">
        <f>SUM(M14:M22)</f>
        <v>37.575825345811772</v>
      </c>
      <c r="N23" s="38">
        <f>SUM(N14:N22)</f>
        <v>12.06748925210889</v>
      </c>
      <c r="O23" s="38">
        <f>SUM(O14:O22)</f>
        <v>39.67825601862252</v>
      </c>
      <c r="P23" s="38">
        <f>SUM(P14:P22)</f>
        <v>72.409688343081527</v>
      </c>
      <c r="Q23" s="38">
        <f t="shared" si="1"/>
        <v>591.57180420314307</v>
      </c>
      <c r="R23" s="74">
        <v>42.18586493702955</v>
      </c>
      <c r="S23" s="50">
        <f>Q23/(('Table 1 Area'!C23+'Table 1 Area'!D23)/2)</f>
        <v>0.7746139103705757</v>
      </c>
      <c r="T23" s="28"/>
      <c r="U23" s="38" t="s">
        <v>6</v>
      </c>
      <c r="V23" s="38">
        <f t="shared" ref="V23:Z23" si="3">SUM(V14:V22)</f>
        <v>465.54780176651639</v>
      </c>
      <c r="W23" s="38">
        <f t="shared" si="3"/>
        <v>38.531844306083286</v>
      </c>
      <c r="X23" s="38">
        <f t="shared" si="3"/>
        <v>12.810955291256422</v>
      </c>
      <c r="Y23" s="38">
        <f t="shared" si="3"/>
        <v>83.046601745122118</v>
      </c>
      <c r="Z23" s="38">
        <f t="shared" si="3"/>
        <v>84.729741980630067</v>
      </c>
      <c r="AA23" s="38">
        <f>SUM(V23:Z23)</f>
        <v>684.66694508960813</v>
      </c>
      <c r="AB23" s="74">
        <v>49.983347229606352</v>
      </c>
      <c r="AC23" s="50">
        <f>AA23/(('Table 1 Area'!D23+'Table 1 Area'!E23)/2)</f>
        <v>0.87190948579624838</v>
      </c>
    </row>
    <row r="24" spans="1:29" ht="15.5">
      <c r="A24" s="13" t="s">
        <v>38</v>
      </c>
      <c r="B24" s="28"/>
      <c r="C24" s="28"/>
      <c r="D24" s="28"/>
      <c r="E24" s="28"/>
      <c r="F24" s="28"/>
      <c r="G24" s="28"/>
      <c r="H24" s="28"/>
      <c r="I24" s="30"/>
      <c r="J24" s="28"/>
      <c r="K24" s="12" t="s">
        <v>38</v>
      </c>
      <c r="L24" s="28"/>
      <c r="M24" s="28"/>
      <c r="N24" s="28"/>
      <c r="O24" s="28"/>
      <c r="P24" s="28"/>
      <c r="Q24" s="28"/>
      <c r="R24" s="28"/>
      <c r="S24" s="30"/>
      <c r="T24" s="28"/>
      <c r="U24" s="12" t="s">
        <v>38</v>
      </c>
      <c r="V24" s="28"/>
      <c r="W24" s="28"/>
      <c r="X24" s="28"/>
      <c r="Y24" s="28"/>
      <c r="Z24" s="28"/>
      <c r="AA24" s="28"/>
      <c r="AB24" s="28"/>
      <c r="AC24" s="28"/>
    </row>
    <row r="25" spans="1:29" ht="15.5">
      <c r="A25" s="56" t="s">
        <v>69</v>
      </c>
      <c r="B25" s="28">
        <v>50.243933132238929</v>
      </c>
      <c r="C25" s="28">
        <v>0.12083352292883437</v>
      </c>
      <c r="D25" s="28">
        <v>3.4110731206260949</v>
      </c>
      <c r="E25" s="28">
        <v>10.101884510926684</v>
      </c>
      <c r="F25" s="28">
        <v>13.754873534999998</v>
      </c>
      <c r="G25" s="28">
        <f t="shared" ref="G25:G31" si="4">SUM(B25:F25)</f>
        <v>77.632597821720537</v>
      </c>
      <c r="H25" s="28">
        <v>12.893221362957016</v>
      </c>
      <c r="I25" s="67">
        <f>G25/(('Table 1 Area'!B25+'Table 1 Area'!C25)/2)</f>
        <v>1.3441710297241891</v>
      </c>
      <c r="J25" s="28"/>
      <c r="K25" s="56" t="s">
        <v>69</v>
      </c>
      <c r="L25" s="28">
        <v>0.42213383548004302</v>
      </c>
      <c r="M25" s="28">
        <v>4.9729163831808282E-2</v>
      </c>
      <c r="N25" s="28">
        <v>0.83397285209120264</v>
      </c>
      <c r="O25" s="28">
        <v>7.0739735550747085</v>
      </c>
      <c r="P25" s="28">
        <v>16.834781339999999</v>
      </c>
      <c r="Q25" s="28">
        <f t="shared" ref="Q25:Q32" si="5">SUM(L25:P25)</f>
        <v>25.214590746477761</v>
      </c>
      <c r="R25" s="28">
        <v>2.8504534394967989</v>
      </c>
      <c r="S25" s="67">
        <v>0.41926140864272426</v>
      </c>
      <c r="T25" s="28"/>
      <c r="U25" s="71" t="s">
        <v>69</v>
      </c>
      <c r="V25" s="28">
        <v>12.470366021119927</v>
      </c>
      <c r="W25" s="28">
        <v>9.108033370476519E-2</v>
      </c>
      <c r="X25" s="28">
        <v>0.43263158509763694</v>
      </c>
      <c r="Y25" s="28">
        <v>8.5254455815830799</v>
      </c>
      <c r="Z25" s="28">
        <v>18.518401050000001</v>
      </c>
      <c r="AA25" s="28">
        <f t="shared" ref="AA25:AA31" si="6">SUM(V25:Z25)</f>
        <v>40.037924571505414</v>
      </c>
      <c r="AB25" s="28">
        <v>4.2284744016712432</v>
      </c>
      <c r="AC25" s="67">
        <v>0.64707233996501701</v>
      </c>
    </row>
    <row r="26" spans="1:29" ht="17.5">
      <c r="A26" s="9" t="s">
        <v>70</v>
      </c>
      <c r="B26" s="28">
        <v>7.7510305649999829</v>
      </c>
      <c r="C26" s="28">
        <v>0.43295749999999988</v>
      </c>
      <c r="D26" s="28">
        <v>-7.6952590000000168E-2</v>
      </c>
      <c r="E26" s="28">
        <v>6.0119736400000008</v>
      </c>
      <c r="F26" s="28">
        <v>4.7955434699999993</v>
      </c>
      <c r="G26" s="28">
        <f t="shared" si="4"/>
        <v>18.914552584999985</v>
      </c>
      <c r="H26" s="28">
        <v>5.4638107795336488</v>
      </c>
      <c r="I26" s="67">
        <f>G26/(('Table 1 Area'!B26+'Table 1 Area'!C26)/2)</f>
        <v>1.2971503282490968</v>
      </c>
      <c r="J26" s="28"/>
      <c r="K26" s="9" t="s">
        <v>70</v>
      </c>
      <c r="L26" s="28">
        <v>-3.4901408564743441</v>
      </c>
      <c r="M26" s="28">
        <v>-0.21946144126963954</v>
      </c>
      <c r="N26" s="28">
        <v>-0.10393883813165916</v>
      </c>
      <c r="O26" s="28">
        <v>5.7054666040468049E-2</v>
      </c>
      <c r="P26" s="28">
        <v>4.3114680599999993</v>
      </c>
      <c r="Q26" s="28">
        <f t="shared" si="5"/>
        <v>0.55498159016482473</v>
      </c>
      <c r="R26" s="28">
        <v>1.6</v>
      </c>
      <c r="S26" s="67">
        <v>3.7282789968477788E-2</v>
      </c>
      <c r="T26" s="28"/>
      <c r="U26" s="71" t="s">
        <v>80</v>
      </c>
      <c r="V26" s="28">
        <v>-1.1897429248988001</v>
      </c>
      <c r="W26" s="28">
        <v>3.2897736554439901E-2</v>
      </c>
      <c r="X26" s="28">
        <v>3.8095587582000198E-2</v>
      </c>
      <c r="Y26" s="28">
        <v>4.7641176785284678E-2</v>
      </c>
      <c r="Z26" s="28">
        <v>4.3813191599999985</v>
      </c>
      <c r="AA26" s="28">
        <f t="shared" si="6"/>
        <v>3.3102107360229232</v>
      </c>
      <c r="AB26" s="28">
        <v>1.151883442820403</v>
      </c>
      <c r="AC26" s="67">
        <v>0.21226490427854022</v>
      </c>
    </row>
    <row r="27" spans="1:29" ht="15.5">
      <c r="A27" s="9" t="s">
        <v>64</v>
      </c>
      <c r="B27" s="60">
        <v>82.210305084018231</v>
      </c>
      <c r="C27" s="60">
        <v>10.440708745670316</v>
      </c>
      <c r="D27" s="60">
        <v>1.7258782551477321</v>
      </c>
      <c r="E27" s="60">
        <v>4.0118749999999999</v>
      </c>
      <c r="F27" s="60">
        <v>19.637465639999995</v>
      </c>
      <c r="G27" s="28">
        <f t="shared" si="4"/>
        <v>118.02623272483629</v>
      </c>
      <c r="H27" s="60">
        <v>44.972385782447944</v>
      </c>
      <c r="I27" s="67">
        <f>G27/(('Table 1 Area'!B27+'Table 1 Area'!C27)/2)</f>
        <v>0.7207708868692293</v>
      </c>
      <c r="J27" s="28"/>
      <c r="K27" s="10" t="s">
        <v>64</v>
      </c>
      <c r="L27" s="60">
        <v>70.879434121621614</v>
      </c>
      <c r="M27" s="60">
        <v>8.927426715176713</v>
      </c>
      <c r="N27" s="60">
        <v>1.4757285178113864</v>
      </c>
      <c r="O27" s="28">
        <v>2.7000749999999996</v>
      </c>
      <c r="P27" s="60">
        <v>13.847964959999999</v>
      </c>
      <c r="Q27" s="28">
        <f t="shared" si="5"/>
        <v>97.830629314609709</v>
      </c>
      <c r="R27" s="60">
        <v>36.456241059133241</v>
      </c>
      <c r="S27" s="67">
        <f>Q27/(('Table 1 Area'!C27+'Table 1 Area'!D27)/2)</f>
        <v>0.76639740943681711</v>
      </c>
      <c r="T27" s="28"/>
      <c r="U27" s="62" t="s">
        <v>64</v>
      </c>
      <c r="V27" s="28">
        <v>61.126127688454268</v>
      </c>
      <c r="W27" s="28">
        <v>7.7630182164336921</v>
      </c>
      <c r="X27" s="28">
        <v>1.2832485476251503</v>
      </c>
      <c r="Y27" s="28">
        <v>3.7530000000000001</v>
      </c>
      <c r="Z27" s="28">
        <v>14.907801854999999</v>
      </c>
      <c r="AA27" s="28">
        <f t="shared" si="6"/>
        <v>88.833196307513106</v>
      </c>
      <c r="AB27" s="28">
        <v>34.073747514896453</v>
      </c>
      <c r="AC27" s="67">
        <f>AA27/(('Table 1 Area'!D27+'Table 1 Area'!E27)/2)</f>
        <v>0.85211699095935833</v>
      </c>
    </row>
    <row r="28" spans="1:29" ht="15.5">
      <c r="A28" s="9" t="s">
        <v>14</v>
      </c>
      <c r="B28" s="60">
        <v>379.22</v>
      </c>
      <c r="C28" s="60">
        <v>48.160940000000004</v>
      </c>
      <c r="D28" s="60">
        <v>7.9611376122280806</v>
      </c>
      <c r="E28" s="60">
        <v>13.866999999999999</v>
      </c>
      <c r="F28" s="60">
        <v>27.191289554999997</v>
      </c>
      <c r="G28" s="28">
        <f t="shared" si="4"/>
        <v>476.40036716722807</v>
      </c>
      <c r="H28" s="60">
        <v>138.72619459863085</v>
      </c>
      <c r="I28" s="67">
        <f>G28/(('Table 1 Area'!B28+'Table 1 Area'!C28)/2)</f>
        <v>0.84169676177955488</v>
      </c>
      <c r="J28" s="28"/>
      <c r="K28" s="10" t="s">
        <v>14</v>
      </c>
      <c r="L28" s="60">
        <v>355.25</v>
      </c>
      <c r="M28" s="60">
        <v>45.116750000000003</v>
      </c>
      <c r="N28" s="60">
        <v>7.4579245207110008</v>
      </c>
      <c r="O28" s="28">
        <v>10.657500000000001</v>
      </c>
      <c r="P28" s="60">
        <v>32.948311034999996</v>
      </c>
      <c r="Q28" s="28">
        <f t="shared" si="5"/>
        <v>451.43048555571107</v>
      </c>
      <c r="R28" s="60">
        <v>94.311566072291413</v>
      </c>
      <c r="S28" s="67">
        <f>Q28/(('Table 1 Area'!C28+'Table 1 Area'!D28)/2)</f>
        <v>0.89427592225774788</v>
      </c>
      <c r="T28" s="28"/>
      <c r="U28" s="62" t="s">
        <v>14</v>
      </c>
      <c r="V28" s="28">
        <v>298.089</v>
      </c>
      <c r="W28" s="28">
        <v>37.857303000000002</v>
      </c>
      <c r="X28" s="28">
        <v>6.2579176986747962</v>
      </c>
      <c r="Y28" s="28">
        <v>16.71105</v>
      </c>
      <c r="Z28" s="28">
        <v>38.556323774999996</v>
      </c>
      <c r="AA28" s="28">
        <f t="shared" si="6"/>
        <v>397.47159447367483</v>
      </c>
      <c r="AB28" s="28">
        <v>133.31504310194822</v>
      </c>
      <c r="AC28" s="67">
        <f>AA28/(('Table 1 Area'!D28+'Table 1 Area'!E28)/2)</f>
        <v>0.88004338419943506</v>
      </c>
    </row>
    <row r="29" spans="1:29" ht="15.5">
      <c r="A29" s="14" t="s">
        <v>15</v>
      </c>
      <c r="B29" s="28">
        <v>17.897056348773841</v>
      </c>
      <c r="C29" s="28">
        <v>2.2817231822185438</v>
      </c>
      <c r="D29" s="28">
        <v>0.37717520145272698</v>
      </c>
      <c r="E29" s="28">
        <v>0.8661312015566206</v>
      </c>
      <c r="F29" s="28">
        <v>1.10977887</v>
      </c>
      <c r="G29" s="28">
        <f t="shared" si="4"/>
        <v>22.531864804001732</v>
      </c>
      <c r="H29" s="28">
        <v>6.1962628211004764</v>
      </c>
      <c r="I29" s="67">
        <f>G29/(('Table 1 Area'!B29+'Table 1 Area'!C29)/2)</f>
        <v>0.60375693851706025</v>
      </c>
      <c r="J29" s="28"/>
      <c r="K29" s="15" t="s">
        <v>15</v>
      </c>
      <c r="L29" s="60">
        <v>16.144659836512265</v>
      </c>
      <c r="M29" s="60">
        <v>2.058307461300835</v>
      </c>
      <c r="N29" s="60">
        <v>0.34024396009902802</v>
      </c>
      <c r="O29" s="60">
        <v>0.78132366297652678</v>
      </c>
      <c r="P29" s="60">
        <v>2.3360352299999994</v>
      </c>
      <c r="Q29" s="28">
        <f t="shared" si="5"/>
        <v>21.660570150888653</v>
      </c>
      <c r="R29" s="60">
        <v>5.95665679149438</v>
      </c>
      <c r="S29" s="67">
        <f>Q29/(('Table 1 Area'!C29+'Table 1 Area'!D29)/2)</f>
        <v>0.64340967708690577</v>
      </c>
      <c r="T29" s="28"/>
      <c r="U29" s="62" t="s">
        <v>15</v>
      </c>
      <c r="V29" s="28">
        <v>15.485897111716621</v>
      </c>
      <c r="W29" s="28">
        <v>1.9743207904508742</v>
      </c>
      <c r="X29" s="28">
        <v>0.32636072932675819</v>
      </c>
      <c r="Y29" s="28">
        <v>0.74944272461165118</v>
      </c>
      <c r="Z29" s="28">
        <v>2.3371178699999997</v>
      </c>
      <c r="AA29" s="28">
        <f t="shared" si="6"/>
        <v>20.873139226105906</v>
      </c>
      <c r="AB29" s="28">
        <v>5.7401132871791249</v>
      </c>
      <c r="AC29" s="67">
        <f>AA29/(('Table 1 Area'!D29+'Table 1 Area'!E29)/2)</f>
        <v>0.64639502316951025</v>
      </c>
    </row>
    <row r="30" spans="1:29" ht="15.5">
      <c r="A30" s="14" t="s">
        <v>16</v>
      </c>
      <c r="B30" s="28">
        <v>6.7111672209369573</v>
      </c>
      <c r="C30" s="28">
        <v>0.56219201850780787</v>
      </c>
      <c r="D30" s="28">
        <v>0.10541100347021398</v>
      </c>
      <c r="E30" s="28">
        <v>0.24425369230769228</v>
      </c>
      <c r="F30" s="28">
        <v>2.2542022199999998</v>
      </c>
      <c r="G30" s="28">
        <f t="shared" si="4"/>
        <v>9.8772261552226723</v>
      </c>
      <c r="H30" s="28">
        <v>2.716237192686235</v>
      </c>
      <c r="I30" s="67">
        <f>G30/(('Table 1 Area'!B30+'Table 1 Area'!C30)/2)</f>
        <v>0.99074056370092534</v>
      </c>
      <c r="J30" s="28"/>
      <c r="K30" s="15" t="s">
        <v>16</v>
      </c>
      <c r="L30" s="60">
        <v>3.6582094531474079</v>
      </c>
      <c r="M30" s="60">
        <v>0.46639073778349771</v>
      </c>
      <c r="N30" s="60">
        <v>7.7095688841683468E-2</v>
      </c>
      <c r="O30" s="60">
        <v>0.17703969230769231</v>
      </c>
      <c r="P30" s="60">
        <v>2.5922617649999999</v>
      </c>
      <c r="Q30" s="28">
        <f t="shared" si="5"/>
        <v>6.9709973370802816</v>
      </c>
      <c r="R30" s="60">
        <v>1.9170242676970777</v>
      </c>
      <c r="S30" s="67">
        <f>Q30/(('Table 1 Area'!C30+'Table 1 Area'!D30)/2)</f>
        <v>0.82688205210084009</v>
      </c>
      <c r="T30" s="28"/>
      <c r="U30" s="62" t="s">
        <v>16</v>
      </c>
      <c r="V30" s="28">
        <v>2.3042947022218523</v>
      </c>
      <c r="W30" s="28">
        <v>0.29264542718217523</v>
      </c>
      <c r="X30" s="28">
        <v>4.8375104750583271E-2</v>
      </c>
      <c r="Y30" s="28">
        <v>0.24616704593677174</v>
      </c>
      <c r="Z30" s="28">
        <v>2.7400993799999998</v>
      </c>
      <c r="AA30" s="28">
        <f t="shared" si="6"/>
        <v>5.6315816600913831</v>
      </c>
      <c r="AB30" s="28">
        <v>1.5486849565251304</v>
      </c>
      <c r="AC30" s="67">
        <f>AA30/(('Table 1 Area'!D30+'Table 1 Area'!E30)/2)</f>
        <v>0.81719160580867944</v>
      </c>
    </row>
    <row r="31" spans="1:29" ht="15.5">
      <c r="A31" s="14" t="s">
        <v>17</v>
      </c>
      <c r="B31" s="65">
        <v>451.13600000000002</v>
      </c>
      <c r="C31" s="65">
        <v>57.294272000000007</v>
      </c>
      <c r="D31" s="65">
        <v>9.4709028475030532</v>
      </c>
      <c r="E31" s="65">
        <v>20.854400000000002</v>
      </c>
      <c r="F31" s="65">
        <v>21.7</v>
      </c>
      <c r="G31" s="29">
        <f t="shared" si="4"/>
        <v>560.45557484750316</v>
      </c>
      <c r="H31" s="65">
        <v>138.39513182349117</v>
      </c>
      <c r="I31" s="73">
        <f>G31/(('Table 1 Area'!B31+'Table 1 Area'!C31)/2)</f>
        <v>0.65842995165355156</v>
      </c>
      <c r="J31" s="28"/>
      <c r="K31" s="15" t="s">
        <v>17</v>
      </c>
      <c r="L31" s="65">
        <v>341.39249365331216</v>
      </c>
      <c r="M31" s="65">
        <v>43.524652983367716</v>
      </c>
      <c r="N31" s="65">
        <v>7.1947464464992157</v>
      </c>
      <c r="O31" s="65">
        <v>16.521750000000001</v>
      </c>
      <c r="P31" s="65">
        <v>18.646803194999997</v>
      </c>
      <c r="Q31" s="29">
        <f t="shared" si="5"/>
        <v>427.28044627817911</v>
      </c>
      <c r="R31" s="65">
        <v>159.98335729450011</v>
      </c>
      <c r="S31" s="73">
        <f>Q31/(('Table 1 Area'!C31+'Table 1 Area'!D31)/2)</f>
        <v>0.54309557836438405</v>
      </c>
      <c r="T31" s="28"/>
      <c r="U31" s="62" t="s">
        <v>17</v>
      </c>
      <c r="V31" s="29">
        <v>241.71842571628233</v>
      </c>
      <c r="W31" s="29">
        <v>30.698240065967855</v>
      </c>
      <c r="X31" s="29">
        <v>5.074504642525298</v>
      </c>
      <c r="Y31" s="29">
        <v>26.186399999999999</v>
      </c>
      <c r="Z31" s="29">
        <v>20.803000469999997</v>
      </c>
      <c r="AA31" s="29">
        <f t="shared" si="6"/>
        <v>324.48057089477544</v>
      </c>
      <c r="AB31" s="29">
        <v>190.54228667693627</v>
      </c>
      <c r="AC31" s="73">
        <f>AA31/(('Table 1 Area'!D31+'Table 1 Area'!E31)/2)</f>
        <v>0.44608272050422798</v>
      </c>
    </row>
    <row r="32" spans="1:29" ht="15.5">
      <c r="A32" s="11" t="s">
        <v>6</v>
      </c>
      <c r="B32" s="38">
        <f t="shared" ref="B32:G32" si="7">SUM(B25:B31)</f>
        <v>995.16949235096808</v>
      </c>
      <c r="C32" s="38">
        <f t="shared" si="7"/>
        <v>119.29362696932552</v>
      </c>
      <c r="D32" s="38">
        <f t="shared" si="7"/>
        <v>22.974625450427901</v>
      </c>
      <c r="E32" s="38">
        <f t="shared" si="7"/>
        <v>55.957518044791001</v>
      </c>
      <c r="F32" s="38">
        <f t="shared" si="7"/>
        <v>90.443153289999984</v>
      </c>
      <c r="G32" s="38">
        <f t="shared" si="7"/>
        <v>1283.8384161055124</v>
      </c>
      <c r="H32" s="74">
        <v>201.64956004417135</v>
      </c>
      <c r="I32" s="103">
        <f>G32/(('Table 1 Area'!B32+'Table 1 Area'!C32)/2)</f>
        <v>0.75494345864807322</v>
      </c>
      <c r="J32" s="28"/>
      <c r="K32" s="38" t="s">
        <v>6</v>
      </c>
      <c r="L32" s="38">
        <f>SUM(L25:L31)</f>
        <v>784.25679004359927</v>
      </c>
      <c r="M32" s="38">
        <f>SUM(M25:M31)</f>
        <v>99.92379562019093</v>
      </c>
      <c r="N32" s="38">
        <f>SUM(N25:N31)</f>
        <v>17.275773147921861</v>
      </c>
      <c r="O32" s="38">
        <f>SUM(O25:O31)</f>
        <v>37.968716576399395</v>
      </c>
      <c r="P32" s="38">
        <f>SUM(P25:P31)</f>
        <v>91.51762558499999</v>
      </c>
      <c r="Q32" s="38">
        <f t="shared" si="5"/>
        <v>1030.9427009731114</v>
      </c>
      <c r="R32" s="74">
        <v>189.38725373476919</v>
      </c>
      <c r="S32" s="103">
        <f>Q32/(('Table 1 Area'!C32+'Table 1 Area'!D32)/2)</f>
        <v>0.67104598899585099</v>
      </c>
      <c r="T32" s="28"/>
      <c r="U32" s="38" t="s">
        <v>6</v>
      </c>
      <c r="V32" s="38">
        <f>SUM(V25:V31)</f>
        <v>630.00436831489617</v>
      </c>
      <c r="W32" s="38">
        <f t="shared" ref="W32:Z32" si="8">SUM(W25:W31)</f>
        <v>78.7095055702938</v>
      </c>
      <c r="X32" s="38">
        <f t="shared" si="8"/>
        <v>13.461133895582224</v>
      </c>
      <c r="Y32" s="38">
        <f t="shared" si="8"/>
        <v>56.219146528916788</v>
      </c>
      <c r="Z32" s="38">
        <f t="shared" si="8"/>
        <v>102.24406356</v>
      </c>
      <c r="AA32" s="38">
        <f>SUM(V32:Z32)</f>
        <v>880.6382178696889</v>
      </c>
      <c r="AB32" s="74">
        <v>235.14854487309643</v>
      </c>
      <c r="AC32" s="103">
        <f>AA32/(('Table 1 Area'!D32+'Table 1 Area'!E32)/2)</f>
        <v>0.62954707186487968</v>
      </c>
    </row>
    <row r="33" spans="1:29" ht="16.5" customHeight="1">
      <c r="A33" s="18" t="s">
        <v>48</v>
      </c>
      <c r="B33" s="28"/>
      <c r="C33" s="28"/>
      <c r="D33" s="28"/>
      <c r="E33" s="28"/>
      <c r="F33" s="28"/>
      <c r="G33" s="28"/>
      <c r="H33" s="28"/>
      <c r="I33" s="30"/>
      <c r="J33" s="28"/>
      <c r="K33" s="39" t="s">
        <v>48</v>
      </c>
      <c r="L33" s="28"/>
      <c r="M33" s="28"/>
      <c r="N33" s="28"/>
      <c r="O33" s="28"/>
      <c r="P33" s="28"/>
      <c r="Q33" s="28"/>
      <c r="R33" s="28"/>
      <c r="S33" s="30"/>
      <c r="T33" s="28"/>
      <c r="U33" s="39" t="s">
        <v>48</v>
      </c>
      <c r="V33" s="28"/>
      <c r="W33" s="28"/>
      <c r="X33" s="28"/>
      <c r="Y33" s="28"/>
      <c r="Z33" s="28"/>
      <c r="AA33" s="28"/>
      <c r="AB33" s="28"/>
      <c r="AC33" s="28"/>
    </row>
    <row r="34" spans="1:29" ht="15.5">
      <c r="A34" s="56" t="s">
        <v>69</v>
      </c>
      <c r="B34" s="28">
        <v>16.353830432659993</v>
      </c>
      <c r="C34" s="28">
        <v>3.9629142013710913E-3</v>
      </c>
      <c r="D34" s="28">
        <v>0.4807927992634185</v>
      </c>
      <c r="E34" s="28">
        <v>-8.4276427413537691E-2</v>
      </c>
      <c r="F34" s="28">
        <v>0</v>
      </c>
      <c r="G34" s="60">
        <f t="shared" ref="G34:G40" si="9">SUM(B34:F34)</f>
        <v>16.754309718711244</v>
      </c>
      <c r="H34" s="28">
        <v>4.912216329519719</v>
      </c>
      <c r="I34" s="67">
        <f>G34/(('Table 1 Area'!B34+'Table 1 Area'!C34)/2)</f>
        <v>2.0918046967615016</v>
      </c>
      <c r="J34" s="28"/>
      <c r="K34" s="56" t="s">
        <v>69</v>
      </c>
      <c r="L34" s="28">
        <v>1.2508401726384955</v>
      </c>
      <c r="M34" s="28">
        <v>2.6470836168191857E-2</v>
      </c>
      <c r="N34" s="60">
        <v>0.20388714790879528</v>
      </c>
      <c r="O34" s="28">
        <v>3.7964372696229987</v>
      </c>
      <c r="P34" s="28">
        <v>0</v>
      </c>
      <c r="Q34" s="60">
        <f>SUM(L34:P34)</f>
        <v>5.277635426338481</v>
      </c>
      <c r="R34" s="28">
        <v>1.9376830897961244</v>
      </c>
      <c r="S34" s="67">
        <f>Q34/(('Table 1 Area'!C34+'Table 1 Area'!D34)/2)</f>
        <v>0.62806562255604925</v>
      </c>
      <c r="T34" s="28"/>
      <c r="U34" s="71" t="s">
        <v>69</v>
      </c>
      <c r="V34" s="28">
        <v>3.354008443960049</v>
      </c>
      <c r="W34" s="28">
        <v>1.5479666295234538E-2</v>
      </c>
      <c r="X34" s="28">
        <v>7.3528414902364336E-2</v>
      </c>
      <c r="Y34" s="28">
        <v>1.6343479123058391</v>
      </c>
      <c r="Z34" s="28">
        <v>0</v>
      </c>
      <c r="AA34" s="28">
        <f t="shared" ref="AA34:AA35" si="10">SUM(V34:Z34)</f>
        <v>5.077364437463487</v>
      </c>
      <c r="AB34" s="28">
        <v>1.2967761273154499</v>
      </c>
      <c r="AC34" s="67">
        <f>AA34/(('Table 1 Area'!D34+'Table 1 Area'!E34)/2)</f>
        <v>0.56714486874766679</v>
      </c>
    </row>
    <row r="35" spans="1:29" ht="17.5">
      <c r="A35" s="9" t="s">
        <v>70</v>
      </c>
      <c r="B35" s="28">
        <v>3.9332822067527955</v>
      </c>
      <c r="C35" s="28">
        <v>8.2515472558431377E-2</v>
      </c>
      <c r="D35" s="28">
        <v>-4.6334265928735414E-2</v>
      </c>
      <c r="E35" s="28">
        <v>1.2725232791866172</v>
      </c>
      <c r="F35" s="28">
        <v>0</v>
      </c>
      <c r="G35" s="60">
        <f t="shared" si="9"/>
        <v>5.2419866925691085</v>
      </c>
      <c r="H35" s="28">
        <v>2.0675456513364279</v>
      </c>
      <c r="I35" s="67">
        <f>G35/(('Table 1 Area'!B35+'Table 1 Area'!C35)/2)</f>
        <v>2.5926678658147275</v>
      </c>
      <c r="J35" s="28"/>
      <c r="K35" s="9" t="s">
        <v>70</v>
      </c>
      <c r="L35" s="28">
        <v>0.44099569712442444</v>
      </c>
      <c r="M35" s="28">
        <v>8.7706926552143932E-4</v>
      </c>
      <c r="N35" s="60">
        <v>2.3651233463686458E-2</v>
      </c>
      <c r="O35" s="28">
        <v>0.49288712307481441</v>
      </c>
      <c r="P35" s="28">
        <v>0</v>
      </c>
      <c r="Q35" s="60">
        <f>SUM(L35:P35)</f>
        <v>0.95841112292844677</v>
      </c>
      <c r="R35" s="28">
        <v>0.33089842515116125</v>
      </c>
      <c r="S35" s="67">
        <f>Q35/(('Table 1 Area'!C35+'Table 1 Area'!D35)/2)</f>
        <v>0.46118281564356911</v>
      </c>
      <c r="T35" s="28"/>
      <c r="U35" s="71" t="s">
        <v>80</v>
      </c>
      <c r="V35" s="28">
        <v>0.10914583834603642</v>
      </c>
      <c r="W35" s="28">
        <v>4.2527698348490683E-2</v>
      </c>
      <c r="X35" s="28">
        <v>6.7881320412518237E-4</v>
      </c>
      <c r="Y35" s="28">
        <v>0.79657160736384958</v>
      </c>
      <c r="Z35" s="28">
        <v>0</v>
      </c>
      <c r="AA35" s="28">
        <f t="shared" si="10"/>
        <v>0.94892395726250189</v>
      </c>
      <c r="AB35" s="28">
        <v>0.40256931254153999</v>
      </c>
      <c r="AC35" s="67">
        <f>AA35/(('Table 1 Area'!D35+'Table 1 Area'!E35)/2)</f>
        <v>0.45281675183567799</v>
      </c>
    </row>
    <row r="36" spans="1:29" ht="15.5">
      <c r="A36" s="9" t="s">
        <v>64</v>
      </c>
      <c r="B36" s="60">
        <v>198.07250676418894</v>
      </c>
      <c r="C36" s="60">
        <v>7.0684482063544269</v>
      </c>
      <c r="D36" s="60">
        <v>1.4136896412708855</v>
      </c>
      <c r="E36" s="60">
        <v>29.060295600000007</v>
      </c>
      <c r="F36" s="28">
        <v>0</v>
      </c>
      <c r="G36" s="60">
        <f t="shared" si="9"/>
        <v>235.61494021181426</v>
      </c>
      <c r="H36" s="60">
        <v>105.58362787334093</v>
      </c>
      <c r="I36" s="67">
        <f>G36/(('Table 1 Area'!B36+'Table 1 Area'!C36)/2)</f>
        <v>3.4052742013044757</v>
      </c>
      <c r="J36" s="28"/>
      <c r="K36" s="10" t="s">
        <v>64</v>
      </c>
      <c r="L36" s="60">
        <v>263.47233308335478</v>
      </c>
      <c r="M36" s="60">
        <v>9.4065099859965216</v>
      </c>
      <c r="N36" s="60">
        <v>1.8813019971993039</v>
      </c>
      <c r="O36" s="60">
        <v>38.790187800000005</v>
      </c>
      <c r="P36" s="28">
        <v>0</v>
      </c>
      <c r="Q36" s="60">
        <f t="shared" ref="Q36" si="11">SUM(L36:O36)</f>
        <v>313.55033286655066</v>
      </c>
      <c r="R36" s="60">
        <v>125.37288907103316</v>
      </c>
      <c r="S36" s="67">
        <f>Q36/(('Table 1 Area'!C36+'Table 1 Area'!D36)/2)</f>
        <v>3.3949600987482524</v>
      </c>
      <c r="T36" s="28"/>
      <c r="U36" s="62" t="s">
        <v>64</v>
      </c>
      <c r="V36" s="28">
        <v>306.13345223708438</v>
      </c>
      <c r="W36" s="28">
        <v>10.935573878747439</v>
      </c>
      <c r="X36" s="28">
        <v>2.1871147757494875</v>
      </c>
      <c r="Y36" s="28">
        <v>45.262988399999998</v>
      </c>
      <c r="Z36" s="28">
        <v>0</v>
      </c>
      <c r="AA36" s="28">
        <f>SUM(V36:Z36)</f>
        <v>364.51912929158129</v>
      </c>
      <c r="AB36" s="28">
        <v>151.39687002168117</v>
      </c>
      <c r="AC36" s="67">
        <f>AA36/(('Table 1 Area'!D36+'Table 1 Area'!E36)/2)</f>
        <v>3.3824110982133946</v>
      </c>
    </row>
    <row r="37" spans="1:29" ht="15.5">
      <c r="A37" s="9" t="s">
        <v>14</v>
      </c>
      <c r="B37" s="60">
        <v>356.08413824137216</v>
      </c>
      <c r="C37" s="60">
        <v>13.178298686837303</v>
      </c>
      <c r="D37" s="60">
        <v>2.6356597373674608</v>
      </c>
      <c r="E37" s="60">
        <v>67.378526228999988</v>
      </c>
      <c r="F37" s="28">
        <v>0</v>
      </c>
      <c r="G37" s="60">
        <f t="shared" si="9"/>
        <v>439.27662289457692</v>
      </c>
      <c r="H37" s="60">
        <v>168.82386584591418</v>
      </c>
      <c r="I37" s="67">
        <f>G37/(('Table 1 Area'!B37+'Table 1 Area'!C37)/2)</f>
        <v>2.7382044687156482</v>
      </c>
      <c r="J37" s="28"/>
      <c r="K37" s="10" t="s">
        <v>14</v>
      </c>
      <c r="L37" s="60">
        <v>417.99775542943763</v>
      </c>
      <c r="M37" s="60">
        <v>15.468524104028139</v>
      </c>
      <c r="N37" s="60">
        <v>3.0937048208056281</v>
      </c>
      <c r="O37" s="60">
        <v>79.057485779999979</v>
      </c>
      <c r="P37" s="28">
        <v>0</v>
      </c>
      <c r="Q37" s="60">
        <f>SUM(L37:O37)</f>
        <v>515.61747013427134</v>
      </c>
      <c r="R37" s="60">
        <v>153.61706790135383</v>
      </c>
      <c r="S37" s="67">
        <f>Q37/(('Table 1 Area'!C37+'Table 1 Area'!D37)/2)</f>
        <v>2.7392641610059818</v>
      </c>
      <c r="T37" s="28"/>
      <c r="U37" s="62" t="s">
        <v>14</v>
      </c>
      <c r="V37" s="28">
        <v>454.73777528787781</v>
      </c>
      <c r="W37" s="28">
        <v>16.826831535929802</v>
      </c>
      <c r="X37" s="28">
        <v>3.365366307185961</v>
      </c>
      <c r="Y37" s="28">
        <v>85.964411399999975</v>
      </c>
      <c r="Z37" s="28">
        <v>0</v>
      </c>
      <c r="AA37" s="28">
        <f>SUM(V37:Z37)</f>
        <v>560.89438453099353</v>
      </c>
      <c r="AB37" s="28">
        <v>194.46909635805613</v>
      </c>
      <c r="AC37" s="67">
        <f>AA37/(('Table 1 Area'!D37+'Table 1 Area'!E37)/2)</f>
        <v>2.7403856743328707</v>
      </c>
    </row>
    <row r="38" spans="1:29" ht="15.5">
      <c r="A38" s="14" t="s">
        <v>15</v>
      </c>
      <c r="B38" s="28">
        <v>66.961429577656659</v>
      </c>
      <c r="C38" s="28">
        <v>4.9490393248559919</v>
      </c>
      <c r="D38" s="28">
        <v>9.5896305842246385E-2</v>
      </c>
      <c r="E38" s="28">
        <v>10.196204589169295</v>
      </c>
      <c r="F38" s="28">
        <v>0</v>
      </c>
      <c r="G38" s="60">
        <f t="shared" si="9"/>
        <v>82.202569797524191</v>
      </c>
      <c r="H38" s="60">
        <v>22.605706694319153</v>
      </c>
      <c r="I38" s="67">
        <f>G38/(('Table 1 Area'!B38+'Table 1 Area'!C38)/2)</f>
        <v>2.5554882616764352</v>
      </c>
      <c r="J38" s="28"/>
      <c r="K38" s="15" t="s">
        <v>15</v>
      </c>
      <c r="L38" s="60">
        <v>60.404877854223436</v>
      </c>
      <c r="M38" s="60">
        <v>4.4644524138628219</v>
      </c>
      <c r="N38" s="60">
        <v>8.6506585621119902E-2</v>
      </c>
      <c r="O38" s="60">
        <v>9.1978396618783371</v>
      </c>
      <c r="P38" s="28">
        <v>0</v>
      </c>
      <c r="Q38" s="60">
        <f t="shared" ref="Q38:Q39" si="12">SUM(L38:O38)</f>
        <v>74.153676515585715</v>
      </c>
      <c r="R38" s="60">
        <v>20.392261041786075</v>
      </c>
      <c r="S38" s="67">
        <f>Q38/(('Table 1 Area'!C38+'Table 1 Area'!D38)/2)</f>
        <v>2.181180055960326</v>
      </c>
      <c r="T38" s="28"/>
      <c r="U38" s="62" t="s">
        <v>15</v>
      </c>
      <c r="V38" s="28">
        <v>57.940132091280638</v>
      </c>
      <c r="W38" s="28">
        <v>4.2822859968147853</v>
      </c>
      <c r="X38" s="28">
        <v>8.2976792201276142E-2</v>
      </c>
      <c r="Y38" s="28">
        <v>8.8225332770272225</v>
      </c>
      <c r="Z38" s="28">
        <v>0</v>
      </c>
      <c r="AA38" s="28">
        <f t="shared" ref="AA38:AA39" si="13">SUM(V38:Z38)</f>
        <v>71.127928157323922</v>
      </c>
      <c r="AB38" s="28">
        <v>19.560180243264082</v>
      </c>
      <c r="AC38" s="67">
        <f>AA38/(('Table 1 Area'!D38+'Table 1 Area'!E38)/2)</f>
        <v>2.0903944314867871</v>
      </c>
    </row>
    <row r="39" spans="1:29" ht="15.5">
      <c r="A39" s="14" t="s">
        <v>16</v>
      </c>
      <c r="B39" s="28">
        <v>82.608172044187882</v>
      </c>
      <c r="C39" s="28">
        <v>2.8756729104878129</v>
      </c>
      <c r="D39" s="28">
        <v>0.57513458209756274</v>
      </c>
      <c r="E39" s="28">
        <v>9.796784146153847</v>
      </c>
      <c r="F39" s="28">
        <v>0</v>
      </c>
      <c r="G39" s="60">
        <f t="shared" si="9"/>
        <v>95.85576368292709</v>
      </c>
      <c r="H39" s="60">
        <v>26.360335012804949</v>
      </c>
      <c r="I39" s="67">
        <f>G39/(('Table 1 Area'!B39+'Table 1 Area'!C39)/2)</f>
        <v>4.109452667958899</v>
      </c>
      <c r="J39" s="28"/>
      <c r="K39" s="15" t="s">
        <v>16</v>
      </c>
      <c r="L39" s="60">
        <v>83.582511345705655</v>
      </c>
      <c r="M39" s="60">
        <v>2.9080736981188324</v>
      </c>
      <c r="N39" s="60">
        <v>0.58161473962376653</v>
      </c>
      <c r="O39" s="60">
        <v>9.8635901538461503</v>
      </c>
      <c r="P39" s="28">
        <v>0</v>
      </c>
      <c r="Q39" s="60">
        <f t="shared" si="12"/>
        <v>96.935789937294388</v>
      </c>
      <c r="R39" s="60">
        <v>26.657342232755958</v>
      </c>
      <c r="S39" s="67">
        <f>Q39/(('Table 1 Area'!C39+'Table 1 Area'!D39)/2)</f>
        <v>4.1276078120285877</v>
      </c>
      <c r="T39" s="28"/>
      <c r="U39" s="62" t="s">
        <v>16</v>
      </c>
      <c r="V39" s="28">
        <v>85.375218468766974</v>
      </c>
      <c r="W39" s="28">
        <v>2.9687239708601276</v>
      </c>
      <c r="X39" s="28">
        <v>0.59374479417202564</v>
      </c>
      <c r="Y39" s="28">
        <v>10.019778461538461</v>
      </c>
      <c r="Z39" s="28">
        <v>0</v>
      </c>
      <c r="AA39" s="28">
        <f t="shared" si="13"/>
        <v>98.957465695337589</v>
      </c>
      <c r="AB39" s="28">
        <v>27.21330306621784</v>
      </c>
      <c r="AC39" s="67">
        <f>AA39/(('Table 1 Area'!D39+'Table 1 Area'!E39)/2)</f>
        <v>4.148009434697645</v>
      </c>
    </row>
    <row r="40" spans="1:29" ht="15.5">
      <c r="A40" s="14" t="s">
        <v>17</v>
      </c>
      <c r="B40" s="65">
        <v>343.36974024717762</v>
      </c>
      <c r="C40" s="65">
        <v>11.953043335493076</v>
      </c>
      <c r="D40" s="65">
        <v>2.3906086670986157</v>
      </c>
      <c r="E40" s="65">
        <v>40.721385599999984</v>
      </c>
      <c r="F40" s="29">
        <v>0</v>
      </c>
      <c r="G40" s="65">
        <f t="shared" si="9"/>
        <v>398.43477784976926</v>
      </c>
      <c r="H40" s="65">
        <v>163.27471194995888</v>
      </c>
      <c r="I40" s="73">
        <f>G40/(('Table 1 Area'!B40+'Table 1 Area'!C40)/2)</f>
        <v>4.1094526679588999</v>
      </c>
      <c r="J40" s="28"/>
      <c r="K40" s="15" t="s">
        <v>17</v>
      </c>
      <c r="L40" s="65">
        <v>390.24496996318101</v>
      </c>
      <c r="M40" s="65">
        <v>13.57773432146829</v>
      </c>
      <c r="N40" s="65">
        <v>2.7155468642936587</v>
      </c>
      <c r="O40" s="65">
        <v>46.052892900000018</v>
      </c>
      <c r="P40" s="29">
        <v>0</v>
      </c>
      <c r="Q40" s="65">
        <f>SUM(L40:O40)</f>
        <v>452.59114404894302</v>
      </c>
      <c r="R40" s="65">
        <v>212.43058335165395</v>
      </c>
      <c r="S40" s="73">
        <f>Q40/(('Table 1 Area'!C40+'Table 1 Area'!D40)/2)</f>
        <v>4.1276078120285895</v>
      </c>
      <c r="T40" s="28"/>
      <c r="U40" s="62" t="s">
        <v>17</v>
      </c>
      <c r="V40" s="29">
        <v>464.40587514617903</v>
      </c>
      <c r="W40" s="29">
        <v>16.148630463055362</v>
      </c>
      <c r="X40" s="29">
        <v>3.2297260926110729</v>
      </c>
      <c r="Y40" s="29">
        <v>54.503450399999984</v>
      </c>
      <c r="Z40" s="29">
        <v>0</v>
      </c>
      <c r="AA40" s="29">
        <f>SUM(V40:Z40)</f>
        <v>538.28768210184546</v>
      </c>
      <c r="AB40" s="29">
        <v>220.90519980104617</v>
      </c>
      <c r="AC40" s="73">
        <f>AA40/(('Table 1 Area'!D40+'Table 1 Area'!E40)/2)</f>
        <v>4.148009434697645</v>
      </c>
    </row>
    <row r="41" spans="1:29" ht="15.5">
      <c r="A41" s="11" t="s">
        <v>6</v>
      </c>
      <c r="B41" s="38">
        <f>SUM(B34:B40)</f>
        <v>1067.3830995139961</v>
      </c>
      <c r="C41" s="38">
        <f t="shared" ref="C41:F41" si="14">SUM(C34:C40)</f>
        <v>40.110980850788415</v>
      </c>
      <c r="D41" s="38">
        <f t="shared" si="14"/>
        <v>7.5454474670114537</v>
      </c>
      <c r="E41" s="38">
        <f t="shared" si="14"/>
        <v>158.34144301609621</v>
      </c>
      <c r="F41" s="38">
        <f t="shared" si="14"/>
        <v>0</v>
      </c>
      <c r="G41" s="38">
        <f>SUM(G34:G40)</f>
        <v>1273.3809708478921</v>
      </c>
      <c r="H41" s="74">
        <v>259.88905626790574</v>
      </c>
      <c r="I41" s="103">
        <f>G41/(('Table 1 Area'!B41+'Table 1 Area'!C41)/2)</f>
        <v>3.2476253461329225</v>
      </c>
      <c r="J41" s="28"/>
      <c r="K41" s="38" t="s">
        <v>6</v>
      </c>
      <c r="L41" s="38">
        <f>SUM(L34:L40)</f>
        <v>1217.3942835456655</v>
      </c>
      <c r="M41" s="38">
        <f t="shared" ref="M41:P41" si="15">SUM(M34:M40)</f>
        <v>45.852642428908318</v>
      </c>
      <c r="N41" s="38">
        <f t="shared" si="15"/>
        <v>8.586213388915958</v>
      </c>
      <c r="O41" s="38">
        <f t="shared" si="15"/>
        <v>187.25132068842231</v>
      </c>
      <c r="P41" s="38">
        <f t="shared" si="15"/>
        <v>0</v>
      </c>
      <c r="Q41" s="38">
        <f>SUM(L41:P41)</f>
        <v>1459.0844600519119</v>
      </c>
      <c r="R41" s="74">
        <v>292.52972485302342</v>
      </c>
      <c r="S41" s="103">
        <f>Q41/(('Table 1 Area'!C41+'Table 1 Area'!D41)/2)</f>
        <v>3.1843667860022555</v>
      </c>
      <c r="T41" s="28"/>
      <c r="U41" s="38" t="s">
        <v>6</v>
      </c>
      <c r="V41" s="38">
        <f>SUM(V34:V40)</f>
        <v>1372.055607513495</v>
      </c>
      <c r="W41" s="38">
        <f t="shared" ref="W41:Z41" si="16">SUM(W34:W40)</f>
        <v>51.22005321005124</v>
      </c>
      <c r="X41" s="38">
        <f t="shared" si="16"/>
        <v>9.5331359900263131</v>
      </c>
      <c r="Y41" s="38">
        <f t="shared" si="16"/>
        <v>207.00408145823533</v>
      </c>
      <c r="Z41" s="38">
        <f t="shared" si="16"/>
        <v>0</v>
      </c>
      <c r="AA41" s="38">
        <f>SUM(V41:Z41)</f>
        <v>1639.8128781718078</v>
      </c>
      <c r="AB41" s="74">
        <v>332.66102446051514</v>
      </c>
      <c r="AC41" s="103">
        <f>AA41/(('Table 1 Area'!D41+'Table 1 Area'!E41)/2)</f>
        <v>3.2081036018657474</v>
      </c>
    </row>
    <row r="42" spans="1:29" ht="15.5">
      <c r="A42" s="18" t="s">
        <v>18</v>
      </c>
      <c r="B42" s="28"/>
      <c r="C42" s="28"/>
      <c r="D42" s="28"/>
      <c r="E42" s="28"/>
      <c r="F42" s="28"/>
      <c r="G42" s="28"/>
      <c r="H42" s="28"/>
      <c r="I42" s="30"/>
      <c r="J42" s="28"/>
      <c r="K42" s="39" t="s">
        <v>18</v>
      </c>
      <c r="L42" s="28"/>
      <c r="M42" s="28"/>
      <c r="N42" s="28"/>
      <c r="O42" s="28"/>
      <c r="P42" s="28"/>
      <c r="Q42" s="28"/>
      <c r="R42" s="28"/>
      <c r="S42" s="30"/>
      <c r="T42" s="28"/>
      <c r="U42" s="39" t="s">
        <v>18</v>
      </c>
      <c r="V42" s="28"/>
      <c r="W42" s="28"/>
      <c r="X42" s="28"/>
      <c r="Y42" s="28"/>
      <c r="Z42" s="28"/>
      <c r="AA42" s="28"/>
      <c r="AB42" s="28"/>
      <c r="AC42" s="30"/>
    </row>
    <row r="43" spans="1:29" ht="15.5">
      <c r="A43" s="56" t="s">
        <v>69</v>
      </c>
      <c r="B43" s="28">
        <f t="shared" ref="B43:G49" si="17">B25+B34</f>
        <v>66.597763564898926</v>
      </c>
      <c r="C43" s="28">
        <f t="shared" si="17"/>
        <v>0.12479643713020547</v>
      </c>
      <c r="D43" s="28">
        <f t="shared" si="17"/>
        <v>3.8918659198895136</v>
      </c>
      <c r="E43" s="28">
        <f t="shared" si="17"/>
        <v>10.017608083513146</v>
      </c>
      <c r="F43" s="28">
        <f t="shared" si="17"/>
        <v>13.754873534999998</v>
      </c>
      <c r="G43" s="28">
        <f t="shared" si="17"/>
        <v>94.386907540431778</v>
      </c>
      <c r="H43" s="28">
        <v>13.797283297164388</v>
      </c>
      <c r="I43" s="67">
        <f>G43/(('Table 1 Area'!B43+'Table 1 Area'!C43)/2)</f>
        <v>1.4352258063306462</v>
      </c>
      <c r="J43" s="28"/>
      <c r="K43" s="56" t="s">
        <v>69</v>
      </c>
      <c r="L43" s="28">
        <f t="shared" ref="L43:Q49" si="18">L25+L34</f>
        <v>1.6729740081185385</v>
      </c>
      <c r="M43" s="28">
        <f t="shared" si="18"/>
        <v>7.6200000000000143E-2</v>
      </c>
      <c r="N43" s="28">
        <f t="shared" si="18"/>
        <v>1.037859999999998</v>
      </c>
      <c r="O43" s="28">
        <f t="shared" si="18"/>
        <v>10.870410824697707</v>
      </c>
      <c r="P43" s="28">
        <f t="shared" si="18"/>
        <v>16.834781339999999</v>
      </c>
      <c r="Q43" s="28">
        <f t="shared" si="18"/>
        <v>30.492226172816242</v>
      </c>
      <c r="R43" s="28">
        <v>3.4466941505188688</v>
      </c>
      <c r="S43" s="67">
        <f>Q43/(('Table 1 Area'!C43+'Table 1 Area'!D43)/2)</f>
        <v>0.44485948591502106</v>
      </c>
      <c r="T43" s="28"/>
      <c r="U43" s="71" t="s">
        <v>69</v>
      </c>
      <c r="V43" s="28">
        <f t="shared" ref="V43:Z49" si="19">V25+V34</f>
        <v>15.824374465079977</v>
      </c>
      <c r="W43" s="28">
        <f t="shared" si="19"/>
        <v>0.10655999999999972</v>
      </c>
      <c r="X43" s="28">
        <f t="shared" si="19"/>
        <v>0.50616000000000128</v>
      </c>
      <c r="Y43" s="28">
        <f t="shared" si="19"/>
        <v>10.15979349388892</v>
      </c>
      <c r="Z43" s="28">
        <f t="shared" si="19"/>
        <v>18.518401050000001</v>
      </c>
      <c r="AA43" s="28">
        <f>SUM(V43:Z43)</f>
        <v>45.115289008968901</v>
      </c>
      <c r="AB43" s="28">
        <v>4.4228524834052783</v>
      </c>
      <c r="AC43" s="67">
        <f>AA43/(('Table 1 Area'!D43+'Table 1 Area'!E43)/2)</f>
        <v>0.63696968725601311</v>
      </c>
    </row>
    <row r="44" spans="1:29" ht="17.5">
      <c r="A44" s="9" t="s">
        <v>70</v>
      </c>
      <c r="B44" s="28">
        <f t="shared" si="17"/>
        <v>11.684312771752779</v>
      </c>
      <c r="C44" s="28">
        <f t="shared" si="17"/>
        <v>0.51547297255843127</v>
      </c>
      <c r="D44" s="28">
        <f t="shared" si="17"/>
        <v>-0.12328685592873559</v>
      </c>
      <c r="E44" s="28">
        <f t="shared" si="17"/>
        <v>7.2844969191866182</v>
      </c>
      <c r="F44" s="28">
        <f t="shared" si="17"/>
        <v>4.7955434699999993</v>
      </c>
      <c r="G44" s="28">
        <f t="shared" si="17"/>
        <v>24.156539277569095</v>
      </c>
      <c r="H44" s="28">
        <v>5.8419152043579228</v>
      </c>
      <c r="I44" s="67">
        <f>G44/(('Table 1 Area'!B44+'Table 1 Area'!C44)/2)</f>
        <v>1.4549090809071292</v>
      </c>
      <c r="J44" s="28"/>
      <c r="K44" s="9" t="s">
        <v>70</v>
      </c>
      <c r="L44" s="28">
        <f t="shared" si="18"/>
        <v>-3.0491451593499197</v>
      </c>
      <c r="M44" s="28">
        <f t="shared" si="18"/>
        <v>-0.21858437200411809</v>
      </c>
      <c r="N44" s="28">
        <f t="shared" si="18"/>
        <v>-8.0287604667972703E-2</v>
      </c>
      <c r="O44" s="28">
        <f t="shared" si="18"/>
        <v>0.54994178911528246</v>
      </c>
      <c r="P44" s="28">
        <f t="shared" si="18"/>
        <v>4.3114680599999993</v>
      </c>
      <c r="Q44" s="28">
        <f t="shared" si="18"/>
        <v>1.5133927130932716</v>
      </c>
      <c r="R44" s="28">
        <v>1.3985440968317711</v>
      </c>
      <c r="S44" s="67">
        <f>Q44/(('Table 1 Area'!C44+'Table 1 Area'!D44)/2)</f>
        <v>8.9212598825698097E-2</v>
      </c>
      <c r="T44" s="28"/>
      <c r="U44" s="71" t="s">
        <v>80</v>
      </c>
      <c r="V44" s="28">
        <f t="shared" si="19"/>
        <v>-1.0805970865527637</v>
      </c>
      <c r="W44" s="28">
        <f t="shared" si="19"/>
        <v>7.5425434902930577E-2</v>
      </c>
      <c r="X44" s="28">
        <f t="shared" si="19"/>
        <v>3.8774400786125381E-2</v>
      </c>
      <c r="Y44" s="28">
        <f t="shared" si="19"/>
        <v>0.84421278414913425</v>
      </c>
      <c r="Z44" s="28">
        <f t="shared" si="19"/>
        <v>4.3813191599999985</v>
      </c>
      <c r="AA44" s="28">
        <f t="shared" ref="AA44:AA49" si="20">SUM(V44:Z44)</f>
        <v>4.259134693285425</v>
      </c>
      <c r="AB44" s="28">
        <v>1.2202038834735582</v>
      </c>
      <c r="AC44" s="67">
        <f>AA44/(('Table 1 Area'!D44+'Table 1 Area'!E44)/2)</f>
        <v>0.25686497696100924</v>
      </c>
    </row>
    <row r="45" spans="1:29" ht="15.5">
      <c r="A45" s="9" t="s">
        <v>64</v>
      </c>
      <c r="B45" s="60">
        <f t="shared" si="17"/>
        <v>280.28281184820719</v>
      </c>
      <c r="C45" s="60">
        <f t="shared" si="17"/>
        <v>17.509156952024743</v>
      </c>
      <c r="D45" s="60">
        <f t="shared" si="17"/>
        <v>3.1395678964186176</v>
      </c>
      <c r="E45" s="60">
        <f t="shared" si="17"/>
        <v>33.072170600000007</v>
      </c>
      <c r="F45" s="60">
        <f t="shared" si="17"/>
        <v>19.637465639999995</v>
      </c>
      <c r="G45" s="28">
        <f t="shared" si="17"/>
        <v>353.64117293665055</v>
      </c>
      <c r="H45" s="60">
        <v>114.76244140772478</v>
      </c>
      <c r="I45" s="67">
        <f>G45/(('Table 1 Area'!B45+'Table 1 Area'!C45)/2)</f>
        <v>1.5181565274832491</v>
      </c>
      <c r="J45" s="28"/>
      <c r="K45" s="10" t="s">
        <v>64</v>
      </c>
      <c r="L45" s="28">
        <f t="shared" si="18"/>
        <v>334.3517672049764</v>
      </c>
      <c r="M45" s="28">
        <f t="shared" si="18"/>
        <v>18.333936701173236</v>
      </c>
      <c r="N45" s="28">
        <f t="shared" si="18"/>
        <v>3.3570305150106901</v>
      </c>
      <c r="O45" s="28">
        <f t="shared" si="18"/>
        <v>41.490262800000004</v>
      </c>
      <c r="P45" s="28">
        <f t="shared" si="18"/>
        <v>13.847964959999999</v>
      </c>
      <c r="Q45" s="28">
        <f t="shared" si="18"/>
        <v>411.38096218116038</v>
      </c>
      <c r="R45" s="60">
        <v>130.56576437251542</v>
      </c>
      <c r="S45" s="67">
        <f>Q45/(('Table 1 Area'!C45+'Table 1 Area'!D45)/2)</f>
        <v>1.8698489546708836</v>
      </c>
      <c r="T45" s="28"/>
      <c r="U45" s="62" t="s">
        <v>64</v>
      </c>
      <c r="V45" s="28">
        <f t="shared" si="19"/>
        <v>367.25957992553867</v>
      </c>
      <c r="W45" s="28">
        <f t="shared" si="19"/>
        <v>18.69859209518113</v>
      </c>
      <c r="X45" s="28">
        <f t="shared" si="19"/>
        <v>3.470363323374638</v>
      </c>
      <c r="Y45" s="28">
        <f t="shared" si="19"/>
        <v>49.015988399999998</v>
      </c>
      <c r="Z45" s="28">
        <f t="shared" si="19"/>
        <v>14.907801854999999</v>
      </c>
      <c r="AA45" s="28">
        <f t="shared" si="20"/>
        <v>453.35232559909446</v>
      </c>
      <c r="AB45" s="28">
        <v>155.18386682278134</v>
      </c>
      <c r="AC45" s="67">
        <f>AA45/(('Table 1 Area'!D45+'Table 1 Area'!E45)/2)</f>
        <v>2.1382625275746223</v>
      </c>
    </row>
    <row r="46" spans="1:29" ht="15.5">
      <c r="A46" s="9" t="s">
        <v>14</v>
      </c>
      <c r="B46" s="60">
        <f t="shared" si="17"/>
        <v>735.30413824137213</v>
      </c>
      <c r="C46" s="60">
        <f t="shared" si="17"/>
        <v>61.339238686837305</v>
      </c>
      <c r="D46" s="60">
        <f t="shared" si="17"/>
        <v>10.596797349595541</v>
      </c>
      <c r="E46" s="60">
        <f t="shared" si="17"/>
        <v>81.245526228999992</v>
      </c>
      <c r="F46" s="60">
        <f t="shared" si="17"/>
        <v>27.191289554999997</v>
      </c>
      <c r="G46" s="28">
        <f t="shared" si="17"/>
        <v>915.67699006180499</v>
      </c>
      <c r="H46" s="60">
        <v>218.50962163478391</v>
      </c>
      <c r="I46" s="67">
        <f>G46/(('Table 1 Area'!B46+'Table 1 Area'!C46)/2)</f>
        <v>1.2605250526097194</v>
      </c>
      <c r="J46" s="28"/>
      <c r="K46" s="10" t="s">
        <v>14</v>
      </c>
      <c r="L46" s="28">
        <f t="shared" si="18"/>
        <v>773.24775542943758</v>
      </c>
      <c r="M46" s="28">
        <f t="shared" si="18"/>
        <v>60.585274104028144</v>
      </c>
      <c r="N46" s="28">
        <f t="shared" si="18"/>
        <v>10.551629341516628</v>
      </c>
      <c r="O46" s="28">
        <f t="shared" si="18"/>
        <v>89.714985779999978</v>
      </c>
      <c r="P46" s="28">
        <f t="shared" si="18"/>
        <v>32.948311034999996</v>
      </c>
      <c r="Q46" s="28">
        <f t="shared" si="18"/>
        <v>967.04795568998247</v>
      </c>
      <c r="R46" s="60">
        <v>180.25780162205837</v>
      </c>
      <c r="S46" s="67">
        <f>Q46/(('Table 1 Area'!C46+'Table 1 Area'!D46)/2)</f>
        <v>1.3953869425839005</v>
      </c>
      <c r="T46" s="28"/>
      <c r="U46" s="62" t="s">
        <v>14</v>
      </c>
      <c r="V46" s="28">
        <f t="shared" si="19"/>
        <v>752.82677528787781</v>
      </c>
      <c r="W46" s="28">
        <f t="shared" si="19"/>
        <v>54.6841345359298</v>
      </c>
      <c r="X46" s="28">
        <f t="shared" si="19"/>
        <v>9.6232840058607572</v>
      </c>
      <c r="Y46" s="28">
        <f t="shared" si="19"/>
        <v>102.67546139999997</v>
      </c>
      <c r="Z46" s="28">
        <f t="shared" si="19"/>
        <v>38.556323774999996</v>
      </c>
      <c r="AA46" s="28">
        <f t="shared" si="20"/>
        <v>958.36597900466847</v>
      </c>
      <c r="AB46" s="28">
        <v>235.77771344126916</v>
      </c>
      <c r="AC46" s="67">
        <f>AA46/(('Table 1 Area'!D46+'Table 1 Area'!E46)/2)</f>
        <v>1.4601954982370582</v>
      </c>
    </row>
    <row r="47" spans="1:29" ht="15.5">
      <c r="A47" s="14" t="s">
        <v>15</v>
      </c>
      <c r="B47" s="60">
        <f t="shared" si="17"/>
        <v>84.858485926430504</v>
      </c>
      <c r="C47" s="60">
        <f t="shared" si="17"/>
        <v>7.2307625070745356</v>
      </c>
      <c r="D47" s="60">
        <f t="shared" si="17"/>
        <v>0.47307150729497338</v>
      </c>
      <c r="E47" s="60">
        <f t="shared" si="17"/>
        <v>11.062335790725916</v>
      </c>
      <c r="F47" s="60">
        <f t="shared" si="17"/>
        <v>1.10977887</v>
      </c>
      <c r="G47" s="28">
        <f t="shared" si="17"/>
        <v>104.73443460152592</v>
      </c>
      <c r="H47" s="60">
        <v>23.439531738021941</v>
      </c>
      <c r="I47" s="67">
        <f>G47/(('Table 1 Area'!B47+'Table 1 Area'!C47)/2)</f>
        <v>1.507263059752987</v>
      </c>
      <c r="J47" s="28"/>
      <c r="K47" s="15" t="s">
        <v>15</v>
      </c>
      <c r="L47" s="28">
        <f t="shared" si="18"/>
        <v>76.549537690735704</v>
      </c>
      <c r="M47" s="28">
        <f t="shared" si="18"/>
        <v>6.5227598751636569</v>
      </c>
      <c r="N47" s="28">
        <f t="shared" si="18"/>
        <v>0.42675054572014792</v>
      </c>
      <c r="O47" s="28">
        <f t="shared" si="18"/>
        <v>9.9791633248548646</v>
      </c>
      <c r="P47" s="28">
        <f t="shared" si="18"/>
        <v>2.3360352299999994</v>
      </c>
      <c r="Q47" s="28">
        <f t="shared" si="18"/>
        <v>95.814246666474361</v>
      </c>
      <c r="R47" s="60">
        <v>21.244436225233237</v>
      </c>
      <c r="S47" s="67">
        <f>Q47/(('Table 1 Area'!C47+'Table 1 Area'!D47)/2)</f>
        <v>1.4160648423794209</v>
      </c>
      <c r="T47" s="28"/>
      <c r="U47" s="62" t="s">
        <v>15</v>
      </c>
      <c r="V47" s="28">
        <f t="shared" si="19"/>
        <v>73.426029202997256</v>
      </c>
      <c r="W47" s="28">
        <f t="shared" si="19"/>
        <v>6.2566067872656594</v>
      </c>
      <c r="X47" s="28">
        <f t="shared" si="19"/>
        <v>0.40933752152803432</v>
      </c>
      <c r="Y47" s="28">
        <f t="shared" si="19"/>
        <v>9.5719760016388733</v>
      </c>
      <c r="Z47" s="28">
        <f t="shared" si="19"/>
        <v>2.3371178699999997</v>
      </c>
      <c r="AA47" s="28">
        <f t="shared" si="20"/>
        <v>92.001067383429813</v>
      </c>
      <c r="AB47" s="28">
        <v>20.385032541024525</v>
      </c>
      <c r="AC47" s="67">
        <f>AA47/(('Table 1 Area'!D47+'Table 1 Area'!E47)/2)</f>
        <v>1.3872778205489471</v>
      </c>
    </row>
    <row r="48" spans="1:29" ht="15.5">
      <c r="A48" s="14" t="s">
        <v>16</v>
      </c>
      <c r="B48" s="60">
        <f t="shared" si="17"/>
        <v>89.319339265124839</v>
      </c>
      <c r="C48" s="60">
        <f t="shared" si="17"/>
        <v>3.4378649289956207</v>
      </c>
      <c r="D48" s="60">
        <f t="shared" si="17"/>
        <v>0.68054558556777667</v>
      </c>
      <c r="E48" s="60">
        <f t="shared" si="17"/>
        <v>10.04103783846154</v>
      </c>
      <c r="F48" s="60">
        <f t="shared" si="17"/>
        <v>2.2542022199999998</v>
      </c>
      <c r="G48" s="28">
        <f t="shared" si="17"/>
        <v>105.73298983814976</v>
      </c>
      <c r="H48" s="60">
        <v>26.499909555963441</v>
      </c>
      <c r="I48" s="67">
        <f>G48/(('Table 1 Area'!B48+'Table 1 Area'!C48)/2)</f>
        <v>3.1756211767411555</v>
      </c>
      <c r="J48" s="28"/>
      <c r="K48" s="15" t="s">
        <v>16</v>
      </c>
      <c r="L48" s="28">
        <f t="shared" si="18"/>
        <v>87.240720798853062</v>
      </c>
      <c r="M48" s="28">
        <f t="shared" si="18"/>
        <v>3.3744644359023299</v>
      </c>
      <c r="N48" s="28">
        <f t="shared" si="18"/>
        <v>0.65871042846545003</v>
      </c>
      <c r="O48" s="28">
        <f t="shared" si="18"/>
        <v>10.040629846153843</v>
      </c>
      <c r="P48" s="28">
        <f t="shared" si="18"/>
        <v>2.5922617649999999</v>
      </c>
      <c r="Q48" s="28">
        <f t="shared" si="18"/>
        <v>103.90678727437466</v>
      </c>
      <c r="R48" s="60">
        <v>26.726183359342837</v>
      </c>
      <c r="S48" s="67">
        <f>Q48/(('Table 1 Area'!C48+'Table 1 Area'!D48)/2)</f>
        <v>3.2557147464021741</v>
      </c>
      <c r="T48" s="28"/>
      <c r="U48" s="62" t="s">
        <v>16</v>
      </c>
      <c r="V48" s="28">
        <f t="shared" si="19"/>
        <v>87.679513170988827</v>
      </c>
      <c r="W48" s="28">
        <f t="shared" si="19"/>
        <v>3.2613693980423029</v>
      </c>
      <c r="X48" s="28">
        <f t="shared" si="19"/>
        <v>0.6421198989226089</v>
      </c>
      <c r="Y48" s="28">
        <f t="shared" si="19"/>
        <v>10.265945507475234</v>
      </c>
      <c r="Z48" s="28">
        <f t="shared" si="19"/>
        <v>2.7400993799999998</v>
      </c>
      <c r="AA48" s="28">
        <f t="shared" si="20"/>
        <v>104.58904735542899</v>
      </c>
      <c r="AB48" s="28">
        <v>27.257334588480742</v>
      </c>
      <c r="AC48" s="67">
        <f>AA48/(('Table 1 Area'!D48+'Table 1 Area'!E48)/2)</f>
        <v>3.4014910678882853</v>
      </c>
    </row>
    <row r="49" spans="1:29" ht="15.5">
      <c r="A49" s="14" t="s">
        <v>17</v>
      </c>
      <c r="B49" s="65">
        <f t="shared" si="17"/>
        <v>794.50574024717764</v>
      </c>
      <c r="C49" s="65">
        <f t="shared" si="17"/>
        <v>69.247315335493084</v>
      </c>
      <c r="D49" s="65">
        <f t="shared" si="17"/>
        <v>11.86151151460167</v>
      </c>
      <c r="E49" s="65">
        <f t="shared" si="17"/>
        <v>61.575785599999989</v>
      </c>
      <c r="F49" s="65">
        <f t="shared" si="17"/>
        <v>21.7</v>
      </c>
      <c r="G49" s="29">
        <f t="shared" si="17"/>
        <v>958.89035269727242</v>
      </c>
      <c r="H49" s="65">
        <v>214.03701566500953</v>
      </c>
      <c r="I49" s="73">
        <f>G49/(('Table 1 Area'!B49+'Table 1 Area'!C49)/2)</f>
        <v>1.011321635174165</v>
      </c>
      <c r="J49" s="28"/>
      <c r="K49" s="15" t="s">
        <v>17</v>
      </c>
      <c r="L49" s="29">
        <f t="shared" si="18"/>
        <v>731.63746361649316</v>
      </c>
      <c r="M49" s="29">
        <f t="shared" si="18"/>
        <v>57.102387304836007</v>
      </c>
      <c r="N49" s="29">
        <f t="shared" si="18"/>
        <v>9.9102933107928735</v>
      </c>
      <c r="O49" s="29">
        <f t="shared" si="18"/>
        <v>62.574642900000015</v>
      </c>
      <c r="P49" s="29">
        <f t="shared" si="18"/>
        <v>18.646803194999997</v>
      </c>
      <c r="Q49" s="29">
        <f t="shared" si="18"/>
        <v>879.87159032712214</v>
      </c>
      <c r="R49" s="65">
        <v>265.9350058836626</v>
      </c>
      <c r="S49" s="73">
        <f>Q49/(('Table 1 Area'!C49+'Table 1 Area'!D49)/2)</f>
        <v>0.981561624972486</v>
      </c>
      <c r="T49" s="28"/>
      <c r="U49" s="62" t="s">
        <v>17</v>
      </c>
      <c r="V49" s="29">
        <f t="shared" si="19"/>
        <v>706.12430086246138</v>
      </c>
      <c r="W49" s="29">
        <f t="shared" si="19"/>
        <v>46.846870529023221</v>
      </c>
      <c r="X49" s="29">
        <f t="shared" si="19"/>
        <v>8.3042307351363718</v>
      </c>
      <c r="Y49" s="29">
        <f t="shared" si="19"/>
        <v>80.689850399999983</v>
      </c>
      <c r="Z49" s="29">
        <f t="shared" si="19"/>
        <v>20.803000469999997</v>
      </c>
      <c r="AA49" s="29">
        <f t="shared" si="20"/>
        <v>862.76825299662096</v>
      </c>
      <c r="AB49" s="29">
        <v>291.72841875829636</v>
      </c>
      <c r="AC49" s="73">
        <f>AA49/(('Table 1 Area'!D49+'Table 1 Area'!E49)/2)</f>
        <v>1.0065309474350563</v>
      </c>
    </row>
    <row r="50" spans="1:29" ht="15.5">
      <c r="A50" s="11" t="s">
        <v>6</v>
      </c>
      <c r="B50" s="38">
        <f>SUM(B43:B49)</f>
        <v>2062.5525918649641</v>
      </c>
      <c r="C50" s="38">
        <f t="shared" ref="C50:F50" si="21">SUM(C43:C49)</f>
        <v>159.40460782011394</v>
      </c>
      <c r="D50" s="38">
        <f t="shared" si="21"/>
        <v>30.520072917439361</v>
      </c>
      <c r="E50" s="38">
        <f t="shared" si="21"/>
        <v>214.29896106088719</v>
      </c>
      <c r="F50" s="38">
        <f t="shared" si="21"/>
        <v>90.443153289999984</v>
      </c>
      <c r="G50" s="74">
        <f t="shared" ref="G50" si="22">G32+G41</f>
        <v>2557.2193869534044</v>
      </c>
      <c r="H50" s="74">
        <v>328.94508148599897</v>
      </c>
      <c r="I50" s="103">
        <f>G50/(('Table 1 Area'!B50+'Table 1 Area'!C50)/2)</f>
        <v>1.221987901899942</v>
      </c>
      <c r="J50" s="28"/>
      <c r="K50" s="38" t="s">
        <v>6</v>
      </c>
      <c r="L50" s="38">
        <f>SUM(L43:L49)</f>
        <v>2001.6510735892643</v>
      </c>
      <c r="M50" s="38">
        <f t="shared" ref="M50:P50" si="23">SUM(M43:M49)</f>
        <v>145.77643804909926</v>
      </c>
      <c r="N50" s="38">
        <f t="shared" si="23"/>
        <v>25.861986536837819</v>
      </c>
      <c r="O50" s="38">
        <f t="shared" si="23"/>
        <v>225.22003726482168</v>
      </c>
      <c r="P50" s="38">
        <f t="shared" si="23"/>
        <v>91.51762558499999</v>
      </c>
      <c r="Q50" s="74">
        <f>Q32+Q41</f>
        <v>2490.0271610250234</v>
      </c>
      <c r="R50" s="74">
        <v>348.48410551958239</v>
      </c>
      <c r="S50" s="103">
        <f>Q50/(('Table 1 Area'!C50+'Table 1 Area'!D50)/2)</f>
        <v>1.2484315589062531</v>
      </c>
      <c r="T50" s="28"/>
      <c r="U50" s="38" t="s">
        <v>6</v>
      </c>
      <c r="V50" s="38">
        <f>SUM(V43:V49)</f>
        <v>2002.0599758283911</v>
      </c>
      <c r="W50" s="38">
        <f t="shared" ref="W50:Z50" si="24">SUM(W43:W49)</f>
        <v>129.92955878034505</v>
      </c>
      <c r="X50" s="38">
        <f t="shared" si="24"/>
        <v>22.994269885608535</v>
      </c>
      <c r="Y50" s="38">
        <f t="shared" si="24"/>
        <v>263.22322798715209</v>
      </c>
      <c r="Z50" s="38">
        <f t="shared" si="24"/>
        <v>102.24406356</v>
      </c>
      <c r="AA50" s="38">
        <f>SUM(V50:Z50)</f>
        <v>2520.4510960414968</v>
      </c>
      <c r="AB50" s="74">
        <v>407.3796697812179</v>
      </c>
      <c r="AC50" s="103">
        <f>AA50/(('Table 1 Area'!D50+'Table 1 Area'!E50)/2)</f>
        <v>1.3196139663110216</v>
      </c>
    </row>
    <row r="51" spans="1:29" ht="15.5">
      <c r="A51" s="19" t="s">
        <v>19</v>
      </c>
      <c r="B51" s="64">
        <f t="shared" ref="B51:G51" si="25">B12+B23+B50</f>
        <v>2637.8540136002744</v>
      </c>
      <c r="C51" s="64">
        <f t="shared" si="25"/>
        <v>278.26088909359169</v>
      </c>
      <c r="D51" s="64">
        <f t="shared" si="25"/>
        <v>93.272133778127966</v>
      </c>
      <c r="E51" s="64">
        <f t="shared" si="25"/>
        <v>388.95011633855847</v>
      </c>
      <c r="F51" s="64">
        <f t="shared" si="25"/>
        <v>192.63415602363301</v>
      </c>
      <c r="G51" s="64">
        <f t="shared" si="25"/>
        <v>3590.9713088341855</v>
      </c>
      <c r="H51" s="104">
        <v>337.02389905379096</v>
      </c>
      <c r="I51" s="105">
        <f>G51/(('Table 1 Area'!B51+'Table 1 Area'!C51)/2)</f>
        <v>0.90305237921143111</v>
      </c>
      <c r="J51" s="28"/>
      <c r="K51" s="40" t="s">
        <v>19</v>
      </c>
      <c r="L51" s="64">
        <f t="shared" ref="L51:Q51" si="26">L12+L23+L50</f>
        <v>2595.9509347842895</v>
      </c>
      <c r="M51" s="64">
        <f t="shared" si="26"/>
        <v>280.4034748012748</v>
      </c>
      <c r="N51" s="64">
        <f t="shared" si="26"/>
        <v>93.733141251917871</v>
      </c>
      <c r="O51" s="64">
        <f t="shared" si="26"/>
        <v>403.6586911274054</v>
      </c>
      <c r="P51" s="64">
        <f t="shared" si="26"/>
        <v>193.67803005008307</v>
      </c>
      <c r="Q51" s="64">
        <f t="shared" si="26"/>
        <v>3567.4242720149709</v>
      </c>
      <c r="R51" s="104">
        <v>354.92212428352155</v>
      </c>
      <c r="S51" s="106">
        <f>Q51/(('Table 1 Area'!C51+'Table 1 Area'!D51)/2)</f>
        <v>0.91414444518222504</v>
      </c>
      <c r="T51" s="28"/>
      <c r="U51" s="40" t="s">
        <v>19</v>
      </c>
      <c r="V51" s="64">
        <f t="shared" ref="V51:AA51" si="27">V12+V23+V50</f>
        <v>2511.7370522064084</v>
      </c>
      <c r="W51" s="64">
        <f t="shared" si="27"/>
        <v>274.67380605697497</v>
      </c>
      <c r="X51" s="64">
        <f t="shared" si="27"/>
        <v>68.33508803112818</v>
      </c>
      <c r="Y51" s="64">
        <f t="shared" si="27"/>
        <v>462.77953523994057</v>
      </c>
      <c r="Z51" s="64">
        <f t="shared" si="27"/>
        <v>211.87451563966601</v>
      </c>
      <c r="AA51" s="64">
        <f t="shared" si="27"/>
        <v>3529.3999971741177</v>
      </c>
      <c r="AB51" s="104">
        <v>412.48576708503441</v>
      </c>
      <c r="AC51" s="105">
        <f>AA51/(('Table 1 Area'!D51+'Table 1 Area'!E51)/2)</f>
        <v>0.91842307471663953</v>
      </c>
    </row>
    <row r="52" spans="1:29" ht="17.5">
      <c r="A52" s="32" t="s">
        <v>63</v>
      </c>
    </row>
    <row r="53" spans="1:29" ht="15.5">
      <c r="A53" s="33" t="s">
        <v>62</v>
      </c>
      <c r="Q53" s="28"/>
      <c r="AA53" s="28"/>
    </row>
    <row r="54" spans="1:29" ht="17.5">
      <c r="A54" s="31" t="s">
        <v>66</v>
      </c>
      <c r="G54" s="28"/>
    </row>
    <row r="55" spans="1:29" ht="17.5">
      <c r="A55" s="27" t="s">
        <v>46</v>
      </c>
    </row>
    <row r="56" spans="1:29" ht="17.5">
      <c r="A56" s="31" t="s">
        <v>94</v>
      </c>
    </row>
    <row r="57" spans="1:29" ht="17.5">
      <c r="A57" s="45" t="s">
        <v>67</v>
      </c>
      <c r="C57" s="44"/>
    </row>
    <row r="58" spans="1:29" ht="17.5">
      <c r="A58" s="45" t="s">
        <v>72</v>
      </c>
      <c r="C58" s="44"/>
    </row>
    <row r="59" spans="1:29" ht="17.5">
      <c r="A59" s="31" t="s">
        <v>79</v>
      </c>
    </row>
    <row r="60" spans="1:29" ht="17.5">
      <c r="A60" s="31" t="s">
        <v>68</v>
      </c>
    </row>
    <row r="64" spans="1:29">
      <c r="A64" t="s">
        <v>119</v>
      </c>
    </row>
    <row r="65" spans="2:7">
      <c r="C65" t="s">
        <v>107</v>
      </c>
    </row>
    <row r="66" spans="2:7">
      <c r="B66" t="s">
        <v>105</v>
      </c>
      <c r="C66" t="s">
        <v>104</v>
      </c>
      <c r="D66" t="s">
        <v>103</v>
      </c>
      <c r="E66" t="s">
        <v>102</v>
      </c>
      <c r="F66" t="s">
        <v>101</v>
      </c>
      <c r="G66" t="s">
        <v>100</v>
      </c>
    </row>
    <row r="67" spans="2:7">
      <c r="B67" t="s">
        <v>2</v>
      </c>
      <c r="C67" s="28">
        <f>G51</f>
        <v>3590.9713088341855</v>
      </c>
      <c r="D67" s="28">
        <f>G12</f>
        <v>507.50654519529462</v>
      </c>
      <c r="E67" s="28">
        <f>G23</f>
        <v>526.24537668548635</v>
      </c>
      <c r="F67" s="28">
        <f>G32</f>
        <v>1283.8384161055124</v>
      </c>
      <c r="G67" s="28">
        <f>G41</f>
        <v>1273.3809708478921</v>
      </c>
    </row>
    <row r="68" spans="2:7">
      <c r="B68" t="s">
        <v>54</v>
      </c>
      <c r="C68" s="28">
        <f>Q51</f>
        <v>3567.4242720149709</v>
      </c>
      <c r="D68" s="28">
        <f>Q12</f>
        <v>485.82530678680456</v>
      </c>
      <c r="E68" s="28">
        <f>Q23</f>
        <v>591.57180420314307</v>
      </c>
      <c r="F68" s="28">
        <f>Q32</f>
        <v>1030.9427009731114</v>
      </c>
      <c r="G68" s="28">
        <f>Q41</f>
        <v>1459.0844600519119</v>
      </c>
    </row>
    <row r="69" spans="2:7">
      <c r="B69" t="s">
        <v>99</v>
      </c>
      <c r="C69" s="28">
        <f>AA51</f>
        <v>3529.3999971741177</v>
      </c>
      <c r="D69" s="28">
        <f>AA12</f>
        <v>324.28195604301305</v>
      </c>
      <c r="E69" s="28">
        <f>AA23</f>
        <v>684.66694508960813</v>
      </c>
      <c r="F69" s="28">
        <f>AA32</f>
        <v>880.6382178696889</v>
      </c>
      <c r="G69" s="28">
        <f>AA41</f>
        <v>1639.8128781718078</v>
      </c>
    </row>
    <row r="70" spans="2:7">
      <c r="C70" s="28"/>
      <c r="D70" s="28"/>
      <c r="E70" s="28"/>
      <c r="F70" s="28"/>
      <c r="G70" s="28"/>
    </row>
    <row r="72" spans="2:7">
      <c r="C72" t="s">
        <v>106</v>
      </c>
    </row>
    <row r="73" spans="2:7">
      <c r="B73" t="s">
        <v>105</v>
      </c>
      <c r="C73" t="s">
        <v>104</v>
      </c>
      <c r="D73" t="s">
        <v>103</v>
      </c>
      <c r="E73" t="s">
        <v>102</v>
      </c>
      <c r="F73" t="s">
        <v>101</v>
      </c>
      <c r="G73" t="s">
        <v>100</v>
      </c>
    </row>
    <row r="74" spans="2:7">
      <c r="B74" t="s">
        <v>2</v>
      </c>
      <c r="C74" s="30">
        <f>I51</f>
        <v>0.90305237921143111</v>
      </c>
      <c r="D74" s="30">
        <f>I12</f>
        <v>0.44625767878240896</v>
      </c>
      <c r="E74" s="30">
        <f>I23</f>
        <v>0.70489347592733509</v>
      </c>
      <c r="F74" s="30">
        <f>I32</f>
        <v>0.75494345864807322</v>
      </c>
      <c r="G74" s="30">
        <f>I41</f>
        <v>3.2476253461329225</v>
      </c>
    </row>
    <row r="75" spans="2:7">
      <c r="B75" t="s">
        <v>54</v>
      </c>
      <c r="C75" s="30">
        <f>S51</f>
        <v>0.91414444518222504</v>
      </c>
      <c r="D75" s="30">
        <f>S12</f>
        <v>0.42457968694498976</v>
      </c>
      <c r="E75" s="30">
        <f>S23</f>
        <v>0.7746139103705757</v>
      </c>
      <c r="F75" s="30">
        <f>S32</f>
        <v>0.67104598899585099</v>
      </c>
      <c r="G75" s="30">
        <f>S41</f>
        <v>3.1843667860022555</v>
      </c>
    </row>
    <row r="76" spans="2:7">
      <c r="B76" t="s">
        <v>99</v>
      </c>
      <c r="C76" s="30">
        <f>AC51</f>
        <v>0.91842307471663953</v>
      </c>
      <c r="D76" s="30">
        <f>AC12</f>
        <v>0.28256171833138416</v>
      </c>
      <c r="E76" s="30">
        <f>AC23</f>
        <v>0.87190948579624838</v>
      </c>
      <c r="F76" s="30">
        <f>AC32</f>
        <v>0.62954707186487968</v>
      </c>
      <c r="G76" s="30">
        <f>AC41</f>
        <v>3.2081036018657474</v>
      </c>
    </row>
  </sheetData>
  <mergeCells count="6">
    <mergeCell ref="V3:AC3"/>
    <mergeCell ref="A3:A4"/>
    <mergeCell ref="B3:I3"/>
    <mergeCell ref="K3:K4"/>
    <mergeCell ref="L3:S3"/>
    <mergeCell ref="U3:U4"/>
  </mergeCells>
  <phoneticPr fontId="25"/>
  <pageMargins left="0.70000000000000007" right="0.70000000000000007" top="0.75000000000000011" bottom="0.75000000000000011" header="0.30000000000000004" footer="0.30000000000000004"/>
  <pageSetup scale="30" orientation="landscape" horizontalDpi="300" verticalDpi="300"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41"/>
  <sheetViews>
    <sheetView zoomScale="80" zoomScaleNormal="80" zoomScalePageLayoutView="125" workbookViewId="0"/>
  </sheetViews>
  <sheetFormatPr defaultColWidth="8.7265625" defaultRowHeight="14.5"/>
  <cols>
    <col min="1" max="1" width="36.26953125" customWidth="1"/>
    <col min="2" max="2" width="12" customWidth="1"/>
    <col min="3" max="3" width="13.26953125" customWidth="1"/>
    <col min="4" max="4" width="12.7265625" customWidth="1"/>
    <col min="5" max="5" width="11.26953125" customWidth="1"/>
    <col min="6" max="6" width="14.26953125" customWidth="1"/>
    <col min="7" max="7" width="13.453125" customWidth="1"/>
    <col min="8" max="8" width="14.453125" customWidth="1"/>
    <col min="9" max="9" width="16.453125" customWidth="1"/>
    <col min="10" max="10" width="4" customWidth="1"/>
    <col min="11" max="11" width="36.26953125" customWidth="1"/>
    <col min="12" max="12" width="12" customWidth="1"/>
    <col min="13" max="13" width="13.26953125" customWidth="1"/>
    <col min="14" max="14" width="12.7265625" customWidth="1"/>
    <col min="15" max="15" width="11.26953125" customWidth="1"/>
    <col min="16" max="16" width="14.26953125" customWidth="1"/>
    <col min="17" max="17" width="13.453125" customWidth="1"/>
    <col min="18" max="18" width="14.453125" customWidth="1"/>
    <col min="19" max="19" width="16.453125" customWidth="1"/>
    <col min="20" max="20" width="3.26953125" customWidth="1"/>
    <col min="21" max="21" width="36.26953125" customWidth="1"/>
    <col min="22" max="22" width="12" customWidth="1"/>
    <col min="23" max="23" width="13.26953125" customWidth="1"/>
    <col min="24" max="24" width="12.7265625" customWidth="1"/>
    <col min="25" max="25" width="11.26953125" customWidth="1"/>
    <col min="26" max="26" width="14.26953125" customWidth="1"/>
    <col min="27" max="27" width="13.453125" customWidth="1"/>
    <col min="28" max="28" width="14.453125" customWidth="1"/>
    <col min="29" max="29" width="16.453125" customWidth="1"/>
  </cols>
  <sheetData>
    <row r="1" spans="1:29" ht="21">
      <c r="A1" s="1" t="s">
        <v>122</v>
      </c>
      <c r="K1" s="1" t="s">
        <v>123</v>
      </c>
      <c r="U1" s="1" t="s">
        <v>124</v>
      </c>
    </row>
    <row r="3" spans="1:29" ht="18.5">
      <c r="A3" s="120" t="s">
        <v>0</v>
      </c>
      <c r="B3" s="123" t="s">
        <v>33</v>
      </c>
      <c r="C3" s="123"/>
      <c r="D3" s="123"/>
      <c r="E3" s="123"/>
      <c r="F3" s="123"/>
      <c r="G3" s="123"/>
      <c r="H3" s="123"/>
      <c r="I3" s="123"/>
      <c r="K3" s="120" t="s">
        <v>0</v>
      </c>
      <c r="L3" s="123" t="s">
        <v>34</v>
      </c>
      <c r="M3" s="123"/>
      <c r="N3" s="123"/>
      <c r="O3" s="123"/>
      <c r="P3" s="123"/>
      <c r="Q3" s="123"/>
      <c r="R3" s="123"/>
      <c r="S3" s="123"/>
      <c r="U3" s="120" t="s">
        <v>0</v>
      </c>
      <c r="V3" s="123" t="s">
        <v>91</v>
      </c>
      <c r="W3" s="123"/>
      <c r="X3" s="123"/>
      <c r="Y3" s="123"/>
      <c r="Z3" s="123"/>
      <c r="AA3" s="123"/>
      <c r="AB3" s="123"/>
      <c r="AC3" s="123"/>
    </row>
    <row r="4" spans="1:29" ht="64">
      <c r="A4" s="121"/>
      <c r="B4" s="25" t="s">
        <v>26</v>
      </c>
      <c r="C4" s="25" t="s">
        <v>32</v>
      </c>
      <c r="D4" s="25" t="s">
        <v>31</v>
      </c>
      <c r="E4" s="25" t="s">
        <v>30</v>
      </c>
      <c r="F4" s="25" t="s">
        <v>29</v>
      </c>
      <c r="G4" s="25" t="s">
        <v>28</v>
      </c>
      <c r="H4" s="26" t="s">
        <v>59</v>
      </c>
      <c r="I4" s="26" t="s">
        <v>27</v>
      </c>
      <c r="K4" s="121"/>
      <c r="L4" s="25" t="s">
        <v>26</v>
      </c>
      <c r="M4" s="25" t="s">
        <v>32</v>
      </c>
      <c r="N4" s="25" t="s">
        <v>31</v>
      </c>
      <c r="O4" s="25" t="s">
        <v>30</v>
      </c>
      <c r="P4" s="25" t="s">
        <v>29</v>
      </c>
      <c r="Q4" s="25" t="s">
        <v>28</v>
      </c>
      <c r="R4" s="26" t="s">
        <v>59</v>
      </c>
      <c r="S4" s="26" t="s">
        <v>27</v>
      </c>
      <c r="U4" s="121"/>
      <c r="V4" s="25" t="s">
        <v>26</v>
      </c>
      <c r="W4" s="25" t="s">
        <v>32</v>
      </c>
      <c r="X4" s="25" t="s">
        <v>31</v>
      </c>
      <c r="Y4" s="25" t="s">
        <v>30</v>
      </c>
      <c r="Z4" s="25" t="s">
        <v>29</v>
      </c>
      <c r="AA4" s="25" t="s">
        <v>28</v>
      </c>
      <c r="AB4" s="26" t="s">
        <v>59</v>
      </c>
      <c r="AC4" s="26" t="s">
        <v>27</v>
      </c>
    </row>
    <row r="5" spans="1:29" ht="21" customHeight="1">
      <c r="A5" s="6" t="s">
        <v>35</v>
      </c>
      <c r="K5" s="6" t="s">
        <v>35</v>
      </c>
      <c r="U5" s="6" t="s">
        <v>35</v>
      </c>
    </row>
    <row r="6" spans="1:29" ht="15.5">
      <c r="A6" s="9" t="s">
        <v>92</v>
      </c>
      <c r="B6" s="30">
        <v>10.7</v>
      </c>
      <c r="C6" s="30">
        <v>2.58</v>
      </c>
      <c r="D6" s="30">
        <v>2.58</v>
      </c>
      <c r="E6" s="30">
        <v>2.4</v>
      </c>
      <c r="F6" s="28"/>
      <c r="G6" s="30">
        <f t="shared" ref="G6:G7" si="0">SUM(B6:F6)</f>
        <v>18.259999999999998</v>
      </c>
      <c r="H6" s="30">
        <v>2.58</v>
      </c>
      <c r="I6" s="30">
        <f>G6/'Table 1 Area'!G6</f>
        <v>6.086666666666666</v>
      </c>
      <c r="K6" s="9" t="s">
        <v>92</v>
      </c>
      <c r="L6" s="30">
        <v>27.65</v>
      </c>
      <c r="M6" s="30">
        <v>0</v>
      </c>
      <c r="N6" s="30">
        <v>6.3</v>
      </c>
      <c r="O6" s="30">
        <v>6.2</v>
      </c>
      <c r="P6" s="28"/>
      <c r="Q6" s="30">
        <f t="shared" ref="Q6:Q8" si="1">SUM(L6:P6)</f>
        <v>40.15</v>
      </c>
      <c r="R6" s="30">
        <v>6.04</v>
      </c>
      <c r="S6" s="30">
        <f>Q6/'Table 1 Area'!K6</f>
        <v>10.816271551724137</v>
      </c>
      <c r="U6" s="9" t="s">
        <v>92</v>
      </c>
      <c r="V6" s="30">
        <v>15.7</v>
      </c>
      <c r="W6" s="30">
        <v>0</v>
      </c>
      <c r="X6" s="30">
        <v>4.17</v>
      </c>
      <c r="Y6" s="30">
        <v>4.24</v>
      </c>
      <c r="Z6" s="28"/>
      <c r="AA6" s="30">
        <f t="shared" ref="AA6:AA7" si="2">SUM(V6:Z6)</f>
        <v>24.11</v>
      </c>
      <c r="AB6" s="30">
        <v>4.24</v>
      </c>
      <c r="AC6" s="30">
        <f>AA6/'Table 1 Area'!O6</f>
        <v>11.308630393996246</v>
      </c>
    </row>
    <row r="7" spans="1:29" ht="15.5">
      <c r="A7" s="9" t="s">
        <v>93</v>
      </c>
      <c r="B7" s="30">
        <v>14.53</v>
      </c>
      <c r="C7" s="30">
        <v>0</v>
      </c>
      <c r="D7" s="30">
        <v>3</v>
      </c>
      <c r="E7" s="30">
        <v>2.58</v>
      </c>
      <c r="F7" s="28"/>
      <c r="G7" s="30">
        <f t="shared" si="0"/>
        <v>20.11</v>
      </c>
      <c r="H7" s="30">
        <v>3.02</v>
      </c>
      <c r="I7" s="30">
        <f>G7/'Table 1 Area'!G7</f>
        <v>6.2824117463292719</v>
      </c>
      <c r="K7" s="9" t="s">
        <v>93</v>
      </c>
      <c r="L7" s="30">
        <v>15.62</v>
      </c>
      <c r="M7" s="30">
        <v>0</v>
      </c>
      <c r="N7" s="30">
        <v>3.47</v>
      </c>
      <c r="O7" s="30">
        <v>3.52</v>
      </c>
      <c r="P7" s="30"/>
      <c r="Q7" s="30">
        <f t="shared" si="1"/>
        <v>22.61</v>
      </c>
      <c r="R7" s="30">
        <v>3.61</v>
      </c>
      <c r="S7" s="30">
        <f>Q7/'Table 1 Area'!K7</f>
        <v>6.28754171301446</v>
      </c>
      <c r="T7" s="30"/>
      <c r="U7" s="9" t="s">
        <v>93</v>
      </c>
      <c r="V7" s="30">
        <v>13.25</v>
      </c>
      <c r="W7" s="30">
        <v>0</v>
      </c>
      <c r="X7" s="30">
        <v>2.93</v>
      </c>
      <c r="Y7" s="30">
        <v>2.94</v>
      </c>
      <c r="Z7" s="30"/>
      <c r="AA7" s="30">
        <f t="shared" si="2"/>
        <v>19.12</v>
      </c>
      <c r="AB7" s="30">
        <v>2.5</v>
      </c>
      <c r="AC7" s="30">
        <f>AA7/'Table 1 Area'!O7</f>
        <v>6.3143989431968297</v>
      </c>
    </row>
    <row r="8" spans="1:29" ht="15.5">
      <c r="A8" s="9" t="s">
        <v>3</v>
      </c>
      <c r="B8" s="30">
        <v>-2.6781879470198506E-4</v>
      </c>
      <c r="C8" s="30">
        <v>-4.9042834437085974E-4</v>
      </c>
      <c r="D8" s="30">
        <v>3.853365562913878E-4</v>
      </c>
      <c r="E8" s="30">
        <v>2.0317745695364056E-4</v>
      </c>
      <c r="F8" s="28"/>
      <c r="G8" s="30">
        <f t="shared" ref="G8" si="3">SUM(B8:F8)</f>
        <v>-1.6973312582781644E-4</v>
      </c>
      <c r="H8" s="30">
        <v>-4.2433281456954109E-5</v>
      </c>
      <c r="I8" s="30">
        <f>G8/'Table 1 Area'!G8</f>
        <v>-2.0699161686319077E-3</v>
      </c>
      <c r="K8" s="9" t="s">
        <v>3</v>
      </c>
      <c r="L8" s="30">
        <v>-3.2333201125608162E-2</v>
      </c>
      <c r="M8" s="30">
        <v>6.7107019637329037E-3</v>
      </c>
      <c r="N8" s="30">
        <v>4.8141992348517751E-3</v>
      </c>
      <c r="O8" s="30">
        <v>4.2306599336578623E-3</v>
      </c>
      <c r="P8" s="28"/>
      <c r="Q8" s="30">
        <f t="shared" si="1"/>
        <v>-1.6577639993365617E-2</v>
      </c>
      <c r="R8" s="30">
        <v>-4.1444099983414043E-3</v>
      </c>
      <c r="S8" s="30">
        <f>Q8/'Table 1 Area'!K8</f>
        <v>-0.51805124979267547</v>
      </c>
      <c r="U8" s="9" t="s">
        <v>3</v>
      </c>
      <c r="V8" s="30">
        <v>-1.4290327248276525E-2</v>
      </c>
      <c r="W8" s="30">
        <v>-9.5644924082364594E-3</v>
      </c>
      <c r="X8" s="30">
        <v>-7.0962363028848454E-3</v>
      </c>
      <c r="Y8" s="30">
        <v>4.6279801975338368E-3</v>
      </c>
      <c r="Z8" s="28"/>
      <c r="AA8" s="30">
        <f t="shared" ref="AA8" si="4">SUM(V8:Z8)</f>
        <v>-2.632307576186399E-2</v>
      </c>
      <c r="AB8" s="30">
        <v>-6.5807689404659975E-3</v>
      </c>
      <c r="AC8" s="30">
        <f>AA8/'Table 1 Area'!O8</f>
        <v>-2.9247861957626657</v>
      </c>
    </row>
    <row r="9" spans="1:29" ht="15.5">
      <c r="A9" s="14" t="s">
        <v>4</v>
      </c>
      <c r="B9" s="28"/>
      <c r="C9" s="28"/>
      <c r="D9" s="28"/>
      <c r="E9" s="28"/>
      <c r="F9" s="28"/>
      <c r="G9" s="28"/>
      <c r="H9" s="28"/>
      <c r="I9" s="28"/>
      <c r="K9" s="14" t="s">
        <v>4</v>
      </c>
      <c r="L9" s="28"/>
      <c r="M9" s="28"/>
      <c r="N9" s="28"/>
      <c r="O9" s="28"/>
      <c r="P9" s="28"/>
      <c r="Q9" s="28"/>
      <c r="R9" s="28"/>
      <c r="S9" s="28"/>
      <c r="U9" s="14" t="s">
        <v>4</v>
      </c>
      <c r="V9" s="28"/>
      <c r="W9" s="28"/>
      <c r="X9" s="28"/>
      <c r="Y9" s="28"/>
      <c r="Z9" s="28"/>
      <c r="AA9" s="28"/>
      <c r="AB9" s="28"/>
      <c r="AC9" s="28"/>
    </row>
    <row r="10" spans="1:29" ht="17.5">
      <c r="A10" s="9" t="s">
        <v>5</v>
      </c>
      <c r="B10" s="107">
        <v>0.18</v>
      </c>
      <c r="C10" s="107">
        <v>1.7999999999999999E-2</v>
      </c>
      <c r="D10" s="107">
        <v>2.7E-2</v>
      </c>
      <c r="E10" s="107">
        <v>-6.7255434782608698E-3</v>
      </c>
      <c r="F10" s="107"/>
      <c r="G10" s="107">
        <f>SUM(B10:F10)</f>
        <v>0.2182744565217391</v>
      </c>
      <c r="H10" s="30">
        <v>5.0040803841926697E-2</v>
      </c>
      <c r="I10" s="107">
        <f>G10/'Table 1 Area'!G11</f>
        <v>2.1827445652173907</v>
      </c>
      <c r="K10" s="9" t="s">
        <v>5</v>
      </c>
      <c r="L10" s="107">
        <v>0.18</v>
      </c>
      <c r="M10" s="107">
        <v>1.7999999999999999E-2</v>
      </c>
      <c r="N10" s="107">
        <v>2.7E-2</v>
      </c>
      <c r="O10" s="107">
        <v>2.6067073170731699E-2</v>
      </c>
      <c r="P10" s="107"/>
      <c r="Q10" s="107">
        <f>SUM(L10:P10)</f>
        <v>0.25106707317073168</v>
      </c>
      <c r="R10" s="107">
        <v>5.0999999999999997E-2</v>
      </c>
      <c r="S10" s="107">
        <f>Q10/'Table 1 Area'!K11</f>
        <v>1.5216186252771615</v>
      </c>
      <c r="U10" s="9" t="s">
        <v>5</v>
      </c>
      <c r="V10" s="107">
        <v>0.18</v>
      </c>
      <c r="W10" s="107">
        <v>1.7999999999999999E-2</v>
      </c>
      <c r="X10" s="107">
        <v>2.7E-2</v>
      </c>
      <c r="Y10" s="107">
        <v>2.7720739219712499E-2</v>
      </c>
      <c r="Z10" s="107"/>
      <c r="AA10" s="107">
        <f>SUM(V10:Z10)</f>
        <v>0.2527207392197125</v>
      </c>
      <c r="AB10" s="30">
        <v>5.0626695366545703E-2</v>
      </c>
      <c r="AC10" s="107">
        <f>AA10/'Table 1 Area'!O11</f>
        <v>4.5128703432091513</v>
      </c>
    </row>
    <row r="11" spans="1:29" s="30" customFormat="1" ht="15.5">
      <c r="A11" s="50" t="s">
        <v>6</v>
      </c>
      <c r="B11" s="50">
        <f t="shared" ref="B11:G11" si="5">SUM(B6:B10)</f>
        <v>25.409732181205296</v>
      </c>
      <c r="C11" s="50">
        <f t="shared" si="5"/>
        <v>2.5975095716556291</v>
      </c>
      <c r="D11" s="50">
        <f t="shared" si="5"/>
        <v>5.607385336556292</v>
      </c>
      <c r="E11" s="50">
        <f t="shared" si="5"/>
        <v>4.9734776339786935</v>
      </c>
      <c r="F11" s="50">
        <f t="shared" si="5"/>
        <v>0</v>
      </c>
      <c r="G11" s="50">
        <f t="shared" si="5"/>
        <v>38.588104723395908</v>
      </c>
      <c r="H11" s="108">
        <v>3.9723172184317974</v>
      </c>
      <c r="I11" s="50">
        <f>G11/'Table 1 Area'!G12</f>
        <v>6.0454495885000643</v>
      </c>
      <c r="K11" s="50" t="s">
        <v>6</v>
      </c>
      <c r="L11" s="50">
        <f t="shared" ref="L11:Q11" si="6">SUM(L6:L10)</f>
        <v>43.417666798874386</v>
      </c>
      <c r="M11" s="50">
        <f t="shared" si="6"/>
        <v>2.4710701963732901E-2</v>
      </c>
      <c r="N11" s="50">
        <f t="shared" si="6"/>
        <v>9.8018141992348511</v>
      </c>
      <c r="O11" s="50">
        <f t="shared" si="6"/>
        <v>9.7502977331043894</v>
      </c>
      <c r="P11" s="50">
        <f t="shared" si="6"/>
        <v>0</v>
      </c>
      <c r="Q11" s="50">
        <f t="shared" si="6"/>
        <v>62.994489433177364</v>
      </c>
      <c r="R11" s="103">
        <v>7.0367832264561221</v>
      </c>
      <c r="S11" s="103">
        <f>Q11/'Table 1 Area'!K12</f>
        <v>8.3936694781049113</v>
      </c>
      <c r="U11" s="50" t="s">
        <v>6</v>
      </c>
      <c r="V11" s="50">
        <f t="shared" ref="V11:AA11" si="7">SUM(V6:V10)</f>
        <v>29.115709672751724</v>
      </c>
      <c r="W11" s="50">
        <f t="shared" si="7"/>
        <v>8.4355075917635393E-3</v>
      </c>
      <c r="X11" s="50">
        <f t="shared" si="7"/>
        <v>7.1199037636971152</v>
      </c>
      <c r="Y11" s="50">
        <f t="shared" si="7"/>
        <v>7.2123487194172462</v>
      </c>
      <c r="Z11" s="50">
        <f t="shared" si="7"/>
        <v>0</v>
      </c>
      <c r="AA11" s="50">
        <f t="shared" si="7"/>
        <v>43.456397663457849</v>
      </c>
      <c r="AB11" s="108">
        <v>4.9224187518742841</v>
      </c>
      <c r="AC11" s="50">
        <f>AA11/'Table 1 Area'!O12</f>
        <v>8.3170139068818845</v>
      </c>
    </row>
    <row r="12" spans="1:29" ht="15.5">
      <c r="A12" s="13" t="s">
        <v>37</v>
      </c>
      <c r="B12" s="109"/>
      <c r="C12" s="28"/>
      <c r="D12" s="28"/>
      <c r="E12" s="28"/>
      <c r="F12" s="28"/>
      <c r="G12" s="28"/>
      <c r="H12" s="28"/>
      <c r="I12" s="28"/>
      <c r="K12" s="13" t="s">
        <v>37</v>
      </c>
      <c r="L12" s="109"/>
      <c r="M12" s="28"/>
      <c r="N12" s="28"/>
      <c r="O12" s="28"/>
      <c r="P12" s="28"/>
      <c r="Q12" s="28"/>
      <c r="R12" s="28"/>
      <c r="S12" s="28"/>
      <c r="U12" s="13" t="s">
        <v>37</v>
      </c>
      <c r="V12" s="109"/>
      <c r="W12" s="28"/>
      <c r="X12" s="28"/>
      <c r="Y12" s="28"/>
      <c r="Z12" s="28"/>
      <c r="AA12" s="28"/>
      <c r="AB12" s="28"/>
      <c r="AC12" s="28"/>
    </row>
    <row r="13" spans="1:29" ht="17.5">
      <c r="A13" s="9" t="s">
        <v>7</v>
      </c>
      <c r="B13" s="30">
        <v>17.847411444141688</v>
      </c>
      <c r="C13" s="30">
        <v>3.1880108991825615</v>
      </c>
      <c r="D13" s="30">
        <v>5.4986376021798362</v>
      </c>
      <c r="E13" s="30">
        <v>0.23433242506811991</v>
      </c>
      <c r="F13" s="30">
        <v>0</v>
      </c>
      <c r="G13" s="30">
        <v>26.768392370572208</v>
      </c>
      <c r="H13" s="30">
        <v>2.9445231607629427</v>
      </c>
      <c r="I13" s="30">
        <v>1.87142479213998</v>
      </c>
      <c r="K13" s="9" t="s">
        <v>7</v>
      </c>
      <c r="L13" s="30">
        <v>17.866485013623983</v>
      </c>
      <c r="M13" s="30">
        <v>3.1961852861035425</v>
      </c>
      <c r="N13" s="30">
        <v>5.5122615803814723</v>
      </c>
      <c r="O13" s="30">
        <v>0.28337874659400542</v>
      </c>
      <c r="P13" s="30">
        <v>0</v>
      </c>
      <c r="Q13" s="30">
        <f t="shared" ref="Q13:Q21" si="8">SUM(L13:P13)</f>
        <v>26.858310626703005</v>
      </c>
      <c r="R13" s="30">
        <v>2.9544141689373307</v>
      </c>
      <c r="S13" s="30">
        <v>1.8319562531002664</v>
      </c>
      <c r="U13" s="9" t="s">
        <v>7</v>
      </c>
      <c r="V13" s="30">
        <v>17.910081743869206</v>
      </c>
      <c r="W13" s="30">
        <v>3.215258855585831</v>
      </c>
      <c r="X13" s="30">
        <v>5.5395095367847418</v>
      </c>
      <c r="Y13" s="30">
        <v>0.29972752043596729</v>
      </c>
      <c r="Z13" s="30">
        <v>0</v>
      </c>
      <c r="AA13" s="30">
        <f t="shared" ref="AA13:AA21" si="9">SUM(V13:Z13)</f>
        <v>26.964577656675747</v>
      </c>
      <c r="AB13" s="30">
        <v>2.966103542234332</v>
      </c>
      <c r="AC13" s="30">
        <v>1.93</v>
      </c>
    </row>
    <row r="14" spans="1:29" ht="17.5">
      <c r="A14" s="9" t="s">
        <v>8</v>
      </c>
      <c r="B14" s="30">
        <v>9.025272172964403</v>
      </c>
      <c r="C14" s="30">
        <v>0.27882835805869655</v>
      </c>
      <c r="D14" s="30">
        <v>1.6459057083820674</v>
      </c>
      <c r="E14" s="30">
        <v>0.65675054796279075</v>
      </c>
      <c r="F14" s="30">
        <v>0</v>
      </c>
      <c r="G14" s="30">
        <f t="shared" ref="G14:G15" si="10">SUM(B14:F14)</f>
        <v>11.606756787367956</v>
      </c>
      <c r="H14" s="30">
        <v>1.7214204901995966</v>
      </c>
      <c r="I14" s="30">
        <f>G14/'Table 1 Area'!G15</f>
        <v>2.5735356067201365</v>
      </c>
      <c r="K14" s="9" t="s">
        <v>8</v>
      </c>
      <c r="L14" s="30">
        <v>10.07508607687236</v>
      </c>
      <c r="M14" s="30">
        <v>0.29385637434858175</v>
      </c>
      <c r="N14" s="30">
        <v>1.5889647740704023</v>
      </c>
      <c r="O14" s="30">
        <v>1.2711330449523817</v>
      </c>
      <c r="P14" s="30">
        <v>0</v>
      </c>
      <c r="Q14" s="30">
        <f t="shared" si="8"/>
        <v>13.229040270243726</v>
      </c>
      <c r="R14" s="30">
        <v>2.0876414162523789</v>
      </c>
      <c r="S14" s="30">
        <f>Q14/'Table 1 Area'!G15</f>
        <v>2.9332402497879189</v>
      </c>
      <c r="U14" s="9" t="s">
        <v>8</v>
      </c>
      <c r="V14" s="30">
        <v>8.8985807993681174</v>
      </c>
      <c r="W14" s="30">
        <v>0.22003195063035441</v>
      </c>
      <c r="X14" s="30">
        <v>1.3736179472328918</v>
      </c>
      <c r="Y14" s="30">
        <v>1.0761716457534347</v>
      </c>
      <c r="Z14" s="30">
        <v>0</v>
      </c>
      <c r="AA14" s="30">
        <f t="shared" si="9"/>
        <v>11.568402342984799</v>
      </c>
      <c r="AB14" s="30">
        <v>1.7891664337865014</v>
      </c>
      <c r="AC14" s="30">
        <f>AA14/'Table 1 Area'!O15</f>
        <v>4.5500256515480819</v>
      </c>
    </row>
    <row r="15" spans="1:29" ht="17.5">
      <c r="A15" s="9" t="s">
        <v>52</v>
      </c>
      <c r="B15" s="30">
        <v>1.46488055932816</v>
      </c>
      <c r="C15" s="30">
        <v>9.1830322214763397E-3</v>
      </c>
      <c r="D15" s="30">
        <v>7.3824671681400264E-2</v>
      </c>
      <c r="E15" s="30">
        <v>0.58840449422797969</v>
      </c>
      <c r="F15" s="30">
        <v>0</v>
      </c>
      <c r="G15" s="30">
        <f t="shared" si="10"/>
        <v>2.136292757459016</v>
      </c>
      <c r="H15" s="30">
        <v>0.4687302546010666</v>
      </c>
      <c r="I15" s="30">
        <f>G15/'Table 1 Area'!G16</f>
        <v>2.6789721448390655</v>
      </c>
      <c r="K15" s="9" t="s">
        <v>52</v>
      </c>
      <c r="L15" s="30">
        <v>0.63071966785666789</v>
      </c>
      <c r="M15" s="30">
        <v>1.0742512585550064E-3</v>
      </c>
      <c r="N15" s="30">
        <v>4.3781301385539269E-2</v>
      </c>
      <c r="O15" s="30">
        <v>0.25894184942240761</v>
      </c>
      <c r="P15" s="30">
        <v>0</v>
      </c>
      <c r="Q15" s="30">
        <f t="shared" si="8"/>
        <v>0.93451706992316974</v>
      </c>
      <c r="R15" s="30">
        <v>0.18048905093426942</v>
      </c>
      <c r="S15" s="30">
        <f>Q15/'Table 1 Area'!G16</f>
        <v>1.1719111018185544</v>
      </c>
      <c r="U15" s="9" t="s">
        <v>52</v>
      </c>
      <c r="V15" s="30">
        <v>0.55639995751684723</v>
      </c>
      <c r="W15" s="30">
        <v>1.0492258946396653E-3</v>
      </c>
      <c r="X15" s="30">
        <v>9.1460420533942738E-2</v>
      </c>
      <c r="Y15" s="30">
        <v>0.43427242067901822</v>
      </c>
      <c r="Z15" s="30">
        <v>0</v>
      </c>
      <c r="AA15" s="30">
        <f t="shared" si="9"/>
        <v>1.0831820246244479</v>
      </c>
      <c r="AB15" s="30">
        <v>0.21369729410180238</v>
      </c>
      <c r="AC15" s="30">
        <f>AA15/'Table 1 Area'!O16</f>
        <v>2.0966707146925163</v>
      </c>
    </row>
    <row r="16" spans="1:29" ht="15.5">
      <c r="A16" s="9" t="s">
        <v>9</v>
      </c>
      <c r="B16" s="110">
        <v>28.96</v>
      </c>
      <c r="C16" s="30">
        <v>1.64</v>
      </c>
      <c r="D16" s="30">
        <v>0.38</v>
      </c>
      <c r="E16" s="30">
        <v>6.88</v>
      </c>
      <c r="F16" s="30">
        <v>0</v>
      </c>
      <c r="G16" s="30">
        <f>SUM(B16:F16)</f>
        <v>37.86</v>
      </c>
      <c r="H16" s="30">
        <v>6.13</v>
      </c>
      <c r="I16" s="30">
        <f>G16/'Table 1 Area'!G17</f>
        <v>0.85368328485422451</v>
      </c>
      <c r="K16" s="9" t="s">
        <v>9</v>
      </c>
      <c r="L16" s="110">
        <v>18.86</v>
      </c>
      <c r="M16" s="30">
        <v>1.06</v>
      </c>
      <c r="N16" s="30">
        <v>0.93</v>
      </c>
      <c r="O16" s="30">
        <v>2</v>
      </c>
      <c r="P16" s="30">
        <v>0</v>
      </c>
      <c r="Q16" s="30">
        <f t="shared" si="8"/>
        <v>22.849999999999998</v>
      </c>
      <c r="R16" s="30">
        <v>3.58</v>
      </c>
      <c r="S16" s="30">
        <f>Q16/'Table 1 Area'!G17</f>
        <v>0.51523145955940386</v>
      </c>
      <c r="U16" s="9" t="s">
        <v>9</v>
      </c>
      <c r="V16" s="111">
        <v>11.36</v>
      </c>
      <c r="W16" s="30">
        <v>0.47</v>
      </c>
      <c r="X16" s="30">
        <v>0.39</v>
      </c>
      <c r="Y16" s="30">
        <v>2.06</v>
      </c>
      <c r="Z16" s="30">
        <v>0</v>
      </c>
      <c r="AA16" s="30">
        <f t="shared" si="9"/>
        <v>14.280000000000001</v>
      </c>
      <c r="AB16" s="30">
        <v>2.16</v>
      </c>
      <c r="AC16" s="30">
        <f>AA16/'Table 1 Area'!O17</f>
        <v>0.87222086489127781</v>
      </c>
    </row>
    <row r="17" spans="1:32" ht="15.5">
      <c r="A17" s="9" t="s">
        <v>10</v>
      </c>
      <c r="B17" s="112">
        <v>0.22001003426752502</v>
      </c>
      <c r="C17" s="67">
        <v>0.20498057999999997</v>
      </c>
      <c r="D17" s="67">
        <v>0.23914400999999996</v>
      </c>
      <c r="E17" s="67">
        <v>0.28794890999999995</v>
      </c>
      <c r="F17" s="67">
        <v>0</v>
      </c>
      <c r="G17" s="30">
        <f t="shared" ref="G17:G21" si="11">SUM(B17:F17)</f>
        <v>0.9520835342675249</v>
      </c>
      <c r="H17" s="67">
        <v>0.40189274489242416</v>
      </c>
      <c r="I17" s="30">
        <f>G17/'Table 1 Area'!G18</f>
        <v>1.9507949699057368</v>
      </c>
      <c r="J17" s="113"/>
      <c r="K17" s="114" t="s">
        <v>10</v>
      </c>
      <c r="L17" s="112">
        <v>0.13546021620418158</v>
      </c>
      <c r="M17" s="67">
        <v>0.12963887999999998</v>
      </c>
      <c r="N17" s="67">
        <v>0.15124536</v>
      </c>
      <c r="O17" s="67">
        <v>0.18211175999999996</v>
      </c>
      <c r="P17" s="67">
        <v>0</v>
      </c>
      <c r="Q17" s="30">
        <f t="shared" si="8"/>
        <v>0.59845621620418155</v>
      </c>
      <c r="R17" s="67">
        <v>0.25400952159815515</v>
      </c>
      <c r="S17" s="30">
        <f>Q17/'Table 1 Area'!G18</f>
        <v>1.2262215806285466</v>
      </c>
      <c r="T17" s="113"/>
      <c r="U17" s="114" t="s">
        <v>10</v>
      </c>
      <c r="V17" s="112">
        <v>0.14228736129802103</v>
      </c>
      <c r="W17" s="67">
        <v>0.10896584999999999</v>
      </c>
      <c r="X17" s="67">
        <v>0.12712682500000003</v>
      </c>
      <c r="Y17" s="67">
        <v>0.15307107499999995</v>
      </c>
      <c r="Z17" s="67">
        <v>0</v>
      </c>
      <c r="AA17" s="30">
        <f t="shared" si="9"/>
        <v>0.53145111129802103</v>
      </c>
      <c r="AB17" s="67">
        <v>0.21353400177981138</v>
      </c>
      <c r="AC17" s="30">
        <f>AA17/'Table 1 Area'!O18</f>
        <v>2.5605438165394117</v>
      </c>
    </row>
    <row r="18" spans="1:32" ht="15.5">
      <c r="A18" s="14" t="s">
        <v>11</v>
      </c>
      <c r="B18" s="111">
        <v>1.7249612861363235E-2</v>
      </c>
      <c r="C18" s="111"/>
      <c r="D18" s="111">
        <v>1.3337380847454009E-3</v>
      </c>
      <c r="E18" s="111">
        <v>1.4482571809047613E-2</v>
      </c>
      <c r="F18" s="111">
        <v>0</v>
      </c>
      <c r="G18" s="30">
        <f t="shared" si="11"/>
        <v>3.3065922755156248E-2</v>
      </c>
      <c r="H18" s="111">
        <v>8.2664806887890619E-3</v>
      </c>
      <c r="I18" s="30">
        <v>1.67847323630235</v>
      </c>
      <c r="K18" s="14" t="s">
        <v>11</v>
      </c>
      <c r="L18" s="111">
        <v>2.5139148139013644E-2</v>
      </c>
      <c r="M18" s="111"/>
      <c r="N18" s="111">
        <v>1.9411686405617519E-3</v>
      </c>
      <c r="O18" s="111">
        <v>2.1078437027441877E-2</v>
      </c>
      <c r="P18" s="111">
        <v>0</v>
      </c>
      <c r="Q18" s="30">
        <f t="shared" si="8"/>
        <v>4.8158753807017271E-2</v>
      </c>
      <c r="R18" s="111">
        <v>1.2039688451754318E-2</v>
      </c>
      <c r="S18" s="30">
        <v>2.4446067922343802</v>
      </c>
      <c r="U18" s="14" t="s">
        <v>11</v>
      </c>
      <c r="V18" s="111">
        <v>2.0612333834282025E-2</v>
      </c>
      <c r="W18" s="111"/>
      <c r="X18" s="111">
        <v>1.5922375475391469E-3</v>
      </c>
      <c r="Y18" s="111">
        <v>1.7289522495490164E-2</v>
      </c>
      <c r="Z18" s="111">
        <v>0</v>
      </c>
      <c r="AA18" s="30">
        <f t="shared" si="9"/>
        <v>3.9494093877311336E-2</v>
      </c>
      <c r="AB18" s="111">
        <v>9.8735234693278339E-3</v>
      </c>
      <c r="AC18" s="30">
        <v>2.01500478965874</v>
      </c>
    </row>
    <row r="19" spans="1:32" ht="15.5">
      <c r="A19" s="9" t="s">
        <v>12</v>
      </c>
      <c r="B19" s="30">
        <v>3.9</v>
      </c>
      <c r="C19" s="30">
        <v>0.5</v>
      </c>
      <c r="D19" s="30">
        <v>0.2</v>
      </c>
      <c r="E19" s="30">
        <v>-1.9</v>
      </c>
      <c r="F19" s="30">
        <v>0</v>
      </c>
      <c r="G19" s="30">
        <f t="shared" si="11"/>
        <v>2.7000000000000006</v>
      </c>
      <c r="H19" s="30">
        <f>G19*0.173</f>
        <v>0.46710000000000007</v>
      </c>
      <c r="I19" s="30">
        <f>G19/'Table 1 Area'!G20</f>
        <v>1.2026726057906461</v>
      </c>
      <c r="K19" s="9" t="s">
        <v>12</v>
      </c>
      <c r="L19" s="30">
        <v>5.7</v>
      </c>
      <c r="M19" s="30">
        <v>1.4</v>
      </c>
      <c r="N19" s="30">
        <v>0.8</v>
      </c>
      <c r="O19" s="30">
        <v>-1.6</v>
      </c>
      <c r="P19" s="30">
        <v>0</v>
      </c>
      <c r="Q19" s="30">
        <f t="shared" si="8"/>
        <v>6.2999999999999989</v>
      </c>
      <c r="R19" s="30">
        <f>Q19*0.173</f>
        <v>1.0898999999999996</v>
      </c>
      <c r="S19" s="30">
        <f>Q19/'Table 1 Area'!G20</f>
        <v>2.8062360801781732</v>
      </c>
      <c r="U19" s="9" t="s">
        <v>12</v>
      </c>
      <c r="V19" s="30">
        <v>10.6</v>
      </c>
      <c r="W19" s="30">
        <v>1.2</v>
      </c>
      <c r="X19" s="30">
        <v>0.4</v>
      </c>
      <c r="Y19" s="30">
        <v>-1.5</v>
      </c>
      <c r="Z19" s="30">
        <v>0</v>
      </c>
      <c r="AA19" s="30">
        <f t="shared" si="9"/>
        <v>10.7</v>
      </c>
      <c r="AB19" s="30">
        <v>1.8510999999999997</v>
      </c>
      <c r="AC19" s="30">
        <f>AA19/'Table 1 Area'!O20</f>
        <v>2.4552547039926571</v>
      </c>
    </row>
    <row r="20" spans="1:32" ht="15.5">
      <c r="A20" s="9" t="s">
        <v>13</v>
      </c>
      <c r="B20" s="30">
        <v>0.4122588312749485</v>
      </c>
      <c r="C20" s="30">
        <v>6.5098000800000028E-2</v>
      </c>
      <c r="D20" s="30">
        <v>2.1405150000000019E-2</v>
      </c>
      <c r="E20" s="30">
        <v>0.30415071600000076</v>
      </c>
      <c r="F20" s="30">
        <v>0</v>
      </c>
      <c r="G20" s="30">
        <f t="shared" si="11"/>
        <v>0.80291269807494925</v>
      </c>
      <c r="H20" s="30">
        <v>0.20072817451873731</v>
      </c>
      <c r="I20" s="30">
        <f>G20/'Table 1 Area'!G21</f>
        <v>1.2684244835307255</v>
      </c>
      <c r="K20" s="9" t="s">
        <v>13</v>
      </c>
      <c r="L20" s="30">
        <v>0.14290229877304009</v>
      </c>
      <c r="M20" s="30">
        <v>1.3066779000000025E-2</v>
      </c>
      <c r="N20" s="30">
        <v>3.5784540000000169E-3</v>
      </c>
      <c r="O20" s="30">
        <v>-6.3074770000001879E-3</v>
      </c>
      <c r="P20" s="111">
        <v>0</v>
      </c>
      <c r="Q20" s="30">
        <f t="shared" si="8"/>
        <v>0.15324005477303992</v>
      </c>
      <c r="R20" s="30">
        <v>3.8310013693259981E-2</v>
      </c>
      <c r="S20" s="30">
        <f>Q20/'Table 1 Area'!G21</f>
        <v>0.24208539458616102</v>
      </c>
      <c r="U20" s="9" t="s">
        <v>13</v>
      </c>
      <c r="V20" s="30">
        <v>8.295228596552251E-2</v>
      </c>
      <c r="W20" s="30">
        <v>1.1117844000000009E-2</v>
      </c>
      <c r="X20" s="30">
        <v>-1.4034600000000148E-3</v>
      </c>
      <c r="Y20" s="30">
        <v>4.1249520000000602E-3</v>
      </c>
      <c r="Z20" s="67">
        <v>0</v>
      </c>
      <c r="AA20" s="30">
        <f t="shared" si="9"/>
        <v>9.6791621965522573E-2</v>
      </c>
      <c r="AB20" s="30">
        <f>AB19*0.25</f>
        <v>0.46277499999999994</v>
      </c>
      <c r="AC20" s="30">
        <f>AA20/'Table 1 Area'!O21</f>
        <v>0.80358341191799576</v>
      </c>
    </row>
    <row r="21" spans="1:32" ht="17.5">
      <c r="A21" s="9" t="s">
        <v>53</v>
      </c>
      <c r="B21" s="107">
        <v>1.0595420842854582E-2</v>
      </c>
      <c r="C21" s="107">
        <v>2.1635823807832524E-3</v>
      </c>
      <c r="D21" s="107">
        <v>3.0644680096358809E-3</v>
      </c>
      <c r="E21" s="107">
        <v>2.3579045818451858E-2</v>
      </c>
      <c r="F21" s="107">
        <v>0</v>
      </c>
      <c r="G21" s="107">
        <f t="shared" si="11"/>
        <v>3.9402517051725573E-2</v>
      </c>
      <c r="H21" s="107">
        <v>1.0650401253623732E-3</v>
      </c>
      <c r="I21" s="107">
        <f>G21/'Table 1 Area'!G22</f>
        <v>0.25837716099492181</v>
      </c>
      <c r="K21" s="9" t="s">
        <v>53</v>
      </c>
      <c r="L21" s="107">
        <v>6.6108911158781036E-2</v>
      </c>
      <c r="M21" s="107">
        <v>1.3499437324523512E-2</v>
      </c>
      <c r="N21" s="107">
        <v>1.0530826416257166E-2</v>
      </c>
      <c r="O21" s="107">
        <v>0.14711876749002858</v>
      </c>
      <c r="P21" s="107">
        <v>0</v>
      </c>
      <c r="Q21" s="107">
        <f t="shared" si="8"/>
        <v>0.2372579423895903</v>
      </c>
      <c r="R21" s="107">
        <v>6.6451967933199695E-3</v>
      </c>
      <c r="S21" s="107">
        <f>Q21/'Table 1 Area'!G22</f>
        <v>1.555789786161248</v>
      </c>
      <c r="U21" s="9" t="s">
        <v>53</v>
      </c>
      <c r="V21" s="107">
        <v>0.42334643181120224</v>
      </c>
      <c r="W21" s="107">
        <v>8.6447340842056145E-2</v>
      </c>
      <c r="X21" s="107">
        <v>1.7671514567927742E-2</v>
      </c>
      <c r="Y21" s="107">
        <v>0.94211514857447054</v>
      </c>
      <c r="Z21" s="115">
        <v>0</v>
      </c>
      <c r="AA21" s="107">
        <f t="shared" si="9"/>
        <v>1.4695804357956566</v>
      </c>
      <c r="AB21" s="107">
        <v>4.2554330294707454E-2</v>
      </c>
      <c r="AC21" s="107">
        <f>AA21/'Table 1 Area'!O22</f>
        <v>1.850623895977404</v>
      </c>
    </row>
    <row r="22" spans="1:32" ht="15.5">
      <c r="A22" s="11" t="s">
        <v>6</v>
      </c>
      <c r="B22" s="50">
        <f t="shared" ref="B22:G22" si="12">SUM(B13:B21)</f>
        <v>61.857678075680937</v>
      </c>
      <c r="C22" s="50">
        <f t="shared" si="12"/>
        <v>5.8882644526435168</v>
      </c>
      <c r="D22" s="50">
        <f t="shared" si="12"/>
        <v>8.0633153483376852</v>
      </c>
      <c r="E22" s="50">
        <f t="shared" si="12"/>
        <v>7.089648710886391</v>
      </c>
      <c r="F22" s="50">
        <f t="shared" si="12"/>
        <v>0</v>
      </c>
      <c r="G22" s="50">
        <f t="shared" si="12"/>
        <v>82.898906587548538</v>
      </c>
      <c r="H22" s="103">
        <v>7.0604656119396987</v>
      </c>
      <c r="I22" s="50">
        <f>G22/'Table 1 Area'!G23</f>
        <v>1.5209750225998795</v>
      </c>
      <c r="K22" s="11" t="s">
        <v>6</v>
      </c>
      <c r="L22" s="50">
        <f t="shared" ref="L22:Q22" si="13">SUM(L13:L21)</f>
        <v>53.501901332628016</v>
      </c>
      <c r="M22" s="50">
        <f t="shared" si="13"/>
        <v>6.1073210080352034</v>
      </c>
      <c r="N22" s="50">
        <f t="shared" si="13"/>
        <v>9.0423034648942338</v>
      </c>
      <c r="O22" s="50">
        <f t="shared" si="13"/>
        <v>2.5574551284862648</v>
      </c>
      <c r="P22" s="50">
        <f t="shared" si="13"/>
        <v>0</v>
      </c>
      <c r="Q22" s="50">
        <f t="shared" si="13"/>
        <v>71.208980934043723</v>
      </c>
      <c r="R22" s="103">
        <v>5.2143883321946003</v>
      </c>
      <c r="S22" s="103">
        <f>Q22/'Table 1 Area'!G23</f>
        <v>1.3064958977606025</v>
      </c>
      <c r="U22" s="11" t="s">
        <v>6</v>
      </c>
      <c r="V22" s="50">
        <f t="shared" ref="V22:AA22" si="14">SUM(V13:V21)</f>
        <v>49.994260913663211</v>
      </c>
      <c r="W22" s="50">
        <f t="shared" si="14"/>
        <v>5.3128710669528818</v>
      </c>
      <c r="X22" s="50">
        <f t="shared" si="14"/>
        <v>7.9395750216670438</v>
      </c>
      <c r="Y22" s="50">
        <f t="shared" si="14"/>
        <v>3.4867722849383815</v>
      </c>
      <c r="Z22" s="50">
        <f t="shared" si="14"/>
        <v>0</v>
      </c>
      <c r="AA22" s="38">
        <f t="shared" si="14"/>
        <v>66.733479287221513</v>
      </c>
      <c r="AB22" s="103">
        <v>4.5164577184540793</v>
      </c>
      <c r="AC22" s="103">
        <f>AA22/'Table 1 Area'!O23</f>
        <v>2.53626869340818</v>
      </c>
    </row>
    <row r="23" spans="1:32" s="30" customFormat="1" ht="15.5">
      <c r="A23" s="116" t="s">
        <v>50</v>
      </c>
      <c r="B23" s="117">
        <f>B11+B22</f>
        <v>87.267410256886237</v>
      </c>
      <c r="C23" s="117">
        <f t="shared" ref="C23:G23" si="15">C11+C22</f>
        <v>8.4857740242991468</v>
      </c>
      <c r="D23" s="117">
        <f t="shared" si="15"/>
        <v>13.670700684893976</v>
      </c>
      <c r="E23" s="117">
        <f t="shared" si="15"/>
        <v>12.063126344865085</v>
      </c>
      <c r="F23" s="117">
        <f t="shared" si="15"/>
        <v>0</v>
      </c>
      <c r="G23" s="117">
        <f t="shared" si="15"/>
        <v>121.48701131094444</v>
      </c>
      <c r="H23" s="117">
        <v>8.1012023022038377</v>
      </c>
      <c r="I23" s="117">
        <f>G23/('Table 1 Area'!G12+'Table 1 Area'!G23)</f>
        <v>1.9952933452796904</v>
      </c>
      <c r="K23" s="116" t="s">
        <v>50</v>
      </c>
      <c r="L23" s="117">
        <f>L11+L22</f>
        <v>96.919568131502402</v>
      </c>
      <c r="M23" s="117">
        <f t="shared" ref="M23" si="16">M11+M22</f>
        <v>6.1320317099989365</v>
      </c>
      <c r="N23" s="117">
        <f t="shared" ref="N23" si="17">N11+N22</f>
        <v>18.844117664129087</v>
      </c>
      <c r="O23" s="117">
        <f t="shared" ref="O23" si="18">O11+O22</f>
        <v>12.307752861590654</v>
      </c>
      <c r="P23" s="117">
        <f t="shared" ref="P23" si="19">P11+P22</f>
        <v>0</v>
      </c>
      <c r="Q23" s="117">
        <f t="shared" ref="Q23" si="20">Q11+Q22</f>
        <v>134.20347036722109</v>
      </c>
      <c r="R23" s="117">
        <v>8.7582055156899248</v>
      </c>
      <c r="S23" s="117">
        <f>Q23/('Table 1 Area'!K12+'Table 1 Area'!K23)</f>
        <v>2.3374728865578986</v>
      </c>
      <c r="U23" s="116" t="s">
        <v>50</v>
      </c>
      <c r="V23" s="117">
        <f>V11+V22</f>
        <v>79.109970586414931</v>
      </c>
      <c r="W23" s="117">
        <f t="shared" ref="W23" si="21">W11+W22</f>
        <v>5.3213065745446455</v>
      </c>
      <c r="X23" s="117">
        <f t="shared" ref="X23" si="22">X11+X22</f>
        <v>15.05947878536416</v>
      </c>
      <c r="Y23" s="117">
        <f t="shared" ref="Y23" si="23">Y11+Y22</f>
        <v>10.699121004355629</v>
      </c>
      <c r="Z23" s="117">
        <f t="shared" ref="Z23" si="24">Z11+Z22</f>
        <v>0</v>
      </c>
      <c r="AA23" s="117">
        <f t="shared" ref="AA23" si="25">AA11+AA22</f>
        <v>110.18987695067936</v>
      </c>
      <c r="AB23" s="117">
        <v>6.6804638081039718</v>
      </c>
      <c r="AC23" s="117">
        <f>AA23/('Table 1 Area'!O12+'Table 1 Area'!O23)</f>
        <v>3.494023215510083</v>
      </c>
    </row>
    <row r="24" spans="1:32" ht="15.5">
      <c r="A24" s="56" t="s">
        <v>69</v>
      </c>
      <c r="B24" s="28"/>
      <c r="C24" s="28"/>
      <c r="D24" s="28"/>
      <c r="E24" s="28"/>
      <c r="F24" s="28"/>
      <c r="G24" s="28"/>
      <c r="H24" s="28"/>
      <c r="I24" s="28"/>
      <c r="K24" s="56" t="s">
        <v>69</v>
      </c>
      <c r="L24" s="28"/>
      <c r="M24" s="28"/>
      <c r="N24" s="28"/>
      <c r="O24" s="28"/>
      <c r="P24" s="28"/>
      <c r="Q24" s="28"/>
      <c r="R24" s="28"/>
      <c r="S24" s="28"/>
      <c r="U24" s="56" t="s">
        <v>69</v>
      </c>
      <c r="V24" s="28"/>
      <c r="W24" s="28"/>
      <c r="X24" s="28"/>
      <c r="Y24" s="28"/>
      <c r="Z24" s="28"/>
      <c r="AA24" s="28"/>
      <c r="AB24" s="28"/>
      <c r="AC24" s="28"/>
    </row>
    <row r="25" spans="1:32" ht="17.5">
      <c r="A25" s="9" t="s">
        <v>70</v>
      </c>
      <c r="B25" s="28"/>
      <c r="C25" s="28"/>
      <c r="D25" s="28"/>
      <c r="E25" s="28"/>
      <c r="F25" s="28"/>
      <c r="G25" s="28"/>
      <c r="H25" s="28"/>
      <c r="I25" s="28"/>
      <c r="K25" s="9" t="s">
        <v>70</v>
      </c>
      <c r="L25" s="28"/>
      <c r="M25" s="28"/>
      <c r="N25" s="28"/>
      <c r="O25" s="28"/>
      <c r="P25" s="28"/>
      <c r="Q25" s="28"/>
      <c r="R25" s="28"/>
      <c r="S25" s="28"/>
      <c r="U25" s="9" t="s">
        <v>70</v>
      </c>
      <c r="V25" s="28"/>
      <c r="W25" s="28"/>
      <c r="X25" s="28"/>
      <c r="Y25" s="28"/>
      <c r="Z25" s="28"/>
      <c r="AA25" s="28"/>
      <c r="AB25" s="28"/>
      <c r="AC25" s="28"/>
      <c r="AF25" s="28"/>
    </row>
    <row r="26" spans="1:32" ht="15.5">
      <c r="A26" s="9" t="s">
        <v>64</v>
      </c>
      <c r="B26" s="28"/>
      <c r="C26" s="28"/>
      <c r="D26" s="28"/>
      <c r="E26" s="28"/>
      <c r="F26" s="28"/>
      <c r="G26" s="30"/>
      <c r="H26" s="30"/>
      <c r="I26" s="30"/>
      <c r="K26" s="9" t="s">
        <v>64</v>
      </c>
      <c r="L26" s="28"/>
      <c r="M26" s="28"/>
      <c r="N26" s="28"/>
      <c r="O26" s="28"/>
      <c r="P26" s="28"/>
      <c r="Q26" s="30"/>
      <c r="R26" s="30"/>
      <c r="S26" s="30"/>
      <c r="U26" s="9" t="s">
        <v>64</v>
      </c>
      <c r="V26" s="28"/>
      <c r="W26" s="28"/>
      <c r="X26" s="28"/>
      <c r="Y26" s="28"/>
      <c r="Z26" s="28"/>
      <c r="AA26" s="30"/>
      <c r="AB26" s="30"/>
      <c r="AC26" s="30"/>
    </row>
    <row r="27" spans="1:32" ht="15.5">
      <c r="A27" s="9" t="s">
        <v>14</v>
      </c>
      <c r="B27" s="28"/>
      <c r="C27" s="28"/>
      <c r="D27" s="28"/>
      <c r="E27" s="28"/>
      <c r="F27" s="28"/>
      <c r="G27" s="28"/>
      <c r="H27" s="28"/>
      <c r="I27" s="28"/>
      <c r="K27" s="9" t="s">
        <v>14</v>
      </c>
      <c r="L27" s="28"/>
      <c r="M27" s="28"/>
      <c r="N27" s="28"/>
      <c r="O27" s="28"/>
      <c r="P27" s="28"/>
      <c r="Q27" s="28"/>
      <c r="R27" s="28"/>
      <c r="S27" s="28"/>
      <c r="U27" s="9" t="s">
        <v>14</v>
      </c>
      <c r="V27" s="28"/>
      <c r="W27" s="28"/>
      <c r="X27" s="28"/>
      <c r="Y27" s="28"/>
      <c r="Z27" s="28"/>
      <c r="AA27" s="28"/>
      <c r="AB27" s="28"/>
      <c r="AC27" s="28"/>
    </row>
    <row r="28" spans="1:32" ht="15.5">
      <c r="A28" s="14" t="s">
        <v>15</v>
      </c>
      <c r="B28" s="28"/>
      <c r="C28" s="28"/>
      <c r="D28" s="28"/>
      <c r="E28" s="28"/>
      <c r="F28" s="28"/>
      <c r="G28" s="28"/>
      <c r="H28" s="28"/>
      <c r="I28" s="28"/>
      <c r="K28" s="14" t="s">
        <v>15</v>
      </c>
      <c r="L28" s="28"/>
      <c r="M28" s="28"/>
      <c r="N28" s="28"/>
      <c r="O28" s="28"/>
      <c r="P28" s="28"/>
      <c r="Q28" s="28"/>
      <c r="R28" s="28"/>
      <c r="S28" s="28"/>
      <c r="U28" s="14" t="s">
        <v>15</v>
      </c>
      <c r="V28" s="28"/>
      <c r="W28" s="28"/>
      <c r="X28" s="28"/>
      <c r="Y28" s="28"/>
      <c r="Z28" s="28"/>
      <c r="AA28" s="28"/>
      <c r="AB28" s="28"/>
      <c r="AC28" s="28"/>
    </row>
    <row r="29" spans="1:32" ht="15.5">
      <c r="A29" s="14" t="s">
        <v>16</v>
      </c>
      <c r="B29" s="28"/>
      <c r="C29" s="28"/>
      <c r="D29" s="28"/>
      <c r="E29" s="28"/>
      <c r="F29" s="28"/>
      <c r="G29" s="28"/>
      <c r="H29" s="28"/>
      <c r="I29" s="28"/>
      <c r="K29" s="14" t="s">
        <v>16</v>
      </c>
      <c r="L29" s="28"/>
      <c r="M29" s="28"/>
      <c r="N29" s="28"/>
      <c r="O29" s="28"/>
      <c r="P29" s="28"/>
      <c r="Q29" s="28"/>
      <c r="R29" s="28"/>
      <c r="S29" s="28"/>
      <c r="U29" s="14" t="s">
        <v>16</v>
      </c>
      <c r="V29" s="28"/>
      <c r="W29" s="28"/>
      <c r="X29" s="28"/>
      <c r="Y29" s="28"/>
      <c r="Z29" s="28"/>
      <c r="AA29" s="28"/>
      <c r="AB29" s="28"/>
      <c r="AC29" s="28"/>
    </row>
    <row r="30" spans="1:32" ht="15.5">
      <c r="A30" s="14" t="s">
        <v>17</v>
      </c>
      <c r="B30" s="29"/>
      <c r="C30" s="29"/>
      <c r="D30" s="29"/>
      <c r="E30" s="29"/>
      <c r="F30" s="29"/>
      <c r="G30" s="29"/>
      <c r="H30" s="29"/>
      <c r="I30" s="29"/>
      <c r="K30" s="14" t="s">
        <v>17</v>
      </c>
      <c r="L30" s="29"/>
      <c r="M30" s="29"/>
      <c r="N30" s="29"/>
      <c r="O30" s="29"/>
      <c r="P30" s="29"/>
      <c r="Q30" s="29"/>
      <c r="R30" s="29"/>
      <c r="S30" s="29"/>
      <c r="U30" s="14" t="s">
        <v>17</v>
      </c>
      <c r="V30" s="29"/>
      <c r="W30" s="29"/>
      <c r="X30" s="29"/>
      <c r="Y30" s="29"/>
      <c r="Z30" s="29"/>
      <c r="AA30" s="29"/>
      <c r="AB30" s="29"/>
      <c r="AC30" s="29"/>
    </row>
    <row r="31" spans="1:32" ht="15.5">
      <c r="A31" s="11" t="s">
        <v>6</v>
      </c>
      <c r="B31" s="38">
        <f t="shared" ref="B31:G31" si="26">SUM(B25:B30)</f>
        <v>0</v>
      </c>
      <c r="C31" s="38">
        <f t="shared" si="26"/>
        <v>0</v>
      </c>
      <c r="D31" s="38">
        <f t="shared" si="26"/>
        <v>0</v>
      </c>
      <c r="E31" s="38">
        <f t="shared" si="26"/>
        <v>0</v>
      </c>
      <c r="F31" s="38">
        <f t="shared" si="26"/>
        <v>0</v>
      </c>
      <c r="G31" s="38">
        <f t="shared" si="26"/>
        <v>0</v>
      </c>
      <c r="H31" s="28"/>
      <c r="I31" s="28"/>
      <c r="K31" s="11" t="s">
        <v>6</v>
      </c>
      <c r="L31" s="38">
        <f t="shared" ref="L31:Q31" si="27">SUM(L25:L30)</f>
        <v>0</v>
      </c>
      <c r="M31" s="38">
        <f t="shared" si="27"/>
        <v>0</v>
      </c>
      <c r="N31" s="38">
        <f t="shared" si="27"/>
        <v>0</v>
      </c>
      <c r="O31" s="38">
        <f t="shared" si="27"/>
        <v>0</v>
      </c>
      <c r="P31" s="38">
        <f t="shared" si="27"/>
        <v>0</v>
      </c>
      <c r="Q31" s="38">
        <f t="shared" si="27"/>
        <v>0</v>
      </c>
      <c r="R31" s="28"/>
      <c r="S31" s="28"/>
      <c r="U31" s="11" t="s">
        <v>6</v>
      </c>
      <c r="V31" s="38">
        <f t="shared" ref="V31:AA31" si="28">SUM(V25:V30)</f>
        <v>0</v>
      </c>
      <c r="W31" s="38">
        <f t="shared" si="28"/>
        <v>0</v>
      </c>
      <c r="X31" s="38">
        <f t="shared" si="28"/>
        <v>0</v>
      </c>
      <c r="Y31" s="38">
        <f t="shared" si="28"/>
        <v>0</v>
      </c>
      <c r="Z31" s="38">
        <f t="shared" si="28"/>
        <v>0</v>
      </c>
      <c r="AA31" s="38">
        <f t="shared" si="28"/>
        <v>0</v>
      </c>
      <c r="AB31" s="28"/>
      <c r="AC31" s="28"/>
    </row>
    <row r="32" spans="1:32" ht="15.5">
      <c r="A32" s="19" t="s">
        <v>19</v>
      </c>
      <c r="B32" s="29"/>
      <c r="C32" s="29"/>
      <c r="D32" s="29"/>
      <c r="E32" s="29"/>
      <c r="F32" s="29"/>
      <c r="G32" s="29"/>
      <c r="H32" s="29"/>
      <c r="I32" s="29"/>
      <c r="K32" s="19" t="s">
        <v>19</v>
      </c>
      <c r="L32" s="29"/>
      <c r="M32" s="29"/>
      <c r="N32" s="29"/>
      <c r="O32" s="29"/>
      <c r="P32" s="29"/>
      <c r="Q32" s="29"/>
      <c r="R32" s="29"/>
      <c r="S32" s="29"/>
      <c r="U32" s="19" t="s">
        <v>19</v>
      </c>
      <c r="V32" s="29"/>
      <c r="W32" s="29"/>
      <c r="X32" s="29"/>
      <c r="Y32" s="29"/>
      <c r="Z32" s="29"/>
      <c r="AA32" s="29"/>
      <c r="AB32" s="29"/>
      <c r="AC32" s="29"/>
    </row>
    <row r="33" spans="1:23" ht="17.5">
      <c r="A33" s="32" t="s">
        <v>51</v>
      </c>
      <c r="K33" s="32"/>
      <c r="U33" s="32"/>
    </row>
    <row r="34" spans="1:23" ht="17.5">
      <c r="A34" s="27" t="s">
        <v>49</v>
      </c>
      <c r="K34" s="27"/>
      <c r="U34" s="27"/>
    </row>
    <row r="35" spans="1:23" ht="17.5">
      <c r="A35" s="31" t="s">
        <v>66</v>
      </c>
      <c r="K35" s="31"/>
      <c r="U35" s="31"/>
    </row>
    <row r="36" spans="1:23" ht="17.5">
      <c r="A36" s="27" t="s">
        <v>46</v>
      </c>
      <c r="K36" s="27"/>
      <c r="U36" s="27"/>
    </row>
    <row r="37" spans="1:23" ht="17.5">
      <c r="A37" s="31" t="s">
        <v>96</v>
      </c>
      <c r="K37" s="31"/>
      <c r="U37" s="31"/>
    </row>
    <row r="38" spans="1:23" ht="17.5">
      <c r="A38" s="45" t="s">
        <v>67</v>
      </c>
      <c r="C38" s="44"/>
      <c r="K38" s="45"/>
      <c r="M38" s="44"/>
      <c r="U38" s="45"/>
      <c r="W38" s="44"/>
    </row>
    <row r="39" spans="1:23" ht="17.5">
      <c r="A39" s="45" t="s">
        <v>72</v>
      </c>
      <c r="C39" s="44"/>
      <c r="K39" s="45"/>
      <c r="M39" s="44"/>
      <c r="U39" s="45"/>
      <c r="W39" s="44"/>
    </row>
    <row r="40" spans="1:23" ht="17.5">
      <c r="A40" s="31" t="s">
        <v>71</v>
      </c>
      <c r="K40" s="31"/>
      <c r="U40" s="31"/>
    </row>
    <row r="41" spans="1:23" ht="17.5">
      <c r="A41" s="31" t="s">
        <v>68</v>
      </c>
      <c r="K41" s="31"/>
      <c r="U41" s="31"/>
    </row>
  </sheetData>
  <mergeCells count="6">
    <mergeCell ref="V3:AC3"/>
    <mergeCell ref="A3:A4"/>
    <mergeCell ref="B3:I3"/>
    <mergeCell ref="K3:K4"/>
    <mergeCell ref="L3:S3"/>
    <mergeCell ref="U3:U4"/>
  </mergeCells>
  <phoneticPr fontId="25"/>
  <pageMargins left="0.70000000000000007" right="0.70000000000000007" top="0.75000000000000011" bottom="0.75000000000000011" header="0.30000000000000004" footer="0.30000000000000004"/>
  <pageSetup paperSize="9" scale="2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Graphics</vt:lpstr>
      <vt:lpstr>Table 1 Area</vt:lpstr>
      <vt:lpstr>Table 2 Stock</vt:lpstr>
      <vt:lpstr>Table 3 Stock Change</vt:lpstr>
      <vt:lpstr>Table 4 Afforest</vt:lpstr>
      <vt:lpstr>'Table 1 Area'!Print_Area</vt:lpstr>
      <vt:lpstr>'Table 2 Stock'!Print_Area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Porth, Laurie - FS, CO</cp:lastModifiedBy>
  <cp:lastPrinted>2022-03-03T17:33:09Z</cp:lastPrinted>
  <dcterms:created xsi:type="dcterms:W3CDTF">2014-02-17T20:47:17Z</dcterms:created>
  <dcterms:modified xsi:type="dcterms:W3CDTF">2024-04-16T21:29:29Z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etDate">
    <vt:lpwstr>2023-08-04T07:31:06Z</vt:lpwstr>
  </property>
  <property fmtid="{D5CDD505-2E9C-101B-9397-08002B2CF9AE}" pid="4" name="MSIP_Label_1665d9ee-429a-4d5f-97cc-cfb56e044a6e_Method">
    <vt:lpwstr>Privileged</vt:lpwstr>
  </property>
  <property fmtid="{D5CDD505-2E9C-101B-9397-08002B2CF9AE}" pid="5" name="MSIP_Label_1665d9ee-429a-4d5f-97cc-cfb56e044a6e_Name">
    <vt:lpwstr>1665d9ee-429a-4d5f-97cc-cfb56e044a6e</vt:lpwstr>
  </property>
  <property fmtid="{D5CDD505-2E9C-101B-9397-08002B2CF9AE}" pid="6" name="MSIP_Label_1665d9ee-429a-4d5f-97cc-cfb56e044a6e_SiteId">
    <vt:lpwstr>66cf5074-5afe-48d1-a691-a12b2121f44b</vt:lpwstr>
  </property>
  <property fmtid="{D5CDD505-2E9C-101B-9397-08002B2CF9AE}" pid="7" name="MSIP_Label_1665d9ee-429a-4d5f-97cc-cfb56e044a6e_ActionId">
    <vt:lpwstr>0689384a-f4e7-46fb-b896-3a4902e68338</vt:lpwstr>
  </property>
  <property fmtid="{D5CDD505-2E9C-101B-9397-08002B2CF9AE}" pid="8" name="MSIP_Label_1665d9ee-429a-4d5f-97cc-cfb56e044a6e_ContentBits">
    <vt:lpwstr>0</vt:lpwstr>
  </property>
</Properties>
</file>