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 PC\Dropbox (Ecohydrology Lab)\_Projects\Wilkinson et al - Northern peat fire review\Upload_to_Zenodo\"/>
    </mc:Choice>
  </mc:AlternateContent>
  <xr:revisionPtr revIDLastSave="0" documentId="13_ncr:1_{76610E10-01A8-4855-8000-5958137F8ED2}" xr6:coauthVersionLast="47" xr6:coauthVersionMax="47" xr10:uidLastSave="{00000000-0000-0000-0000-000000000000}"/>
  <bookViews>
    <workbookView xWindow="-108" yWindow="-108" windowWidth="23256" windowHeight="12576" activeTab="2" xr2:uid="{60DAAABC-27C8-482D-B98C-9F4E683AE7DC}"/>
  </bookViews>
  <sheets>
    <sheet name="meta" sheetId="3" r:id="rId1"/>
    <sheet name="burned" sheetId="1" r:id="rId2"/>
    <sheet name="not_burne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35" i="2" l="1"/>
  <c r="T335" i="2" s="1"/>
  <c r="S339" i="2"/>
  <c r="T339" i="2" s="1"/>
  <c r="S338" i="2"/>
  <c r="T338" i="2" s="1"/>
  <c r="S337" i="2"/>
  <c r="T337" i="2" s="1"/>
  <c r="S336" i="2"/>
  <c r="T336" i="2" s="1"/>
  <c r="S334" i="2"/>
  <c r="T334" i="2" s="1"/>
  <c r="S333" i="2"/>
  <c r="T333" i="2" s="1"/>
  <c r="S332" i="2"/>
  <c r="T332" i="2" s="1"/>
  <c r="S331" i="2"/>
  <c r="T331" i="2" s="1"/>
  <c r="T330" i="2"/>
  <c r="T329" i="2"/>
  <c r="R328" i="2"/>
  <c r="T328" i="2" s="1"/>
  <c r="R327" i="2"/>
  <c r="T327" i="2" s="1"/>
  <c r="R326" i="2"/>
  <c r="T326" i="2" s="1"/>
  <c r="R325" i="2"/>
  <c r="T325" i="2" s="1"/>
  <c r="R324" i="2"/>
  <c r="T324" i="2" s="1"/>
  <c r="R323" i="2"/>
  <c r="T323" i="2" s="1"/>
  <c r="R322" i="2"/>
  <c r="T322" i="2" s="1"/>
  <c r="R321" i="2"/>
  <c r="T321" i="2" s="1"/>
  <c r="R320" i="2"/>
  <c r="T320" i="2" s="1"/>
  <c r="R319" i="2"/>
  <c r="T319" i="2" s="1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R318" i="2"/>
  <c r="T318" i="2" s="1"/>
  <c r="R317" i="2"/>
  <c r="T317" i="2" s="1"/>
  <c r="R316" i="2"/>
  <c r="T316" i="2" s="1"/>
  <c r="R315" i="2"/>
  <c r="T315" i="2" s="1"/>
  <c r="R314" i="2"/>
  <c r="T314" i="2" s="1"/>
  <c r="R313" i="2"/>
  <c r="T313" i="2" s="1"/>
  <c r="R312" i="2"/>
  <c r="T312" i="2" s="1"/>
  <c r="R311" i="2"/>
  <c r="T311" i="2" s="1"/>
  <c r="R310" i="2"/>
  <c r="T310" i="2" s="1"/>
  <c r="R309" i="2"/>
  <c r="T309" i="2" s="1"/>
  <c r="R308" i="2"/>
  <c r="T308" i="2" s="1"/>
  <c r="R307" i="2"/>
  <c r="T307" i="2" s="1"/>
  <c r="R306" i="2"/>
  <c r="T306" i="2" s="1"/>
  <c r="R305" i="2"/>
  <c r="T305" i="2" s="1"/>
  <c r="R304" i="2"/>
  <c r="T304" i="2" s="1"/>
  <c r="R303" i="2"/>
  <c r="T303" i="2"/>
  <c r="T300" i="2"/>
  <c r="R302" i="2"/>
  <c r="T302" i="2" s="1"/>
  <c r="R301" i="2"/>
  <c r="T301" i="2" s="1"/>
  <c r="R300" i="2"/>
  <c r="R299" i="2"/>
  <c r="T299" i="2" s="1"/>
  <c r="R298" i="2"/>
  <c r="T298" i="2" s="1"/>
  <c r="R297" i="2"/>
  <c r="T297" i="2" s="1"/>
  <c r="R290" i="2"/>
  <c r="T290" i="2" s="1"/>
  <c r="K292" i="2"/>
  <c r="R292" i="2" s="1"/>
  <c r="T292" i="2" s="1"/>
  <c r="K291" i="2"/>
  <c r="R291" i="2" s="1"/>
  <c r="T291" i="2" s="1"/>
  <c r="S289" i="2"/>
  <c r="T289" i="2" s="1"/>
  <c r="S288" i="2"/>
  <c r="T288" i="2" s="1"/>
  <c r="S287" i="2"/>
  <c r="T287" i="2" s="1"/>
  <c r="S286" i="2"/>
  <c r="T286" i="2" s="1"/>
  <c r="S285" i="2"/>
  <c r="T285" i="2" s="1"/>
  <c r="S284" i="2"/>
  <c r="T284" i="2" s="1"/>
  <c r="T280" i="2"/>
  <c r="T279" i="2"/>
  <c r="T278" i="2"/>
  <c r="T277" i="2"/>
  <c r="T276" i="2"/>
  <c r="S275" i="2"/>
  <c r="S274" i="2"/>
  <c r="S273" i="2"/>
  <c r="S272" i="2"/>
  <c r="S271" i="2"/>
  <c r="R275" i="2"/>
  <c r="R274" i="2"/>
  <c r="R273" i="2"/>
  <c r="R272" i="2"/>
  <c r="R271" i="2"/>
  <c r="S270" i="2"/>
  <c r="S269" i="2"/>
  <c r="R270" i="2"/>
  <c r="R269" i="2"/>
  <c r="R268" i="2"/>
  <c r="T268" i="2" s="1"/>
  <c r="R267" i="2"/>
  <c r="T267" i="2" s="1"/>
  <c r="R266" i="2"/>
  <c r="T266" i="2" s="1"/>
  <c r="R265" i="2"/>
  <c r="T265" i="2" s="1"/>
  <c r="R264" i="2"/>
  <c r="T264" i="2" s="1"/>
  <c r="R263" i="2"/>
  <c r="T263" i="2" s="1"/>
  <c r="R262" i="2"/>
  <c r="T262" i="2" s="1"/>
  <c r="R261" i="2"/>
  <c r="T261" i="2" s="1"/>
  <c r="R260" i="2"/>
  <c r="T260" i="2" s="1"/>
  <c r="R259" i="2"/>
  <c r="T259" i="2" s="1"/>
  <c r="R258" i="2"/>
  <c r="T258" i="2" s="1"/>
  <c r="R257" i="2"/>
  <c r="T257" i="2" s="1"/>
  <c r="R256" i="2"/>
  <c r="T256" i="2" s="1"/>
  <c r="R255" i="2"/>
  <c r="T255" i="2" s="1"/>
  <c r="K254" i="2"/>
  <c r="R254" i="2" s="1"/>
  <c r="K253" i="2"/>
  <c r="R253" i="2" s="1"/>
  <c r="S254" i="2"/>
  <c r="S253" i="2"/>
  <c r="S252" i="2"/>
  <c r="T252" i="2" s="1"/>
  <c r="S251" i="2"/>
  <c r="T251" i="2" s="1"/>
  <c r="S250" i="2"/>
  <c r="T250" i="2" s="1"/>
  <c r="S249" i="2"/>
  <c r="T249" i="2" s="1"/>
  <c r="S248" i="2"/>
  <c r="T248" i="2" s="1"/>
  <c r="S247" i="2"/>
  <c r="T247" i="2" s="1"/>
  <c r="S170" i="2"/>
  <c r="S169" i="2"/>
  <c r="S168" i="2"/>
  <c r="S167" i="2"/>
  <c r="S166" i="2"/>
  <c r="S165" i="2"/>
  <c r="R170" i="2"/>
  <c r="R169" i="2"/>
  <c r="R168" i="2"/>
  <c r="R167" i="2"/>
  <c r="R166" i="2"/>
  <c r="R165" i="2"/>
  <c r="R239" i="2"/>
  <c r="T239" i="2" s="1"/>
  <c r="R238" i="2"/>
  <c r="T238" i="2" s="1"/>
  <c r="R237" i="2"/>
  <c r="T237" i="2" s="1"/>
  <c r="R236" i="2"/>
  <c r="T236" i="2" s="1"/>
  <c r="R235" i="2"/>
  <c r="T235" i="2" s="1"/>
  <c r="R226" i="2"/>
  <c r="T226" i="2" s="1"/>
  <c r="R225" i="2"/>
  <c r="T225" i="2" s="1"/>
  <c r="R224" i="2"/>
  <c r="T224" i="2" s="1"/>
  <c r="R223" i="2"/>
  <c r="T223" i="2" s="1"/>
  <c r="R222" i="2"/>
  <c r="T222" i="2" s="1"/>
  <c r="K221" i="2"/>
  <c r="R221" i="2" s="1"/>
  <c r="T221" i="2" s="1"/>
  <c r="R220" i="2"/>
  <c r="T220" i="2" s="1"/>
  <c r="R219" i="2"/>
  <c r="T219" i="2" s="1"/>
  <c r="R218" i="2"/>
  <c r="T218" i="2" s="1"/>
  <c r="R217" i="2"/>
  <c r="T217" i="2" s="1"/>
  <c r="R216" i="2"/>
  <c r="T216" i="2" s="1"/>
  <c r="R215" i="2"/>
  <c r="T215" i="2" s="1"/>
  <c r="R214" i="2"/>
  <c r="T214" i="2" s="1"/>
  <c r="R213" i="2"/>
  <c r="T213" i="2" s="1"/>
  <c r="R212" i="2"/>
  <c r="T212" i="2" s="1"/>
  <c r="R211" i="2"/>
  <c r="T211" i="2" s="1"/>
  <c r="R210" i="2"/>
  <c r="T210" i="2" s="1"/>
  <c r="R209" i="2"/>
  <c r="T209" i="2" s="1"/>
  <c r="R208" i="2"/>
  <c r="T208" i="2" s="1"/>
  <c r="R207" i="2"/>
  <c r="T207" i="2" s="1"/>
  <c r="R206" i="2"/>
  <c r="T206" i="2" s="1"/>
  <c r="R205" i="2"/>
  <c r="T205" i="2" s="1"/>
  <c r="R204" i="2"/>
  <c r="T204" i="2" s="1"/>
  <c r="R203" i="2"/>
  <c r="T203" i="2" s="1"/>
  <c r="R202" i="2"/>
  <c r="T202" i="2" s="1"/>
  <c r="R201" i="2"/>
  <c r="T201" i="2" s="1"/>
  <c r="R200" i="2"/>
  <c r="T200" i="2" s="1"/>
  <c r="R199" i="2"/>
  <c r="T199" i="2" s="1"/>
  <c r="R198" i="2"/>
  <c r="T198" i="2" s="1"/>
  <c r="R197" i="2"/>
  <c r="T197" i="2" s="1"/>
  <c r="R196" i="2"/>
  <c r="T196" i="2" s="1"/>
  <c r="R195" i="2"/>
  <c r="T195" i="2" s="1"/>
  <c r="R194" i="2"/>
  <c r="T194" i="2" s="1"/>
  <c r="R193" i="2"/>
  <c r="T193" i="2" s="1"/>
  <c r="R192" i="2"/>
  <c r="T192" i="2" s="1"/>
  <c r="R191" i="2"/>
  <c r="T191" i="2" s="1"/>
  <c r="R190" i="2"/>
  <c r="T190" i="2" s="1"/>
  <c r="R189" i="2"/>
  <c r="T189" i="2" s="1"/>
  <c r="R188" i="2"/>
  <c r="T188" i="2" s="1"/>
  <c r="R187" i="2"/>
  <c r="T187" i="2" s="1"/>
  <c r="R186" i="2"/>
  <c r="T186" i="2" s="1"/>
  <c r="R185" i="2"/>
  <c r="T185" i="2" s="1"/>
  <c r="R184" i="2"/>
  <c r="T184" i="2" s="1"/>
  <c r="R183" i="2"/>
  <c r="T183" i="2" s="1"/>
  <c r="R182" i="2"/>
  <c r="T182" i="2" s="1"/>
  <c r="R181" i="2"/>
  <c r="T181" i="2" s="1"/>
  <c r="R180" i="2"/>
  <c r="T180" i="2" s="1"/>
  <c r="R179" i="2"/>
  <c r="T179" i="2" s="1"/>
  <c r="R178" i="2"/>
  <c r="T178" i="2" s="1"/>
  <c r="R234" i="2"/>
  <c r="T234" i="2" s="1"/>
  <c r="R233" i="2"/>
  <c r="T233" i="2" s="1"/>
  <c r="R232" i="2"/>
  <c r="T232" i="2" s="1"/>
  <c r="R231" i="2"/>
  <c r="T231" i="2" s="1"/>
  <c r="R230" i="2"/>
  <c r="T230" i="2" s="1"/>
  <c r="R229" i="2"/>
  <c r="T229" i="2" s="1"/>
  <c r="R228" i="2"/>
  <c r="T228" i="2" s="1"/>
  <c r="R227" i="2"/>
  <c r="T227" i="2" s="1"/>
  <c r="R11" i="2"/>
  <c r="T11" i="2" s="1"/>
  <c r="R10" i="2"/>
  <c r="T10" i="2" s="1"/>
  <c r="R9" i="2"/>
  <c r="T9" i="2" s="1"/>
  <c r="R8" i="2"/>
  <c r="T8" i="2" s="1"/>
  <c r="R7" i="2"/>
  <c r="T7" i="2" s="1"/>
  <c r="R6" i="2"/>
  <c r="T6" i="2" s="1"/>
  <c r="R5" i="2"/>
  <c r="T5" i="2" s="1"/>
  <c r="R4" i="2"/>
  <c r="T4" i="2" s="1"/>
  <c r="R3" i="2"/>
  <c r="T3" i="2" s="1"/>
  <c r="R2" i="2"/>
  <c r="T2" i="2" s="1"/>
  <c r="K15" i="1"/>
  <c r="Q15" i="1" s="1"/>
  <c r="R15" i="1" s="1"/>
  <c r="K14" i="1"/>
  <c r="K13" i="1"/>
  <c r="Q13" i="1" s="1"/>
  <c r="R13" i="1" s="1"/>
  <c r="K12" i="1"/>
  <c r="Q12" i="1" s="1"/>
  <c r="R12" i="1" s="1"/>
  <c r="Q14" i="1"/>
  <c r="R14" i="1" s="1"/>
  <c r="K11" i="1"/>
  <c r="Q11" i="1" s="1"/>
  <c r="R11" i="1" s="1"/>
  <c r="K10" i="1"/>
  <c r="Q10" i="1" s="1"/>
  <c r="R10" i="1" s="1"/>
  <c r="K9" i="1"/>
  <c r="Q9" i="1" s="1"/>
  <c r="R9" i="1" s="1"/>
  <c r="K8" i="1"/>
  <c r="Q8" i="1" s="1"/>
  <c r="R8" i="1" s="1"/>
  <c r="K7" i="1"/>
  <c r="Q7" i="1" s="1"/>
  <c r="R7" i="1" s="1"/>
  <c r="K6" i="1"/>
  <c r="Q6" i="1" s="1"/>
  <c r="R6" i="1" s="1"/>
  <c r="K5" i="1"/>
  <c r="Q5" i="1" s="1"/>
  <c r="R5" i="1" s="1"/>
  <c r="K4" i="1"/>
  <c r="Q4" i="1" s="1"/>
  <c r="R4" i="1" s="1"/>
  <c r="K3" i="1"/>
  <c r="Q3" i="1" s="1"/>
  <c r="R3" i="1" s="1"/>
  <c r="K2" i="1"/>
  <c r="Q2" i="1" s="1"/>
  <c r="R2" i="1" s="1"/>
  <c r="T271" i="2" l="1"/>
  <c r="T272" i="2"/>
  <c r="T253" i="2"/>
  <c r="T269" i="2"/>
  <c r="T168" i="2"/>
  <c r="T170" i="2"/>
  <c r="T273" i="2"/>
  <c r="T254" i="2"/>
  <c r="T274" i="2"/>
  <c r="T275" i="2"/>
  <c r="T166" i="2"/>
  <c r="T167" i="2"/>
  <c r="T270" i="2"/>
  <c r="T169" i="2"/>
  <c r="T165" i="2"/>
</calcChain>
</file>

<file path=xl/sharedStrings.xml><?xml version="1.0" encoding="utf-8"?>
<sst xmlns="http://schemas.openxmlformats.org/spreadsheetml/2006/main" count="4511" uniqueCount="412">
  <si>
    <t>Study</t>
  </si>
  <si>
    <t>Journal</t>
  </si>
  <si>
    <t>Location</t>
  </si>
  <si>
    <t>Fire.type</t>
  </si>
  <si>
    <t>Peatland.type</t>
  </si>
  <si>
    <t>Dominant.vegetation</t>
  </si>
  <si>
    <t>Flux.type</t>
  </si>
  <si>
    <t>Burn</t>
  </si>
  <si>
    <t>Microform</t>
  </si>
  <si>
    <t>Raw.Mean.flux</t>
  </si>
  <si>
    <t>StD</t>
  </si>
  <si>
    <t>NetSourceSign</t>
  </si>
  <si>
    <t>Units</t>
  </si>
  <si>
    <t>Flux.in.grams.C</t>
  </si>
  <si>
    <t>Estimated.CO2.winter.g.C.flux_Webster</t>
  </si>
  <si>
    <t>Years.since.fire</t>
  </si>
  <si>
    <t>Notes</t>
  </si>
  <si>
    <t>Wieder et al., 2009</t>
  </si>
  <si>
    <t>Global Change Biology</t>
  </si>
  <si>
    <t>Crow Lake</t>
  </si>
  <si>
    <t>Wildfire</t>
  </si>
  <si>
    <t>Ombrotoprophc bog</t>
  </si>
  <si>
    <t>P. mariana - Sphagnum understory</t>
  </si>
  <si>
    <t>NEE</t>
  </si>
  <si>
    <t>Burned</t>
  </si>
  <si>
    <t>30 plots</t>
  </si>
  <si>
    <t>mol C m^-2 yr^-1</t>
  </si>
  <si>
    <t>Figure 5. Extracted with webplot digitizer. See 'Wieder_et_al_2009 - 1yr_post_fire.csv'</t>
  </si>
  <si>
    <t>Pelican Lake</t>
  </si>
  <si>
    <t>Figure 5. Extracted with webplot digitizer. See 'Wieder_et_al_2009 - 4yr_post_fire.csv'</t>
  </si>
  <si>
    <t>Clay et al. 2015</t>
  </si>
  <si>
    <t>Soil Use and Management</t>
  </si>
  <si>
    <t>Emblehope Moor, England Ray Demesne Moor, England</t>
  </si>
  <si>
    <t>Prescribed burn</t>
  </si>
  <si>
    <t>Blanket peat</t>
  </si>
  <si>
    <t>C. vulgaris - E. vaginatum</t>
  </si>
  <si>
    <t>g C m^-2 yr^-1</t>
  </si>
  <si>
    <t>Table 2 (P_g+R_eco). Modelled from empirical relations. Seems like 12 chambers used for average</t>
  </si>
  <si>
    <t>Worral et al., 2011</t>
  </si>
  <si>
    <t>Earth Surface Processes</t>
  </si>
  <si>
    <t>Uf</t>
  </si>
  <si>
    <t>none</t>
  </si>
  <si>
    <t>6 plots</t>
  </si>
  <si>
    <t>Ug</t>
  </si>
  <si>
    <t>12 plots</t>
  </si>
  <si>
    <t>monthly</t>
  </si>
  <si>
    <t>whole year</t>
  </si>
  <si>
    <t>14 times</t>
  </si>
  <si>
    <t>March to October</t>
  </si>
  <si>
    <t>empirical model using all plots to obtain annual value</t>
  </si>
  <si>
    <t>Method</t>
  </si>
  <si>
    <t>Meas_freq</t>
  </si>
  <si>
    <t>Meas_period</t>
  </si>
  <si>
    <t>2007-2008</t>
  </si>
  <si>
    <t>tonnes C km^-2 yr^-1</t>
  </si>
  <si>
    <t>Table 5&amp;6 unrestored locations using zone prediction for respiration</t>
  </si>
  <si>
    <t>Red Earth Creek</t>
  </si>
  <si>
    <t>Utikuma Lake</t>
  </si>
  <si>
    <t>Wabasca</t>
  </si>
  <si>
    <t>Digitzed data points using Webplot digitizer</t>
  </si>
  <si>
    <t>Drainage.type</t>
  </si>
  <si>
    <t>Every 2nd week; 3 per sampling day</t>
  </si>
  <si>
    <t>Aug. 2014 to Sept. 2015</t>
  </si>
  <si>
    <t>Rigney et al., 2018</t>
  </si>
  <si>
    <t>Mires and Peat</t>
  </si>
  <si>
    <t>Pollagoona</t>
  </si>
  <si>
    <t>Blanket bog</t>
  </si>
  <si>
    <t>Raised bog</t>
  </si>
  <si>
    <t>Site rewetted after felling of plantation forestry</t>
  </si>
  <si>
    <t>empirical model</t>
  </si>
  <si>
    <t>Disturbance</t>
  </si>
  <si>
    <t>fire</t>
  </si>
  <si>
    <t>Scohaboy</t>
  </si>
  <si>
    <t>Site.name</t>
  </si>
  <si>
    <t>Alberta</t>
  </si>
  <si>
    <t>Ireland</t>
  </si>
  <si>
    <t>DOI</t>
  </si>
  <si>
    <t>https://doi.org/10.1111/j.1365-2486.2008.01756.x</t>
  </si>
  <si>
    <t>https://doi.org/10.19189/MaP.2017.OMB.314</t>
  </si>
  <si>
    <t>Meas.type</t>
  </si>
  <si>
    <t>chamber</t>
  </si>
  <si>
    <t>EC</t>
  </si>
  <si>
    <t>Helbig et el., 2022</t>
  </si>
  <si>
    <t>Nature Climate Change</t>
  </si>
  <si>
    <t>From dataset on Github - https://github.com/manuelhelbig/PeatlandNEE</t>
  </si>
  <si>
    <t>site</t>
  </si>
  <si>
    <t>gap-filled</t>
  </si>
  <si>
    <t>https://doi.org/10.1038/s41558-022-01428-z</t>
  </si>
  <si>
    <t>Bog</t>
  </si>
  <si>
    <t>Fen</t>
  </si>
  <si>
    <t>Ontario</t>
  </si>
  <si>
    <t>Mer Bleue</t>
  </si>
  <si>
    <t>Western Peatland</t>
  </si>
  <si>
    <t>Poor fen</t>
  </si>
  <si>
    <t>Treed poor fen</t>
  </si>
  <si>
    <t>Finland</t>
  </si>
  <si>
    <t>Siikaneva</t>
  </si>
  <si>
    <t>Norway</t>
  </si>
  <si>
    <t>Andoya</t>
  </si>
  <si>
    <t>Killorglin-Glencar</t>
  </si>
  <si>
    <t>blanket bog</t>
  </si>
  <si>
    <t>Sweden</t>
  </si>
  <si>
    <t>Degero-Stormyr</t>
  </si>
  <si>
    <t>poor fen</t>
  </si>
  <si>
    <t>Fajemyr</t>
  </si>
  <si>
    <t>bog</t>
  </si>
  <si>
    <t>UK</t>
  </si>
  <si>
    <t>Auchencorth Moss</t>
  </si>
  <si>
    <t>rewetted</t>
  </si>
  <si>
    <t>drained &gt;100 years ago</t>
  </si>
  <si>
    <t>Marcell Bog Lake Peatland</t>
  </si>
  <si>
    <t>US</t>
  </si>
  <si>
    <t>fen</t>
  </si>
  <si>
    <t>Attawapiskat River Bog</t>
  </si>
  <si>
    <t>Attawapiskat River Fen</t>
  </si>
  <si>
    <t>Japan</t>
  </si>
  <si>
    <t>Russia</t>
  </si>
  <si>
    <t>Zotino</t>
  </si>
  <si>
    <t>Bibai bog</t>
  </si>
  <si>
    <t>https://doi.org/10.1016/j.agrformet.2019.107852</t>
  </si>
  <si>
    <t>https://doi.org/10.3402/tellusb.v54i5.16683</t>
  </si>
  <si>
    <t>intact</t>
  </si>
  <si>
    <t>original peatland area disturbed</t>
  </si>
  <si>
    <t>Kaamanen</t>
  </si>
  <si>
    <t>Aurela_et_al_2004</t>
  </si>
  <si>
    <t>Nugent_et_al_2018</t>
  </si>
  <si>
    <t>Nugent_et_al_2019</t>
  </si>
  <si>
    <t>Nugent_et_al_2020</t>
  </si>
  <si>
    <t>Quebec</t>
  </si>
  <si>
    <t>restored</t>
  </si>
  <si>
    <t>peat extraction</t>
  </si>
  <si>
    <t>https://doi.org/10.1029/2019JG005090</t>
  </si>
  <si>
    <t>JGR Biogeoscience</t>
  </si>
  <si>
    <t>Bellacorick</t>
  </si>
  <si>
    <t>Seba Beach</t>
  </si>
  <si>
    <t>Wilson et al., 2016</t>
  </si>
  <si>
    <t>Yenicaga</t>
  </si>
  <si>
    <t>Aslan-Sungur et al., 2016</t>
  </si>
  <si>
    <t>Rankin et al., 2018</t>
  </si>
  <si>
    <t>Renou-Wilson et al., 2016</t>
  </si>
  <si>
    <t>Agriculture, Ecosystems and Environment</t>
  </si>
  <si>
    <t>http://dx.doi.org/10.1016/j.agee.2016.02.011</t>
  </si>
  <si>
    <t>Glenvar</t>
  </si>
  <si>
    <t>Organic Soil</t>
  </si>
  <si>
    <t>agriculutral drainage</t>
  </si>
  <si>
    <t>11 plots</t>
  </si>
  <si>
    <t>2011-2012</t>
  </si>
  <si>
    <t>2012-2013</t>
  </si>
  <si>
    <t>2013-2014</t>
  </si>
  <si>
    <t>2014-2015</t>
  </si>
  <si>
    <t>2-4 week intreval; up to 5 measurements per day</t>
  </si>
  <si>
    <t>Table 3</t>
  </si>
  <si>
    <t>Hommeltenberg et al., 2014</t>
  </si>
  <si>
    <t>Biogeosciences</t>
  </si>
  <si>
    <t>https://doi.org/10.5194/bg-11-3477-2014</t>
  </si>
  <si>
    <t>Schechenfilz</t>
  </si>
  <si>
    <t>peat cutting in 1950s, restored in 2001</t>
  </si>
  <si>
    <t>treed bog</t>
  </si>
  <si>
    <t>Mooseurach</t>
  </si>
  <si>
    <t>drained</t>
  </si>
  <si>
    <t>forestry</t>
  </si>
  <si>
    <t>2010-2011</t>
  </si>
  <si>
    <t>Figure 6</t>
  </si>
  <si>
    <t>Minkkinen et al., 2018</t>
  </si>
  <si>
    <t>https://doi.org/10.5194/bg-15-3603-2018</t>
  </si>
  <si>
    <t>Kalevansuo</t>
  </si>
  <si>
    <t>treed peatland</t>
  </si>
  <si>
    <t>g CO2 m^-2 yr^-1</t>
  </si>
  <si>
    <t>Table 2</t>
  </si>
  <si>
    <t>Beetz et al., 2013</t>
  </si>
  <si>
    <t>https://doi.org/10.5194/bg-10-1067-2013</t>
  </si>
  <si>
    <t>Ahlen-Falkenberger Moore complex</t>
  </si>
  <si>
    <t>Germany</t>
  </si>
  <si>
    <t>agriculture</t>
  </si>
  <si>
    <t>3-4 week interval</t>
  </si>
  <si>
    <t>3 plots</t>
  </si>
  <si>
    <t>July 2007 to June 2008</t>
  </si>
  <si>
    <t>July 2008 to June 2009</t>
  </si>
  <si>
    <t>Estimated.CO2.Annual.g.C.flux</t>
  </si>
  <si>
    <t>Tiemeyer et al., 2016</t>
  </si>
  <si>
    <t>Supplement Table 2</t>
  </si>
  <si>
    <t>Benediktbeuern2</t>
  </si>
  <si>
    <t>Benediktbeuern3</t>
  </si>
  <si>
    <t>Benediktbeuern7</t>
  </si>
  <si>
    <t>https://doi.org/10.1111/gcb.13303</t>
  </si>
  <si>
    <t>t C ha^-1 yr^-1</t>
  </si>
  <si>
    <t>Donauried</t>
  </si>
  <si>
    <t>Dummer</t>
  </si>
  <si>
    <t>Dummerstorf</t>
  </si>
  <si>
    <t>Freisinger Moos2A</t>
  </si>
  <si>
    <t>Freisinger Moos2B</t>
  </si>
  <si>
    <t>Freisinger Moos3</t>
  </si>
  <si>
    <t>Freisinger Moos_sA</t>
  </si>
  <si>
    <t>Freisinger Moos_sB</t>
  </si>
  <si>
    <t>Freisinger Moos6</t>
  </si>
  <si>
    <t>Freisinger Moos7</t>
  </si>
  <si>
    <t>Freisinger Moos8</t>
  </si>
  <si>
    <t>Freisinger Moos9</t>
  </si>
  <si>
    <t>Freisinger Moos_G1</t>
  </si>
  <si>
    <t>Freisinger Moos_G2</t>
  </si>
  <si>
    <t>8 plots</t>
  </si>
  <si>
    <t>Graben-Neudorf_2</t>
  </si>
  <si>
    <t>Grosses Moor_W39</t>
  </si>
  <si>
    <t>Grosses Moor_W17</t>
  </si>
  <si>
    <t>Grosses Moor_W11</t>
  </si>
  <si>
    <t>Grosses Moor_W22</t>
  </si>
  <si>
    <t>Mooseurach_7</t>
  </si>
  <si>
    <t>Mooseurach_12</t>
  </si>
  <si>
    <t>Mooseurach_8</t>
  </si>
  <si>
    <t>Mooseurach_10</t>
  </si>
  <si>
    <t>Paulinenaue_1</t>
  </si>
  <si>
    <t>Peene Valley</t>
  </si>
  <si>
    <t>Spreewald</t>
  </si>
  <si>
    <t>Paulinenaue_2a</t>
  </si>
  <si>
    <t>Paulinenaue_2b</t>
  </si>
  <si>
    <t>Paulinenaue_2c</t>
  </si>
  <si>
    <t>Paulinenaue_4</t>
  </si>
  <si>
    <t>Figure 9</t>
  </si>
  <si>
    <t>D'Acunha et al., 2019</t>
  </si>
  <si>
    <t>http://dx.doi.org/10.1029/2019JG005123</t>
  </si>
  <si>
    <t>Burns bog</t>
  </si>
  <si>
    <t>British Columbia</t>
  </si>
  <si>
    <t>June 2016 to june 2017</t>
  </si>
  <si>
    <t>Abbeyleix Bog</t>
  </si>
  <si>
    <t>63 measurement days</t>
  </si>
  <si>
    <t>January 2016 to August 2017</t>
  </si>
  <si>
    <t>Senson et al., 2019</t>
  </si>
  <si>
    <t>https://doi.org/10.5194/bg-16-713-2019</t>
  </si>
  <si>
    <t>cutover</t>
  </si>
  <si>
    <t>6 plots Sphagnum</t>
  </si>
  <si>
    <t>6 plots calluna</t>
  </si>
  <si>
    <t>6 plots eriophorum</t>
  </si>
  <si>
    <t>Webplotdigitizer of Figure 9a</t>
  </si>
  <si>
    <t>6 plots submarginal</t>
  </si>
  <si>
    <t>6 plots subcentral</t>
  </si>
  <si>
    <t>http://doi.org/10.1111/gcb.13325</t>
  </si>
  <si>
    <t>Restoration began 2002</t>
  </si>
  <si>
    <t>Webplotdigitizer of Figure 8</t>
  </si>
  <si>
    <t>2-4 week intreval; up to 3-9 measurements per collar</t>
  </si>
  <si>
    <t>Thesis</t>
  </si>
  <si>
    <t>2016 growing season</t>
  </si>
  <si>
    <t>non-growing season estimated</t>
  </si>
  <si>
    <t>MLTT 2012</t>
  </si>
  <si>
    <t>Abstract</t>
  </si>
  <si>
    <t>peatland</t>
  </si>
  <si>
    <t>MacDonald, 2017</t>
  </si>
  <si>
    <t>Science of the Total Environment</t>
  </si>
  <si>
    <t>https://doi.org/10.1016/j.scitotenv.2016.02.153</t>
  </si>
  <si>
    <t>Turkey</t>
  </si>
  <si>
    <t>Ecological Engineering</t>
  </si>
  <si>
    <t>https://doi.org/10.1016/j.ecoleng.2018.06.021</t>
  </si>
  <si>
    <t>Saint-Alexandre</t>
  </si>
  <si>
    <t>Bois-del-Bel</t>
  </si>
  <si>
    <t>Waddington et al., 2010</t>
  </si>
  <si>
    <t>JGR Biogeosciences</t>
  </si>
  <si>
    <t>empirical model weighting plots to obtain seasonal value</t>
  </si>
  <si>
    <t>https://doi.org/10.1029/2009JG001090</t>
  </si>
  <si>
    <t>3-13 plots per veg cover type</t>
  </si>
  <si>
    <t>Restoration began 2000</t>
  </si>
  <si>
    <t>Notes:</t>
  </si>
  <si>
    <t>- Data set represents annual estimates</t>
  </si>
  <si>
    <t>- Original paper includes annual estimate or a growing season estimate from which a winter flux was estimated as in Webster et al., 2019</t>
  </si>
  <si>
    <t>Chimner et al., 2017</t>
  </si>
  <si>
    <t>Ecosystems</t>
  </si>
  <si>
    <t>https://doi.org/10.1007/s10021-016-0092-x</t>
  </si>
  <si>
    <t>Michigan</t>
  </si>
  <si>
    <t>Seney_WET</t>
  </si>
  <si>
    <t>Seney_INT</t>
  </si>
  <si>
    <t>Seney_DRY</t>
  </si>
  <si>
    <t>Webster winter gap fill</t>
  </si>
  <si>
    <t>Table 5</t>
  </si>
  <si>
    <t>Waddington and Roulet, 2000</t>
  </si>
  <si>
    <t>Stor-Amyran</t>
  </si>
  <si>
    <t>1992 growing season</t>
  </si>
  <si>
    <t>1993 growing season</t>
  </si>
  <si>
    <t>every 2 weeks</t>
  </si>
  <si>
    <t>microforms at several locations</t>
  </si>
  <si>
    <t>https://doi.org/10.1046/j.1365-2486.2000.00283.x</t>
  </si>
  <si>
    <t>Renou-Wilson et al., 2018</t>
  </si>
  <si>
    <t>Table 5.2</t>
  </si>
  <si>
    <t>Blackwater</t>
  </si>
  <si>
    <t>Moyarwood</t>
  </si>
  <si>
    <t>rewetted 2012</t>
  </si>
  <si>
    <t>Years.since.disturbance.restoration</t>
  </si>
  <si>
    <t>rewetted 1999</t>
  </si>
  <si>
    <t>rewetted 2000</t>
  </si>
  <si>
    <t>rewetted 2003</t>
  </si>
  <si>
    <t>rewetted 2011</t>
  </si>
  <si>
    <t>EPA Research Report (2012-B-MS-9)</t>
  </si>
  <si>
    <t>https://www.epa.ie/publications/research/biodiversity/Research_Report_236.pdf</t>
  </si>
  <si>
    <t>Joiner et al., 1999</t>
  </si>
  <si>
    <t>Estimate non-GS flux using Webster</t>
  </si>
  <si>
    <t>g C m^-2</t>
  </si>
  <si>
    <t>Manitoba</t>
  </si>
  <si>
    <t>BOREAS northern fen</t>
  </si>
  <si>
    <t>Table 4</t>
  </si>
  <si>
    <t>JGR</t>
  </si>
  <si>
    <t>JGR Atmospheres</t>
  </si>
  <si>
    <t>https://doi.org/10.1029/1999JD900136</t>
  </si>
  <si>
    <t>see Syed et al., 2006; https://doi.org/10.1016/j.agrformet.2006.03.022</t>
  </si>
  <si>
    <t>Ecoscience</t>
  </si>
  <si>
    <t>https://doi.org/10.1080/11956860.1998.11682491</t>
  </si>
  <si>
    <t>Bellisario et al., 1998</t>
  </si>
  <si>
    <t>CB</t>
  </si>
  <si>
    <t>PF1</t>
  </si>
  <si>
    <t>PF2</t>
  </si>
  <si>
    <t>RF</t>
  </si>
  <si>
    <t>IF</t>
  </si>
  <si>
    <t>rich fen</t>
  </si>
  <si>
    <t>intermediate fen</t>
  </si>
  <si>
    <t>4-5 plots</t>
  </si>
  <si>
    <t>104 days 1994</t>
  </si>
  <si>
    <t>g C ,^-2 d^-1</t>
  </si>
  <si>
    <t>Figure 2 Webplotdigitizer</t>
  </si>
  <si>
    <t>https://doi.org/10.1007/s10533-015-0170-8</t>
  </si>
  <si>
    <t>Strachan et al., 2016</t>
  </si>
  <si>
    <t>Biogeochemistry</t>
  </si>
  <si>
    <t>Lac Le Caron</t>
  </si>
  <si>
    <t>2008-2009</t>
  </si>
  <si>
    <t>2009-2010</t>
  </si>
  <si>
    <t>gap-filled and modelled for non-GS</t>
  </si>
  <si>
    <t>Wang et al., 2018</t>
  </si>
  <si>
    <t>Agriculture and Forest Meteorology</t>
  </si>
  <si>
    <t>https://doi.org/10.1016/j.agrformet.2017.09.010</t>
  </si>
  <si>
    <t>Robinson pasture</t>
  </si>
  <si>
    <t>Newfoundland</t>
  </si>
  <si>
    <t>2014-2015 continuous</t>
  </si>
  <si>
    <t>2015-2016 continuous</t>
  </si>
  <si>
    <t>2014 growing season</t>
  </si>
  <si>
    <t>Adkinson et al., 2011</t>
  </si>
  <si>
    <t>https://doi.org/10.1029/2010JG001512</t>
  </si>
  <si>
    <t>extreme rich fen</t>
  </si>
  <si>
    <t>May-Oct 2004</t>
  </si>
  <si>
    <t>May-Oct 2005</t>
  </si>
  <si>
    <t>May-Oct 2006</t>
  </si>
  <si>
    <t>gap-filled and modelled for non-GS using Webster</t>
  </si>
  <si>
    <t>Figure 8 Webplotdigitizer</t>
  </si>
  <si>
    <t>26 times</t>
  </si>
  <si>
    <t>3 bare peat</t>
  </si>
  <si>
    <t>4 eriophorum plots</t>
  </si>
  <si>
    <t>4 Sphagnum plots</t>
  </si>
  <si>
    <t>g C m^-2 yr-1</t>
  </si>
  <si>
    <t>Bortoluzzi et al., 2006</t>
  </si>
  <si>
    <t>New Phytologist</t>
  </si>
  <si>
    <t>France</t>
  </si>
  <si>
    <t>Jura Mountains</t>
  </si>
  <si>
    <t>https://doi.org/10.1111/j.1469-8137.2006.01859.x</t>
  </si>
  <si>
    <t>Lund et al., 2015</t>
  </si>
  <si>
    <t>ERL</t>
  </si>
  <si>
    <t>http://dx.doi.org/10.1088/1748-9326/10/2/025004</t>
  </si>
  <si>
    <t>Saura peatland</t>
  </si>
  <si>
    <t>Levy and Gray, 2015</t>
  </si>
  <si>
    <t>http://dx.doi.org/10.1088/1748-9326/10/9/094019</t>
  </si>
  <si>
    <t>Royal Society For Protection Of Birds nature reserve</t>
  </si>
  <si>
    <t>Scotland</t>
  </si>
  <si>
    <t>mol m^-2 yr^-1</t>
  </si>
  <si>
    <t>Figure 4 Webplotdigitizer</t>
  </si>
  <si>
    <t>Tuittila et al., 1999</t>
  </si>
  <si>
    <t>Oecologia</t>
  </si>
  <si>
    <t>https://doi.org/10.1007/s00442005089</t>
  </si>
  <si>
    <t>Aitoneva</t>
  </si>
  <si>
    <t>1994 GS</t>
  </si>
  <si>
    <t>1995 GS</t>
  </si>
  <si>
    <t>1996 GS</t>
  </si>
  <si>
    <t>1997 GS</t>
  </si>
  <si>
    <t>1-3 week interval</t>
  </si>
  <si>
    <t>Figure 8; Webplotdigitizer</t>
  </si>
  <si>
    <t>https://doi.org/10.1111/j.1365-2486.2010.02180.x or McVeigh et al., 2014</t>
  </si>
  <si>
    <t>https://doi.org/10.5194/bg-12-4361-2015</t>
  </si>
  <si>
    <t>Vanselow-Algan et al., 2015</t>
  </si>
  <si>
    <t>Himmelmoor</t>
  </si>
  <si>
    <t>at least twice a month</t>
  </si>
  <si>
    <t>Heath</t>
  </si>
  <si>
    <t>Sphagnum</t>
  </si>
  <si>
    <t>moor grass</t>
  </si>
  <si>
    <t>empirical model to obtain annual value</t>
  </si>
  <si>
    <t>t CO2 ha^-1 yr^-1</t>
  </si>
  <si>
    <t>bare peat</t>
  </si>
  <si>
    <t>Wilson et al., 2015</t>
  </si>
  <si>
    <t>https://doi.org/10.5194/bg-12-5291-2015</t>
  </si>
  <si>
    <t>England</t>
  </si>
  <si>
    <t>Boora</t>
  </si>
  <si>
    <t>Turraun</t>
  </si>
  <si>
    <t>Middlemuir Moss</t>
  </si>
  <si>
    <t>Little Woolden</t>
  </si>
  <si>
    <t>Clara</t>
  </si>
  <si>
    <t>Glenlahan</t>
  </si>
  <si>
    <t>2006-2007</t>
  </si>
  <si>
    <t>2003-2004</t>
  </si>
  <si>
    <t>2002-2003</t>
  </si>
  <si>
    <t>2007-2009</t>
  </si>
  <si>
    <t>https://doi.org/10.1088/1748-9326/7/4/045704</t>
  </si>
  <si>
    <t>https://doi.org/10.1029/2006JG000306</t>
  </si>
  <si>
    <t>Mycklemossen</t>
  </si>
  <si>
    <t>ombrotrophic mire</t>
  </si>
  <si>
    <t>https://doi.org/10.1002/esp.2174</t>
  </si>
  <si>
    <t>Artz et al., 2022</t>
  </si>
  <si>
    <t>https://doi.org/10.1007/s10533-022-00923-x</t>
  </si>
  <si>
    <t>degraded</t>
  </si>
  <si>
    <t>eroding</t>
  </si>
  <si>
    <t>Results</t>
  </si>
  <si>
    <t>Sonnentag et al., 2010</t>
  </si>
  <si>
    <t>https://doi.org/ 10.1111/j.1365-2486.2009.02032.x</t>
  </si>
  <si>
    <t>Sandhill fen</t>
  </si>
  <si>
    <t>Saskatchewan</t>
  </si>
  <si>
    <t>Mukhrino</t>
  </si>
  <si>
    <t>Dyukarec et al., 2021</t>
  </si>
  <si>
    <t>Land</t>
  </si>
  <si>
    <t>https://doi.org/10.3390/land10080824</t>
  </si>
  <si>
    <t>ridge</t>
  </si>
  <si>
    <t>hollow</t>
  </si>
  <si>
    <t>Section 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</si>
</sst>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164" fontId="0" fillId="0" borderId="0" xfId="0" applyNumberFormat="1"/>
    <xf numFmtId="0" fontId="0" fillId="0" borderId="0" xfId="0" quotePrefix="1"/>
    <xf numFmtId="0" fontId="0" fillId="0" borderId="0" xfId="0" applyFill="1"/>
    <xf numFmtId="0" fontId="1" fillId="0" borderId="0" xfId="1" applyFill="1"/>
    <xf numFmtId="164" fontId="0" fillId="0" borderId="0" xfId="0" applyNumberFormat="1" applyFill="1"/>
    <xf numFmtId="0" fontId="2" fillId="0" borderId="0" xfId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02/esp.2174" TargetMode="External"/><Relationship Id="rId1" Type="http://schemas.openxmlformats.org/officeDocument/2006/relationships/hyperlink" Target="https://doi.org/10.1002/esp.2174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38/s41558-022-01428-z" TargetMode="External"/><Relationship Id="rId299" Type="http://schemas.openxmlformats.org/officeDocument/2006/relationships/hyperlink" Target="https://doi.org/10.1007/s00442005089" TargetMode="External"/><Relationship Id="rId21" Type="http://schemas.openxmlformats.org/officeDocument/2006/relationships/hyperlink" Target="https://doi.org/10.1038/s41558-022-01428-z" TargetMode="External"/><Relationship Id="rId63" Type="http://schemas.openxmlformats.org/officeDocument/2006/relationships/hyperlink" Target="https://doi.org/10.1038/s41558-022-01428-z" TargetMode="External"/><Relationship Id="rId159" Type="http://schemas.openxmlformats.org/officeDocument/2006/relationships/hyperlink" Target="https://doi.org/10.1038/s41558-022-01428-z" TargetMode="External"/><Relationship Id="rId324" Type="http://schemas.openxmlformats.org/officeDocument/2006/relationships/hyperlink" Target="https://doi.org/%2010.1111/j.1365-2486.2009.02032.x" TargetMode="External"/><Relationship Id="rId170" Type="http://schemas.openxmlformats.org/officeDocument/2006/relationships/hyperlink" Target="https://doi.org/10.3402/tellusb.v54i5.16683" TargetMode="External"/><Relationship Id="rId226" Type="http://schemas.openxmlformats.org/officeDocument/2006/relationships/hyperlink" Target="https://doi.org/10.1111/gcb.13303" TargetMode="External"/><Relationship Id="rId268" Type="http://schemas.openxmlformats.org/officeDocument/2006/relationships/hyperlink" Target="https://doi.org/10.1016/j.agrformet.2017.09.010" TargetMode="External"/><Relationship Id="rId32" Type="http://schemas.openxmlformats.org/officeDocument/2006/relationships/hyperlink" Target="https://doi.org/10.1038/s41558-022-01428-z" TargetMode="External"/><Relationship Id="rId74" Type="http://schemas.openxmlformats.org/officeDocument/2006/relationships/hyperlink" Target="https://doi.org/10.1038/s41558-022-01428-z" TargetMode="External"/><Relationship Id="rId128" Type="http://schemas.openxmlformats.org/officeDocument/2006/relationships/hyperlink" Target="https://doi.org/10.1038/s41558-022-01428-z" TargetMode="External"/><Relationship Id="rId5" Type="http://schemas.openxmlformats.org/officeDocument/2006/relationships/hyperlink" Target="https://doi.org/10.1038/s41558-022-01428-z" TargetMode="External"/><Relationship Id="rId181" Type="http://schemas.openxmlformats.org/officeDocument/2006/relationships/hyperlink" Target="http://dx.doi.org/10.1016/j.agee.2016.02.011" TargetMode="External"/><Relationship Id="rId237" Type="http://schemas.openxmlformats.org/officeDocument/2006/relationships/hyperlink" Target="https://doi.org/10.5194/bg-16-713-2019" TargetMode="External"/><Relationship Id="rId279" Type="http://schemas.openxmlformats.org/officeDocument/2006/relationships/hyperlink" Target="https://doi.org/10.1111/j.1469-8137.2006.01859.x" TargetMode="External"/><Relationship Id="rId43" Type="http://schemas.openxmlformats.org/officeDocument/2006/relationships/hyperlink" Target="https://doi.org/10.1038/s41558-022-01428-z" TargetMode="External"/><Relationship Id="rId139" Type="http://schemas.openxmlformats.org/officeDocument/2006/relationships/hyperlink" Target="https://doi.org/10.1038/s41558-022-01428-z" TargetMode="External"/><Relationship Id="rId290" Type="http://schemas.openxmlformats.org/officeDocument/2006/relationships/hyperlink" Target="https://doi.org/10.1007/s00442005089" TargetMode="External"/><Relationship Id="rId304" Type="http://schemas.openxmlformats.org/officeDocument/2006/relationships/hyperlink" Target="https://doi.org/10.1007/s00442005089" TargetMode="External"/><Relationship Id="rId85" Type="http://schemas.openxmlformats.org/officeDocument/2006/relationships/hyperlink" Target="https://doi.org/10.1038/s41558-022-01428-z" TargetMode="External"/><Relationship Id="rId150" Type="http://schemas.openxmlformats.org/officeDocument/2006/relationships/hyperlink" Target="https://doi.org/10.1038/s41558-022-01428-z" TargetMode="External"/><Relationship Id="rId192" Type="http://schemas.openxmlformats.org/officeDocument/2006/relationships/hyperlink" Target="https://doi.org/10.5194/bg-15-3603-2018" TargetMode="External"/><Relationship Id="rId206" Type="http://schemas.openxmlformats.org/officeDocument/2006/relationships/hyperlink" Target="https://doi.org/10.1111/gcb.13303" TargetMode="External"/><Relationship Id="rId248" Type="http://schemas.openxmlformats.org/officeDocument/2006/relationships/hyperlink" Target="https://doi.org/10.1007/s10021-016-0092-x" TargetMode="External"/><Relationship Id="rId12" Type="http://schemas.openxmlformats.org/officeDocument/2006/relationships/hyperlink" Target="https://doi.org/10.1038/s41558-022-01428-z" TargetMode="External"/><Relationship Id="rId108" Type="http://schemas.openxmlformats.org/officeDocument/2006/relationships/hyperlink" Target="https://doi.org/10.1038/s41558-022-01428-z" TargetMode="External"/><Relationship Id="rId315" Type="http://schemas.openxmlformats.org/officeDocument/2006/relationships/hyperlink" Target="https://doi.org/10.5194/bg-12-5291-2015" TargetMode="External"/><Relationship Id="rId54" Type="http://schemas.openxmlformats.org/officeDocument/2006/relationships/hyperlink" Target="https://doi.org/10.1038/s41558-022-01428-z" TargetMode="External"/><Relationship Id="rId96" Type="http://schemas.openxmlformats.org/officeDocument/2006/relationships/hyperlink" Target="https://doi.org/10.1038/s41558-022-01428-z" TargetMode="External"/><Relationship Id="rId161" Type="http://schemas.openxmlformats.org/officeDocument/2006/relationships/hyperlink" Target="https://doi.org/10.1038/s41558-022-01428-z" TargetMode="External"/><Relationship Id="rId217" Type="http://schemas.openxmlformats.org/officeDocument/2006/relationships/hyperlink" Target="https://doi.org/10.1111/gcb.13303" TargetMode="External"/><Relationship Id="rId259" Type="http://schemas.openxmlformats.org/officeDocument/2006/relationships/hyperlink" Target="https://doi.org/10.1080/11956860.1998.11682491" TargetMode="External"/><Relationship Id="rId23" Type="http://schemas.openxmlformats.org/officeDocument/2006/relationships/hyperlink" Target="https://doi.org/10.1038/s41558-022-01428-z" TargetMode="External"/><Relationship Id="rId119" Type="http://schemas.openxmlformats.org/officeDocument/2006/relationships/hyperlink" Target="https://doi.org/10.1038/s41558-022-01428-z" TargetMode="External"/><Relationship Id="rId270" Type="http://schemas.openxmlformats.org/officeDocument/2006/relationships/hyperlink" Target="https://doi.org/10.1016/j.agrformet.2017.09.010" TargetMode="External"/><Relationship Id="rId326" Type="http://schemas.openxmlformats.org/officeDocument/2006/relationships/hyperlink" Target="https://doi.org/%2010.1111/j.1365-2486.2009.02032.x" TargetMode="External"/><Relationship Id="rId65" Type="http://schemas.openxmlformats.org/officeDocument/2006/relationships/hyperlink" Target="https://doi.org/10.1038/s41558-022-01428-z" TargetMode="External"/><Relationship Id="rId130" Type="http://schemas.openxmlformats.org/officeDocument/2006/relationships/hyperlink" Target="https://doi.org/10.1038/s41558-022-01428-z" TargetMode="External"/><Relationship Id="rId172" Type="http://schemas.openxmlformats.org/officeDocument/2006/relationships/hyperlink" Target="https://doi.org/10.1029/2019JG005090" TargetMode="External"/><Relationship Id="rId228" Type="http://schemas.openxmlformats.org/officeDocument/2006/relationships/hyperlink" Target="https://doi.org/10.1111/gcb.13303" TargetMode="External"/><Relationship Id="rId281" Type="http://schemas.openxmlformats.org/officeDocument/2006/relationships/hyperlink" Target="http://dx.doi.org/10.1088/1748-9326/10/2/025004" TargetMode="External"/><Relationship Id="rId34" Type="http://schemas.openxmlformats.org/officeDocument/2006/relationships/hyperlink" Target="https://doi.org/10.1038/s41558-022-01428-z" TargetMode="External"/><Relationship Id="rId76" Type="http://schemas.openxmlformats.org/officeDocument/2006/relationships/hyperlink" Target="https://doi.org/10.1038/s41558-022-01428-z" TargetMode="External"/><Relationship Id="rId141" Type="http://schemas.openxmlformats.org/officeDocument/2006/relationships/hyperlink" Target="https://doi.org/10.1038/s41558-022-01428-z" TargetMode="External"/><Relationship Id="rId7" Type="http://schemas.openxmlformats.org/officeDocument/2006/relationships/hyperlink" Target="https://doi.org/10.1038/s41558-022-01428-z" TargetMode="External"/><Relationship Id="rId183" Type="http://schemas.openxmlformats.org/officeDocument/2006/relationships/hyperlink" Target="http://dx.doi.org/10.1016/j.agee.2016.02.011" TargetMode="External"/><Relationship Id="rId239" Type="http://schemas.openxmlformats.org/officeDocument/2006/relationships/hyperlink" Target="http://doi.org/10.1111/gcb.13325" TargetMode="External"/><Relationship Id="rId250" Type="http://schemas.openxmlformats.org/officeDocument/2006/relationships/hyperlink" Target="https://doi.org/10.1007/s10021-016-0092-x" TargetMode="External"/><Relationship Id="rId292" Type="http://schemas.openxmlformats.org/officeDocument/2006/relationships/hyperlink" Target="https://doi.org/10.1007/s00442005089" TargetMode="External"/><Relationship Id="rId306" Type="http://schemas.openxmlformats.org/officeDocument/2006/relationships/hyperlink" Target="https://doi.org/10.1111/j.1365-2486.2010.02180.x%20or%20McVeigh%20et%20al.,%202014" TargetMode="External"/><Relationship Id="rId24" Type="http://schemas.openxmlformats.org/officeDocument/2006/relationships/hyperlink" Target="https://doi.org/10.1038/s41558-022-01428-z" TargetMode="External"/><Relationship Id="rId45" Type="http://schemas.openxmlformats.org/officeDocument/2006/relationships/hyperlink" Target="https://doi.org/10.1038/s41558-022-01428-z" TargetMode="External"/><Relationship Id="rId66" Type="http://schemas.openxmlformats.org/officeDocument/2006/relationships/hyperlink" Target="https://doi.org/10.1038/s41558-022-01428-z" TargetMode="External"/><Relationship Id="rId87" Type="http://schemas.openxmlformats.org/officeDocument/2006/relationships/hyperlink" Target="https://doi.org/10.1038/s41558-022-01428-z" TargetMode="External"/><Relationship Id="rId110" Type="http://schemas.openxmlformats.org/officeDocument/2006/relationships/hyperlink" Target="https://doi.org/10.1038/s41558-022-01428-z" TargetMode="External"/><Relationship Id="rId131" Type="http://schemas.openxmlformats.org/officeDocument/2006/relationships/hyperlink" Target="https://doi.org/10.1038/s41558-022-01428-z" TargetMode="External"/><Relationship Id="rId327" Type="http://schemas.openxmlformats.org/officeDocument/2006/relationships/hyperlink" Target="https://doi.org/%2010.1111/j.1365-2486.2009.02032.x" TargetMode="External"/><Relationship Id="rId152" Type="http://schemas.openxmlformats.org/officeDocument/2006/relationships/hyperlink" Target="https://doi.org/10.1038/s41558-022-01428-z" TargetMode="External"/><Relationship Id="rId173" Type="http://schemas.openxmlformats.org/officeDocument/2006/relationships/hyperlink" Target="https://doi.org/10.1029/2019JG005090" TargetMode="External"/><Relationship Id="rId194" Type="http://schemas.openxmlformats.org/officeDocument/2006/relationships/hyperlink" Target="https://doi.org/10.5194/bg-10-1067-2013" TargetMode="External"/><Relationship Id="rId208" Type="http://schemas.openxmlformats.org/officeDocument/2006/relationships/hyperlink" Target="https://doi.org/10.1111/gcb.13303" TargetMode="External"/><Relationship Id="rId229" Type="http://schemas.openxmlformats.org/officeDocument/2006/relationships/hyperlink" Target="https://doi.org/10.1111/gcb.13303" TargetMode="External"/><Relationship Id="rId240" Type="http://schemas.openxmlformats.org/officeDocument/2006/relationships/hyperlink" Target="http://doi.org/10.1111/gcb.13325" TargetMode="External"/><Relationship Id="rId261" Type="http://schemas.openxmlformats.org/officeDocument/2006/relationships/hyperlink" Target="https://doi.org/10.1080/11956860.1998.11682491" TargetMode="External"/><Relationship Id="rId14" Type="http://schemas.openxmlformats.org/officeDocument/2006/relationships/hyperlink" Target="https://doi.org/10.1038/s41558-022-01428-z" TargetMode="External"/><Relationship Id="rId35" Type="http://schemas.openxmlformats.org/officeDocument/2006/relationships/hyperlink" Target="https://doi.org/10.1038/s41558-022-01428-z" TargetMode="External"/><Relationship Id="rId56" Type="http://schemas.openxmlformats.org/officeDocument/2006/relationships/hyperlink" Target="https://doi.org/10.1038/s41558-022-01428-z" TargetMode="External"/><Relationship Id="rId77" Type="http://schemas.openxmlformats.org/officeDocument/2006/relationships/hyperlink" Target="https://doi.org/10.1038/s41558-022-01428-z" TargetMode="External"/><Relationship Id="rId100" Type="http://schemas.openxmlformats.org/officeDocument/2006/relationships/hyperlink" Target="https://doi.org/10.1038/s41558-022-01428-z" TargetMode="External"/><Relationship Id="rId282" Type="http://schemas.openxmlformats.org/officeDocument/2006/relationships/hyperlink" Target="http://dx.doi.org/10.1088/1748-9326/10/2/025004" TargetMode="External"/><Relationship Id="rId317" Type="http://schemas.openxmlformats.org/officeDocument/2006/relationships/hyperlink" Target="https://doi.org/10.5194/bg-12-5291-2015" TargetMode="External"/><Relationship Id="rId8" Type="http://schemas.openxmlformats.org/officeDocument/2006/relationships/hyperlink" Target="https://doi.org/10.1038/s41558-022-01428-z" TargetMode="External"/><Relationship Id="rId98" Type="http://schemas.openxmlformats.org/officeDocument/2006/relationships/hyperlink" Target="https://doi.org/10.1038/s41558-022-01428-z" TargetMode="External"/><Relationship Id="rId121" Type="http://schemas.openxmlformats.org/officeDocument/2006/relationships/hyperlink" Target="https://doi.org/10.1038/s41558-022-01428-z" TargetMode="External"/><Relationship Id="rId142" Type="http://schemas.openxmlformats.org/officeDocument/2006/relationships/hyperlink" Target="https://doi.org/10.1038/s41558-022-01428-z" TargetMode="External"/><Relationship Id="rId163" Type="http://schemas.openxmlformats.org/officeDocument/2006/relationships/hyperlink" Target="https://doi.org/10.1038/s41558-022-01428-z" TargetMode="External"/><Relationship Id="rId184" Type="http://schemas.openxmlformats.org/officeDocument/2006/relationships/hyperlink" Target="http://dx.doi.org/10.1016/j.agee.2016.02.011" TargetMode="External"/><Relationship Id="rId219" Type="http://schemas.openxmlformats.org/officeDocument/2006/relationships/hyperlink" Target="https://doi.org/10.1111/gcb.13303" TargetMode="External"/><Relationship Id="rId230" Type="http://schemas.openxmlformats.org/officeDocument/2006/relationships/hyperlink" Target="https://doi.org/10.1111/gcb.13303" TargetMode="External"/><Relationship Id="rId251" Type="http://schemas.openxmlformats.org/officeDocument/2006/relationships/hyperlink" Target="https://doi.org/10.1007/s10021-016-0092-x" TargetMode="External"/><Relationship Id="rId25" Type="http://schemas.openxmlformats.org/officeDocument/2006/relationships/hyperlink" Target="https://doi.org/10.1038/s41558-022-01428-z" TargetMode="External"/><Relationship Id="rId46" Type="http://schemas.openxmlformats.org/officeDocument/2006/relationships/hyperlink" Target="https://doi.org/10.1038/s41558-022-01428-z" TargetMode="External"/><Relationship Id="rId67" Type="http://schemas.openxmlformats.org/officeDocument/2006/relationships/hyperlink" Target="https://doi.org/10.1038/s41558-022-01428-z" TargetMode="External"/><Relationship Id="rId272" Type="http://schemas.openxmlformats.org/officeDocument/2006/relationships/hyperlink" Target="https://doi.org/10.1029/2010JG001512" TargetMode="External"/><Relationship Id="rId293" Type="http://schemas.openxmlformats.org/officeDocument/2006/relationships/hyperlink" Target="https://doi.org/10.1007/s00442005089" TargetMode="External"/><Relationship Id="rId307" Type="http://schemas.openxmlformats.org/officeDocument/2006/relationships/hyperlink" Target="https://doi.org/10.1111/j.1365-2486.2010.02180.x%20or%20McVeigh%20et%20al.,%202014" TargetMode="External"/><Relationship Id="rId328" Type="http://schemas.openxmlformats.org/officeDocument/2006/relationships/hyperlink" Target="https://doi.org/10.3390/land10080824" TargetMode="External"/><Relationship Id="rId88" Type="http://schemas.openxmlformats.org/officeDocument/2006/relationships/hyperlink" Target="https://doi.org/10.1038/s41558-022-01428-z" TargetMode="External"/><Relationship Id="rId111" Type="http://schemas.openxmlformats.org/officeDocument/2006/relationships/hyperlink" Target="https://doi.org/10.1038/s41558-022-01428-z" TargetMode="External"/><Relationship Id="rId132" Type="http://schemas.openxmlformats.org/officeDocument/2006/relationships/hyperlink" Target="https://doi.org/10.1038/s41558-022-01428-z" TargetMode="External"/><Relationship Id="rId153" Type="http://schemas.openxmlformats.org/officeDocument/2006/relationships/hyperlink" Target="https://doi.org/10.1038/s41558-022-01428-z" TargetMode="External"/><Relationship Id="rId174" Type="http://schemas.openxmlformats.org/officeDocument/2006/relationships/hyperlink" Target="https://doi.org/10.1029/2019JG005090" TargetMode="External"/><Relationship Id="rId195" Type="http://schemas.openxmlformats.org/officeDocument/2006/relationships/hyperlink" Target="https://doi.org/10.5194/bg-10-1067-2013" TargetMode="External"/><Relationship Id="rId209" Type="http://schemas.openxmlformats.org/officeDocument/2006/relationships/hyperlink" Target="https://doi.org/10.1111/gcb.13303" TargetMode="External"/><Relationship Id="rId220" Type="http://schemas.openxmlformats.org/officeDocument/2006/relationships/hyperlink" Target="https://doi.org/10.1111/gcb.13303" TargetMode="External"/><Relationship Id="rId241" Type="http://schemas.openxmlformats.org/officeDocument/2006/relationships/hyperlink" Target="https://doi.org/10.1016/j.scitotenv.2016.02.153" TargetMode="External"/><Relationship Id="rId15" Type="http://schemas.openxmlformats.org/officeDocument/2006/relationships/hyperlink" Target="https://doi.org/10.1038/s41558-022-01428-z" TargetMode="External"/><Relationship Id="rId36" Type="http://schemas.openxmlformats.org/officeDocument/2006/relationships/hyperlink" Target="https://doi.org/10.1016/j.agrformet.2019.107852" TargetMode="External"/><Relationship Id="rId57" Type="http://schemas.openxmlformats.org/officeDocument/2006/relationships/hyperlink" Target="https://doi.org/10.1038/s41558-022-01428-z" TargetMode="External"/><Relationship Id="rId262" Type="http://schemas.openxmlformats.org/officeDocument/2006/relationships/hyperlink" Target="https://doi.org/10.1080/11956860.1998.11682491" TargetMode="External"/><Relationship Id="rId283" Type="http://schemas.openxmlformats.org/officeDocument/2006/relationships/hyperlink" Target="http://dx.doi.org/10.1088/1748-9326/10/2/025004" TargetMode="External"/><Relationship Id="rId318" Type="http://schemas.openxmlformats.org/officeDocument/2006/relationships/hyperlink" Target="https://doi.org/10.1088/1748-9326/7/4/045704" TargetMode="External"/><Relationship Id="rId78" Type="http://schemas.openxmlformats.org/officeDocument/2006/relationships/hyperlink" Target="https://doi.org/10.1038/s41558-022-01428-z" TargetMode="External"/><Relationship Id="rId99" Type="http://schemas.openxmlformats.org/officeDocument/2006/relationships/hyperlink" Target="https://doi.org/10.1038/s41558-022-01428-z" TargetMode="External"/><Relationship Id="rId101" Type="http://schemas.openxmlformats.org/officeDocument/2006/relationships/hyperlink" Target="https://doi.org/10.1038/s41558-022-01428-z" TargetMode="External"/><Relationship Id="rId122" Type="http://schemas.openxmlformats.org/officeDocument/2006/relationships/hyperlink" Target="https://doi.org/10.1038/s41558-022-01428-z" TargetMode="External"/><Relationship Id="rId143" Type="http://schemas.openxmlformats.org/officeDocument/2006/relationships/hyperlink" Target="https://doi.org/10.1038/s41558-022-01428-z" TargetMode="External"/><Relationship Id="rId164" Type="http://schemas.openxmlformats.org/officeDocument/2006/relationships/hyperlink" Target="https://doi.org/10.3402/tellusb.v54i5.16683" TargetMode="External"/><Relationship Id="rId185" Type="http://schemas.openxmlformats.org/officeDocument/2006/relationships/hyperlink" Target="http://dx.doi.org/10.1016/j.agee.2016.02.011" TargetMode="External"/><Relationship Id="rId9" Type="http://schemas.openxmlformats.org/officeDocument/2006/relationships/hyperlink" Target="https://doi.org/10.1038/s41558-022-01428-z" TargetMode="External"/><Relationship Id="rId210" Type="http://schemas.openxmlformats.org/officeDocument/2006/relationships/hyperlink" Target="https://doi.org/10.1111/gcb.13303" TargetMode="External"/><Relationship Id="rId26" Type="http://schemas.openxmlformats.org/officeDocument/2006/relationships/hyperlink" Target="https://doi.org/10.1038/s41558-022-01428-z" TargetMode="External"/><Relationship Id="rId231" Type="http://schemas.openxmlformats.org/officeDocument/2006/relationships/hyperlink" Target="https://doi.org/10.1111/gcb.13303" TargetMode="External"/><Relationship Id="rId252" Type="http://schemas.openxmlformats.org/officeDocument/2006/relationships/hyperlink" Target="https://doi.org/10.1046/j.1365-2486.2000.00283.x" TargetMode="External"/><Relationship Id="rId273" Type="http://schemas.openxmlformats.org/officeDocument/2006/relationships/hyperlink" Target="https://doi.org/10.1029/2010JG001512" TargetMode="External"/><Relationship Id="rId294" Type="http://schemas.openxmlformats.org/officeDocument/2006/relationships/hyperlink" Target="https://doi.org/10.1007/s00442005089" TargetMode="External"/><Relationship Id="rId308" Type="http://schemas.openxmlformats.org/officeDocument/2006/relationships/hyperlink" Target="https://doi.org/10.5194/bg-12-4361-2015" TargetMode="External"/><Relationship Id="rId329" Type="http://schemas.openxmlformats.org/officeDocument/2006/relationships/hyperlink" Target="https://doi.org/10.3390/land10080824" TargetMode="External"/><Relationship Id="rId47" Type="http://schemas.openxmlformats.org/officeDocument/2006/relationships/hyperlink" Target="https://doi.org/10.1038/s41558-022-01428-z" TargetMode="External"/><Relationship Id="rId68" Type="http://schemas.openxmlformats.org/officeDocument/2006/relationships/hyperlink" Target="https://doi.org/10.1038/s41558-022-01428-z" TargetMode="External"/><Relationship Id="rId89" Type="http://schemas.openxmlformats.org/officeDocument/2006/relationships/hyperlink" Target="https://doi.org/10.1038/s41558-022-01428-z" TargetMode="External"/><Relationship Id="rId112" Type="http://schemas.openxmlformats.org/officeDocument/2006/relationships/hyperlink" Target="https://doi.org/10.1038/s41558-022-01428-z" TargetMode="External"/><Relationship Id="rId133" Type="http://schemas.openxmlformats.org/officeDocument/2006/relationships/hyperlink" Target="https://doi.org/10.1038/s41558-022-01428-z" TargetMode="External"/><Relationship Id="rId154" Type="http://schemas.openxmlformats.org/officeDocument/2006/relationships/hyperlink" Target="https://doi.org/10.1038/s41558-022-01428-z" TargetMode="External"/><Relationship Id="rId175" Type="http://schemas.openxmlformats.org/officeDocument/2006/relationships/hyperlink" Target="https://doi.org/10.1029/2019JG005090" TargetMode="External"/><Relationship Id="rId196" Type="http://schemas.openxmlformats.org/officeDocument/2006/relationships/hyperlink" Target="https://doi.org/10.5194/bg-10-1067-2013" TargetMode="External"/><Relationship Id="rId200" Type="http://schemas.openxmlformats.org/officeDocument/2006/relationships/hyperlink" Target="https://doi.org/10.1111/gcb.13303" TargetMode="External"/><Relationship Id="rId16" Type="http://schemas.openxmlformats.org/officeDocument/2006/relationships/hyperlink" Target="https://doi.org/10.1038/s41558-022-01428-z" TargetMode="External"/><Relationship Id="rId221" Type="http://schemas.openxmlformats.org/officeDocument/2006/relationships/hyperlink" Target="https://doi.org/10.1111/gcb.13303" TargetMode="External"/><Relationship Id="rId242" Type="http://schemas.openxmlformats.org/officeDocument/2006/relationships/hyperlink" Target="https://doi.org/10.1016/j.scitotenv.2016.02.153" TargetMode="External"/><Relationship Id="rId263" Type="http://schemas.openxmlformats.org/officeDocument/2006/relationships/hyperlink" Target="https://doi.org/10.1007/s10533-015-0170-8" TargetMode="External"/><Relationship Id="rId284" Type="http://schemas.openxmlformats.org/officeDocument/2006/relationships/hyperlink" Target="http://dx.doi.org/10.1088/1748-9326/10/9/094019" TargetMode="External"/><Relationship Id="rId319" Type="http://schemas.openxmlformats.org/officeDocument/2006/relationships/hyperlink" Target="https://doi.org/10.1088/1748-9326/7/4/045704" TargetMode="External"/><Relationship Id="rId37" Type="http://schemas.openxmlformats.org/officeDocument/2006/relationships/hyperlink" Target="https://doi.org/10.1016/j.agrformet.2019.107852" TargetMode="External"/><Relationship Id="rId58" Type="http://schemas.openxmlformats.org/officeDocument/2006/relationships/hyperlink" Target="https://doi.org/10.1038/s41558-022-01428-z" TargetMode="External"/><Relationship Id="rId79" Type="http://schemas.openxmlformats.org/officeDocument/2006/relationships/hyperlink" Target="https://doi.org/10.1038/s41558-022-01428-z" TargetMode="External"/><Relationship Id="rId102" Type="http://schemas.openxmlformats.org/officeDocument/2006/relationships/hyperlink" Target="https://doi.org/10.1038/s41558-022-01428-z" TargetMode="External"/><Relationship Id="rId123" Type="http://schemas.openxmlformats.org/officeDocument/2006/relationships/hyperlink" Target="https://doi.org/10.1038/s41558-022-01428-z" TargetMode="External"/><Relationship Id="rId144" Type="http://schemas.openxmlformats.org/officeDocument/2006/relationships/hyperlink" Target="https://doi.org/10.1038/s41558-022-01428-z" TargetMode="External"/><Relationship Id="rId330" Type="http://schemas.openxmlformats.org/officeDocument/2006/relationships/hyperlink" Target="https://doi.org/10.3390/land10080824" TargetMode="External"/><Relationship Id="rId90" Type="http://schemas.openxmlformats.org/officeDocument/2006/relationships/hyperlink" Target="https://doi.org/10.1038/s41558-022-01428-z" TargetMode="External"/><Relationship Id="rId165" Type="http://schemas.openxmlformats.org/officeDocument/2006/relationships/hyperlink" Target="https://doi.org/10.3402/tellusb.v54i5.16683" TargetMode="External"/><Relationship Id="rId186" Type="http://schemas.openxmlformats.org/officeDocument/2006/relationships/hyperlink" Target="https://doi.org/10.5194/bg-11-3477-2014" TargetMode="External"/><Relationship Id="rId211" Type="http://schemas.openxmlformats.org/officeDocument/2006/relationships/hyperlink" Target="https://doi.org/10.1111/gcb.13303" TargetMode="External"/><Relationship Id="rId232" Type="http://schemas.openxmlformats.org/officeDocument/2006/relationships/hyperlink" Target="https://doi.org/10.1111/gcb.13303" TargetMode="External"/><Relationship Id="rId253" Type="http://schemas.openxmlformats.org/officeDocument/2006/relationships/hyperlink" Target="https://doi.org/10.1046/j.1365-2486.2000.00283.x" TargetMode="External"/><Relationship Id="rId274" Type="http://schemas.openxmlformats.org/officeDocument/2006/relationships/hyperlink" Target="https://doi.org/10.1029/2010JG001512" TargetMode="External"/><Relationship Id="rId295" Type="http://schemas.openxmlformats.org/officeDocument/2006/relationships/hyperlink" Target="https://doi.org/10.1007/s00442005089" TargetMode="External"/><Relationship Id="rId309" Type="http://schemas.openxmlformats.org/officeDocument/2006/relationships/hyperlink" Target="https://doi.org/10.5194/bg-12-4361-2015" TargetMode="External"/><Relationship Id="rId27" Type="http://schemas.openxmlformats.org/officeDocument/2006/relationships/hyperlink" Target="https://doi.org/10.1038/s41558-022-01428-z" TargetMode="External"/><Relationship Id="rId48" Type="http://schemas.openxmlformats.org/officeDocument/2006/relationships/hyperlink" Target="https://doi.org/10.1038/s41558-022-01428-z" TargetMode="External"/><Relationship Id="rId69" Type="http://schemas.openxmlformats.org/officeDocument/2006/relationships/hyperlink" Target="https://doi.org/10.1038/s41558-022-01428-z" TargetMode="External"/><Relationship Id="rId113" Type="http://schemas.openxmlformats.org/officeDocument/2006/relationships/hyperlink" Target="https://doi.org/10.1038/s41558-022-01428-z" TargetMode="External"/><Relationship Id="rId134" Type="http://schemas.openxmlformats.org/officeDocument/2006/relationships/hyperlink" Target="https://doi.org/10.1038/s41558-022-01428-z" TargetMode="External"/><Relationship Id="rId320" Type="http://schemas.openxmlformats.org/officeDocument/2006/relationships/hyperlink" Target="https://doi.org/10.1029/2006JG000306" TargetMode="External"/><Relationship Id="rId80" Type="http://schemas.openxmlformats.org/officeDocument/2006/relationships/hyperlink" Target="https://doi.org/10.1038/s41558-022-01428-z" TargetMode="External"/><Relationship Id="rId155" Type="http://schemas.openxmlformats.org/officeDocument/2006/relationships/hyperlink" Target="https://doi.org/10.1038/s41558-022-01428-z" TargetMode="External"/><Relationship Id="rId176" Type="http://schemas.openxmlformats.org/officeDocument/2006/relationships/hyperlink" Target="https://doi.org/10.1029/2019JG005090" TargetMode="External"/><Relationship Id="rId197" Type="http://schemas.openxmlformats.org/officeDocument/2006/relationships/hyperlink" Target="https://doi.org/10.5194/bg-10-1067-2013" TargetMode="External"/><Relationship Id="rId201" Type="http://schemas.openxmlformats.org/officeDocument/2006/relationships/hyperlink" Target="https://doi.org/10.1111/gcb.13303" TargetMode="External"/><Relationship Id="rId222" Type="http://schemas.openxmlformats.org/officeDocument/2006/relationships/hyperlink" Target="https://doi.org/10.1111/gcb.13303" TargetMode="External"/><Relationship Id="rId243" Type="http://schemas.openxmlformats.org/officeDocument/2006/relationships/hyperlink" Target="https://doi.org/10.1016/j.scitotenv.2016.02.153" TargetMode="External"/><Relationship Id="rId264" Type="http://schemas.openxmlformats.org/officeDocument/2006/relationships/hyperlink" Target="https://doi.org/10.1007/s10533-015-0170-8" TargetMode="External"/><Relationship Id="rId285" Type="http://schemas.openxmlformats.org/officeDocument/2006/relationships/hyperlink" Target="http://dx.doi.org/10.1088/1748-9326/10/9/094019" TargetMode="External"/><Relationship Id="rId17" Type="http://schemas.openxmlformats.org/officeDocument/2006/relationships/hyperlink" Target="https://doi.org/10.1038/s41558-022-01428-z" TargetMode="External"/><Relationship Id="rId38" Type="http://schemas.openxmlformats.org/officeDocument/2006/relationships/hyperlink" Target="https://doi.org/10.1016/j.agrformet.2019.107852" TargetMode="External"/><Relationship Id="rId59" Type="http://schemas.openxmlformats.org/officeDocument/2006/relationships/hyperlink" Target="https://doi.org/10.1038/s41558-022-01428-z" TargetMode="External"/><Relationship Id="rId103" Type="http://schemas.openxmlformats.org/officeDocument/2006/relationships/hyperlink" Target="https://doi.org/10.1038/s41558-022-01428-z" TargetMode="External"/><Relationship Id="rId124" Type="http://schemas.openxmlformats.org/officeDocument/2006/relationships/hyperlink" Target="https://doi.org/10.1038/s41558-022-01428-z" TargetMode="External"/><Relationship Id="rId310" Type="http://schemas.openxmlformats.org/officeDocument/2006/relationships/hyperlink" Target="https://doi.org/10.5194/bg-12-4361-2015" TargetMode="External"/><Relationship Id="rId70" Type="http://schemas.openxmlformats.org/officeDocument/2006/relationships/hyperlink" Target="https://doi.org/10.1038/s41558-022-01428-z" TargetMode="External"/><Relationship Id="rId91" Type="http://schemas.openxmlformats.org/officeDocument/2006/relationships/hyperlink" Target="https://doi.org/10.1038/s41558-022-01428-z" TargetMode="External"/><Relationship Id="rId145" Type="http://schemas.openxmlformats.org/officeDocument/2006/relationships/hyperlink" Target="https://doi.org/10.1038/s41558-022-01428-z" TargetMode="External"/><Relationship Id="rId166" Type="http://schemas.openxmlformats.org/officeDocument/2006/relationships/hyperlink" Target="https://doi.org/10.3402/tellusb.v54i5.16683" TargetMode="External"/><Relationship Id="rId187" Type="http://schemas.openxmlformats.org/officeDocument/2006/relationships/hyperlink" Target="https://doi.org/10.5194/bg-11-3477-2014" TargetMode="External"/><Relationship Id="rId331" Type="http://schemas.openxmlformats.org/officeDocument/2006/relationships/hyperlink" Target="https://doi.org/10.3390/land10080824" TargetMode="External"/><Relationship Id="rId1" Type="http://schemas.openxmlformats.org/officeDocument/2006/relationships/hyperlink" Target="https://doi.org/10.19189/MaP.2017.OMB.314" TargetMode="External"/><Relationship Id="rId212" Type="http://schemas.openxmlformats.org/officeDocument/2006/relationships/hyperlink" Target="https://doi.org/10.1111/gcb.13303" TargetMode="External"/><Relationship Id="rId233" Type="http://schemas.openxmlformats.org/officeDocument/2006/relationships/hyperlink" Target="http://dx.doi.org/10.1029/2019JG005123" TargetMode="External"/><Relationship Id="rId254" Type="http://schemas.openxmlformats.org/officeDocument/2006/relationships/hyperlink" Target="https://www.epa.ie/publications/research/biodiversity/Research_Report_236.pdf" TargetMode="External"/><Relationship Id="rId28" Type="http://schemas.openxmlformats.org/officeDocument/2006/relationships/hyperlink" Target="https://doi.org/10.1038/s41558-022-01428-z" TargetMode="External"/><Relationship Id="rId49" Type="http://schemas.openxmlformats.org/officeDocument/2006/relationships/hyperlink" Target="https://doi.org/10.1038/s41558-022-01428-z" TargetMode="External"/><Relationship Id="rId114" Type="http://schemas.openxmlformats.org/officeDocument/2006/relationships/hyperlink" Target="https://doi.org/10.1038/s41558-022-01428-z" TargetMode="External"/><Relationship Id="rId275" Type="http://schemas.openxmlformats.org/officeDocument/2006/relationships/hyperlink" Target="https://doi.org/10.1029/2010JG001512" TargetMode="External"/><Relationship Id="rId296" Type="http://schemas.openxmlformats.org/officeDocument/2006/relationships/hyperlink" Target="https://doi.org/10.1007/s00442005089" TargetMode="External"/><Relationship Id="rId300" Type="http://schemas.openxmlformats.org/officeDocument/2006/relationships/hyperlink" Target="https://doi.org/10.1007/s00442005089" TargetMode="External"/><Relationship Id="rId60" Type="http://schemas.openxmlformats.org/officeDocument/2006/relationships/hyperlink" Target="https://doi.org/10.1038/s41558-022-01428-z" TargetMode="External"/><Relationship Id="rId81" Type="http://schemas.openxmlformats.org/officeDocument/2006/relationships/hyperlink" Target="https://doi.org/10.1038/s41558-022-01428-z" TargetMode="External"/><Relationship Id="rId135" Type="http://schemas.openxmlformats.org/officeDocument/2006/relationships/hyperlink" Target="https://doi.org/10.1038/s41558-022-01428-z" TargetMode="External"/><Relationship Id="rId156" Type="http://schemas.openxmlformats.org/officeDocument/2006/relationships/hyperlink" Target="https://doi.org/10.1038/s41558-022-01428-z" TargetMode="External"/><Relationship Id="rId177" Type="http://schemas.openxmlformats.org/officeDocument/2006/relationships/hyperlink" Target="https://doi.org/10.1029/2019JG005090" TargetMode="External"/><Relationship Id="rId198" Type="http://schemas.openxmlformats.org/officeDocument/2006/relationships/hyperlink" Target="https://doi.org/10.5194/bg-10-1067-2013" TargetMode="External"/><Relationship Id="rId321" Type="http://schemas.openxmlformats.org/officeDocument/2006/relationships/hyperlink" Target="https://doi.org/10.1029/2006JG000306" TargetMode="External"/><Relationship Id="rId202" Type="http://schemas.openxmlformats.org/officeDocument/2006/relationships/hyperlink" Target="https://doi.org/10.1111/gcb.13303" TargetMode="External"/><Relationship Id="rId223" Type="http://schemas.openxmlformats.org/officeDocument/2006/relationships/hyperlink" Target="https://doi.org/10.1111/gcb.13303" TargetMode="External"/><Relationship Id="rId244" Type="http://schemas.openxmlformats.org/officeDocument/2006/relationships/hyperlink" Target="https://doi.org/10.1016/j.ecoleng.2018.06.021" TargetMode="External"/><Relationship Id="rId18" Type="http://schemas.openxmlformats.org/officeDocument/2006/relationships/hyperlink" Target="https://doi.org/10.1038/s41558-022-01428-z" TargetMode="External"/><Relationship Id="rId39" Type="http://schemas.openxmlformats.org/officeDocument/2006/relationships/hyperlink" Target="https://doi.org/10.1016/j.agrformet.2019.107852" TargetMode="External"/><Relationship Id="rId265" Type="http://schemas.openxmlformats.org/officeDocument/2006/relationships/hyperlink" Target="https://doi.org/10.1007/s10533-015-0170-8" TargetMode="External"/><Relationship Id="rId286" Type="http://schemas.openxmlformats.org/officeDocument/2006/relationships/hyperlink" Target="http://dx.doi.org/10.1088/1748-9326/10/9/094019" TargetMode="External"/><Relationship Id="rId50" Type="http://schemas.openxmlformats.org/officeDocument/2006/relationships/hyperlink" Target="https://doi.org/10.1038/s41558-022-01428-z" TargetMode="External"/><Relationship Id="rId104" Type="http://schemas.openxmlformats.org/officeDocument/2006/relationships/hyperlink" Target="https://doi.org/10.1038/s41558-022-01428-z" TargetMode="External"/><Relationship Id="rId125" Type="http://schemas.openxmlformats.org/officeDocument/2006/relationships/hyperlink" Target="https://doi.org/10.1038/s41558-022-01428-z" TargetMode="External"/><Relationship Id="rId146" Type="http://schemas.openxmlformats.org/officeDocument/2006/relationships/hyperlink" Target="https://doi.org/10.1038/s41558-022-01428-z" TargetMode="External"/><Relationship Id="rId167" Type="http://schemas.openxmlformats.org/officeDocument/2006/relationships/hyperlink" Target="https://doi.org/10.3402/tellusb.v54i5.16683" TargetMode="External"/><Relationship Id="rId188" Type="http://schemas.openxmlformats.org/officeDocument/2006/relationships/hyperlink" Target="https://doi.org/10.5194/bg-11-3477-2014" TargetMode="External"/><Relationship Id="rId311" Type="http://schemas.openxmlformats.org/officeDocument/2006/relationships/hyperlink" Target="https://doi.org/10.5194/bg-12-4361-2015" TargetMode="External"/><Relationship Id="rId332" Type="http://schemas.openxmlformats.org/officeDocument/2006/relationships/hyperlink" Target="https://doi.org/10.3390/land10080824" TargetMode="External"/><Relationship Id="rId71" Type="http://schemas.openxmlformats.org/officeDocument/2006/relationships/hyperlink" Target="https://doi.org/10.1038/s41558-022-01428-z" TargetMode="External"/><Relationship Id="rId92" Type="http://schemas.openxmlformats.org/officeDocument/2006/relationships/hyperlink" Target="https://doi.org/10.1038/s41558-022-01428-z" TargetMode="External"/><Relationship Id="rId213" Type="http://schemas.openxmlformats.org/officeDocument/2006/relationships/hyperlink" Target="https://doi.org/10.1111/gcb.13303" TargetMode="External"/><Relationship Id="rId234" Type="http://schemas.openxmlformats.org/officeDocument/2006/relationships/hyperlink" Target="https://doi.org/10.5194/bg-16-713-2019" TargetMode="External"/><Relationship Id="rId2" Type="http://schemas.openxmlformats.org/officeDocument/2006/relationships/hyperlink" Target="https://doi.org/10.19189/MaP.2017.OMB.314" TargetMode="External"/><Relationship Id="rId29" Type="http://schemas.openxmlformats.org/officeDocument/2006/relationships/hyperlink" Target="https://doi.org/10.1038/s41558-022-01428-z" TargetMode="External"/><Relationship Id="rId255" Type="http://schemas.openxmlformats.org/officeDocument/2006/relationships/hyperlink" Target="https://www.epa.ie/publications/research/biodiversity/Research_Report_236.pdf" TargetMode="External"/><Relationship Id="rId276" Type="http://schemas.openxmlformats.org/officeDocument/2006/relationships/hyperlink" Target="https://doi.org/10.1029/2010JG001512" TargetMode="External"/><Relationship Id="rId297" Type="http://schemas.openxmlformats.org/officeDocument/2006/relationships/hyperlink" Target="https://doi.org/10.1007/s00442005089" TargetMode="External"/><Relationship Id="rId40" Type="http://schemas.openxmlformats.org/officeDocument/2006/relationships/hyperlink" Target="https://doi.org/10.1016/j.agrformet.2019.107852" TargetMode="External"/><Relationship Id="rId115" Type="http://schemas.openxmlformats.org/officeDocument/2006/relationships/hyperlink" Target="https://doi.org/10.1038/s41558-022-01428-z" TargetMode="External"/><Relationship Id="rId136" Type="http://schemas.openxmlformats.org/officeDocument/2006/relationships/hyperlink" Target="https://doi.org/10.1038/s41558-022-01428-z" TargetMode="External"/><Relationship Id="rId157" Type="http://schemas.openxmlformats.org/officeDocument/2006/relationships/hyperlink" Target="https://doi.org/10.1038/s41558-022-01428-z" TargetMode="External"/><Relationship Id="rId178" Type="http://schemas.openxmlformats.org/officeDocument/2006/relationships/hyperlink" Target="http://dx.doi.org/10.1016/j.agee.2016.02.011" TargetMode="External"/><Relationship Id="rId301" Type="http://schemas.openxmlformats.org/officeDocument/2006/relationships/hyperlink" Target="https://doi.org/10.1007/s00442005089" TargetMode="External"/><Relationship Id="rId322" Type="http://schemas.openxmlformats.org/officeDocument/2006/relationships/hyperlink" Target="https://doi.org/10.1007/s10533-022-00923-x" TargetMode="External"/><Relationship Id="rId61" Type="http://schemas.openxmlformats.org/officeDocument/2006/relationships/hyperlink" Target="https://doi.org/10.1038/s41558-022-01428-z" TargetMode="External"/><Relationship Id="rId82" Type="http://schemas.openxmlformats.org/officeDocument/2006/relationships/hyperlink" Target="https://doi.org/10.1038/s41558-022-01428-z" TargetMode="External"/><Relationship Id="rId199" Type="http://schemas.openxmlformats.org/officeDocument/2006/relationships/hyperlink" Target="https://doi.org/10.5194/bg-10-1067-2013" TargetMode="External"/><Relationship Id="rId203" Type="http://schemas.openxmlformats.org/officeDocument/2006/relationships/hyperlink" Target="https://doi.org/10.1111/gcb.13303" TargetMode="External"/><Relationship Id="rId19" Type="http://schemas.openxmlformats.org/officeDocument/2006/relationships/hyperlink" Target="https://doi.org/10.1038/s41558-022-01428-z" TargetMode="External"/><Relationship Id="rId224" Type="http://schemas.openxmlformats.org/officeDocument/2006/relationships/hyperlink" Target="https://doi.org/10.1111/gcb.13303" TargetMode="External"/><Relationship Id="rId245" Type="http://schemas.openxmlformats.org/officeDocument/2006/relationships/hyperlink" Target="https://doi.org/10.1016/j.ecoleng.2018.06.021" TargetMode="External"/><Relationship Id="rId266" Type="http://schemas.openxmlformats.org/officeDocument/2006/relationships/hyperlink" Target="https://doi.org/10.1007/s10533-015-0170-8" TargetMode="External"/><Relationship Id="rId287" Type="http://schemas.openxmlformats.org/officeDocument/2006/relationships/hyperlink" Target="http://dx.doi.org/10.1088/1748-9326/10/9/094019" TargetMode="External"/><Relationship Id="rId30" Type="http://schemas.openxmlformats.org/officeDocument/2006/relationships/hyperlink" Target="https://doi.org/10.1038/s41558-022-01428-z" TargetMode="External"/><Relationship Id="rId105" Type="http://schemas.openxmlformats.org/officeDocument/2006/relationships/hyperlink" Target="https://doi.org/10.1038/s41558-022-01428-z" TargetMode="External"/><Relationship Id="rId126" Type="http://schemas.openxmlformats.org/officeDocument/2006/relationships/hyperlink" Target="https://doi.org/10.1038/s41558-022-01428-z" TargetMode="External"/><Relationship Id="rId147" Type="http://schemas.openxmlformats.org/officeDocument/2006/relationships/hyperlink" Target="https://doi.org/10.1038/s41558-022-01428-z" TargetMode="External"/><Relationship Id="rId168" Type="http://schemas.openxmlformats.org/officeDocument/2006/relationships/hyperlink" Target="https://doi.org/10.3402/tellusb.v54i5.16683" TargetMode="External"/><Relationship Id="rId312" Type="http://schemas.openxmlformats.org/officeDocument/2006/relationships/hyperlink" Target="https://doi.org/10.5194/bg-12-5291-2015" TargetMode="External"/><Relationship Id="rId333" Type="http://schemas.openxmlformats.org/officeDocument/2006/relationships/printerSettings" Target="../printerSettings/printerSettings1.bin"/><Relationship Id="rId51" Type="http://schemas.openxmlformats.org/officeDocument/2006/relationships/hyperlink" Target="https://doi.org/10.1038/s41558-022-01428-z" TargetMode="External"/><Relationship Id="rId72" Type="http://schemas.openxmlformats.org/officeDocument/2006/relationships/hyperlink" Target="https://doi.org/10.1038/s41558-022-01428-z" TargetMode="External"/><Relationship Id="rId93" Type="http://schemas.openxmlformats.org/officeDocument/2006/relationships/hyperlink" Target="https://doi.org/10.1038/s41558-022-01428-z" TargetMode="External"/><Relationship Id="rId189" Type="http://schemas.openxmlformats.org/officeDocument/2006/relationships/hyperlink" Target="https://doi.org/10.5194/bg-11-3477-2014" TargetMode="External"/><Relationship Id="rId3" Type="http://schemas.openxmlformats.org/officeDocument/2006/relationships/hyperlink" Target="https://doi.org/10.1111/j.1365-2486.2008.01756.x" TargetMode="External"/><Relationship Id="rId214" Type="http://schemas.openxmlformats.org/officeDocument/2006/relationships/hyperlink" Target="https://doi.org/10.1111/gcb.13303" TargetMode="External"/><Relationship Id="rId235" Type="http://schemas.openxmlformats.org/officeDocument/2006/relationships/hyperlink" Target="https://doi.org/10.5194/bg-16-713-2019" TargetMode="External"/><Relationship Id="rId256" Type="http://schemas.openxmlformats.org/officeDocument/2006/relationships/hyperlink" Target="https://doi.org/10.1029/1999JD900136" TargetMode="External"/><Relationship Id="rId277" Type="http://schemas.openxmlformats.org/officeDocument/2006/relationships/hyperlink" Target="https://doi.org/10.1111/j.1469-8137.2006.01859.x" TargetMode="External"/><Relationship Id="rId298" Type="http://schemas.openxmlformats.org/officeDocument/2006/relationships/hyperlink" Target="https://doi.org/10.1007/s00442005089" TargetMode="External"/><Relationship Id="rId116" Type="http://schemas.openxmlformats.org/officeDocument/2006/relationships/hyperlink" Target="https://doi.org/10.1038/s41558-022-01428-z" TargetMode="External"/><Relationship Id="rId137" Type="http://schemas.openxmlformats.org/officeDocument/2006/relationships/hyperlink" Target="https://doi.org/10.1038/s41558-022-01428-z" TargetMode="External"/><Relationship Id="rId158" Type="http://schemas.openxmlformats.org/officeDocument/2006/relationships/hyperlink" Target="https://doi.org/10.1038/s41558-022-01428-z" TargetMode="External"/><Relationship Id="rId302" Type="http://schemas.openxmlformats.org/officeDocument/2006/relationships/hyperlink" Target="https://doi.org/10.1007/s00442005089" TargetMode="External"/><Relationship Id="rId323" Type="http://schemas.openxmlformats.org/officeDocument/2006/relationships/hyperlink" Target="https://doi.org/10.1007/s10533-022-00923-x" TargetMode="External"/><Relationship Id="rId20" Type="http://schemas.openxmlformats.org/officeDocument/2006/relationships/hyperlink" Target="https://doi.org/10.1038/s41558-022-01428-z" TargetMode="External"/><Relationship Id="rId41" Type="http://schemas.openxmlformats.org/officeDocument/2006/relationships/hyperlink" Target="https://doi.org/10.1016/j.agrformet.2019.107852" TargetMode="External"/><Relationship Id="rId62" Type="http://schemas.openxmlformats.org/officeDocument/2006/relationships/hyperlink" Target="https://doi.org/10.1038/s41558-022-01428-z" TargetMode="External"/><Relationship Id="rId83" Type="http://schemas.openxmlformats.org/officeDocument/2006/relationships/hyperlink" Target="https://doi.org/10.1038/s41558-022-01428-z" TargetMode="External"/><Relationship Id="rId179" Type="http://schemas.openxmlformats.org/officeDocument/2006/relationships/hyperlink" Target="http://dx.doi.org/10.1016/j.agee.2016.02.011" TargetMode="External"/><Relationship Id="rId190" Type="http://schemas.openxmlformats.org/officeDocument/2006/relationships/hyperlink" Target="https://doi.org/10.5194/bg-15-3603-2018" TargetMode="External"/><Relationship Id="rId204" Type="http://schemas.openxmlformats.org/officeDocument/2006/relationships/hyperlink" Target="https://doi.org/10.1111/gcb.13303" TargetMode="External"/><Relationship Id="rId225" Type="http://schemas.openxmlformats.org/officeDocument/2006/relationships/hyperlink" Target="https://doi.org/10.1111/gcb.13303" TargetMode="External"/><Relationship Id="rId246" Type="http://schemas.openxmlformats.org/officeDocument/2006/relationships/hyperlink" Target="https://doi.org/10.1007/s10021-016-0092-x" TargetMode="External"/><Relationship Id="rId267" Type="http://schemas.openxmlformats.org/officeDocument/2006/relationships/hyperlink" Target="https://doi.org/10.1007/s10533-015-0170-8" TargetMode="External"/><Relationship Id="rId288" Type="http://schemas.openxmlformats.org/officeDocument/2006/relationships/hyperlink" Target="http://dx.doi.org/10.1088/1748-9326/10/9/094019" TargetMode="External"/><Relationship Id="rId106" Type="http://schemas.openxmlformats.org/officeDocument/2006/relationships/hyperlink" Target="https://doi.org/10.1038/s41558-022-01428-z" TargetMode="External"/><Relationship Id="rId127" Type="http://schemas.openxmlformats.org/officeDocument/2006/relationships/hyperlink" Target="https://doi.org/10.1038/s41558-022-01428-z" TargetMode="External"/><Relationship Id="rId313" Type="http://schemas.openxmlformats.org/officeDocument/2006/relationships/hyperlink" Target="https://doi.org/10.5194/bg-12-5291-2015" TargetMode="External"/><Relationship Id="rId10" Type="http://schemas.openxmlformats.org/officeDocument/2006/relationships/hyperlink" Target="https://doi.org/10.1038/s41558-022-01428-z" TargetMode="External"/><Relationship Id="rId31" Type="http://schemas.openxmlformats.org/officeDocument/2006/relationships/hyperlink" Target="https://doi.org/10.1038/s41558-022-01428-z" TargetMode="External"/><Relationship Id="rId52" Type="http://schemas.openxmlformats.org/officeDocument/2006/relationships/hyperlink" Target="https://doi.org/10.1038/s41558-022-01428-z" TargetMode="External"/><Relationship Id="rId73" Type="http://schemas.openxmlformats.org/officeDocument/2006/relationships/hyperlink" Target="https://doi.org/10.1038/s41558-022-01428-z" TargetMode="External"/><Relationship Id="rId94" Type="http://schemas.openxmlformats.org/officeDocument/2006/relationships/hyperlink" Target="https://doi.org/10.1038/s41558-022-01428-z" TargetMode="External"/><Relationship Id="rId148" Type="http://schemas.openxmlformats.org/officeDocument/2006/relationships/hyperlink" Target="https://doi.org/10.1038/s41558-022-01428-z" TargetMode="External"/><Relationship Id="rId169" Type="http://schemas.openxmlformats.org/officeDocument/2006/relationships/hyperlink" Target="https://doi.org/10.3402/tellusb.v54i5.16683" TargetMode="External"/><Relationship Id="rId4" Type="http://schemas.openxmlformats.org/officeDocument/2006/relationships/hyperlink" Target="https://doi.org/10.1111/j.1365-2486.2008.01756.x" TargetMode="External"/><Relationship Id="rId180" Type="http://schemas.openxmlformats.org/officeDocument/2006/relationships/hyperlink" Target="http://dx.doi.org/10.1016/j.agee.2016.02.011" TargetMode="External"/><Relationship Id="rId215" Type="http://schemas.openxmlformats.org/officeDocument/2006/relationships/hyperlink" Target="https://doi.org/10.1111/gcb.13303" TargetMode="External"/><Relationship Id="rId236" Type="http://schemas.openxmlformats.org/officeDocument/2006/relationships/hyperlink" Target="https://doi.org/10.5194/bg-16-713-2019" TargetMode="External"/><Relationship Id="rId257" Type="http://schemas.openxmlformats.org/officeDocument/2006/relationships/hyperlink" Target="https://doi.org/10.1029/1999JD900136" TargetMode="External"/><Relationship Id="rId278" Type="http://schemas.openxmlformats.org/officeDocument/2006/relationships/hyperlink" Target="https://doi.org/10.1111/j.1469-8137.2006.01859.x" TargetMode="External"/><Relationship Id="rId303" Type="http://schemas.openxmlformats.org/officeDocument/2006/relationships/hyperlink" Target="https://doi.org/10.1007/s00442005089" TargetMode="External"/><Relationship Id="rId42" Type="http://schemas.openxmlformats.org/officeDocument/2006/relationships/hyperlink" Target="https://doi.org/10.1038/s41558-022-01428-z" TargetMode="External"/><Relationship Id="rId84" Type="http://schemas.openxmlformats.org/officeDocument/2006/relationships/hyperlink" Target="https://doi.org/10.1038/s41558-022-01428-z" TargetMode="External"/><Relationship Id="rId138" Type="http://schemas.openxmlformats.org/officeDocument/2006/relationships/hyperlink" Target="https://doi.org/10.1038/s41558-022-01428-z" TargetMode="External"/><Relationship Id="rId191" Type="http://schemas.openxmlformats.org/officeDocument/2006/relationships/hyperlink" Target="https://doi.org/10.5194/bg-15-3603-2018" TargetMode="External"/><Relationship Id="rId205" Type="http://schemas.openxmlformats.org/officeDocument/2006/relationships/hyperlink" Target="https://doi.org/10.1111/gcb.13303" TargetMode="External"/><Relationship Id="rId247" Type="http://schemas.openxmlformats.org/officeDocument/2006/relationships/hyperlink" Target="https://doi.org/10.1007/s10021-016-0092-x" TargetMode="External"/><Relationship Id="rId107" Type="http://schemas.openxmlformats.org/officeDocument/2006/relationships/hyperlink" Target="https://doi.org/10.1038/s41558-022-01428-z" TargetMode="External"/><Relationship Id="rId289" Type="http://schemas.openxmlformats.org/officeDocument/2006/relationships/hyperlink" Target="http://dx.doi.org/10.1088/1748-9326/10/9/094019" TargetMode="External"/><Relationship Id="rId11" Type="http://schemas.openxmlformats.org/officeDocument/2006/relationships/hyperlink" Target="https://doi.org/10.1038/s41558-022-01428-z" TargetMode="External"/><Relationship Id="rId53" Type="http://schemas.openxmlformats.org/officeDocument/2006/relationships/hyperlink" Target="https://doi.org/10.1038/s41558-022-01428-z" TargetMode="External"/><Relationship Id="rId149" Type="http://schemas.openxmlformats.org/officeDocument/2006/relationships/hyperlink" Target="https://doi.org/10.1038/s41558-022-01428-z" TargetMode="External"/><Relationship Id="rId314" Type="http://schemas.openxmlformats.org/officeDocument/2006/relationships/hyperlink" Target="https://doi.org/10.5194/bg-12-5291-2015" TargetMode="External"/><Relationship Id="rId95" Type="http://schemas.openxmlformats.org/officeDocument/2006/relationships/hyperlink" Target="https://doi.org/10.1038/s41558-022-01428-z" TargetMode="External"/><Relationship Id="rId160" Type="http://schemas.openxmlformats.org/officeDocument/2006/relationships/hyperlink" Target="https://doi.org/10.1038/s41558-022-01428-z" TargetMode="External"/><Relationship Id="rId216" Type="http://schemas.openxmlformats.org/officeDocument/2006/relationships/hyperlink" Target="https://doi.org/10.1111/gcb.13303" TargetMode="External"/><Relationship Id="rId258" Type="http://schemas.openxmlformats.org/officeDocument/2006/relationships/hyperlink" Target="https://doi.org/10.1080/11956860.1998.11682491" TargetMode="External"/><Relationship Id="rId22" Type="http://schemas.openxmlformats.org/officeDocument/2006/relationships/hyperlink" Target="https://doi.org/10.1038/s41558-022-01428-z" TargetMode="External"/><Relationship Id="rId64" Type="http://schemas.openxmlformats.org/officeDocument/2006/relationships/hyperlink" Target="https://doi.org/10.1038/s41558-022-01428-z" TargetMode="External"/><Relationship Id="rId118" Type="http://schemas.openxmlformats.org/officeDocument/2006/relationships/hyperlink" Target="https://doi.org/10.1038/s41558-022-01428-z" TargetMode="External"/><Relationship Id="rId325" Type="http://schemas.openxmlformats.org/officeDocument/2006/relationships/hyperlink" Target="https://doi.org/%2010.1111/j.1365-2486.2009.02032.x" TargetMode="External"/><Relationship Id="rId171" Type="http://schemas.openxmlformats.org/officeDocument/2006/relationships/hyperlink" Target="https://doi.org/10.3402/tellusb.v54i5.16683" TargetMode="External"/><Relationship Id="rId227" Type="http://schemas.openxmlformats.org/officeDocument/2006/relationships/hyperlink" Target="https://doi.org/10.1111/gcb.13303" TargetMode="External"/><Relationship Id="rId269" Type="http://schemas.openxmlformats.org/officeDocument/2006/relationships/hyperlink" Target="https://doi.org/10.1016/j.agrformet.2017.09.010" TargetMode="External"/><Relationship Id="rId33" Type="http://schemas.openxmlformats.org/officeDocument/2006/relationships/hyperlink" Target="https://doi.org/10.1038/s41558-022-01428-z" TargetMode="External"/><Relationship Id="rId129" Type="http://schemas.openxmlformats.org/officeDocument/2006/relationships/hyperlink" Target="https://doi.org/10.1038/s41558-022-01428-z" TargetMode="External"/><Relationship Id="rId280" Type="http://schemas.openxmlformats.org/officeDocument/2006/relationships/hyperlink" Target="http://dx.doi.org/10.1088/1748-9326/10/2/025004" TargetMode="External"/><Relationship Id="rId75" Type="http://schemas.openxmlformats.org/officeDocument/2006/relationships/hyperlink" Target="https://doi.org/10.1038/s41558-022-01428-z" TargetMode="External"/><Relationship Id="rId140" Type="http://schemas.openxmlformats.org/officeDocument/2006/relationships/hyperlink" Target="https://doi.org/10.1038/s41558-022-01428-z" TargetMode="External"/><Relationship Id="rId182" Type="http://schemas.openxmlformats.org/officeDocument/2006/relationships/hyperlink" Target="http://dx.doi.org/10.1016/j.agee.2016.02.011" TargetMode="External"/><Relationship Id="rId6" Type="http://schemas.openxmlformats.org/officeDocument/2006/relationships/hyperlink" Target="https://doi.org/10.1038/s41558-022-01428-z" TargetMode="External"/><Relationship Id="rId238" Type="http://schemas.openxmlformats.org/officeDocument/2006/relationships/hyperlink" Target="https://doi.org/10.5194/bg-16-713-2019" TargetMode="External"/><Relationship Id="rId291" Type="http://schemas.openxmlformats.org/officeDocument/2006/relationships/hyperlink" Target="https://doi.org/10.1007/s00442005089" TargetMode="External"/><Relationship Id="rId305" Type="http://schemas.openxmlformats.org/officeDocument/2006/relationships/hyperlink" Target="https://doi.org/10.1007/s00442005089" TargetMode="External"/><Relationship Id="rId44" Type="http://schemas.openxmlformats.org/officeDocument/2006/relationships/hyperlink" Target="https://doi.org/10.1038/s41558-022-01428-z" TargetMode="External"/><Relationship Id="rId86" Type="http://schemas.openxmlformats.org/officeDocument/2006/relationships/hyperlink" Target="https://doi.org/10.1038/s41558-022-01428-z" TargetMode="External"/><Relationship Id="rId151" Type="http://schemas.openxmlformats.org/officeDocument/2006/relationships/hyperlink" Target="https://doi.org/10.1038/s41558-022-01428-z" TargetMode="External"/><Relationship Id="rId193" Type="http://schemas.openxmlformats.org/officeDocument/2006/relationships/hyperlink" Target="https://doi.org/10.5194/bg-15-3603-2018" TargetMode="External"/><Relationship Id="rId207" Type="http://schemas.openxmlformats.org/officeDocument/2006/relationships/hyperlink" Target="https://doi.org/10.1111/gcb.13303" TargetMode="External"/><Relationship Id="rId249" Type="http://schemas.openxmlformats.org/officeDocument/2006/relationships/hyperlink" Target="https://doi.org/10.1007/s10021-016-0092-x" TargetMode="External"/><Relationship Id="rId13" Type="http://schemas.openxmlformats.org/officeDocument/2006/relationships/hyperlink" Target="https://doi.org/10.1038/s41558-022-01428-z" TargetMode="External"/><Relationship Id="rId109" Type="http://schemas.openxmlformats.org/officeDocument/2006/relationships/hyperlink" Target="https://doi.org/10.1038/s41558-022-01428-z" TargetMode="External"/><Relationship Id="rId260" Type="http://schemas.openxmlformats.org/officeDocument/2006/relationships/hyperlink" Target="https://doi.org/10.1080/11956860.1998.11682491" TargetMode="External"/><Relationship Id="rId316" Type="http://schemas.openxmlformats.org/officeDocument/2006/relationships/hyperlink" Target="https://doi.org/10.5194/bg-12-5291-2015" TargetMode="External"/><Relationship Id="rId55" Type="http://schemas.openxmlformats.org/officeDocument/2006/relationships/hyperlink" Target="https://doi.org/10.1038/s41558-022-01428-z" TargetMode="External"/><Relationship Id="rId97" Type="http://schemas.openxmlformats.org/officeDocument/2006/relationships/hyperlink" Target="https://doi.org/10.1038/s41558-022-01428-z" TargetMode="External"/><Relationship Id="rId120" Type="http://schemas.openxmlformats.org/officeDocument/2006/relationships/hyperlink" Target="https://doi.org/10.1038/s41558-022-01428-z" TargetMode="External"/><Relationship Id="rId162" Type="http://schemas.openxmlformats.org/officeDocument/2006/relationships/hyperlink" Target="https://doi.org/10.1038/s41558-022-01428-z" TargetMode="External"/><Relationship Id="rId218" Type="http://schemas.openxmlformats.org/officeDocument/2006/relationships/hyperlink" Target="https://doi.org/10.1111/gcb.13303" TargetMode="External"/><Relationship Id="rId271" Type="http://schemas.openxmlformats.org/officeDocument/2006/relationships/hyperlink" Target="https://doi.org/10.1029/2010JG0015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2E5E1-2055-4020-B3BE-667668223D05}">
  <dimension ref="A1:A5"/>
  <sheetViews>
    <sheetView workbookViewId="0">
      <selection activeCell="A5" sqref="A5"/>
    </sheetView>
  </sheetViews>
  <sheetFormatPr defaultRowHeight="14.4" x14ac:dyDescent="0.3"/>
  <sheetData>
    <row r="1" spans="1:1" x14ac:dyDescent="0.3">
      <c r="A1" t="s">
        <v>259</v>
      </c>
    </row>
    <row r="2" spans="1:1" x14ac:dyDescent="0.3">
      <c r="A2" s="3" t="s">
        <v>260</v>
      </c>
    </row>
    <row r="3" spans="1:1" x14ac:dyDescent="0.3">
      <c r="A3" s="3" t="s">
        <v>261</v>
      </c>
    </row>
    <row r="4" spans="1:1" x14ac:dyDescent="0.3">
      <c r="A4" s="3"/>
    </row>
    <row r="5" spans="1:1" x14ac:dyDescent="0.3">
      <c r="A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AAA67-13C2-40A5-882C-37D6D97DD5D8}">
  <dimension ref="A1:T15"/>
  <sheetViews>
    <sheetView workbookViewId="0">
      <selection activeCell="L1" sqref="L1:L1048576"/>
    </sheetView>
  </sheetViews>
  <sheetFormatPr defaultRowHeight="14.4" x14ac:dyDescent="0.3"/>
  <cols>
    <col min="1" max="1" width="17.6640625" bestFit="1" customWidth="1"/>
    <col min="13" max="13" width="10.44140625" bestFit="1" customWidth="1"/>
    <col min="14" max="14" width="16.44140625" bestFit="1" customWidth="1"/>
  </cols>
  <sheetData>
    <row r="1" spans="1:20" x14ac:dyDescent="0.3">
      <c r="A1" t="s">
        <v>0</v>
      </c>
      <c r="B1" t="s">
        <v>1</v>
      </c>
      <c r="C1" t="s">
        <v>76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51</v>
      </c>
      <c r="N1" t="s">
        <v>52</v>
      </c>
      <c r="O1" t="s">
        <v>50</v>
      </c>
      <c r="P1" t="s">
        <v>12</v>
      </c>
      <c r="Q1" t="s">
        <v>13</v>
      </c>
      <c r="R1" s="2" t="s">
        <v>178</v>
      </c>
      <c r="S1" t="s">
        <v>15</v>
      </c>
      <c r="T1" t="s">
        <v>16</v>
      </c>
    </row>
    <row r="2" spans="1:20" x14ac:dyDescent="0.3">
      <c r="A2" t="s">
        <v>17</v>
      </c>
      <c r="B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>
        <f>-0.34809*12</f>
        <v>-4.1770800000000001</v>
      </c>
      <c r="L2">
        <v>-1</v>
      </c>
      <c r="M2" t="s">
        <v>47</v>
      </c>
      <c r="N2" t="s">
        <v>48</v>
      </c>
      <c r="O2" t="s">
        <v>49</v>
      </c>
      <c r="P2" t="s">
        <v>26</v>
      </c>
      <c r="Q2">
        <f>K2*12.01</f>
        <v>-50.166730800000003</v>
      </c>
      <c r="R2" s="4">
        <f>L2*Q2</f>
        <v>50.166730800000003</v>
      </c>
      <c r="S2">
        <v>1</v>
      </c>
      <c r="T2" t="s">
        <v>27</v>
      </c>
    </row>
    <row r="3" spans="1:20" x14ac:dyDescent="0.3">
      <c r="A3" t="s">
        <v>17</v>
      </c>
      <c r="B3" t="s">
        <v>18</v>
      </c>
      <c r="D3" t="s">
        <v>28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>
        <f>-0.70734*12</f>
        <v>-8.4880800000000001</v>
      </c>
      <c r="L3">
        <v>-1</v>
      </c>
      <c r="M3" t="s">
        <v>47</v>
      </c>
      <c r="N3" t="s">
        <v>48</v>
      </c>
      <c r="O3" t="s">
        <v>49</v>
      </c>
      <c r="P3" t="s">
        <v>26</v>
      </c>
      <c r="Q3">
        <f>K3*12.01</f>
        <v>-101.94184079999999</v>
      </c>
      <c r="R3" s="4">
        <f>L3*Q3</f>
        <v>101.94184079999999</v>
      </c>
      <c r="S3">
        <v>4</v>
      </c>
      <c r="T3" t="s">
        <v>29</v>
      </c>
    </row>
    <row r="4" spans="1:20" x14ac:dyDescent="0.3">
      <c r="A4" t="s">
        <v>30</v>
      </c>
      <c r="B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23</v>
      </c>
      <c r="I4" t="s">
        <v>24</v>
      </c>
      <c r="J4" s="4" t="s">
        <v>44</v>
      </c>
      <c r="K4">
        <f>-317.37+308.56</f>
        <v>-8.8100000000000023</v>
      </c>
      <c r="L4">
        <v>1</v>
      </c>
      <c r="M4" t="s">
        <v>45</v>
      </c>
      <c r="N4" t="s">
        <v>46</v>
      </c>
      <c r="O4" t="s">
        <v>49</v>
      </c>
      <c r="P4" t="s">
        <v>36</v>
      </c>
      <c r="Q4">
        <f>K4</f>
        <v>-8.8100000000000023</v>
      </c>
      <c r="R4" s="4">
        <f t="shared" ref="R4:R15" si="0">L4*Q4</f>
        <v>-8.8100000000000023</v>
      </c>
      <c r="S4">
        <v>1</v>
      </c>
      <c r="T4" t="s">
        <v>37</v>
      </c>
    </row>
    <row r="5" spans="1:20" x14ac:dyDescent="0.3">
      <c r="A5" t="s">
        <v>30</v>
      </c>
      <c r="B5" t="s">
        <v>31</v>
      </c>
      <c r="D5" t="s">
        <v>32</v>
      </c>
      <c r="E5" t="s">
        <v>33</v>
      </c>
      <c r="F5" t="s">
        <v>34</v>
      </c>
      <c r="G5" t="s">
        <v>35</v>
      </c>
      <c r="H5" t="s">
        <v>23</v>
      </c>
      <c r="I5" t="s">
        <v>24</v>
      </c>
      <c r="J5" s="4" t="s">
        <v>44</v>
      </c>
      <c r="K5">
        <f>-342.46+243.78</f>
        <v>-98.679999999999978</v>
      </c>
      <c r="L5">
        <v>1</v>
      </c>
      <c r="M5" t="s">
        <v>45</v>
      </c>
      <c r="N5" t="s">
        <v>46</v>
      </c>
      <c r="O5" t="s">
        <v>49</v>
      </c>
      <c r="P5" t="s">
        <v>36</v>
      </c>
      <c r="Q5">
        <f t="shared" ref="Q5:Q15" si="1">K5</f>
        <v>-98.679999999999978</v>
      </c>
      <c r="R5" s="4">
        <f t="shared" si="0"/>
        <v>-98.679999999999978</v>
      </c>
      <c r="S5">
        <v>3</v>
      </c>
      <c r="T5" t="s">
        <v>37</v>
      </c>
    </row>
    <row r="6" spans="1:20" x14ac:dyDescent="0.3">
      <c r="A6" t="s">
        <v>30</v>
      </c>
      <c r="B6" t="s">
        <v>31</v>
      </c>
      <c r="D6" t="s">
        <v>32</v>
      </c>
      <c r="E6" t="s">
        <v>33</v>
      </c>
      <c r="F6" t="s">
        <v>34</v>
      </c>
      <c r="G6" t="s">
        <v>35</v>
      </c>
      <c r="H6" t="s">
        <v>23</v>
      </c>
      <c r="I6" t="s">
        <v>24</v>
      </c>
      <c r="J6" s="4" t="s">
        <v>44</v>
      </c>
      <c r="K6">
        <f>-173.38+229.57</f>
        <v>56.19</v>
      </c>
      <c r="L6">
        <v>1</v>
      </c>
      <c r="M6" t="s">
        <v>45</v>
      </c>
      <c r="N6" t="s">
        <v>46</v>
      </c>
      <c r="O6" t="s">
        <v>49</v>
      </c>
      <c r="P6" t="s">
        <v>36</v>
      </c>
      <c r="Q6">
        <f t="shared" si="1"/>
        <v>56.19</v>
      </c>
      <c r="R6" s="4">
        <f t="shared" si="0"/>
        <v>56.19</v>
      </c>
      <c r="S6">
        <v>5</v>
      </c>
      <c r="T6" t="s">
        <v>37</v>
      </c>
    </row>
    <row r="7" spans="1:20" x14ac:dyDescent="0.3">
      <c r="A7" t="s">
        <v>30</v>
      </c>
      <c r="B7" t="s">
        <v>31</v>
      </c>
      <c r="D7" t="s">
        <v>32</v>
      </c>
      <c r="E7" t="s">
        <v>33</v>
      </c>
      <c r="F7" t="s">
        <v>34</v>
      </c>
      <c r="G7" t="s">
        <v>35</v>
      </c>
      <c r="H7" t="s">
        <v>23</v>
      </c>
      <c r="I7" t="s">
        <v>24</v>
      </c>
      <c r="J7" s="4" t="s">
        <v>44</v>
      </c>
      <c r="K7">
        <f>-139.22+190.09</f>
        <v>50.870000000000005</v>
      </c>
      <c r="L7">
        <v>1</v>
      </c>
      <c r="M7" t="s">
        <v>45</v>
      </c>
      <c r="N7" t="s">
        <v>46</v>
      </c>
      <c r="O7" t="s">
        <v>49</v>
      </c>
      <c r="P7" t="s">
        <v>36</v>
      </c>
      <c r="Q7">
        <f t="shared" si="1"/>
        <v>50.870000000000005</v>
      </c>
      <c r="R7" s="4">
        <f t="shared" si="0"/>
        <v>50.870000000000005</v>
      </c>
      <c r="S7">
        <v>6</v>
      </c>
      <c r="T7" t="s">
        <v>37</v>
      </c>
    </row>
    <row r="8" spans="1:20" x14ac:dyDescent="0.3">
      <c r="A8" t="s">
        <v>30</v>
      </c>
      <c r="B8" t="s">
        <v>31</v>
      </c>
      <c r="D8" t="s">
        <v>32</v>
      </c>
      <c r="E8" t="s">
        <v>33</v>
      </c>
      <c r="F8" t="s">
        <v>34</v>
      </c>
      <c r="G8" t="s">
        <v>35</v>
      </c>
      <c r="H8" t="s">
        <v>23</v>
      </c>
      <c r="I8" t="s">
        <v>24</v>
      </c>
      <c r="J8" s="4" t="s">
        <v>44</v>
      </c>
      <c r="K8">
        <f>-201.69+212.82</f>
        <v>11.129999999999995</v>
      </c>
      <c r="L8">
        <v>1</v>
      </c>
      <c r="M8" t="s">
        <v>45</v>
      </c>
      <c r="N8" t="s">
        <v>46</v>
      </c>
      <c r="O8" t="s">
        <v>49</v>
      </c>
      <c r="P8" t="s">
        <v>36</v>
      </c>
      <c r="Q8">
        <f t="shared" si="1"/>
        <v>11.129999999999995</v>
      </c>
      <c r="R8" s="4">
        <f t="shared" si="0"/>
        <v>11.129999999999995</v>
      </c>
      <c r="S8">
        <v>7</v>
      </c>
      <c r="T8" t="s">
        <v>37</v>
      </c>
    </row>
    <row r="9" spans="1:20" x14ac:dyDescent="0.3">
      <c r="A9" t="s">
        <v>30</v>
      </c>
      <c r="B9" t="s">
        <v>31</v>
      </c>
      <c r="D9" t="s">
        <v>32</v>
      </c>
      <c r="E9" t="s">
        <v>33</v>
      </c>
      <c r="F9" t="s">
        <v>34</v>
      </c>
      <c r="G9" t="s">
        <v>35</v>
      </c>
      <c r="H9" t="s">
        <v>23</v>
      </c>
      <c r="I9" t="s">
        <v>24</v>
      </c>
      <c r="J9" s="4" t="s">
        <v>44</v>
      </c>
      <c r="K9">
        <f>-99.69+294.27</f>
        <v>194.57999999999998</v>
      </c>
      <c r="L9">
        <v>1</v>
      </c>
      <c r="M9" t="s">
        <v>45</v>
      </c>
      <c r="N9" t="s">
        <v>46</v>
      </c>
      <c r="O9" t="s">
        <v>49</v>
      </c>
      <c r="P9" t="s">
        <v>36</v>
      </c>
      <c r="Q9">
        <f t="shared" si="1"/>
        <v>194.57999999999998</v>
      </c>
      <c r="R9" s="4">
        <f t="shared" si="0"/>
        <v>194.57999999999998</v>
      </c>
      <c r="S9">
        <v>8</v>
      </c>
      <c r="T9" t="s">
        <v>37</v>
      </c>
    </row>
    <row r="10" spans="1:20" x14ac:dyDescent="0.3">
      <c r="A10" t="s">
        <v>30</v>
      </c>
      <c r="B10" t="s">
        <v>31</v>
      </c>
      <c r="D10" t="s">
        <v>32</v>
      </c>
      <c r="E10" t="s">
        <v>33</v>
      </c>
      <c r="F10" t="s">
        <v>34</v>
      </c>
      <c r="G10" t="s">
        <v>35</v>
      </c>
      <c r="H10" t="s">
        <v>23</v>
      </c>
      <c r="I10" t="s">
        <v>24</v>
      </c>
      <c r="J10" s="4" t="s">
        <v>44</v>
      </c>
      <c r="K10">
        <f>-167.13+294.82</f>
        <v>127.69</v>
      </c>
      <c r="L10">
        <v>1</v>
      </c>
      <c r="M10" t="s">
        <v>45</v>
      </c>
      <c r="N10" t="s">
        <v>46</v>
      </c>
      <c r="O10" t="s">
        <v>49</v>
      </c>
      <c r="P10" t="s">
        <v>36</v>
      </c>
      <c r="Q10">
        <f t="shared" si="1"/>
        <v>127.69</v>
      </c>
      <c r="R10" s="4">
        <f t="shared" si="0"/>
        <v>127.69</v>
      </c>
      <c r="S10">
        <v>10</v>
      </c>
      <c r="T10" t="s">
        <v>37</v>
      </c>
    </row>
    <row r="11" spans="1:20" x14ac:dyDescent="0.3">
      <c r="A11" t="s">
        <v>30</v>
      </c>
      <c r="B11" t="s">
        <v>31</v>
      </c>
      <c r="D11" t="s">
        <v>32</v>
      </c>
      <c r="E11" t="s">
        <v>33</v>
      </c>
      <c r="F11" t="s">
        <v>34</v>
      </c>
      <c r="G11" t="s">
        <v>35</v>
      </c>
      <c r="H11" t="s">
        <v>23</v>
      </c>
      <c r="I11" t="s">
        <v>24</v>
      </c>
      <c r="J11" s="4" t="s">
        <v>44</v>
      </c>
      <c r="K11">
        <f>-73.38+148.25</f>
        <v>74.87</v>
      </c>
      <c r="L11">
        <v>1</v>
      </c>
      <c r="M11" t="s">
        <v>45</v>
      </c>
      <c r="N11" t="s">
        <v>46</v>
      </c>
      <c r="O11" t="s">
        <v>49</v>
      </c>
      <c r="P11" t="s">
        <v>36</v>
      </c>
      <c r="Q11">
        <f t="shared" si="1"/>
        <v>74.87</v>
      </c>
      <c r="R11" s="4">
        <f t="shared" si="0"/>
        <v>74.87</v>
      </c>
      <c r="S11">
        <v>11</v>
      </c>
      <c r="T11" t="s">
        <v>37</v>
      </c>
    </row>
    <row r="12" spans="1:20" x14ac:dyDescent="0.3">
      <c r="A12" t="s">
        <v>38</v>
      </c>
      <c r="B12" t="s">
        <v>39</v>
      </c>
      <c r="C12" s="1" t="s">
        <v>395</v>
      </c>
      <c r="D12" t="s">
        <v>40</v>
      </c>
      <c r="E12" t="s">
        <v>20</v>
      </c>
      <c r="F12" t="s">
        <v>34</v>
      </c>
      <c r="G12" t="s">
        <v>41</v>
      </c>
      <c r="H12" t="s">
        <v>23</v>
      </c>
      <c r="I12" t="s">
        <v>24</v>
      </c>
      <c r="J12" t="s">
        <v>42</v>
      </c>
      <c r="K12">
        <f>-4+44.7</f>
        <v>40.700000000000003</v>
      </c>
      <c r="L12">
        <v>1</v>
      </c>
      <c r="M12" t="s">
        <v>45</v>
      </c>
      <c r="N12" t="s">
        <v>53</v>
      </c>
      <c r="O12" t="s">
        <v>49</v>
      </c>
      <c r="P12" t="s">
        <v>54</v>
      </c>
      <c r="Q12">
        <f t="shared" si="1"/>
        <v>40.700000000000003</v>
      </c>
      <c r="R12" s="4">
        <f t="shared" si="0"/>
        <v>40.700000000000003</v>
      </c>
      <c r="S12">
        <v>1</v>
      </c>
      <c r="T12" t="s">
        <v>55</v>
      </c>
    </row>
    <row r="13" spans="1:20" x14ac:dyDescent="0.3">
      <c r="A13" t="s">
        <v>38</v>
      </c>
      <c r="B13" t="s">
        <v>39</v>
      </c>
      <c r="C13" s="1" t="s">
        <v>395</v>
      </c>
      <c r="D13" t="s">
        <v>40</v>
      </c>
      <c r="E13" t="s">
        <v>20</v>
      </c>
      <c r="F13" t="s">
        <v>34</v>
      </c>
      <c r="G13" t="s">
        <v>41</v>
      </c>
      <c r="H13" t="s">
        <v>23</v>
      </c>
      <c r="I13" t="s">
        <v>24</v>
      </c>
      <c r="J13" t="s">
        <v>42</v>
      </c>
      <c r="K13">
        <f>-4+47.2</f>
        <v>43.2</v>
      </c>
      <c r="L13">
        <v>1</v>
      </c>
      <c r="M13" t="s">
        <v>45</v>
      </c>
      <c r="N13" t="s">
        <v>53</v>
      </c>
      <c r="O13" t="s">
        <v>49</v>
      </c>
      <c r="P13" t="s">
        <v>54</v>
      </c>
      <c r="Q13">
        <f t="shared" si="1"/>
        <v>43.2</v>
      </c>
      <c r="R13" s="4">
        <f t="shared" si="0"/>
        <v>43.2</v>
      </c>
      <c r="S13">
        <v>2</v>
      </c>
      <c r="T13" t="s">
        <v>55</v>
      </c>
    </row>
    <row r="14" spans="1:20" x14ac:dyDescent="0.3">
      <c r="A14" t="s">
        <v>38</v>
      </c>
      <c r="B14" t="s">
        <v>39</v>
      </c>
      <c r="C14" s="1" t="s">
        <v>395</v>
      </c>
      <c r="D14" t="s">
        <v>43</v>
      </c>
      <c r="E14" t="s">
        <v>20</v>
      </c>
      <c r="F14" t="s">
        <v>34</v>
      </c>
      <c r="G14" t="s">
        <v>41</v>
      </c>
      <c r="H14" t="s">
        <v>23</v>
      </c>
      <c r="I14" t="s">
        <v>24</v>
      </c>
      <c r="J14" t="s">
        <v>42</v>
      </c>
      <c r="K14">
        <f>-10+77</f>
        <v>67</v>
      </c>
      <c r="L14">
        <v>1</v>
      </c>
      <c r="M14" t="s">
        <v>45</v>
      </c>
      <c r="N14" t="s">
        <v>53</v>
      </c>
      <c r="O14" t="s">
        <v>49</v>
      </c>
      <c r="P14" t="s">
        <v>54</v>
      </c>
      <c r="Q14">
        <f t="shared" si="1"/>
        <v>67</v>
      </c>
      <c r="R14" s="4">
        <f t="shared" si="0"/>
        <v>67</v>
      </c>
      <c r="S14">
        <v>1</v>
      </c>
      <c r="T14" t="s">
        <v>55</v>
      </c>
    </row>
    <row r="15" spans="1:20" x14ac:dyDescent="0.3">
      <c r="A15" t="s">
        <v>38</v>
      </c>
      <c r="B15" t="s">
        <v>39</v>
      </c>
      <c r="C15" s="1" t="s">
        <v>395</v>
      </c>
      <c r="D15" t="s">
        <v>43</v>
      </c>
      <c r="E15" t="s">
        <v>20</v>
      </c>
      <c r="F15" t="s">
        <v>34</v>
      </c>
      <c r="G15" t="s">
        <v>41</v>
      </c>
      <c r="H15" t="s">
        <v>23</v>
      </c>
      <c r="I15" t="s">
        <v>24</v>
      </c>
      <c r="J15" t="s">
        <v>42</v>
      </c>
      <c r="K15">
        <f>-10+129</f>
        <v>119</v>
      </c>
      <c r="L15">
        <v>1</v>
      </c>
      <c r="M15" t="s">
        <v>45</v>
      </c>
      <c r="N15" t="s">
        <v>53</v>
      </c>
      <c r="O15" t="s">
        <v>49</v>
      </c>
      <c r="P15" t="s">
        <v>54</v>
      </c>
      <c r="Q15">
        <f t="shared" si="1"/>
        <v>119</v>
      </c>
      <c r="R15" s="4">
        <f t="shared" si="0"/>
        <v>119</v>
      </c>
      <c r="S15">
        <v>2</v>
      </c>
      <c r="T15" t="s">
        <v>55</v>
      </c>
    </row>
  </sheetData>
  <hyperlinks>
    <hyperlink ref="C12" r:id="rId1" xr:uid="{F12A8CE3-0AE9-4F7F-B030-FB9921EEB70E}"/>
    <hyperlink ref="C13:C15" r:id="rId2" display="https://doi.org/10.1002/esp.2174" xr:uid="{C852B45F-A850-433B-B889-9B569FE8F27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0FFE8-3D2E-47BC-961B-FEF5476A3636}">
  <dimension ref="A1:V339"/>
  <sheetViews>
    <sheetView tabSelected="1" workbookViewId="0">
      <pane xSplit="6" ySplit="1" topLeftCell="G2" activePane="bottomRight" state="frozen"/>
      <selection pane="topRight" activeCell="H1" sqref="H1"/>
      <selection pane="bottomLeft" activeCell="A2" sqref="A2"/>
      <selection pane="bottomRight" activeCell="A2" sqref="A2"/>
    </sheetView>
  </sheetViews>
  <sheetFormatPr defaultRowHeight="14.4" x14ac:dyDescent="0.3"/>
  <cols>
    <col min="1" max="1" width="16.44140625" bestFit="1" customWidth="1"/>
    <col min="20" max="20" width="9.109375" style="2"/>
  </cols>
  <sheetData>
    <row r="1" spans="1:22" x14ac:dyDescent="0.3">
      <c r="A1" t="s">
        <v>0</v>
      </c>
      <c r="B1" t="s">
        <v>1</v>
      </c>
      <c r="C1" t="s">
        <v>76</v>
      </c>
      <c r="D1" t="s">
        <v>73</v>
      </c>
      <c r="E1" t="s">
        <v>2</v>
      </c>
      <c r="F1" t="s">
        <v>60</v>
      </c>
      <c r="G1" t="s">
        <v>4</v>
      </c>
      <c r="H1" t="s">
        <v>79</v>
      </c>
      <c r="I1" t="s">
        <v>70</v>
      </c>
      <c r="J1" t="s">
        <v>8</v>
      </c>
      <c r="K1" t="s">
        <v>9</v>
      </c>
      <c r="L1" t="s">
        <v>10</v>
      </c>
      <c r="M1" t="s">
        <v>11</v>
      </c>
      <c r="N1" t="s">
        <v>51</v>
      </c>
      <c r="O1" t="s">
        <v>52</v>
      </c>
      <c r="P1" t="s">
        <v>50</v>
      </c>
      <c r="Q1" t="s">
        <v>12</v>
      </c>
      <c r="R1" t="s">
        <v>13</v>
      </c>
      <c r="S1" t="s">
        <v>14</v>
      </c>
      <c r="T1" s="2" t="s">
        <v>178</v>
      </c>
      <c r="U1" t="s">
        <v>283</v>
      </c>
      <c r="V1" t="s">
        <v>16</v>
      </c>
    </row>
    <row r="2" spans="1:22" x14ac:dyDescent="0.3">
      <c r="A2" s="4" t="s">
        <v>17</v>
      </c>
      <c r="B2" s="4" t="s">
        <v>18</v>
      </c>
      <c r="C2" s="5" t="s">
        <v>77</v>
      </c>
      <c r="D2" s="4" t="s">
        <v>56</v>
      </c>
      <c r="E2" s="4" t="s">
        <v>74</v>
      </c>
      <c r="F2" s="4" t="s">
        <v>41</v>
      </c>
      <c r="G2" s="4" t="s">
        <v>21</v>
      </c>
      <c r="H2" s="4" t="s">
        <v>80</v>
      </c>
      <c r="I2" s="4" t="s">
        <v>71</v>
      </c>
      <c r="J2" s="4" t="s">
        <v>25</v>
      </c>
      <c r="K2" s="4">
        <v>7.8365139506208799</v>
      </c>
      <c r="L2" s="4"/>
      <c r="M2" s="4">
        <v>-1</v>
      </c>
      <c r="N2" s="4" t="s">
        <v>47</v>
      </c>
      <c r="O2" s="4" t="s">
        <v>48</v>
      </c>
      <c r="P2" s="4" t="s">
        <v>49</v>
      </c>
      <c r="Q2" s="4" t="s">
        <v>26</v>
      </c>
      <c r="R2" s="4">
        <f>K2*12.01</f>
        <v>94.116532546956762</v>
      </c>
      <c r="S2" s="4"/>
      <c r="T2" s="6">
        <f>R2*M2</f>
        <v>-94.116532546956762</v>
      </c>
      <c r="U2" s="4">
        <v>21</v>
      </c>
      <c r="V2" s="4" t="s">
        <v>59</v>
      </c>
    </row>
    <row r="3" spans="1:22" x14ac:dyDescent="0.3">
      <c r="A3" s="4" t="s">
        <v>17</v>
      </c>
      <c r="B3" s="4" t="s">
        <v>18</v>
      </c>
      <c r="C3" s="5" t="s">
        <v>77</v>
      </c>
      <c r="D3" s="4" t="s">
        <v>57</v>
      </c>
      <c r="E3" s="4" t="s">
        <v>74</v>
      </c>
      <c r="F3" s="4" t="s">
        <v>41</v>
      </c>
      <c r="G3" s="4" t="s">
        <v>21</v>
      </c>
      <c r="H3" s="4" t="s">
        <v>80</v>
      </c>
      <c r="I3" s="4" t="s">
        <v>71</v>
      </c>
      <c r="J3" s="4" t="s">
        <v>25</v>
      </c>
      <c r="K3" s="4">
        <v>-2.4835766054499699</v>
      </c>
      <c r="L3" s="4"/>
      <c r="M3" s="4">
        <v>-1</v>
      </c>
      <c r="N3" s="4" t="s">
        <v>47</v>
      </c>
      <c r="O3" s="4" t="s">
        <v>48</v>
      </c>
      <c r="P3" s="4" t="s">
        <v>49</v>
      </c>
      <c r="Q3" s="4" t="s">
        <v>26</v>
      </c>
      <c r="R3" s="4">
        <f t="shared" ref="R3:R9" si="0">K3*12.01</f>
        <v>-29.827755031454139</v>
      </c>
      <c r="S3" s="4"/>
      <c r="T3" s="6">
        <f t="shared" ref="T3:T11" si="1">R3*M3</f>
        <v>29.827755031454139</v>
      </c>
      <c r="U3" s="4">
        <v>51</v>
      </c>
      <c r="V3" s="4" t="s">
        <v>59</v>
      </c>
    </row>
    <row r="4" spans="1:22" x14ac:dyDescent="0.3">
      <c r="A4" s="4" t="s">
        <v>17</v>
      </c>
      <c r="B4" s="4" t="s">
        <v>18</v>
      </c>
      <c r="C4" s="5" t="s">
        <v>77</v>
      </c>
      <c r="D4" s="4" t="s">
        <v>56</v>
      </c>
      <c r="E4" s="4" t="s">
        <v>74</v>
      </c>
      <c r="F4" s="4" t="s">
        <v>41</v>
      </c>
      <c r="G4" s="4" t="s">
        <v>21</v>
      </c>
      <c r="H4" s="4" t="s">
        <v>80</v>
      </c>
      <c r="I4" s="4" t="s">
        <v>71</v>
      </c>
      <c r="J4" s="4" t="s">
        <v>25</v>
      </c>
      <c r="K4" s="4">
        <v>8.2213098738009407</v>
      </c>
      <c r="L4" s="4"/>
      <c r="M4" s="4">
        <v>-1</v>
      </c>
      <c r="N4" s="4" t="s">
        <v>47</v>
      </c>
      <c r="O4" s="4" t="s">
        <v>48</v>
      </c>
      <c r="P4" s="4" t="s">
        <v>49</v>
      </c>
      <c r="Q4" s="4" t="s">
        <v>26</v>
      </c>
      <c r="R4" s="4">
        <f t="shared" si="0"/>
        <v>98.737931584349298</v>
      </c>
      <c r="S4" s="4"/>
      <c r="T4" s="6">
        <f t="shared" si="1"/>
        <v>-98.737931584349298</v>
      </c>
      <c r="U4" s="4">
        <v>54</v>
      </c>
      <c r="V4" s="4" t="s">
        <v>59</v>
      </c>
    </row>
    <row r="5" spans="1:22" x14ac:dyDescent="0.3">
      <c r="A5" s="4" t="s">
        <v>17</v>
      </c>
      <c r="B5" s="4" t="s">
        <v>18</v>
      </c>
      <c r="C5" s="5" t="s">
        <v>77</v>
      </c>
      <c r="D5" s="4" t="s">
        <v>58</v>
      </c>
      <c r="E5" s="4" t="s">
        <v>74</v>
      </c>
      <c r="F5" s="4" t="s">
        <v>41</v>
      </c>
      <c r="G5" s="4" t="s">
        <v>21</v>
      </c>
      <c r="H5" s="4" t="s">
        <v>80</v>
      </c>
      <c r="I5" s="4" t="s">
        <v>71</v>
      </c>
      <c r="J5" s="4" t="s">
        <v>25</v>
      </c>
      <c r="K5" s="4">
        <v>11.3977122913246</v>
      </c>
      <c r="L5" s="4"/>
      <c r="M5" s="4">
        <v>-1</v>
      </c>
      <c r="N5" s="4" t="s">
        <v>47</v>
      </c>
      <c r="O5" s="4" t="s">
        <v>48</v>
      </c>
      <c r="P5" s="4" t="s">
        <v>49</v>
      </c>
      <c r="Q5" s="4" t="s">
        <v>26</v>
      </c>
      <c r="R5" s="4">
        <f t="shared" si="0"/>
        <v>136.88652461880844</v>
      </c>
      <c r="S5" s="4"/>
      <c r="T5" s="6">
        <f t="shared" si="1"/>
        <v>-136.88652461880844</v>
      </c>
      <c r="U5" s="4">
        <v>63</v>
      </c>
      <c r="V5" s="4" t="s">
        <v>59</v>
      </c>
    </row>
    <row r="6" spans="1:22" x14ac:dyDescent="0.3">
      <c r="A6" s="4" t="s">
        <v>17</v>
      </c>
      <c r="B6" s="4" t="s">
        <v>18</v>
      </c>
      <c r="C6" s="5" t="s">
        <v>77</v>
      </c>
      <c r="D6" s="4" t="s">
        <v>57</v>
      </c>
      <c r="E6" s="4" t="s">
        <v>74</v>
      </c>
      <c r="F6" s="4" t="s">
        <v>41</v>
      </c>
      <c r="G6" s="4" t="s">
        <v>21</v>
      </c>
      <c r="H6" s="4" t="s">
        <v>80</v>
      </c>
      <c r="I6" s="4" t="s">
        <v>71</v>
      </c>
      <c r="J6" s="4" t="s">
        <v>25</v>
      </c>
      <c r="K6" s="4">
        <v>4.68241366067077</v>
      </c>
      <c r="L6" s="4"/>
      <c r="M6" s="4">
        <v>-1</v>
      </c>
      <c r="N6" s="4" t="s">
        <v>47</v>
      </c>
      <c r="O6" s="4" t="s">
        <v>48</v>
      </c>
      <c r="P6" s="4" t="s">
        <v>49</v>
      </c>
      <c r="Q6" s="4" t="s">
        <v>26</v>
      </c>
      <c r="R6" s="4">
        <f t="shared" si="0"/>
        <v>56.235788064655949</v>
      </c>
      <c r="S6" s="4"/>
      <c r="T6" s="6">
        <f t="shared" si="1"/>
        <v>-56.235788064655949</v>
      </c>
      <c r="U6" s="4">
        <v>88</v>
      </c>
      <c r="V6" s="4" t="s">
        <v>59</v>
      </c>
    </row>
    <row r="7" spans="1:22" x14ac:dyDescent="0.3">
      <c r="A7" s="4" t="s">
        <v>17</v>
      </c>
      <c r="B7" s="4" t="s">
        <v>18</v>
      </c>
      <c r="C7" s="5" t="s">
        <v>77</v>
      </c>
      <c r="D7" s="4" t="s">
        <v>28</v>
      </c>
      <c r="E7" s="4" t="s">
        <v>74</v>
      </c>
      <c r="F7" s="4" t="s">
        <v>41</v>
      </c>
      <c r="G7" s="4" t="s">
        <v>21</v>
      </c>
      <c r="H7" s="4" t="s">
        <v>80</v>
      </c>
      <c r="I7" s="4" t="s">
        <v>71</v>
      </c>
      <c r="J7" s="4" t="s">
        <v>25</v>
      </c>
      <c r="K7" s="4">
        <v>4.44962257074131</v>
      </c>
      <c r="L7" s="4"/>
      <c r="M7" s="4">
        <v>-1</v>
      </c>
      <c r="N7" s="4" t="s">
        <v>47</v>
      </c>
      <c r="O7" s="4" t="s">
        <v>48</v>
      </c>
      <c r="P7" s="4" t="s">
        <v>49</v>
      </c>
      <c r="Q7" s="4" t="s">
        <v>26</v>
      </c>
      <c r="R7" s="4">
        <f t="shared" si="0"/>
        <v>53.439967074603132</v>
      </c>
      <c r="S7" s="4"/>
      <c r="T7" s="6">
        <f t="shared" si="1"/>
        <v>-53.439967074603132</v>
      </c>
      <c r="U7" s="4">
        <v>90</v>
      </c>
      <c r="V7" s="4" t="s">
        <v>59</v>
      </c>
    </row>
    <row r="8" spans="1:22" x14ac:dyDescent="0.3">
      <c r="A8" s="4" t="s">
        <v>17</v>
      </c>
      <c r="B8" s="4" t="s">
        <v>18</v>
      </c>
      <c r="C8" s="5" t="s">
        <v>77</v>
      </c>
      <c r="D8" s="4" t="s">
        <v>19</v>
      </c>
      <c r="E8" s="4" t="s">
        <v>74</v>
      </c>
      <c r="F8" s="4" t="s">
        <v>41</v>
      </c>
      <c r="G8" s="4" t="s">
        <v>21</v>
      </c>
      <c r="H8" s="4" t="s">
        <v>80</v>
      </c>
      <c r="I8" s="4" t="s">
        <v>71</v>
      </c>
      <c r="J8" s="4" t="s">
        <v>25</v>
      </c>
      <c r="K8" s="4">
        <v>11.131771211164899</v>
      </c>
      <c r="L8" s="4"/>
      <c r="M8" s="4">
        <v>-1</v>
      </c>
      <c r="N8" s="4" t="s">
        <v>47</v>
      </c>
      <c r="O8" s="4" t="s">
        <v>48</v>
      </c>
      <c r="P8" s="4" t="s">
        <v>49</v>
      </c>
      <c r="Q8" s="4" t="s">
        <v>26</v>
      </c>
      <c r="R8" s="4">
        <f t="shared" si="0"/>
        <v>133.69257224609044</v>
      </c>
      <c r="S8" s="4"/>
      <c r="T8" s="6">
        <f t="shared" si="1"/>
        <v>-133.69257224609044</v>
      </c>
      <c r="U8" s="4">
        <v>102</v>
      </c>
      <c r="V8" s="4" t="s">
        <v>59</v>
      </c>
    </row>
    <row r="9" spans="1:22" x14ac:dyDescent="0.3">
      <c r="A9" s="4" t="s">
        <v>17</v>
      </c>
      <c r="B9" s="4" t="s">
        <v>18</v>
      </c>
      <c r="C9" s="5" t="s">
        <v>77</v>
      </c>
      <c r="D9" s="4" t="s">
        <v>58</v>
      </c>
      <c r="E9" s="4" t="s">
        <v>74</v>
      </c>
      <c r="F9" s="4" t="s">
        <v>41</v>
      </c>
      <c r="G9" s="4" t="s">
        <v>21</v>
      </c>
      <c r="H9" s="4" t="s">
        <v>80</v>
      </c>
      <c r="I9" s="4" t="s">
        <v>71</v>
      </c>
      <c r="J9" s="4" t="s">
        <v>25</v>
      </c>
      <c r="K9" s="4">
        <v>16.806820453274401</v>
      </c>
      <c r="L9" s="4"/>
      <c r="M9" s="4">
        <v>-1</v>
      </c>
      <c r="N9" s="4" t="s">
        <v>47</v>
      </c>
      <c r="O9" s="4" t="s">
        <v>48</v>
      </c>
      <c r="P9" s="4" t="s">
        <v>49</v>
      </c>
      <c r="Q9" s="4" t="s">
        <v>26</v>
      </c>
      <c r="R9" s="4">
        <f t="shared" si="0"/>
        <v>201.84991364382554</v>
      </c>
      <c r="S9" s="4"/>
      <c r="T9" s="6">
        <f t="shared" si="1"/>
        <v>-201.84991364382554</v>
      </c>
      <c r="U9" s="4">
        <v>102</v>
      </c>
      <c r="V9" s="4" t="s">
        <v>59</v>
      </c>
    </row>
    <row r="10" spans="1:22" x14ac:dyDescent="0.3">
      <c r="A10" s="4" t="s">
        <v>63</v>
      </c>
      <c r="B10" s="4" t="s">
        <v>64</v>
      </c>
      <c r="C10" s="5" t="s">
        <v>78</v>
      </c>
      <c r="D10" s="4" t="s">
        <v>65</v>
      </c>
      <c r="E10" s="4" t="s">
        <v>75</v>
      </c>
      <c r="F10" s="4" t="s">
        <v>108</v>
      </c>
      <c r="G10" s="4" t="s">
        <v>66</v>
      </c>
      <c r="H10" s="4" t="s">
        <v>80</v>
      </c>
      <c r="I10" s="4" t="s">
        <v>160</v>
      </c>
      <c r="J10" s="4" t="s">
        <v>200</v>
      </c>
      <c r="K10" s="4">
        <v>131.6</v>
      </c>
      <c r="L10" s="4">
        <v>298.3</v>
      </c>
      <c r="M10" s="4">
        <v>1</v>
      </c>
      <c r="N10" s="4" t="s">
        <v>61</v>
      </c>
      <c r="O10" s="4" t="s">
        <v>62</v>
      </c>
      <c r="P10" s="4" t="s">
        <v>69</v>
      </c>
      <c r="Q10" s="4" t="s">
        <v>36</v>
      </c>
      <c r="R10" s="4">
        <f>K10</f>
        <v>131.6</v>
      </c>
      <c r="S10" s="4"/>
      <c r="T10" s="6">
        <f t="shared" si="1"/>
        <v>131.6</v>
      </c>
      <c r="U10" s="4" t="s">
        <v>286</v>
      </c>
      <c r="V10" s="4" t="s">
        <v>68</v>
      </c>
    </row>
    <row r="11" spans="1:22" x14ac:dyDescent="0.3">
      <c r="A11" s="4" t="s">
        <v>63</v>
      </c>
      <c r="B11" s="4" t="s">
        <v>64</v>
      </c>
      <c r="C11" s="5" t="s">
        <v>78</v>
      </c>
      <c r="D11" s="4" t="s">
        <v>72</v>
      </c>
      <c r="E11" s="4" t="s">
        <v>75</v>
      </c>
      <c r="F11" s="4" t="s">
        <v>108</v>
      </c>
      <c r="G11" s="4" t="s">
        <v>67</v>
      </c>
      <c r="H11" s="4" t="s">
        <v>80</v>
      </c>
      <c r="I11" s="4" t="s">
        <v>160</v>
      </c>
      <c r="J11" s="4" t="s">
        <v>200</v>
      </c>
      <c r="K11" s="4">
        <v>585.29999999999995</v>
      </c>
      <c r="L11" s="4">
        <v>241.5</v>
      </c>
      <c r="M11" s="4">
        <v>1</v>
      </c>
      <c r="N11" s="4" t="s">
        <v>61</v>
      </c>
      <c r="O11" s="4" t="s">
        <v>62</v>
      </c>
      <c r="P11" s="4" t="s">
        <v>69</v>
      </c>
      <c r="Q11" s="4" t="s">
        <v>36</v>
      </c>
      <c r="R11" s="4">
        <f>K11</f>
        <v>585.29999999999995</v>
      </c>
      <c r="S11" s="4"/>
      <c r="T11" s="6">
        <f t="shared" si="1"/>
        <v>585.29999999999995</v>
      </c>
      <c r="U11" s="4" t="s">
        <v>287</v>
      </c>
      <c r="V11" s="4" t="s">
        <v>68</v>
      </c>
    </row>
    <row r="12" spans="1:22" x14ac:dyDescent="0.3">
      <c r="A12" s="4" t="s">
        <v>82</v>
      </c>
      <c r="B12" s="4" t="s">
        <v>83</v>
      </c>
      <c r="C12" s="5" t="s">
        <v>87</v>
      </c>
      <c r="D12" s="4" t="s">
        <v>113</v>
      </c>
      <c r="E12" s="4" t="s">
        <v>90</v>
      </c>
      <c r="F12" s="4" t="s">
        <v>41</v>
      </c>
      <c r="G12" s="4" t="s">
        <v>88</v>
      </c>
      <c r="H12" s="4" t="s">
        <v>81</v>
      </c>
      <c r="I12" s="4" t="s">
        <v>41</v>
      </c>
      <c r="J12" s="4" t="s">
        <v>85</v>
      </c>
      <c r="K12" s="4"/>
      <c r="L12" s="4"/>
      <c r="M12" s="4"/>
      <c r="N12" s="4"/>
      <c r="O12" s="4">
        <v>2011</v>
      </c>
      <c r="P12" s="4" t="s">
        <v>86</v>
      </c>
      <c r="Q12" s="4" t="s">
        <v>36</v>
      </c>
      <c r="R12" s="4"/>
      <c r="S12" s="4"/>
      <c r="T12" s="6">
        <v>-49.6</v>
      </c>
      <c r="U12" s="4"/>
      <c r="V12" s="4" t="s">
        <v>84</v>
      </c>
    </row>
    <row r="13" spans="1:22" x14ac:dyDescent="0.3">
      <c r="A13" s="4" t="s">
        <v>82</v>
      </c>
      <c r="B13" s="4" t="s">
        <v>83</v>
      </c>
      <c r="C13" s="5" t="s">
        <v>87</v>
      </c>
      <c r="D13" s="4" t="s">
        <v>113</v>
      </c>
      <c r="E13" s="4" t="s">
        <v>90</v>
      </c>
      <c r="F13" s="4" t="s">
        <v>41</v>
      </c>
      <c r="G13" s="4" t="s">
        <v>88</v>
      </c>
      <c r="H13" s="4" t="s">
        <v>81</v>
      </c>
      <c r="I13" s="4" t="s">
        <v>41</v>
      </c>
      <c r="J13" s="4" t="s">
        <v>85</v>
      </c>
      <c r="K13" s="4"/>
      <c r="L13" s="4"/>
      <c r="M13" s="4"/>
      <c r="N13" s="4"/>
      <c r="O13" s="4">
        <v>2012</v>
      </c>
      <c r="P13" s="4" t="s">
        <v>86</v>
      </c>
      <c r="Q13" s="4" t="s">
        <v>36</v>
      </c>
      <c r="R13" s="4"/>
      <c r="S13" s="4"/>
      <c r="T13" s="6">
        <v>-43</v>
      </c>
      <c r="U13" s="4"/>
      <c r="V13" s="4" t="s">
        <v>84</v>
      </c>
    </row>
    <row r="14" spans="1:22" x14ac:dyDescent="0.3">
      <c r="A14" s="4" t="s">
        <v>82</v>
      </c>
      <c r="B14" s="4" t="s">
        <v>83</v>
      </c>
      <c r="C14" s="5" t="s">
        <v>87</v>
      </c>
      <c r="D14" s="4" t="s">
        <v>113</v>
      </c>
      <c r="E14" s="4" t="s">
        <v>90</v>
      </c>
      <c r="F14" s="4" t="s">
        <v>41</v>
      </c>
      <c r="G14" s="4" t="s">
        <v>88</v>
      </c>
      <c r="H14" s="4" t="s">
        <v>81</v>
      </c>
      <c r="I14" s="4" t="s">
        <v>41</v>
      </c>
      <c r="J14" s="4" t="s">
        <v>85</v>
      </c>
      <c r="K14" s="4"/>
      <c r="L14" s="4"/>
      <c r="M14" s="4"/>
      <c r="N14" s="4"/>
      <c r="O14" s="4">
        <v>2013</v>
      </c>
      <c r="P14" s="4" t="s">
        <v>86</v>
      </c>
      <c r="Q14" s="4" t="s">
        <v>36</v>
      </c>
      <c r="R14" s="4"/>
      <c r="S14" s="4"/>
      <c r="T14" s="6">
        <v>-84.1</v>
      </c>
      <c r="U14" s="4"/>
      <c r="V14" s="4" t="s">
        <v>84</v>
      </c>
    </row>
    <row r="15" spans="1:22" x14ac:dyDescent="0.3">
      <c r="A15" s="4" t="s">
        <v>82</v>
      </c>
      <c r="B15" s="4" t="s">
        <v>83</v>
      </c>
      <c r="C15" s="5" t="s">
        <v>87</v>
      </c>
      <c r="D15" s="4" t="s">
        <v>113</v>
      </c>
      <c r="E15" s="4" t="s">
        <v>90</v>
      </c>
      <c r="F15" s="4" t="s">
        <v>41</v>
      </c>
      <c r="G15" s="4" t="s">
        <v>88</v>
      </c>
      <c r="H15" s="4" t="s">
        <v>81</v>
      </c>
      <c r="I15" s="4" t="s">
        <v>41</v>
      </c>
      <c r="J15" s="4" t="s">
        <v>85</v>
      </c>
      <c r="K15" s="4"/>
      <c r="L15" s="4"/>
      <c r="M15" s="4"/>
      <c r="N15" s="4"/>
      <c r="O15" s="4">
        <v>2014</v>
      </c>
      <c r="P15" s="4" t="s">
        <v>86</v>
      </c>
      <c r="Q15" s="4" t="s">
        <v>36</v>
      </c>
      <c r="R15" s="4"/>
      <c r="S15" s="4"/>
      <c r="T15" s="6">
        <v>-38.299999999999997</v>
      </c>
      <c r="U15" s="4"/>
      <c r="V15" s="4" t="s">
        <v>84</v>
      </c>
    </row>
    <row r="16" spans="1:22" x14ac:dyDescent="0.3">
      <c r="A16" s="4" t="s">
        <v>82</v>
      </c>
      <c r="B16" s="4" t="s">
        <v>83</v>
      </c>
      <c r="C16" s="5" t="s">
        <v>87</v>
      </c>
      <c r="D16" s="4" t="s">
        <v>113</v>
      </c>
      <c r="E16" s="4" t="s">
        <v>90</v>
      </c>
      <c r="F16" s="4" t="s">
        <v>41</v>
      </c>
      <c r="G16" s="4" t="s">
        <v>88</v>
      </c>
      <c r="H16" s="4" t="s">
        <v>81</v>
      </c>
      <c r="I16" s="4" t="s">
        <v>41</v>
      </c>
      <c r="J16" s="4" t="s">
        <v>85</v>
      </c>
      <c r="K16" s="4"/>
      <c r="L16" s="4"/>
      <c r="M16" s="4"/>
      <c r="N16" s="4"/>
      <c r="O16" s="4">
        <v>2015</v>
      </c>
      <c r="P16" s="4" t="s">
        <v>86</v>
      </c>
      <c r="Q16" s="4" t="s">
        <v>36</v>
      </c>
      <c r="R16" s="4"/>
      <c r="S16" s="4"/>
      <c r="T16" s="6">
        <v>-147.69999999999999</v>
      </c>
      <c r="U16" s="4"/>
      <c r="V16" s="4" t="s">
        <v>84</v>
      </c>
    </row>
    <row r="17" spans="1:22" x14ac:dyDescent="0.3">
      <c r="A17" s="4" t="s">
        <v>82</v>
      </c>
      <c r="B17" s="4" t="s">
        <v>83</v>
      </c>
      <c r="C17" s="5" t="s">
        <v>87</v>
      </c>
      <c r="D17" s="4" t="s">
        <v>114</v>
      </c>
      <c r="E17" s="4" t="s">
        <v>90</v>
      </c>
      <c r="F17" s="4" t="s">
        <v>41</v>
      </c>
      <c r="G17" s="4" t="s">
        <v>89</v>
      </c>
      <c r="H17" s="4" t="s">
        <v>81</v>
      </c>
      <c r="I17" s="4" t="s">
        <v>41</v>
      </c>
      <c r="J17" s="4" t="s">
        <v>85</v>
      </c>
      <c r="K17" s="4"/>
      <c r="L17" s="4"/>
      <c r="M17" s="4"/>
      <c r="N17" s="4"/>
      <c r="O17" s="4">
        <v>2011</v>
      </c>
      <c r="P17" s="4" t="s">
        <v>86</v>
      </c>
      <c r="Q17" s="4" t="s">
        <v>36</v>
      </c>
      <c r="R17" s="4"/>
      <c r="S17" s="4"/>
      <c r="T17" s="6">
        <v>-42.3</v>
      </c>
      <c r="U17" s="4"/>
      <c r="V17" s="4" t="s">
        <v>84</v>
      </c>
    </row>
    <row r="18" spans="1:22" x14ac:dyDescent="0.3">
      <c r="A18" s="4" t="s">
        <v>82</v>
      </c>
      <c r="B18" s="4" t="s">
        <v>83</v>
      </c>
      <c r="C18" s="5" t="s">
        <v>87</v>
      </c>
      <c r="D18" s="4" t="s">
        <v>114</v>
      </c>
      <c r="E18" s="4" t="s">
        <v>90</v>
      </c>
      <c r="F18" s="4" t="s">
        <v>41</v>
      </c>
      <c r="G18" s="4" t="s">
        <v>89</v>
      </c>
      <c r="H18" s="4" t="s">
        <v>81</v>
      </c>
      <c r="I18" s="4" t="s">
        <v>41</v>
      </c>
      <c r="J18" s="4" t="s">
        <v>85</v>
      </c>
      <c r="K18" s="4"/>
      <c r="L18" s="4"/>
      <c r="M18" s="4"/>
      <c r="N18" s="4"/>
      <c r="O18" s="4">
        <v>2012</v>
      </c>
      <c r="P18" s="4" t="s">
        <v>86</v>
      </c>
      <c r="Q18" s="4" t="s">
        <v>36</v>
      </c>
      <c r="R18" s="4"/>
      <c r="S18" s="4"/>
      <c r="T18" s="6">
        <v>-50.2</v>
      </c>
      <c r="U18" s="4"/>
      <c r="V18" s="4" t="s">
        <v>84</v>
      </c>
    </row>
    <row r="19" spans="1:22" x14ac:dyDescent="0.3">
      <c r="A19" s="4" t="s">
        <v>82</v>
      </c>
      <c r="B19" s="4" t="s">
        <v>83</v>
      </c>
      <c r="C19" s="5" t="s">
        <v>87</v>
      </c>
      <c r="D19" s="4" t="s">
        <v>114</v>
      </c>
      <c r="E19" s="4" t="s">
        <v>90</v>
      </c>
      <c r="F19" s="4" t="s">
        <v>41</v>
      </c>
      <c r="G19" s="4" t="s">
        <v>89</v>
      </c>
      <c r="H19" s="4" t="s">
        <v>81</v>
      </c>
      <c r="I19" s="4" t="s">
        <v>41</v>
      </c>
      <c r="J19" s="4" t="s">
        <v>85</v>
      </c>
      <c r="K19" s="4"/>
      <c r="L19" s="4"/>
      <c r="M19" s="4"/>
      <c r="N19" s="4"/>
      <c r="O19" s="4">
        <v>2013</v>
      </c>
      <c r="P19" s="4" t="s">
        <v>86</v>
      </c>
      <c r="Q19" s="4" t="s">
        <v>36</v>
      </c>
      <c r="R19" s="4"/>
      <c r="S19" s="4"/>
      <c r="T19" s="6">
        <v>-37.799999999999997</v>
      </c>
      <c r="U19" s="4"/>
      <c r="V19" s="4" t="s">
        <v>84</v>
      </c>
    </row>
    <row r="20" spans="1:22" x14ac:dyDescent="0.3">
      <c r="A20" s="4" t="s">
        <v>82</v>
      </c>
      <c r="B20" s="4" t="s">
        <v>83</v>
      </c>
      <c r="C20" s="5" t="s">
        <v>87</v>
      </c>
      <c r="D20" s="4" t="s">
        <v>114</v>
      </c>
      <c r="E20" s="4" t="s">
        <v>90</v>
      </c>
      <c r="F20" s="4" t="s">
        <v>41</v>
      </c>
      <c r="G20" s="4" t="s">
        <v>89</v>
      </c>
      <c r="H20" s="4" t="s">
        <v>81</v>
      </c>
      <c r="I20" s="4" t="s">
        <v>41</v>
      </c>
      <c r="J20" s="4" t="s">
        <v>85</v>
      </c>
      <c r="K20" s="4"/>
      <c r="L20" s="4"/>
      <c r="M20" s="4"/>
      <c r="N20" s="4"/>
      <c r="O20" s="4">
        <v>2014</v>
      </c>
      <c r="P20" s="4" t="s">
        <v>86</v>
      </c>
      <c r="Q20" s="4" t="s">
        <v>36</v>
      </c>
      <c r="R20" s="4"/>
      <c r="S20" s="4"/>
      <c r="T20" s="6">
        <v>-90.5</v>
      </c>
      <c r="U20" s="4"/>
      <c r="V20" s="4" t="s">
        <v>84</v>
      </c>
    </row>
    <row r="21" spans="1:22" x14ac:dyDescent="0.3">
      <c r="A21" s="4" t="s">
        <v>82</v>
      </c>
      <c r="B21" s="4" t="s">
        <v>83</v>
      </c>
      <c r="C21" s="5" t="s">
        <v>87</v>
      </c>
      <c r="D21" s="4" t="s">
        <v>114</v>
      </c>
      <c r="E21" s="4" t="s">
        <v>90</v>
      </c>
      <c r="F21" s="4" t="s">
        <v>41</v>
      </c>
      <c r="G21" s="4" t="s">
        <v>89</v>
      </c>
      <c r="H21" s="4" t="s">
        <v>81</v>
      </c>
      <c r="I21" s="4" t="s">
        <v>41</v>
      </c>
      <c r="J21" s="4" t="s">
        <v>85</v>
      </c>
      <c r="K21" s="4"/>
      <c r="L21" s="4"/>
      <c r="M21" s="4"/>
      <c r="N21" s="4"/>
      <c r="O21" s="4">
        <v>2015</v>
      </c>
      <c r="P21" s="4" t="s">
        <v>86</v>
      </c>
      <c r="Q21" s="4" t="s">
        <v>36</v>
      </c>
      <c r="R21" s="4"/>
      <c r="S21" s="4"/>
      <c r="T21" s="6">
        <v>-21.4</v>
      </c>
      <c r="U21" s="4"/>
      <c r="V21" s="4" t="s">
        <v>84</v>
      </c>
    </row>
    <row r="22" spans="1:22" x14ac:dyDescent="0.3">
      <c r="A22" s="4" t="s">
        <v>82</v>
      </c>
      <c r="B22" s="4" t="s">
        <v>83</v>
      </c>
      <c r="C22" s="5" t="s">
        <v>87</v>
      </c>
      <c r="D22" s="4" t="s">
        <v>91</v>
      </c>
      <c r="E22" s="4" t="s">
        <v>90</v>
      </c>
      <c r="F22" s="4" t="s">
        <v>41</v>
      </c>
      <c r="G22" s="4" t="s">
        <v>88</v>
      </c>
      <c r="H22" s="4" t="s">
        <v>81</v>
      </c>
      <c r="I22" s="4" t="s">
        <v>41</v>
      </c>
      <c r="J22" s="4" t="s">
        <v>85</v>
      </c>
      <c r="K22" s="4"/>
      <c r="L22" s="4"/>
      <c r="M22" s="4"/>
      <c r="N22" s="4"/>
      <c r="O22" s="4">
        <v>1998</v>
      </c>
      <c r="P22" s="4" t="s">
        <v>86</v>
      </c>
      <c r="Q22" s="4" t="s">
        <v>36</v>
      </c>
      <c r="R22" s="4"/>
      <c r="S22" s="4"/>
      <c r="T22" s="6">
        <v>-49.836438628499998</v>
      </c>
      <c r="U22" s="4"/>
      <c r="V22" s="4" t="s">
        <v>84</v>
      </c>
    </row>
    <row r="23" spans="1:22" x14ac:dyDescent="0.3">
      <c r="A23" s="4" t="s">
        <v>82</v>
      </c>
      <c r="B23" s="4" t="s">
        <v>83</v>
      </c>
      <c r="C23" s="5" t="s">
        <v>87</v>
      </c>
      <c r="D23" s="4" t="s">
        <v>91</v>
      </c>
      <c r="E23" s="4" t="s">
        <v>90</v>
      </c>
      <c r="F23" s="4" t="s">
        <v>41</v>
      </c>
      <c r="G23" s="4" t="s">
        <v>88</v>
      </c>
      <c r="H23" s="4" t="s">
        <v>81</v>
      </c>
      <c r="I23" s="4" t="s">
        <v>41</v>
      </c>
      <c r="J23" s="4" t="s">
        <v>85</v>
      </c>
      <c r="K23" s="4"/>
      <c r="L23" s="4"/>
      <c r="M23" s="4"/>
      <c r="N23" s="4"/>
      <c r="O23" s="4">
        <v>1999</v>
      </c>
      <c r="P23" s="4" t="s">
        <v>86</v>
      </c>
      <c r="Q23" s="4" t="s">
        <v>36</v>
      </c>
      <c r="R23" s="4"/>
      <c r="S23" s="4"/>
      <c r="T23" s="6">
        <v>-89.499673577999999</v>
      </c>
      <c r="U23" s="4"/>
      <c r="V23" s="4" t="s">
        <v>84</v>
      </c>
    </row>
    <row r="24" spans="1:22" x14ac:dyDescent="0.3">
      <c r="A24" s="4" t="s">
        <v>82</v>
      </c>
      <c r="B24" s="4" t="s">
        <v>83</v>
      </c>
      <c r="C24" s="5" t="s">
        <v>87</v>
      </c>
      <c r="D24" s="4" t="s">
        <v>91</v>
      </c>
      <c r="E24" s="4" t="s">
        <v>90</v>
      </c>
      <c r="F24" s="4" t="s">
        <v>41</v>
      </c>
      <c r="G24" s="4" t="s">
        <v>88</v>
      </c>
      <c r="H24" s="4" t="s">
        <v>81</v>
      </c>
      <c r="I24" s="4" t="s">
        <v>41</v>
      </c>
      <c r="J24" s="4" t="s">
        <v>85</v>
      </c>
      <c r="K24" s="4"/>
      <c r="L24" s="4"/>
      <c r="M24" s="4"/>
      <c r="N24" s="4"/>
      <c r="O24" s="4">
        <v>2000</v>
      </c>
      <c r="P24" s="4" t="s">
        <v>86</v>
      </c>
      <c r="Q24" s="4" t="s">
        <v>36</v>
      </c>
      <c r="R24" s="4"/>
      <c r="S24" s="4"/>
      <c r="T24" s="6">
        <v>-70.424585992000004</v>
      </c>
      <c r="U24" s="4"/>
      <c r="V24" s="4" t="s">
        <v>84</v>
      </c>
    </row>
    <row r="25" spans="1:22" x14ac:dyDescent="0.3">
      <c r="A25" s="4" t="s">
        <v>82</v>
      </c>
      <c r="B25" s="4" t="s">
        <v>83</v>
      </c>
      <c r="C25" s="5" t="s">
        <v>87</v>
      </c>
      <c r="D25" s="4" t="s">
        <v>91</v>
      </c>
      <c r="E25" s="4" t="s">
        <v>90</v>
      </c>
      <c r="F25" s="4" t="s">
        <v>41</v>
      </c>
      <c r="G25" s="4" t="s">
        <v>88</v>
      </c>
      <c r="H25" s="4" t="s">
        <v>81</v>
      </c>
      <c r="I25" s="4" t="s">
        <v>41</v>
      </c>
      <c r="J25" s="4" t="s">
        <v>85</v>
      </c>
      <c r="K25" s="4"/>
      <c r="L25" s="4"/>
      <c r="M25" s="4"/>
      <c r="N25" s="4"/>
      <c r="O25" s="4">
        <v>2001</v>
      </c>
      <c r="P25" s="4" t="s">
        <v>86</v>
      </c>
      <c r="Q25" s="4" t="s">
        <v>36</v>
      </c>
      <c r="R25" s="4"/>
      <c r="S25" s="4"/>
      <c r="T25" s="6">
        <v>-24.308272794000001</v>
      </c>
      <c r="U25" s="4"/>
      <c r="V25" s="4" t="s">
        <v>84</v>
      </c>
    </row>
    <row r="26" spans="1:22" x14ac:dyDescent="0.3">
      <c r="A26" s="4" t="s">
        <v>82</v>
      </c>
      <c r="B26" s="4" t="s">
        <v>83</v>
      </c>
      <c r="C26" s="5" t="s">
        <v>87</v>
      </c>
      <c r="D26" s="4" t="s">
        <v>91</v>
      </c>
      <c r="E26" s="4" t="s">
        <v>90</v>
      </c>
      <c r="F26" s="4" t="s">
        <v>41</v>
      </c>
      <c r="G26" s="4" t="s">
        <v>88</v>
      </c>
      <c r="H26" s="4" t="s">
        <v>81</v>
      </c>
      <c r="I26" s="4" t="s">
        <v>41</v>
      </c>
      <c r="J26" s="4" t="s">
        <v>85</v>
      </c>
      <c r="K26" s="4"/>
      <c r="L26" s="4"/>
      <c r="M26" s="4"/>
      <c r="N26" s="4"/>
      <c r="O26" s="4">
        <v>2002</v>
      </c>
      <c r="P26" s="4" t="s">
        <v>86</v>
      </c>
      <c r="Q26" s="4" t="s">
        <v>36</v>
      </c>
      <c r="R26" s="4"/>
      <c r="S26" s="4"/>
      <c r="T26" s="6">
        <v>-79.485301078000006</v>
      </c>
      <c r="U26" s="4"/>
      <c r="V26" s="4" t="s">
        <v>84</v>
      </c>
    </row>
    <row r="27" spans="1:22" x14ac:dyDescent="0.3">
      <c r="A27" s="4" t="s">
        <v>82</v>
      </c>
      <c r="B27" s="4" t="s">
        <v>83</v>
      </c>
      <c r="C27" s="5" t="s">
        <v>87</v>
      </c>
      <c r="D27" s="4" t="s">
        <v>91</v>
      </c>
      <c r="E27" s="4" t="s">
        <v>90</v>
      </c>
      <c r="F27" s="4" t="s">
        <v>41</v>
      </c>
      <c r="G27" s="4" t="s">
        <v>88</v>
      </c>
      <c r="H27" s="4" t="s">
        <v>81</v>
      </c>
      <c r="I27" s="4" t="s">
        <v>41</v>
      </c>
      <c r="J27" s="4" t="s">
        <v>85</v>
      </c>
      <c r="K27" s="4"/>
      <c r="L27" s="4"/>
      <c r="M27" s="4"/>
      <c r="N27" s="4"/>
      <c r="O27" s="4">
        <v>2003</v>
      </c>
      <c r="P27" s="4" t="s">
        <v>86</v>
      </c>
      <c r="Q27" s="4" t="s">
        <v>36</v>
      </c>
      <c r="R27" s="4"/>
      <c r="S27" s="4"/>
      <c r="T27" s="6">
        <v>-76.765307672000006</v>
      </c>
      <c r="U27" s="4"/>
      <c r="V27" s="4" t="s">
        <v>84</v>
      </c>
    </row>
    <row r="28" spans="1:22" x14ac:dyDescent="0.3">
      <c r="A28" s="4" t="s">
        <v>82</v>
      </c>
      <c r="B28" s="4" t="s">
        <v>83</v>
      </c>
      <c r="C28" s="5" t="s">
        <v>87</v>
      </c>
      <c r="D28" s="4" t="s">
        <v>91</v>
      </c>
      <c r="E28" s="4" t="s">
        <v>90</v>
      </c>
      <c r="F28" s="4" t="s">
        <v>41</v>
      </c>
      <c r="G28" s="4" t="s">
        <v>88</v>
      </c>
      <c r="H28" s="4" t="s">
        <v>81</v>
      </c>
      <c r="I28" s="4" t="s">
        <v>41</v>
      </c>
      <c r="J28" s="4" t="s">
        <v>85</v>
      </c>
      <c r="K28" s="4"/>
      <c r="L28" s="4"/>
      <c r="M28" s="4"/>
      <c r="N28" s="4"/>
      <c r="O28" s="4">
        <v>2004</v>
      </c>
      <c r="P28" s="4" t="s">
        <v>86</v>
      </c>
      <c r="Q28" s="4" t="s">
        <v>36</v>
      </c>
      <c r="R28" s="4"/>
      <c r="S28" s="4"/>
      <c r="T28" s="6">
        <v>-145.614309459</v>
      </c>
      <c r="U28" s="4"/>
      <c r="V28" s="4" t="s">
        <v>84</v>
      </c>
    </row>
    <row r="29" spans="1:22" x14ac:dyDescent="0.3">
      <c r="A29" s="4" t="s">
        <v>82</v>
      </c>
      <c r="B29" s="4" t="s">
        <v>83</v>
      </c>
      <c r="C29" s="5" t="s">
        <v>87</v>
      </c>
      <c r="D29" s="4" t="s">
        <v>91</v>
      </c>
      <c r="E29" s="4" t="s">
        <v>90</v>
      </c>
      <c r="F29" s="4" t="s">
        <v>41</v>
      </c>
      <c r="G29" s="4" t="s">
        <v>88</v>
      </c>
      <c r="H29" s="4" t="s">
        <v>81</v>
      </c>
      <c r="I29" s="4" t="s">
        <v>41</v>
      </c>
      <c r="J29" s="4" t="s">
        <v>85</v>
      </c>
      <c r="K29" s="4"/>
      <c r="L29" s="4"/>
      <c r="M29" s="4"/>
      <c r="N29" s="4"/>
      <c r="O29" s="4">
        <v>2005</v>
      </c>
      <c r="P29" s="4" t="s">
        <v>86</v>
      </c>
      <c r="Q29" s="4" t="s">
        <v>36</v>
      </c>
      <c r="R29" s="4"/>
      <c r="S29" s="4"/>
      <c r="T29" s="6">
        <v>-110.995158903</v>
      </c>
      <c r="U29" s="4"/>
      <c r="V29" s="4" t="s">
        <v>84</v>
      </c>
    </row>
    <row r="30" spans="1:22" x14ac:dyDescent="0.3">
      <c r="A30" s="4" t="s">
        <v>82</v>
      </c>
      <c r="B30" s="4" t="s">
        <v>83</v>
      </c>
      <c r="C30" s="5" t="s">
        <v>87</v>
      </c>
      <c r="D30" s="4" t="s">
        <v>91</v>
      </c>
      <c r="E30" s="4" t="s">
        <v>90</v>
      </c>
      <c r="F30" s="4" t="s">
        <v>41</v>
      </c>
      <c r="G30" s="4" t="s">
        <v>88</v>
      </c>
      <c r="H30" s="4" t="s">
        <v>81</v>
      </c>
      <c r="I30" s="4" t="s">
        <v>41</v>
      </c>
      <c r="J30" s="4" t="s">
        <v>85</v>
      </c>
      <c r="K30" s="4"/>
      <c r="L30" s="4"/>
      <c r="M30" s="4"/>
      <c r="N30" s="4"/>
      <c r="O30" s="4">
        <v>2006</v>
      </c>
      <c r="P30" s="4" t="s">
        <v>86</v>
      </c>
      <c r="Q30" s="4" t="s">
        <v>36</v>
      </c>
      <c r="R30" s="4"/>
      <c r="S30" s="4"/>
      <c r="T30" s="6">
        <v>-151.77577714399999</v>
      </c>
      <c r="U30" s="4"/>
      <c r="V30" s="4" t="s">
        <v>84</v>
      </c>
    </row>
    <row r="31" spans="1:22" x14ac:dyDescent="0.3">
      <c r="A31" s="4" t="s">
        <v>82</v>
      </c>
      <c r="B31" s="4" t="s">
        <v>83</v>
      </c>
      <c r="C31" s="5" t="s">
        <v>87</v>
      </c>
      <c r="D31" s="4" t="s">
        <v>91</v>
      </c>
      <c r="E31" s="4" t="s">
        <v>90</v>
      </c>
      <c r="F31" s="4" t="s">
        <v>41</v>
      </c>
      <c r="G31" s="4" t="s">
        <v>88</v>
      </c>
      <c r="H31" s="4" t="s">
        <v>81</v>
      </c>
      <c r="I31" s="4" t="s">
        <v>41</v>
      </c>
      <c r="J31" s="4" t="s">
        <v>85</v>
      </c>
      <c r="K31" s="4"/>
      <c r="L31" s="4"/>
      <c r="M31" s="4"/>
      <c r="N31" s="4"/>
      <c r="O31" s="4">
        <v>2007</v>
      </c>
      <c r="P31" s="4" t="s">
        <v>86</v>
      </c>
      <c r="Q31" s="4" t="s">
        <v>36</v>
      </c>
      <c r="R31" s="4"/>
      <c r="S31" s="4"/>
      <c r="T31" s="6">
        <v>-97.009462767000002</v>
      </c>
      <c r="U31" s="4"/>
      <c r="V31" s="4" t="s">
        <v>84</v>
      </c>
    </row>
    <row r="32" spans="1:22" x14ac:dyDescent="0.3">
      <c r="A32" s="4" t="s">
        <v>82</v>
      </c>
      <c r="B32" s="4" t="s">
        <v>83</v>
      </c>
      <c r="C32" s="5" t="s">
        <v>87</v>
      </c>
      <c r="D32" s="4" t="s">
        <v>91</v>
      </c>
      <c r="E32" s="4" t="s">
        <v>90</v>
      </c>
      <c r="F32" s="4" t="s">
        <v>41</v>
      </c>
      <c r="G32" s="4" t="s">
        <v>88</v>
      </c>
      <c r="H32" s="4" t="s">
        <v>81</v>
      </c>
      <c r="I32" s="4" t="s">
        <v>41</v>
      </c>
      <c r="J32" s="4" t="s">
        <v>85</v>
      </c>
      <c r="K32" s="4"/>
      <c r="L32" s="4"/>
      <c r="M32" s="4"/>
      <c r="N32" s="4"/>
      <c r="O32" s="4">
        <v>2008</v>
      </c>
      <c r="P32" s="4" t="s">
        <v>86</v>
      </c>
      <c r="Q32" s="4" t="s">
        <v>36</v>
      </c>
      <c r="R32" s="4"/>
      <c r="S32" s="4"/>
      <c r="T32" s="6">
        <v>-129.91756008199999</v>
      </c>
      <c r="U32" s="4"/>
      <c r="V32" s="4" t="s">
        <v>84</v>
      </c>
    </row>
    <row r="33" spans="1:22" x14ac:dyDescent="0.3">
      <c r="A33" s="4" t="s">
        <v>82</v>
      </c>
      <c r="B33" s="4" t="s">
        <v>83</v>
      </c>
      <c r="C33" s="5" t="s">
        <v>87</v>
      </c>
      <c r="D33" s="4" t="s">
        <v>91</v>
      </c>
      <c r="E33" s="4" t="s">
        <v>90</v>
      </c>
      <c r="F33" s="4" t="s">
        <v>41</v>
      </c>
      <c r="G33" s="4" t="s">
        <v>88</v>
      </c>
      <c r="H33" s="4" t="s">
        <v>81</v>
      </c>
      <c r="I33" s="4" t="s">
        <v>41</v>
      </c>
      <c r="J33" s="4" t="s">
        <v>85</v>
      </c>
      <c r="K33" s="4"/>
      <c r="L33" s="4"/>
      <c r="M33" s="4"/>
      <c r="N33" s="4"/>
      <c r="O33" s="4">
        <v>2009</v>
      </c>
      <c r="P33" s="4" t="s">
        <v>86</v>
      </c>
      <c r="Q33" s="4" t="s">
        <v>36</v>
      </c>
      <c r="R33" s="4"/>
      <c r="S33" s="4"/>
      <c r="T33" s="6">
        <v>-91.822605264000003</v>
      </c>
      <c r="U33" s="4"/>
      <c r="V33" s="4" t="s">
        <v>84</v>
      </c>
    </row>
    <row r="34" spans="1:22" x14ac:dyDescent="0.3">
      <c r="A34" s="4" t="s">
        <v>82</v>
      </c>
      <c r="B34" s="4" t="s">
        <v>83</v>
      </c>
      <c r="C34" s="5" t="s">
        <v>87</v>
      </c>
      <c r="D34" s="4" t="s">
        <v>91</v>
      </c>
      <c r="E34" s="4" t="s">
        <v>90</v>
      </c>
      <c r="F34" s="4" t="s">
        <v>41</v>
      </c>
      <c r="G34" s="4" t="s">
        <v>88</v>
      </c>
      <c r="H34" s="4" t="s">
        <v>81</v>
      </c>
      <c r="I34" s="4" t="s">
        <v>41</v>
      </c>
      <c r="J34" s="4" t="s">
        <v>85</v>
      </c>
      <c r="K34" s="4"/>
      <c r="L34" s="4"/>
      <c r="M34" s="4"/>
      <c r="N34" s="4"/>
      <c r="O34" s="4">
        <v>2010</v>
      </c>
      <c r="P34" s="4" t="s">
        <v>86</v>
      </c>
      <c r="Q34" s="4" t="s">
        <v>36</v>
      </c>
      <c r="R34" s="4"/>
      <c r="S34" s="4"/>
      <c r="T34" s="6">
        <v>-67.325939281000004</v>
      </c>
      <c r="U34" s="4"/>
      <c r="V34" s="4" t="s">
        <v>84</v>
      </c>
    </row>
    <row r="35" spans="1:22" x14ac:dyDescent="0.3">
      <c r="A35" s="4" t="s">
        <v>82</v>
      </c>
      <c r="B35" s="4" t="s">
        <v>83</v>
      </c>
      <c r="C35" s="5" t="s">
        <v>87</v>
      </c>
      <c r="D35" s="4" t="s">
        <v>91</v>
      </c>
      <c r="E35" s="4" t="s">
        <v>90</v>
      </c>
      <c r="F35" s="4" t="s">
        <v>41</v>
      </c>
      <c r="G35" s="4" t="s">
        <v>88</v>
      </c>
      <c r="H35" s="4" t="s">
        <v>81</v>
      </c>
      <c r="I35" s="4" t="s">
        <v>41</v>
      </c>
      <c r="J35" s="4" t="s">
        <v>85</v>
      </c>
      <c r="K35" s="4"/>
      <c r="L35" s="4"/>
      <c r="M35" s="4"/>
      <c r="N35" s="4"/>
      <c r="O35" s="4">
        <v>2011</v>
      </c>
      <c r="P35" s="4" t="s">
        <v>86</v>
      </c>
      <c r="Q35" s="4" t="s">
        <v>36</v>
      </c>
      <c r="R35" s="4"/>
      <c r="S35" s="4"/>
      <c r="T35" s="6">
        <v>-63.854147130000001</v>
      </c>
      <c r="U35" s="4"/>
      <c r="V35" s="4" t="s">
        <v>84</v>
      </c>
    </row>
    <row r="36" spans="1:22" x14ac:dyDescent="0.3">
      <c r="A36" s="4" t="s">
        <v>82</v>
      </c>
      <c r="B36" s="4" t="s">
        <v>83</v>
      </c>
      <c r="C36" s="5" t="s">
        <v>87</v>
      </c>
      <c r="D36" s="4" t="s">
        <v>91</v>
      </c>
      <c r="E36" s="4" t="s">
        <v>90</v>
      </c>
      <c r="F36" s="4" t="s">
        <v>41</v>
      </c>
      <c r="G36" s="4" t="s">
        <v>88</v>
      </c>
      <c r="H36" s="4" t="s">
        <v>81</v>
      </c>
      <c r="I36" s="4" t="s">
        <v>41</v>
      </c>
      <c r="J36" s="4" t="s">
        <v>85</v>
      </c>
      <c r="K36" s="4"/>
      <c r="L36" s="4"/>
      <c r="M36" s="4"/>
      <c r="N36" s="4"/>
      <c r="O36" s="4">
        <v>2012</v>
      </c>
      <c r="P36" s="4" t="s">
        <v>86</v>
      </c>
      <c r="Q36" s="4" t="s">
        <v>36</v>
      </c>
      <c r="R36" s="4"/>
      <c r="S36" s="4"/>
      <c r="T36" s="6">
        <v>-75.277914045000003</v>
      </c>
      <c r="U36" s="4"/>
      <c r="V36" s="4" t="s">
        <v>84</v>
      </c>
    </row>
    <row r="37" spans="1:22" x14ac:dyDescent="0.3">
      <c r="A37" s="4" t="s">
        <v>82</v>
      </c>
      <c r="B37" s="4" t="s">
        <v>83</v>
      </c>
      <c r="C37" s="5" t="s">
        <v>87</v>
      </c>
      <c r="D37" s="4" t="s">
        <v>91</v>
      </c>
      <c r="E37" s="4" t="s">
        <v>90</v>
      </c>
      <c r="F37" s="4" t="s">
        <v>41</v>
      </c>
      <c r="G37" s="4" t="s">
        <v>88</v>
      </c>
      <c r="H37" s="4" t="s">
        <v>81</v>
      </c>
      <c r="I37" s="4" t="s">
        <v>41</v>
      </c>
      <c r="J37" s="4" t="s">
        <v>85</v>
      </c>
      <c r="K37" s="4"/>
      <c r="L37" s="4"/>
      <c r="M37" s="4"/>
      <c r="N37" s="4"/>
      <c r="O37" s="4">
        <v>2013</v>
      </c>
      <c r="P37" s="4" t="s">
        <v>86</v>
      </c>
      <c r="Q37" s="4" t="s">
        <v>36</v>
      </c>
      <c r="R37" s="4"/>
      <c r="S37" s="4"/>
      <c r="T37" s="6">
        <v>-88.034051548999997</v>
      </c>
      <c r="U37" s="4"/>
      <c r="V37" s="4" t="s">
        <v>84</v>
      </c>
    </row>
    <row r="38" spans="1:22" x14ac:dyDescent="0.3">
      <c r="A38" s="4" t="s">
        <v>82</v>
      </c>
      <c r="B38" s="4" t="s">
        <v>83</v>
      </c>
      <c r="C38" s="5" t="s">
        <v>87</v>
      </c>
      <c r="D38" s="4" t="s">
        <v>91</v>
      </c>
      <c r="E38" s="4" t="s">
        <v>90</v>
      </c>
      <c r="F38" s="4" t="s">
        <v>41</v>
      </c>
      <c r="G38" s="4" t="s">
        <v>88</v>
      </c>
      <c r="H38" s="4" t="s">
        <v>81</v>
      </c>
      <c r="I38" s="4" t="s">
        <v>41</v>
      </c>
      <c r="J38" s="4" t="s">
        <v>85</v>
      </c>
      <c r="K38" s="4"/>
      <c r="L38" s="4"/>
      <c r="M38" s="4"/>
      <c r="N38" s="4"/>
      <c r="O38" s="4">
        <v>2014</v>
      </c>
      <c r="P38" s="4" t="s">
        <v>86</v>
      </c>
      <c r="Q38" s="4" t="s">
        <v>36</v>
      </c>
      <c r="R38" s="4"/>
      <c r="S38" s="4"/>
      <c r="T38" s="6">
        <v>-117.246742908</v>
      </c>
      <c r="U38" s="4"/>
      <c r="V38" s="4" t="s">
        <v>84</v>
      </c>
    </row>
    <row r="39" spans="1:22" x14ac:dyDescent="0.3">
      <c r="A39" s="4" t="s">
        <v>82</v>
      </c>
      <c r="B39" s="4" t="s">
        <v>83</v>
      </c>
      <c r="C39" s="5" t="s">
        <v>87</v>
      </c>
      <c r="D39" s="4" t="s">
        <v>91</v>
      </c>
      <c r="E39" s="4" t="s">
        <v>90</v>
      </c>
      <c r="F39" s="4" t="s">
        <v>41</v>
      </c>
      <c r="G39" s="4" t="s">
        <v>88</v>
      </c>
      <c r="H39" s="4" t="s">
        <v>81</v>
      </c>
      <c r="I39" s="4" t="s">
        <v>41</v>
      </c>
      <c r="J39" s="4" t="s">
        <v>85</v>
      </c>
      <c r="K39" s="4"/>
      <c r="L39" s="4"/>
      <c r="M39" s="4"/>
      <c r="N39" s="4"/>
      <c r="O39" s="4">
        <v>2015</v>
      </c>
      <c r="P39" s="4" t="s">
        <v>86</v>
      </c>
      <c r="Q39" s="4" t="s">
        <v>36</v>
      </c>
      <c r="R39" s="4"/>
      <c r="S39" s="4"/>
      <c r="T39" s="6">
        <v>-49.073737516999998</v>
      </c>
      <c r="U39" s="4"/>
      <c r="V39" s="4" t="s">
        <v>84</v>
      </c>
    </row>
    <row r="40" spans="1:22" x14ac:dyDescent="0.3">
      <c r="A40" s="4" t="s">
        <v>82</v>
      </c>
      <c r="B40" s="4" t="s">
        <v>83</v>
      </c>
      <c r="C40" s="5" t="s">
        <v>87</v>
      </c>
      <c r="D40" s="4" t="s">
        <v>91</v>
      </c>
      <c r="E40" s="4" t="s">
        <v>90</v>
      </c>
      <c r="F40" s="4" t="s">
        <v>41</v>
      </c>
      <c r="G40" s="4" t="s">
        <v>88</v>
      </c>
      <c r="H40" s="4" t="s">
        <v>81</v>
      </c>
      <c r="I40" s="4" t="s">
        <v>41</v>
      </c>
      <c r="J40" s="4" t="s">
        <v>85</v>
      </c>
      <c r="K40" s="4"/>
      <c r="L40" s="4"/>
      <c r="M40" s="4"/>
      <c r="N40" s="4"/>
      <c r="O40" s="4">
        <v>2016</v>
      </c>
      <c r="P40" s="4" t="s">
        <v>86</v>
      </c>
      <c r="Q40" s="4" t="s">
        <v>36</v>
      </c>
      <c r="R40" s="4"/>
      <c r="S40" s="4"/>
      <c r="T40" s="6">
        <v>-23.072207456000001</v>
      </c>
      <c r="U40" s="4"/>
      <c r="V40" s="4" t="s">
        <v>84</v>
      </c>
    </row>
    <row r="41" spans="1:22" x14ac:dyDescent="0.3">
      <c r="A41" s="4" t="s">
        <v>82</v>
      </c>
      <c r="B41" s="4" t="s">
        <v>83</v>
      </c>
      <c r="C41" s="5" t="s">
        <v>87</v>
      </c>
      <c r="D41" s="4" t="s">
        <v>91</v>
      </c>
      <c r="E41" s="4" t="s">
        <v>90</v>
      </c>
      <c r="F41" s="4" t="s">
        <v>41</v>
      </c>
      <c r="G41" s="4" t="s">
        <v>88</v>
      </c>
      <c r="H41" s="4" t="s">
        <v>81</v>
      </c>
      <c r="I41" s="4" t="s">
        <v>41</v>
      </c>
      <c r="J41" s="4" t="s">
        <v>85</v>
      </c>
      <c r="K41" s="4"/>
      <c r="L41" s="4"/>
      <c r="M41" s="4"/>
      <c r="N41" s="4"/>
      <c r="O41" s="4">
        <v>2017</v>
      </c>
      <c r="P41" s="4" t="s">
        <v>86</v>
      </c>
      <c r="Q41" s="4" t="s">
        <v>36</v>
      </c>
      <c r="R41" s="4"/>
      <c r="S41" s="4"/>
      <c r="T41" s="6">
        <v>-83.966547238000004</v>
      </c>
      <c r="U41" s="4"/>
      <c r="V41" s="4" t="s">
        <v>84</v>
      </c>
    </row>
    <row r="42" spans="1:22" x14ac:dyDescent="0.3">
      <c r="A42" s="4" t="s">
        <v>82</v>
      </c>
      <c r="B42" s="4" t="s">
        <v>83</v>
      </c>
      <c r="C42" s="5" t="s">
        <v>87</v>
      </c>
      <c r="D42" s="4" t="s">
        <v>91</v>
      </c>
      <c r="E42" s="4" t="s">
        <v>90</v>
      </c>
      <c r="F42" s="4" t="s">
        <v>41</v>
      </c>
      <c r="G42" s="4" t="s">
        <v>88</v>
      </c>
      <c r="H42" s="4" t="s">
        <v>81</v>
      </c>
      <c r="I42" s="4" t="s">
        <v>41</v>
      </c>
      <c r="J42" s="4" t="s">
        <v>85</v>
      </c>
      <c r="K42" s="4"/>
      <c r="L42" s="4"/>
      <c r="M42" s="4"/>
      <c r="N42" s="4"/>
      <c r="O42" s="4">
        <v>2018</v>
      </c>
      <c r="P42" s="4" t="s">
        <v>86</v>
      </c>
      <c r="Q42" s="4" t="s">
        <v>36</v>
      </c>
      <c r="R42" s="4"/>
      <c r="S42" s="4"/>
      <c r="T42" s="6">
        <v>-87.942540082500003</v>
      </c>
      <c r="U42" s="4"/>
      <c r="V42" s="4" t="s">
        <v>84</v>
      </c>
    </row>
    <row r="43" spans="1:22" x14ac:dyDescent="0.3">
      <c r="A43" s="4" t="s">
        <v>82</v>
      </c>
      <c r="B43" s="4" t="s">
        <v>83</v>
      </c>
      <c r="C43" s="5" t="s">
        <v>87</v>
      </c>
      <c r="D43" s="4" t="s">
        <v>92</v>
      </c>
      <c r="E43" s="4" t="s">
        <v>74</v>
      </c>
      <c r="F43" s="4" t="s">
        <v>41</v>
      </c>
      <c r="G43" s="4" t="s">
        <v>94</v>
      </c>
      <c r="H43" s="4" t="s">
        <v>81</v>
      </c>
      <c r="I43" s="4" t="s">
        <v>41</v>
      </c>
      <c r="J43" s="4" t="s">
        <v>85</v>
      </c>
      <c r="K43" s="4"/>
      <c r="L43" s="4"/>
      <c r="M43" s="4"/>
      <c r="N43" s="4"/>
      <c r="O43" s="4">
        <v>2003</v>
      </c>
      <c r="P43" s="4" t="s">
        <v>86</v>
      </c>
      <c r="Q43" s="4" t="s">
        <v>36</v>
      </c>
      <c r="R43" s="4"/>
      <c r="S43" s="4"/>
      <c r="T43" s="4">
        <v>-55.858753014999998</v>
      </c>
      <c r="U43" s="4"/>
      <c r="V43" s="4" t="s">
        <v>299</v>
      </c>
    </row>
    <row r="44" spans="1:22" x14ac:dyDescent="0.3">
      <c r="A44" s="4" t="s">
        <v>82</v>
      </c>
      <c r="B44" s="4" t="s">
        <v>83</v>
      </c>
      <c r="C44" s="5" t="s">
        <v>87</v>
      </c>
      <c r="D44" s="4" t="s">
        <v>92</v>
      </c>
      <c r="E44" s="4" t="s">
        <v>74</v>
      </c>
      <c r="F44" s="4" t="s">
        <v>41</v>
      </c>
      <c r="G44" s="4" t="s">
        <v>94</v>
      </c>
      <c r="H44" s="4" t="s">
        <v>81</v>
      </c>
      <c r="I44" s="4" t="s">
        <v>41</v>
      </c>
      <c r="J44" s="4" t="s">
        <v>85</v>
      </c>
      <c r="K44" s="4"/>
      <c r="L44" s="4"/>
      <c r="M44" s="4"/>
      <c r="N44" s="4"/>
      <c r="O44" s="4">
        <v>2004</v>
      </c>
      <c r="P44" s="4" t="s">
        <v>86</v>
      </c>
      <c r="Q44" s="4" t="s">
        <v>36</v>
      </c>
      <c r="R44" s="4"/>
      <c r="S44" s="4"/>
      <c r="T44" s="4">
        <v>-146.159238364</v>
      </c>
      <c r="U44" s="4"/>
      <c r="V44" s="4" t="s">
        <v>299</v>
      </c>
    </row>
    <row r="45" spans="1:22" x14ac:dyDescent="0.3">
      <c r="A45" s="4" t="s">
        <v>82</v>
      </c>
      <c r="B45" s="4" t="s">
        <v>83</v>
      </c>
      <c r="C45" s="5" t="s">
        <v>87</v>
      </c>
      <c r="D45" s="4" t="s">
        <v>92</v>
      </c>
      <c r="E45" s="4" t="s">
        <v>74</v>
      </c>
      <c r="F45" s="4" t="s">
        <v>41</v>
      </c>
      <c r="G45" s="4" t="s">
        <v>94</v>
      </c>
      <c r="H45" s="4" t="s">
        <v>81</v>
      </c>
      <c r="I45" s="4" t="s">
        <v>41</v>
      </c>
      <c r="J45" s="4" t="s">
        <v>85</v>
      </c>
      <c r="K45" s="4"/>
      <c r="L45" s="4"/>
      <c r="M45" s="4"/>
      <c r="N45" s="4"/>
      <c r="O45" s="4">
        <v>2005</v>
      </c>
      <c r="P45" s="4" t="s">
        <v>86</v>
      </c>
      <c r="Q45" s="4" t="s">
        <v>36</v>
      </c>
      <c r="R45" s="4"/>
      <c r="S45" s="4"/>
      <c r="T45" s="4">
        <v>-268.91235504000002</v>
      </c>
      <c r="U45" s="4"/>
      <c r="V45" s="4" t="s">
        <v>299</v>
      </c>
    </row>
    <row r="46" spans="1:22" x14ac:dyDescent="0.3">
      <c r="A46" s="4" t="s">
        <v>82</v>
      </c>
      <c r="B46" s="4" t="s">
        <v>83</v>
      </c>
      <c r="C46" s="5" t="s">
        <v>87</v>
      </c>
      <c r="D46" s="4" t="s">
        <v>92</v>
      </c>
      <c r="E46" s="4" t="s">
        <v>74</v>
      </c>
      <c r="F46" s="4" t="s">
        <v>41</v>
      </c>
      <c r="G46" s="4" t="s">
        <v>94</v>
      </c>
      <c r="H46" s="4" t="s">
        <v>81</v>
      </c>
      <c r="I46" s="4" t="s">
        <v>41</v>
      </c>
      <c r="J46" s="4" t="s">
        <v>85</v>
      </c>
      <c r="K46" s="4"/>
      <c r="L46" s="4"/>
      <c r="M46" s="4"/>
      <c r="N46" s="4"/>
      <c r="O46" s="4">
        <v>2006</v>
      </c>
      <c r="P46" s="4" t="s">
        <v>86</v>
      </c>
      <c r="Q46" s="4" t="s">
        <v>36</v>
      </c>
      <c r="R46" s="4"/>
      <c r="S46" s="4"/>
      <c r="T46" s="4">
        <v>-175.78201103999999</v>
      </c>
      <c r="U46" s="4"/>
      <c r="V46" s="4" t="s">
        <v>299</v>
      </c>
    </row>
    <row r="47" spans="1:22" x14ac:dyDescent="0.3">
      <c r="A47" s="4" t="s">
        <v>82</v>
      </c>
      <c r="B47" s="4" t="s">
        <v>83</v>
      </c>
      <c r="C47" s="5" t="s">
        <v>87</v>
      </c>
      <c r="D47" s="4" t="s">
        <v>92</v>
      </c>
      <c r="E47" s="4" t="s">
        <v>74</v>
      </c>
      <c r="F47" s="4" t="s">
        <v>41</v>
      </c>
      <c r="G47" s="4" t="s">
        <v>94</v>
      </c>
      <c r="H47" s="4" t="s">
        <v>81</v>
      </c>
      <c r="I47" s="4" t="s">
        <v>41</v>
      </c>
      <c r="J47" s="4" t="s">
        <v>85</v>
      </c>
      <c r="K47" s="4"/>
      <c r="L47" s="4"/>
      <c r="M47" s="4"/>
      <c r="N47" s="4"/>
      <c r="O47" s="4">
        <v>2007</v>
      </c>
      <c r="P47" s="4" t="s">
        <v>86</v>
      </c>
      <c r="Q47" s="4" t="s">
        <v>36</v>
      </c>
      <c r="R47" s="4"/>
      <c r="S47" s="4"/>
      <c r="T47" s="4">
        <v>-169.31909375999999</v>
      </c>
      <c r="U47" s="4"/>
      <c r="V47" s="4" t="s">
        <v>299</v>
      </c>
    </row>
    <row r="48" spans="1:22" x14ac:dyDescent="0.3">
      <c r="A48" s="4" t="s">
        <v>82</v>
      </c>
      <c r="B48" s="4" t="s">
        <v>83</v>
      </c>
      <c r="C48" s="5" t="s">
        <v>87</v>
      </c>
      <c r="D48" s="4" t="s">
        <v>92</v>
      </c>
      <c r="E48" s="4" t="s">
        <v>74</v>
      </c>
      <c r="F48" s="4" t="s">
        <v>41</v>
      </c>
      <c r="G48" s="4" t="s">
        <v>94</v>
      </c>
      <c r="H48" s="4" t="s">
        <v>81</v>
      </c>
      <c r="I48" s="4" t="s">
        <v>41</v>
      </c>
      <c r="J48" s="4" t="s">
        <v>85</v>
      </c>
      <c r="K48" s="4"/>
      <c r="L48" s="4"/>
      <c r="M48" s="4"/>
      <c r="N48" s="4"/>
      <c r="O48" s="4">
        <v>2008</v>
      </c>
      <c r="P48" s="4" t="s">
        <v>86</v>
      </c>
      <c r="Q48" s="4" t="s">
        <v>36</v>
      </c>
      <c r="R48" s="4"/>
      <c r="S48" s="4"/>
      <c r="T48" s="4">
        <v>-222.090987377</v>
      </c>
      <c r="U48" s="4"/>
      <c r="V48" s="4" t="s">
        <v>299</v>
      </c>
    </row>
    <row r="49" spans="1:22" x14ac:dyDescent="0.3">
      <c r="A49" s="4" t="s">
        <v>82</v>
      </c>
      <c r="B49" s="4" t="s">
        <v>83</v>
      </c>
      <c r="C49" s="5" t="s">
        <v>87</v>
      </c>
      <c r="D49" s="4" t="s">
        <v>92</v>
      </c>
      <c r="E49" s="4" t="s">
        <v>74</v>
      </c>
      <c r="F49" s="4" t="s">
        <v>41</v>
      </c>
      <c r="G49" s="4" t="s">
        <v>94</v>
      </c>
      <c r="H49" s="4" t="s">
        <v>81</v>
      </c>
      <c r="I49" s="4" t="s">
        <v>41</v>
      </c>
      <c r="J49" s="4" t="s">
        <v>85</v>
      </c>
      <c r="K49" s="4"/>
      <c r="L49" s="4"/>
      <c r="M49" s="4"/>
      <c r="N49" s="4"/>
      <c r="O49" s="4">
        <v>2009</v>
      </c>
      <c r="P49" s="4" t="s">
        <v>86</v>
      </c>
      <c r="Q49" s="4" t="s">
        <v>36</v>
      </c>
      <c r="R49" s="4"/>
      <c r="S49" s="4"/>
      <c r="T49" s="4">
        <v>-182.49256321999999</v>
      </c>
      <c r="U49" s="4"/>
      <c r="V49" s="4" t="s">
        <v>299</v>
      </c>
    </row>
    <row r="50" spans="1:22" x14ac:dyDescent="0.3">
      <c r="A50" s="4" t="s">
        <v>82</v>
      </c>
      <c r="B50" s="4" t="s">
        <v>83</v>
      </c>
      <c r="C50" s="5" t="s">
        <v>87</v>
      </c>
      <c r="D50" s="4" t="s">
        <v>123</v>
      </c>
      <c r="E50" s="4" t="s">
        <v>95</v>
      </c>
      <c r="F50" s="4" t="s">
        <v>41</v>
      </c>
      <c r="G50" s="4" t="s">
        <v>93</v>
      </c>
      <c r="H50" s="4" t="s">
        <v>81</v>
      </c>
      <c r="I50" s="4"/>
      <c r="J50" s="4" t="s">
        <v>85</v>
      </c>
      <c r="K50" s="4"/>
      <c r="L50" s="4"/>
      <c r="M50" s="4"/>
      <c r="N50" s="4"/>
      <c r="O50" s="4">
        <v>2000</v>
      </c>
      <c r="P50" s="4" t="s">
        <v>86</v>
      </c>
      <c r="Q50" s="4" t="s">
        <v>36</v>
      </c>
      <c r="R50" s="4"/>
      <c r="S50" s="4"/>
      <c r="T50" s="4">
        <v>-25.061534032000001</v>
      </c>
      <c r="U50" s="4"/>
      <c r="V50" s="4" t="s">
        <v>124</v>
      </c>
    </row>
    <row r="51" spans="1:22" x14ac:dyDescent="0.3">
      <c r="A51" s="4" t="s">
        <v>82</v>
      </c>
      <c r="B51" s="4" t="s">
        <v>83</v>
      </c>
      <c r="C51" s="5" t="s">
        <v>87</v>
      </c>
      <c r="D51" s="4" t="s">
        <v>123</v>
      </c>
      <c r="E51" s="4" t="s">
        <v>95</v>
      </c>
      <c r="F51" s="4" t="s">
        <v>41</v>
      </c>
      <c r="G51" s="4" t="s">
        <v>93</v>
      </c>
      <c r="H51" s="4" t="s">
        <v>81</v>
      </c>
      <c r="I51" s="4"/>
      <c r="J51" s="4" t="s">
        <v>85</v>
      </c>
      <c r="K51" s="4"/>
      <c r="L51" s="4"/>
      <c r="M51" s="4"/>
      <c r="N51" s="4"/>
      <c r="O51" s="4">
        <v>2001</v>
      </c>
      <c r="P51" s="4" t="s">
        <v>86</v>
      </c>
      <c r="Q51" s="4" t="s">
        <v>36</v>
      </c>
      <c r="R51" s="4"/>
      <c r="S51" s="4"/>
      <c r="T51" s="4">
        <v>-41.392176921000001</v>
      </c>
      <c r="U51" s="4"/>
      <c r="V51" s="4" t="s">
        <v>124</v>
      </c>
    </row>
    <row r="52" spans="1:22" x14ac:dyDescent="0.3">
      <c r="A52" s="4" t="s">
        <v>82</v>
      </c>
      <c r="B52" s="4" t="s">
        <v>83</v>
      </c>
      <c r="C52" s="5" t="s">
        <v>87</v>
      </c>
      <c r="D52" s="4" t="s">
        <v>123</v>
      </c>
      <c r="E52" s="4" t="s">
        <v>95</v>
      </c>
      <c r="F52" s="4" t="s">
        <v>41</v>
      </c>
      <c r="G52" s="4" t="s">
        <v>93</v>
      </c>
      <c r="H52" s="4" t="s">
        <v>81</v>
      </c>
      <c r="I52" s="4"/>
      <c r="J52" s="4" t="s">
        <v>85</v>
      </c>
      <c r="K52" s="4"/>
      <c r="L52" s="4"/>
      <c r="M52" s="4"/>
      <c r="N52" s="4"/>
      <c r="O52" s="4">
        <v>2002</v>
      </c>
      <c r="P52" s="4" t="s">
        <v>86</v>
      </c>
      <c r="Q52" s="4" t="s">
        <v>36</v>
      </c>
      <c r="R52" s="4"/>
      <c r="S52" s="4"/>
      <c r="T52" s="4">
        <v>-66.302930376000006</v>
      </c>
      <c r="U52" s="4"/>
      <c r="V52" s="4" t="s">
        <v>124</v>
      </c>
    </row>
    <row r="53" spans="1:22" x14ac:dyDescent="0.3">
      <c r="A53" s="4" t="s">
        <v>82</v>
      </c>
      <c r="B53" s="4" t="s">
        <v>83</v>
      </c>
      <c r="C53" s="5" t="s">
        <v>87</v>
      </c>
      <c r="D53" s="4" t="s">
        <v>123</v>
      </c>
      <c r="E53" s="4" t="s">
        <v>95</v>
      </c>
      <c r="F53" s="4" t="s">
        <v>41</v>
      </c>
      <c r="G53" s="4" t="s">
        <v>93</v>
      </c>
      <c r="H53" s="4" t="s">
        <v>81</v>
      </c>
      <c r="I53" s="4"/>
      <c r="J53" s="4" t="s">
        <v>85</v>
      </c>
      <c r="K53" s="4"/>
      <c r="L53" s="4"/>
      <c r="M53" s="4"/>
      <c r="N53" s="4"/>
      <c r="O53" s="4">
        <v>2003</v>
      </c>
      <c r="P53" s="4" t="s">
        <v>86</v>
      </c>
      <c r="Q53" s="4" t="s">
        <v>36</v>
      </c>
      <c r="R53" s="4"/>
      <c r="S53" s="4"/>
      <c r="T53" s="4">
        <v>-1.9277852870000001</v>
      </c>
      <c r="U53" s="4"/>
      <c r="V53" s="4" t="s">
        <v>124</v>
      </c>
    </row>
    <row r="54" spans="1:22" x14ac:dyDescent="0.3">
      <c r="A54" s="4" t="s">
        <v>82</v>
      </c>
      <c r="B54" s="4" t="s">
        <v>83</v>
      </c>
      <c r="C54" s="5" t="s">
        <v>87</v>
      </c>
      <c r="D54" s="4" t="s">
        <v>123</v>
      </c>
      <c r="E54" s="4" t="s">
        <v>95</v>
      </c>
      <c r="F54" s="4" t="s">
        <v>41</v>
      </c>
      <c r="G54" s="4" t="s">
        <v>93</v>
      </c>
      <c r="H54" s="4" t="s">
        <v>81</v>
      </c>
      <c r="I54" s="4"/>
      <c r="J54" s="4" t="s">
        <v>85</v>
      </c>
      <c r="K54" s="4"/>
      <c r="L54" s="4"/>
      <c r="M54" s="4"/>
      <c r="N54" s="4"/>
      <c r="O54" s="4">
        <v>2004</v>
      </c>
      <c r="P54" s="4" t="s">
        <v>86</v>
      </c>
      <c r="Q54" s="4" t="s">
        <v>36</v>
      </c>
      <c r="R54" s="4"/>
      <c r="S54" s="4"/>
      <c r="T54" s="4">
        <v>-13.448900532</v>
      </c>
      <c r="U54" s="4"/>
      <c r="V54" s="4" t="s">
        <v>124</v>
      </c>
    </row>
    <row r="55" spans="1:22" x14ac:dyDescent="0.3">
      <c r="A55" s="4" t="s">
        <v>82</v>
      </c>
      <c r="B55" s="4" t="s">
        <v>83</v>
      </c>
      <c r="C55" s="5" t="s">
        <v>87</v>
      </c>
      <c r="D55" s="4" t="s">
        <v>123</v>
      </c>
      <c r="E55" s="4" t="s">
        <v>95</v>
      </c>
      <c r="F55" s="4" t="s">
        <v>41</v>
      </c>
      <c r="G55" s="4" t="s">
        <v>93</v>
      </c>
      <c r="H55" s="4" t="s">
        <v>81</v>
      </c>
      <c r="I55" s="4"/>
      <c r="J55" s="4" t="s">
        <v>85</v>
      </c>
      <c r="K55" s="4"/>
      <c r="L55" s="4"/>
      <c r="M55" s="4"/>
      <c r="N55" s="4"/>
      <c r="O55" s="4">
        <v>2005</v>
      </c>
      <c r="P55" s="4" t="s">
        <v>86</v>
      </c>
      <c r="Q55" s="4" t="s">
        <v>36</v>
      </c>
      <c r="R55" s="4"/>
      <c r="S55" s="4"/>
      <c r="T55" s="4">
        <v>-43.096796621999999</v>
      </c>
      <c r="U55" s="4"/>
      <c r="V55" s="4" t="s">
        <v>124</v>
      </c>
    </row>
    <row r="56" spans="1:22" x14ac:dyDescent="0.3">
      <c r="A56" s="4" t="s">
        <v>82</v>
      </c>
      <c r="B56" s="4" t="s">
        <v>83</v>
      </c>
      <c r="C56" s="5" t="s">
        <v>87</v>
      </c>
      <c r="D56" s="4" t="s">
        <v>123</v>
      </c>
      <c r="E56" s="4" t="s">
        <v>95</v>
      </c>
      <c r="F56" s="4" t="s">
        <v>41</v>
      </c>
      <c r="G56" s="4" t="s">
        <v>93</v>
      </c>
      <c r="H56" s="4" t="s">
        <v>81</v>
      </c>
      <c r="I56" s="4"/>
      <c r="J56" s="4" t="s">
        <v>85</v>
      </c>
      <c r="K56" s="4"/>
      <c r="L56" s="4"/>
      <c r="M56" s="4"/>
      <c r="N56" s="4"/>
      <c r="O56" s="4">
        <v>2006</v>
      </c>
      <c r="P56" s="4" t="s">
        <v>86</v>
      </c>
      <c r="Q56" s="4" t="s">
        <v>36</v>
      </c>
      <c r="R56" s="4"/>
      <c r="S56" s="4"/>
      <c r="T56" s="4">
        <v>-32.926772970000002</v>
      </c>
      <c r="U56" s="4"/>
      <c r="V56" s="4" t="s">
        <v>124</v>
      </c>
    </row>
    <row r="57" spans="1:22" x14ac:dyDescent="0.3">
      <c r="A57" s="4" t="s">
        <v>82</v>
      </c>
      <c r="B57" s="4" t="s">
        <v>83</v>
      </c>
      <c r="C57" s="5" t="s">
        <v>87</v>
      </c>
      <c r="D57" s="4" t="s">
        <v>123</v>
      </c>
      <c r="E57" s="4" t="s">
        <v>95</v>
      </c>
      <c r="F57" s="4" t="s">
        <v>41</v>
      </c>
      <c r="G57" s="4" t="s">
        <v>93</v>
      </c>
      <c r="H57" s="4" t="s">
        <v>81</v>
      </c>
      <c r="I57" s="4"/>
      <c r="J57" s="4" t="s">
        <v>85</v>
      </c>
      <c r="K57" s="4"/>
      <c r="L57" s="4"/>
      <c r="M57" s="4"/>
      <c r="N57" s="4"/>
      <c r="O57" s="4">
        <v>2007</v>
      </c>
      <c r="P57" s="4" t="s">
        <v>86</v>
      </c>
      <c r="Q57" s="4" t="s">
        <v>36</v>
      </c>
      <c r="R57" s="4"/>
      <c r="S57" s="4"/>
      <c r="T57" s="4">
        <v>-0.151392831000003</v>
      </c>
      <c r="U57" s="4"/>
      <c r="V57" s="4" t="s">
        <v>124</v>
      </c>
    </row>
    <row r="58" spans="1:22" x14ac:dyDescent="0.3">
      <c r="A58" s="4" t="s">
        <v>82</v>
      </c>
      <c r="B58" s="4" t="s">
        <v>83</v>
      </c>
      <c r="C58" s="5" t="s">
        <v>87</v>
      </c>
      <c r="D58" s="4" t="s">
        <v>123</v>
      </c>
      <c r="E58" s="4" t="s">
        <v>95</v>
      </c>
      <c r="F58" s="4" t="s">
        <v>41</v>
      </c>
      <c r="G58" s="4" t="s">
        <v>93</v>
      </c>
      <c r="H58" s="4" t="s">
        <v>81</v>
      </c>
      <c r="I58" s="4"/>
      <c r="J58" s="4" t="s">
        <v>85</v>
      </c>
      <c r="K58" s="4"/>
      <c r="L58" s="4"/>
      <c r="M58" s="4"/>
      <c r="N58" s="4"/>
      <c r="O58" s="4">
        <v>2008</v>
      </c>
      <c r="P58" s="4" t="s">
        <v>86</v>
      </c>
      <c r="Q58" s="4" t="s">
        <v>36</v>
      </c>
      <c r="R58" s="4"/>
      <c r="S58" s="4"/>
      <c r="T58" s="4">
        <v>110.53909537600001</v>
      </c>
      <c r="U58" s="4"/>
      <c r="V58" s="4" t="s">
        <v>124</v>
      </c>
    </row>
    <row r="59" spans="1:22" x14ac:dyDescent="0.3">
      <c r="A59" s="4" t="s">
        <v>82</v>
      </c>
      <c r="B59" s="4" t="s">
        <v>83</v>
      </c>
      <c r="C59" s="5" t="s">
        <v>87</v>
      </c>
      <c r="D59" s="4" t="s">
        <v>96</v>
      </c>
      <c r="E59" s="4" t="s">
        <v>95</v>
      </c>
      <c r="F59" s="4" t="s">
        <v>41</v>
      </c>
      <c r="G59" s="4" t="s">
        <v>112</v>
      </c>
      <c r="H59" s="4" t="s">
        <v>81</v>
      </c>
      <c r="I59" s="4"/>
      <c r="J59" s="4" t="s">
        <v>85</v>
      </c>
      <c r="K59" s="4"/>
      <c r="L59" s="4"/>
      <c r="M59" s="4"/>
      <c r="N59" s="4"/>
      <c r="O59" s="4">
        <v>2005</v>
      </c>
      <c r="P59" s="4" t="s">
        <v>86</v>
      </c>
      <c r="Q59" s="4" t="s">
        <v>36</v>
      </c>
      <c r="R59" s="4"/>
      <c r="S59" s="4"/>
      <c r="T59" s="4">
        <v>-31.177383746</v>
      </c>
      <c r="U59" s="4"/>
      <c r="V59" s="4"/>
    </row>
    <row r="60" spans="1:22" x14ac:dyDescent="0.3">
      <c r="A60" s="4" t="s">
        <v>82</v>
      </c>
      <c r="B60" s="4" t="s">
        <v>83</v>
      </c>
      <c r="C60" s="5" t="s">
        <v>87</v>
      </c>
      <c r="D60" s="4" t="s">
        <v>96</v>
      </c>
      <c r="E60" s="4" t="s">
        <v>95</v>
      </c>
      <c r="F60" s="4" t="s">
        <v>41</v>
      </c>
      <c r="G60" s="4" t="s">
        <v>112</v>
      </c>
      <c r="H60" s="4" t="s">
        <v>81</v>
      </c>
      <c r="I60" s="4"/>
      <c r="J60" s="4" t="s">
        <v>85</v>
      </c>
      <c r="K60" s="4"/>
      <c r="L60" s="4"/>
      <c r="M60" s="4"/>
      <c r="N60" s="4"/>
      <c r="O60" s="4">
        <v>2006</v>
      </c>
      <c r="P60" s="4" t="s">
        <v>86</v>
      </c>
      <c r="Q60" s="4" t="s">
        <v>36</v>
      </c>
      <c r="R60" s="4"/>
      <c r="S60" s="4"/>
      <c r="T60" s="4">
        <v>25.970363749000001</v>
      </c>
      <c r="U60" s="4"/>
      <c r="V60" s="4"/>
    </row>
    <row r="61" spans="1:22" x14ac:dyDescent="0.3">
      <c r="A61" s="4" t="s">
        <v>82</v>
      </c>
      <c r="B61" s="4" t="s">
        <v>83</v>
      </c>
      <c r="C61" s="5" t="s">
        <v>87</v>
      </c>
      <c r="D61" s="4" t="s">
        <v>96</v>
      </c>
      <c r="E61" s="4" t="s">
        <v>95</v>
      </c>
      <c r="F61" s="4" t="s">
        <v>41</v>
      </c>
      <c r="G61" s="4" t="s">
        <v>112</v>
      </c>
      <c r="H61" s="4" t="s">
        <v>81</v>
      </c>
      <c r="I61" s="4"/>
      <c r="J61" s="4" t="s">
        <v>85</v>
      </c>
      <c r="K61" s="4"/>
      <c r="L61" s="4"/>
      <c r="M61" s="4"/>
      <c r="N61" s="4"/>
      <c r="O61" s="4">
        <v>2007</v>
      </c>
      <c r="P61" s="4" t="s">
        <v>86</v>
      </c>
      <c r="Q61" s="4" t="s">
        <v>36</v>
      </c>
      <c r="R61" s="4"/>
      <c r="S61" s="4"/>
      <c r="T61" s="4">
        <v>-47.787592418000003</v>
      </c>
      <c r="U61" s="4"/>
      <c r="V61" s="4"/>
    </row>
    <row r="62" spans="1:22" x14ac:dyDescent="0.3">
      <c r="A62" s="4" t="s">
        <v>82</v>
      </c>
      <c r="B62" s="4" t="s">
        <v>83</v>
      </c>
      <c r="C62" s="5" t="s">
        <v>87</v>
      </c>
      <c r="D62" s="4" t="s">
        <v>96</v>
      </c>
      <c r="E62" s="4" t="s">
        <v>95</v>
      </c>
      <c r="F62" s="4" t="s">
        <v>41</v>
      </c>
      <c r="G62" s="4" t="s">
        <v>112</v>
      </c>
      <c r="H62" s="4" t="s">
        <v>81</v>
      </c>
      <c r="I62" s="4"/>
      <c r="J62" s="4" t="s">
        <v>85</v>
      </c>
      <c r="K62" s="4"/>
      <c r="L62" s="4"/>
      <c r="M62" s="4"/>
      <c r="N62" s="4"/>
      <c r="O62" s="4">
        <v>2008</v>
      </c>
      <c r="P62" s="4" t="s">
        <v>86</v>
      </c>
      <c r="Q62" s="4" t="s">
        <v>36</v>
      </c>
      <c r="R62" s="4"/>
      <c r="S62" s="4"/>
      <c r="T62" s="4">
        <v>-68.603935156000006</v>
      </c>
      <c r="U62" s="4"/>
      <c r="V62" s="4"/>
    </row>
    <row r="63" spans="1:22" x14ac:dyDescent="0.3">
      <c r="A63" s="4" t="s">
        <v>82</v>
      </c>
      <c r="B63" s="4" t="s">
        <v>83</v>
      </c>
      <c r="C63" s="5" t="s">
        <v>87</v>
      </c>
      <c r="D63" s="4" t="s">
        <v>96</v>
      </c>
      <c r="E63" s="4" t="s">
        <v>95</v>
      </c>
      <c r="F63" s="4" t="s">
        <v>41</v>
      </c>
      <c r="G63" s="4" t="s">
        <v>112</v>
      </c>
      <c r="H63" s="4" t="s">
        <v>81</v>
      </c>
      <c r="I63" s="4"/>
      <c r="J63" s="4" t="s">
        <v>85</v>
      </c>
      <c r="K63" s="4"/>
      <c r="L63" s="4"/>
      <c r="M63" s="4"/>
      <c r="N63" s="4"/>
      <c r="O63" s="4">
        <v>2009</v>
      </c>
      <c r="P63" s="4" t="s">
        <v>86</v>
      </c>
      <c r="Q63" s="4" t="s">
        <v>36</v>
      </c>
      <c r="R63" s="4"/>
      <c r="S63" s="4"/>
      <c r="T63" s="4">
        <v>-52.661212220000003</v>
      </c>
      <c r="U63" s="4"/>
      <c r="V63" s="4"/>
    </row>
    <row r="64" spans="1:22" x14ac:dyDescent="0.3">
      <c r="A64" s="4" t="s">
        <v>82</v>
      </c>
      <c r="B64" s="4" t="s">
        <v>83</v>
      </c>
      <c r="C64" s="5" t="s">
        <v>87</v>
      </c>
      <c r="D64" s="4" t="s">
        <v>96</v>
      </c>
      <c r="E64" s="4" t="s">
        <v>95</v>
      </c>
      <c r="F64" s="4" t="s">
        <v>41</v>
      </c>
      <c r="G64" s="4" t="s">
        <v>112</v>
      </c>
      <c r="H64" s="4" t="s">
        <v>81</v>
      </c>
      <c r="I64" s="4"/>
      <c r="J64" s="4" t="s">
        <v>85</v>
      </c>
      <c r="K64" s="4"/>
      <c r="L64" s="4"/>
      <c r="M64" s="4"/>
      <c r="N64" s="4"/>
      <c r="O64" s="4">
        <v>2010</v>
      </c>
      <c r="P64" s="4" t="s">
        <v>86</v>
      </c>
      <c r="Q64" s="4" t="s">
        <v>36</v>
      </c>
      <c r="R64" s="4"/>
      <c r="S64" s="4"/>
      <c r="T64" s="4">
        <v>-45.769851516999999</v>
      </c>
      <c r="U64" s="4"/>
      <c r="V64" s="4"/>
    </row>
    <row r="65" spans="1:22" x14ac:dyDescent="0.3">
      <c r="A65" s="4" t="s">
        <v>82</v>
      </c>
      <c r="B65" s="4" t="s">
        <v>83</v>
      </c>
      <c r="C65" s="5" t="s">
        <v>87</v>
      </c>
      <c r="D65" s="4" t="s">
        <v>96</v>
      </c>
      <c r="E65" s="4" t="s">
        <v>95</v>
      </c>
      <c r="F65" s="4" t="s">
        <v>41</v>
      </c>
      <c r="G65" s="4" t="s">
        <v>112</v>
      </c>
      <c r="H65" s="4" t="s">
        <v>81</v>
      </c>
      <c r="I65" s="4"/>
      <c r="J65" s="4" t="s">
        <v>85</v>
      </c>
      <c r="K65" s="4"/>
      <c r="L65" s="4"/>
      <c r="M65" s="4"/>
      <c r="N65" s="4"/>
      <c r="O65" s="4">
        <v>2011</v>
      </c>
      <c r="P65" s="4" t="s">
        <v>86</v>
      </c>
      <c r="Q65" s="4" t="s">
        <v>36</v>
      </c>
      <c r="R65" s="4"/>
      <c r="S65" s="4"/>
      <c r="T65" s="4">
        <v>-41.254379126000003</v>
      </c>
      <c r="U65" s="4"/>
      <c r="V65" s="4"/>
    </row>
    <row r="66" spans="1:22" x14ac:dyDescent="0.3">
      <c r="A66" s="4" t="s">
        <v>82</v>
      </c>
      <c r="B66" s="4" t="s">
        <v>83</v>
      </c>
      <c r="C66" s="5" t="s">
        <v>87</v>
      </c>
      <c r="D66" s="4" t="s">
        <v>96</v>
      </c>
      <c r="E66" s="4" t="s">
        <v>95</v>
      </c>
      <c r="F66" s="4" t="s">
        <v>41</v>
      </c>
      <c r="G66" s="4" t="s">
        <v>112</v>
      </c>
      <c r="H66" s="4" t="s">
        <v>81</v>
      </c>
      <c r="I66" s="4"/>
      <c r="J66" s="4" t="s">
        <v>85</v>
      </c>
      <c r="K66" s="4"/>
      <c r="L66" s="4"/>
      <c r="M66" s="4"/>
      <c r="N66" s="4"/>
      <c r="O66" s="4">
        <v>2012</v>
      </c>
      <c r="P66" s="4" t="s">
        <v>86</v>
      </c>
      <c r="Q66" s="4" t="s">
        <v>36</v>
      </c>
      <c r="R66" s="4"/>
      <c r="S66" s="4"/>
      <c r="T66" s="4">
        <v>-106.77042356600001</v>
      </c>
      <c r="U66" s="4"/>
      <c r="V66" s="4"/>
    </row>
    <row r="67" spans="1:22" x14ac:dyDescent="0.3">
      <c r="A67" s="4" t="s">
        <v>82</v>
      </c>
      <c r="B67" s="4" t="s">
        <v>83</v>
      </c>
      <c r="C67" s="5" t="s">
        <v>87</v>
      </c>
      <c r="D67" s="4" t="s">
        <v>96</v>
      </c>
      <c r="E67" s="4" t="s">
        <v>95</v>
      </c>
      <c r="F67" s="4" t="s">
        <v>41</v>
      </c>
      <c r="G67" s="4" t="s">
        <v>112</v>
      </c>
      <c r="H67" s="4" t="s">
        <v>81</v>
      </c>
      <c r="I67" s="4"/>
      <c r="J67" s="4" t="s">
        <v>85</v>
      </c>
      <c r="K67" s="4"/>
      <c r="L67" s="4"/>
      <c r="M67" s="4"/>
      <c r="N67" s="4"/>
      <c r="O67" s="4">
        <v>2013</v>
      </c>
      <c r="P67" s="4" t="s">
        <v>86</v>
      </c>
      <c r="Q67" s="4" t="s">
        <v>36</v>
      </c>
      <c r="R67" s="4"/>
      <c r="S67" s="4"/>
      <c r="T67" s="4">
        <v>-86.786695492000007</v>
      </c>
      <c r="U67" s="4"/>
      <c r="V67" s="4"/>
    </row>
    <row r="68" spans="1:22" x14ac:dyDescent="0.3">
      <c r="A68" s="4" t="s">
        <v>82</v>
      </c>
      <c r="B68" s="4" t="s">
        <v>83</v>
      </c>
      <c r="C68" s="5" t="s">
        <v>87</v>
      </c>
      <c r="D68" s="4" t="s">
        <v>96</v>
      </c>
      <c r="E68" s="4" t="s">
        <v>95</v>
      </c>
      <c r="F68" s="4" t="s">
        <v>41</v>
      </c>
      <c r="G68" s="4" t="s">
        <v>112</v>
      </c>
      <c r="H68" s="4" t="s">
        <v>81</v>
      </c>
      <c r="I68" s="4"/>
      <c r="J68" s="4" t="s">
        <v>85</v>
      </c>
      <c r="K68" s="4"/>
      <c r="L68" s="4"/>
      <c r="M68" s="4"/>
      <c r="N68" s="4"/>
      <c r="O68" s="4">
        <v>2014</v>
      </c>
      <c r="P68" s="4" t="s">
        <v>86</v>
      </c>
      <c r="Q68" s="4" t="s">
        <v>36</v>
      </c>
      <c r="R68" s="4"/>
      <c r="S68" s="4"/>
      <c r="T68" s="4">
        <v>-63.194025234999998</v>
      </c>
      <c r="U68" s="4"/>
      <c r="V68" s="4"/>
    </row>
    <row r="69" spans="1:22" x14ac:dyDescent="0.3">
      <c r="A69" s="4" t="s">
        <v>82</v>
      </c>
      <c r="B69" s="4" t="s">
        <v>83</v>
      </c>
      <c r="C69" s="5" t="s">
        <v>87</v>
      </c>
      <c r="D69" s="4" t="s">
        <v>96</v>
      </c>
      <c r="E69" s="4" t="s">
        <v>95</v>
      </c>
      <c r="F69" s="4" t="s">
        <v>41</v>
      </c>
      <c r="G69" s="4" t="s">
        <v>112</v>
      </c>
      <c r="H69" s="4" t="s">
        <v>81</v>
      </c>
      <c r="I69" s="4"/>
      <c r="J69" s="4" t="s">
        <v>85</v>
      </c>
      <c r="K69" s="4"/>
      <c r="L69" s="4"/>
      <c r="M69" s="4"/>
      <c r="N69" s="4"/>
      <c r="O69" s="4">
        <v>2015</v>
      </c>
      <c r="P69" s="4" t="s">
        <v>86</v>
      </c>
      <c r="Q69" s="4" t="s">
        <v>36</v>
      </c>
      <c r="R69" s="4"/>
      <c r="S69" s="4"/>
      <c r="T69" s="4">
        <v>-76.053521392999997</v>
      </c>
      <c r="U69" s="4"/>
      <c r="V69" s="4"/>
    </row>
    <row r="70" spans="1:22" x14ac:dyDescent="0.3">
      <c r="A70" s="4" t="s">
        <v>82</v>
      </c>
      <c r="B70" s="4" t="s">
        <v>83</v>
      </c>
      <c r="C70" s="5" t="s">
        <v>87</v>
      </c>
      <c r="D70" s="4" t="s">
        <v>96</v>
      </c>
      <c r="E70" s="4" t="s">
        <v>95</v>
      </c>
      <c r="F70" s="4" t="s">
        <v>41</v>
      </c>
      <c r="G70" s="4" t="s">
        <v>112</v>
      </c>
      <c r="H70" s="4" t="s">
        <v>81</v>
      </c>
      <c r="I70" s="4"/>
      <c r="J70" s="4" t="s">
        <v>85</v>
      </c>
      <c r="K70" s="4"/>
      <c r="L70" s="4"/>
      <c r="M70" s="4"/>
      <c r="N70" s="4"/>
      <c r="O70" s="4">
        <v>2016</v>
      </c>
      <c r="P70" s="4" t="s">
        <v>86</v>
      </c>
      <c r="Q70" s="4" t="s">
        <v>36</v>
      </c>
      <c r="R70" s="4"/>
      <c r="S70" s="4"/>
      <c r="T70" s="4">
        <v>27.035823831999998</v>
      </c>
      <c r="U70" s="4"/>
      <c r="V70" s="4"/>
    </row>
    <row r="71" spans="1:22" x14ac:dyDescent="0.3">
      <c r="A71" s="4" t="s">
        <v>82</v>
      </c>
      <c r="B71" s="4" t="s">
        <v>83</v>
      </c>
      <c r="C71" s="5" t="s">
        <v>87</v>
      </c>
      <c r="D71" s="4" t="s">
        <v>96</v>
      </c>
      <c r="E71" s="4" t="s">
        <v>95</v>
      </c>
      <c r="F71" s="4" t="s">
        <v>41</v>
      </c>
      <c r="G71" s="4" t="s">
        <v>112</v>
      </c>
      <c r="H71" s="4" t="s">
        <v>81</v>
      </c>
      <c r="I71" s="4"/>
      <c r="J71" s="4" t="s">
        <v>85</v>
      </c>
      <c r="K71" s="4"/>
      <c r="L71" s="4"/>
      <c r="M71" s="4"/>
      <c r="N71" s="4"/>
      <c r="O71" s="4">
        <v>2017</v>
      </c>
      <c r="P71" s="4" t="s">
        <v>86</v>
      </c>
      <c r="Q71" s="4" t="s">
        <v>36</v>
      </c>
      <c r="R71" s="4"/>
      <c r="S71" s="4"/>
      <c r="T71" s="4">
        <v>-25.696857321</v>
      </c>
      <c r="U71" s="4"/>
      <c r="V71" s="4"/>
    </row>
    <row r="72" spans="1:22" x14ac:dyDescent="0.3">
      <c r="A72" s="4" t="s">
        <v>82</v>
      </c>
      <c r="B72" s="4" t="s">
        <v>83</v>
      </c>
      <c r="C72" s="5" t="s">
        <v>87</v>
      </c>
      <c r="D72" s="4" t="s">
        <v>96</v>
      </c>
      <c r="E72" s="4" t="s">
        <v>95</v>
      </c>
      <c r="F72" s="4" t="s">
        <v>41</v>
      </c>
      <c r="G72" s="4" t="s">
        <v>112</v>
      </c>
      <c r="H72" s="4" t="s">
        <v>81</v>
      </c>
      <c r="I72" s="4"/>
      <c r="J72" s="4" t="s">
        <v>85</v>
      </c>
      <c r="K72" s="4"/>
      <c r="L72" s="4"/>
      <c r="M72" s="4"/>
      <c r="N72" s="4"/>
      <c r="O72" s="4">
        <v>2018</v>
      </c>
      <c r="P72" s="4" t="s">
        <v>86</v>
      </c>
      <c r="Q72" s="4" t="s">
        <v>36</v>
      </c>
      <c r="R72" s="4"/>
      <c r="S72" s="4"/>
      <c r="T72" s="4">
        <v>6.7621628600000001</v>
      </c>
      <c r="U72" s="4"/>
      <c r="V72" s="4"/>
    </row>
    <row r="73" spans="1:22" x14ac:dyDescent="0.3">
      <c r="A73" s="4" t="s">
        <v>82</v>
      </c>
      <c r="B73" s="4" t="s">
        <v>83</v>
      </c>
      <c r="C73" s="5" t="s">
        <v>87</v>
      </c>
      <c r="D73" s="4" t="s">
        <v>96</v>
      </c>
      <c r="E73" s="4" t="s">
        <v>95</v>
      </c>
      <c r="F73" s="4" t="s">
        <v>41</v>
      </c>
      <c r="G73" s="4" t="s">
        <v>112</v>
      </c>
      <c r="H73" s="4" t="s">
        <v>81</v>
      </c>
      <c r="I73" s="4"/>
      <c r="J73" s="4" t="s">
        <v>85</v>
      </c>
      <c r="K73" s="4"/>
      <c r="L73" s="4"/>
      <c r="M73" s="4"/>
      <c r="N73" s="4"/>
      <c r="O73" s="4">
        <v>2019</v>
      </c>
      <c r="P73" s="4" t="s">
        <v>86</v>
      </c>
      <c r="Q73" s="4" t="s">
        <v>36</v>
      </c>
      <c r="R73" s="4"/>
      <c r="S73" s="4"/>
      <c r="T73" s="4">
        <v>-52.661212220000003</v>
      </c>
      <c r="U73" s="4"/>
      <c r="V73" s="4"/>
    </row>
    <row r="74" spans="1:22" x14ac:dyDescent="0.3">
      <c r="A74" s="4" t="s">
        <v>82</v>
      </c>
      <c r="B74" s="4" t="s">
        <v>83</v>
      </c>
      <c r="C74" s="5" t="s">
        <v>87</v>
      </c>
      <c r="D74" s="4" t="s">
        <v>99</v>
      </c>
      <c r="E74" s="4" t="s">
        <v>75</v>
      </c>
      <c r="F74" s="4" t="s">
        <v>41</v>
      </c>
      <c r="G74" s="4" t="s">
        <v>100</v>
      </c>
      <c r="H74" s="4" t="s">
        <v>81</v>
      </c>
      <c r="I74" s="4"/>
      <c r="J74" s="4" t="s">
        <v>85</v>
      </c>
      <c r="K74" s="4"/>
      <c r="L74" s="4"/>
      <c r="M74" s="4"/>
      <c r="N74" s="4"/>
      <c r="O74" s="4">
        <v>2002</v>
      </c>
      <c r="P74" s="4" t="s">
        <v>86</v>
      </c>
      <c r="Q74" s="4" t="s">
        <v>36</v>
      </c>
      <c r="R74" s="4"/>
      <c r="S74" s="4"/>
      <c r="T74" s="4">
        <v>-67.010406646999996</v>
      </c>
      <c r="U74" s="4"/>
      <c r="V74" s="5" t="s">
        <v>367</v>
      </c>
    </row>
    <row r="75" spans="1:22" x14ac:dyDescent="0.3">
      <c r="A75" s="4" t="s">
        <v>82</v>
      </c>
      <c r="B75" s="4" t="s">
        <v>83</v>
      </c>
      <c r="C75" s="5" t="s">
        <v>87</v>
      </c>
      <c r="D75" s="4" t="s">
        <v>99</v>
      </c>
      <c r="E75" s="4" t="s">
        <v>75</v>
      </c>
      <c r="F75" s="4" t="s">
        <v>41</v>
      </c>
      <c r="G75" s="4" t="s">
        <v>100</v>
      </c>
      <c r="H75" s="4" t="s">
        <v>81</v>
      </c>
      <c r="I75" s="4"/>
      <c r="J75" s="4" t="s">
        <v>85</v>
      </c>
      <c r="K75" s="4"/>
      <c r="L75" s="4"/>
      <c r="M75" s="4"/>
      <c r="N75" s="4"/>
      <c r="O75" s="4">
        <v>2003</v>
      </c>
      <c r="P75" s="4" t="s">
        <v>86</v>
      </c>
      <c r="Q75" s="4" t="s">
        <v>36</v>
      </c>
      <c r="R75" s="4"/>
      <c r="S75" s="4"/>
      <c r="T75" s="4">
        <v>-66.960923563999998</v>
      </c>
      <c r="U75" s="4"/>
      <c r="V75" s="5" t="s">
        <v>367</v>
      </c>
    </row>
    <row r="76" spans="1:22" x14ac:dyDescent="0.3">
      <c r="A76" s="4" t="s">
        <v>82</v>
      </c>
      <c r="B76" s="4" t="s">
        <v>83</v>
      </c>
      <c r="C76" s="5" t="s">
        <v>87</v>
      </c>
      <c r="D76" s="4" t="s">
        <v>99</v>
      </c>
      <c r="E76" s="4" t="s">
        <v>75</v>
      </c>
      <c r="F76" s="4" t="s">
        <v>41</v>
      </c>
      <c r="G76" s="4" t="s">
        <v>100</v>
      </c>
      <c r="H76" s="4" t="s">
        <v>81</v>
      </c>
      <c r="I76" s="4"/>
      <c r="J76" s="4" t="s">
        <v>85</v>
      </c>
      <c r="K76" s="4"/>
      <c r="L76" s="4"/>
      <c r="M76" s="4"/>
      <c r="N76" s="4"/>
      <c r="O76" s="4">
        <v>2004</v>
      </c>
      <c r="P76" s="4" t="s">
        <v>86</v>
      </c>
      <c r="Q76" s="4" t="s">
        <v>36</v>
      </c>
      <c r="R76" s="4"/>
      <c r="S76" s="4"/>
      <c r="T76" s="4">
        <v>-75.496376420000004</v>
      </c>
      <c r="U76" s="4"/>
      <c r="V76" s="5" t="s">
        <v>367</v>
      </c>
    </row>
    <row r="77" spans="1:22" x14ac:dyDescent="0.3">
      <c r="A77" s="4" t="s">
        <v>82</v>
      </c>
      <c r="B77" s="4" t="s">
        <v>83</v>
      </c>
      <c r="C77" s="5" t="s">
        <v>87</v>
      </c>
      <c r="D77" s="4" t="s">
        <v>99</v>
      </c>
      <c r="E77" s="4" t="s">
        <v>75</v>
      </c>
      <c r="F77" s="4" t="s">
        <v>41</v>
      </c>
      <c r="G77" s="4" t="s">
        <v>100</v>
      </c>
      <c r="H77" s="4" t="s">
        <v>81</v>
      </c>
      <c r="I77" s="4"/>
      <c r="J77" s="4" t="s">
        <v>85</v>
      </c>
      <c r="K77" s="4"/>
      <c r="L77" s="4"/>
      <c r="M77" s="4"/>
      <c r="N77" s="4"/>
      <c r="O77" s="4">
        <v>2005</v>
      </c>
      <c r="P77" s="4" t="s">
        <v>86</v>
      </c>
      <c r="Q77" s="4" t="s">
        <v>36</v>
      </c>
      <c r="R77" s="4"/>
      <c r="S77" s="4"/>
      <c r="T77" s="4">
        <v>-78.199269826000005</v>
      </c>
      <c r="U77" s="4"/>
      <c r="V77" s="5" t="s">
        <v>367</v>
      </c>
    </row>
    <row r="78" spans="1:22" x14ac:dyDescent="0.3">
      <c r="A78" s="4" t="s">
        <v>82</v>
      </c>
      <c r="B78" s="4" t="s">
        <v>83</v>
      </c>
      <c r="C78" s="5" t="s">
        <v>87</v>
      </c>
      <c r="D78" s="4" t="s">
        <v>99</v>
      </c>
      <c r="E78" s="4" t="s">
        <v>75</v>
      </c>
      <c r="F78" s="4" t="s">
        <v>41</v>
      </c>
      <c r="G78" s="4" t="s">
        <v>100</v>
      </c>
      <c r="H78" s="4" t="s">
        <v>81</v>
      </c>
      <c r="I78" s="4"/>
      <c r="J78" s="4" t="s">
        <v>85</v>
      </c>
      <c r="K78" s="4"/>
      <c r="L78" s="4"/>
      <c r="M78" s="4"/>
      <c r="N78" s="4"/>
      <c r="O78" s="4">
        <v>2006</v>
      </c>
      <c r="P78" s="4" t="s">
        <v>86</v>
      </c>
      <c r="Q78" s="4" t="s">
        <v>36</v>
      </c>
      <c r="R78" s="4"/>
      <c r="S78" s="4"/>
      <c r="T78" s="4">
        <v>-31.325407886000001</v>
      </c>
      <c r="U78" s="4"/>
      <c r="V78" s="5" t="s">
        <v>367</v>
      </c>
    </row>
    <row r="79" spans="1:22" x14ac:dyDescent="0.3">
      <c r="A79" s="4" t="s">
        <v>82</v>
      </c>
      <c r="B79" s="4" t="s">
        <v>83</v>
      </c>
      <c r="C79" s="5" t="s">
        <v>87</v>
      </c>
      <c r="D79" s="4" t="s">
        <v>99</v>
      </c>
      <c r="E79" s="4" t="s">
        <v>75</v>
      </c>
      <c r="F79" s="4" t="s">
        <v>41</v>
      </c>
      <c r="G79" s="4" t="s">
        <v>100</v>
      </c>
      <c r="H79" s="4" t="s">
        <v>81</v>
      </c>
      <c r="I79" s="4"/>
      <c r="J79" s="4" t="s">
        <v>85</v>
      </c>
      <c r="K79" s="4"/>
      <c r="L79" s="4"/>
      <c r="M79" s="4"/>
      <c r="N79" s="4"/>
      <c r="O79" s="4">
        <v>2007</v>
      </c>
      <c r="P79" s="4" t="s">
        <v>86</v>
      </c>
      <c r="Q79" s="4" t="s">
        <v>36</v>
      </c>
      <c r="R79" s="4"/>
      <c r="S79" s="4"/>
      <c r="T79" s="4">
        <v>-31.254279105999998</v>
      </c>
      <c r="U79" s="4"/>
      <c r="V79" s="5" t="s">
        <v>367</v>
      </c>
    </row>
    <row r="80" spans="1:22" x14ac:dyDescent="0.3">
      <c r="A80" s="4" t="s">
        <v>82</v>
      </c>
      <c r="B80" s="4" t="s">
        <v>83</v>
      </c>
      <c r="C80" s="5" t="s">
        <v>87</v>
      </c>
      <c r="D80" s="4" t="s">
        <v>99</v>
      </c>
      <c r="E80" s="4" t="s">
        <v>75</v>
      </c>
      <c r="F80" s="4" t="s">
        <v>41</v>
      </c>
      <c r="G80" s="4" t="s">
        <v>100</v>
      </c>
      <c r="H80" s="4" t="s">
        <v>81</v>
      </c>
      <c r="I80" s="4"/>
      <c r="J80" s="4" t="s">
        <v>85</v>
      </c>
      <c r="K80" s="4"/>
      <c r="L80" s="4"/>
      <c r="M80" s="4"/>
      <c r="N80" s="4"/>
      <c r="O80" s="4">
        <v>2008</v>
      </c>
      <c r="P80" s="4" t="s">
        <v>86</v>
      </c>
      <c r="Q80" s="4" t="s">
        <v>36</v>
      </c>
      <c r="R80" s="4"/>
      <c r="S80" s="4"/>
      <c r="T80" s="4">
        <v>-55.935963620000003</v>
      </c>
      <c r="U80" s="4"/>
      <c r="V80" s="5" t="s">
        <v>367</v>
      </c>
    </row>
    <row r="81" spans="1:22" x14ac:dyDescent="0.3">
      <c r="A81" s="4" t="s">
        <v>82</v>
      </c>
      <c r="B81" s="4" t="s">
        <v>83</v>
      </c>
      <c r="C81" s="5" t="s">
        <v>87</v>
      </c>
      <c r="D81" s="4" t="s">
        <v>99</v>
      </c>
      <c r="E81" s="4" t="s">
        <v>75</v>
      </c>
      <c r="F81" s="4" t="s">
        <v>41</v>
      </c>
      <c r="G81" s="4" t="s">
        <v>100</v>
      </c>
      <c r="H81" s="4" t="s">
        <v>81</v>
      </c>
      <c r="I81" s="4"/>
      <c r="J81" s="4" t="s">
        <v>85</v>
      </c>
      <c r="K81" s="4"/>
      <c r="L81" s="4"/>
      <c r="M81" s="4"/>
      <c r="N81" s="4"/>
      <c r="O81" s="4">
        <v>2009</v>
      </c>
      <c r="P81" s="4" t="s">
        <v>86</v>
      </c>
      <c r="Q81" s="4" t="s">
        <v>36</v>
      </c>
      <c r="R81" s="4"/>
      <c r="S81" s="4"/>
      <c r="T81" s="4">
        <v>-58.140955609000002</v>
      </c>
      <c r="U81" s="4"/>
      <c r="V81" s="5" t="s">
        <v>367</v>
      </c>
    </row>
    <row r="82" spans="1:22" x14ac:dyDescent="0.3">
      <c r="A82" s="4" t="s">
        <v>82</v>
      </c>
      <c r="B82" s="4" t="s">
        <v>83</v>
      </c>
      <c r="C82" s="5" t="s">
        <v>87</v>
      </c>
      <c r="D82" s="4" t="s">
        <v>99</v>
      </c>
      <c r="E82" s="4" t="s">
        <v>75</v>
      </c>
      <c r="F82" s="4" t="s">
        <v>41</v>
      </c>
      <c r="G82" s="4" t="s">
        <v>100</v>
      </c>
      <c r="H82" s="4" t="s">
        <v>81</v>
      </c>
      <c r="I82" s="4"/>
      <c r="J82" s="4" t="s">
        <v>85</v>
      </c>
      <c r="K82" s="4"/>
      <c r="L82" s="4"/>
      <c r="M82" s="4"/>
      <c r="N82" s="4"/>
      <c r="O82" s="4">
        <v>2010</v>
      </c>
      <c r="P82" s="4" t="s">
        <v>86</v>
      </c>
      <c r="Q82" s="4" t="s">
        <v>36</v>
      </c>
      <c r="R82" s="4"/>
      <c r="S82" s="4"/>
      <c r="T82" s="4">
        <v>-42.350367818999999</v>
      </c>
      <c r="U82" s="4"/>
      <c r="V82" s="5" t="s">
        <v>367</v>
      </c>
    </row>
    <row r="83" spans="1:22" x14ac:dyDescent="0.3">
      <c r="A83" s="4" t="s">
        <v>82</v>
      </c>
      <c r="B83" s="4" t="s">
        <v>83</v>
      </c>
      <c r="C83" s="5" t="s">
        <v>87</v>
      </c>
      <c r="D83" s="4" t="s">
        <v>99</v>
      </c>
      <c r="E83" s="4" t="s">
        <v>75</v>
      </c>
      <c r="F83" s="4" t="s">
        <v>41</v>
      </c>
      <c r="G83" s="4" t="s">
        <v>100</v>
      </c>
      <c r="H83" s="4" t="s">
        <v>81</v>
      </c>
      <c r="I83" s="4"/>
      <c r="J83" s="4" t="s">
        <v>85</v>
      </c>
      <c r="K83" s="4"/>
      <c r="L83" s="4"/>
      <c r="M83" s="4"/>
      <c r="N83" s="4"/>
      <c r="O83" s="4">
        <v>2011</v>
      </c>
      <c r="P83" s="4" t="s">
        <v>86</v>
      </c>
      <c r="Q83" s="4" t="s">
        <v>36</v>
      </c>
      <c r="R83" s="4"/>
      <c r="S83" s="4"/>
      <c r="T83" s="4">
        <v>-53.730971631999999</v>
      </c>
      <c r="U83" s="4"/>
      <c r="V83" s="5" t="s">
        <v>367</v>
      </c>
    </row>
    <row r="84" spans="1:22" x14ac:dyDescent="0.3">
      <c r="A84" s="4" t="s">
        <v>82</v>
      </c>
      <c r="B84" s="4" t="s">
        <v>83</v>
      </c>
      <c r="C84" s="5" t="s">
        <v>87</v>
      </c>
      <c r="D84" s="4" t="s">
        <v>99</v>
      </c>
      <c r="E84" s="4" t="s">
        <v>75</v>
      </c>
      <c r="F84" s="4" t="s">
        <v>41</v>
      </c>
      <c r="G84" s="4" t="s">
        <v>100</v>
      </c>
      <c r="H84" s="4" t="s">
        <v>81</v>
      </c>
      <c r="I84" s="4"/>
      <c r="J84" s="4" t="s">
        <v>85</v>
      </c>
      <c r="K84" s="4"/>
      <c r="L84" s="4"/>
      <c r="M84" s="4"/>
      <c r="N84" s="4"/>
      <c r="O84" s="4">
        <v>2012</v>
      </c>
      <c r="P84" s="4" t="s">
        <v>86</v>
      </c>
      <c r="Q84" s="4" t="s">
        <v>36</v>
      </c>
      <c r="R84" s="4"/>
      <c r="S84" s="4"/>
      <c r="T84" s="4">
        <v>20.437521569000001</v>
      </c>
      <c r="U84" s="4"/>
      <c r="V84" s="5" t="s">
        <v>367</v>
      </c>
    </row>
    <row r="85" spans="1:22" x14ac:dyDescent="0.3">
      <c r="A85" s="4" t="s">
        <v>82</v>
      </c>
      <c r="B85" s="4" t="s">
        <v>83</v>
      </c>
      <c r="C85" s="5" t="s">
        <v>87</v>
      </c>
      <c r="D85" s="4" t="s">
        <v>98</v>
      </c>
      <c r="E85" s="4" t="s">
        <v>97</v>
      </c>
      <c r="F85" s="4" t="s">
        <v>41</v>
      </c>
      <c r="G85" s="4" t="s">
        <v>100</v>
      </c>
      <c r="H85" s="4" t="s">
        <v>81</v>
      </c>
      <c r="I85" s="4"/>
      <c r="J85" s="4" t="s">
        <v>85</v>
      </c>
      <c r="K85" s="4"/>
      <c r="L85" s="4"/>
      <c r="M85" s="4"/>
      <c r="N85" s="4"/>
      <c r="O85" s="4">
        <v>2008</v>
      </c>
      <c r="P85" s="4" t="s">
        <v>86</v>
      </c>
      <c r="Q85" s="4" t="s">
        <v>36</v>
      </c>
      <c r="R85" s="4"/>
      <c r="S85" s="4"/>
      <c r="T85" s="4">
        <v>-33.160333719999997</v>
      </c>
      <c r="U85" s="4"/>
      <c r="V85" s="4"/>
    </row>
    <row r="86" spans="1:22" x14ac:dyDescent="0.3">
      <c r="A86" s="4" t="s">
        <v>82</v>
      </c>
      <c r="B86" s="4" t="s">
        <v>83</v>
      </c>
      <c r="C86" s="5" t="s">
        <v>87</v>
      </c>
      <c r="D86" s="4" t="s">
        <v>98</v>
      </c>
      <c r="E86" s="4" t="s">
        <v>97</v>
      </c>
      <c r="F86" s="4" t="s">
        <v>41</v>
      </c>
      <c r="G86" s="4" t="s">
        <v>100</v>
      </c>
      <c r="H86" s="4" t="s">
        <v>81</v>
      </c>
      <c r="I86" s="4"/>
      <c r="J86" s="4" t="s">
        <v>85</v>
      </c>
      <c r="K86" s="4"/>
      <c r="L86" s="4"/>
      <c r="M86" s="4"/>
      <c r="N86" s="4"/>
      <c r="O86" s="4">
        <v>2009</v>
      </c>
      <c r="P86" s="4" t="s">
        <v>86</v>
      </c>
      <c r="Q86" s="4" t="s">
        <v>36</v>
      </c>
      <c r="R86" s="4"/>
      <c r="S86" s="4"/>
      <c r="T86" s="4">
        <v>24.981966779</v>
      </c>
      <c r="U86" s="4"/>
      <c r="V86" s="4"/>
    </row>
    <row r="87" spans="1:22" x14ac:dyDescent="0.3">
      <c r="A87" s="4" t="s">
        <v>82</v>
      </c>
      <c r="B87" s="4" t="s">
        <v>83</v>
      </c>
      <c r="C87" s="5" t="s">
        <v>87</v>
      </c>
      <c r="D87" s="4" t="s">
        <v>98</v>
      </c>
      <c r="E87" s="4" t="s">
        <v>97</v>
      </c>
      <c r="F87" s="4" t="s">
        <v>41</v>
      </c>
      <c r="G87" s="4" t="s">
        <v>100</v>
      </c>
      <c r="H87" s="4" t="s">
        <v>81</v>
      </c>
      <c r="I87" s="4"/>
      <c r="J87" s="4" t="s">
        <v>85</v>
      </c>
      <c r="K87" s="4"/>
      <c r="L87" s="4"/>
      <c r="M87" s="4"/>
      <c r="N87" s="4"/>
      <c r="O87" s="4">
        <v>2010</v>
      </c>
      <c r="P87" s="4" t="s">
        <v>86</v>
      </c>
      <c r="Q87" s="4" t="s">
        <v>36</v>
      </c>
      <c r="R87" s="4"/>
      <c r="S87" s="4"/>
      <c r="T87" s="4">
        <v>4.3799356190000003</v>
      </c>
      <c r="U87" s="4"/>
      <c r="V87" s="4"/>
    </row>
    <row r="88" spans="1:22" x14ac:dyDescent="0.3">
      <c r="A88" s="4" t="s">
        <v>82</v>
      </c>
      <c r="B88" s="4" t="s">
        <v>83</v>
      </c>
      <c r="C88" s="5" t="s">
        <v>87</v>
      </c>
      <c r="D88" s="4" t="s">
        <v>98</v>
      </c>
      <c r="E88" s="4" t="s">
        <v>97</v>
      </c>
      <c r="F88" s="4" t="s">
        <v>41</v>
      </c>
      <c r="G88" s="4" t="s">
        <v>100</v>
      </c>
      <c r="H88" s="4" t="s">
        <v>81</v>
      </c>
      <c r="I88" s="4"/>
      <c r="J88" s="4" t="s">
        <v>85</v>
      </c>
      <c r="K88" s="4"/>
      <c r="L88" s="4"/>
      <c r="M88" s="4"/>
      <c r="N88" s="4"/>
      <c r="O88" s="4">
        <v>2011</v>
      </c>
      <c r="P88" s="4" t="s">
        <v>86</v>
      </c>
      <c r="Q88" s="4" t="s">
        <v>36</v>
      </c>
      <c r="R88" s="4"/>
      <c r="S88" s="4"/>
      <c r="T88" s="4">
        <v>-35.898991189</v>
      </c>
      <c r="U88" s="4"/>
      <c r="V88" s="4"/>
    </row>
    <row r="89" spans="1:22" x14ac:dyDescent="0.3">
      <c r="A89" s="4" t="s">
        <v>82</v>
      </c>
      <c r="B89" s="4" t="s">
        <v>83</v>
      </c>
      <c r="C89" s="5" t="s">
        <v>87</v>
      </c>
      <c r="D89" s="4" t="s">
        <v>98</v>
      </c>
      <c r="E89" s="4" t="s">
        <v>97</v>
      </c>
      <c r="F89" s="4" t="s">
        <v>41</v>
      </c>
      <c r="G89" s="4" t="s">
        <v>100</v>
      </c>
      <c r="H89" s="4" t="s">
        <v>81</v>
      </c>
      <c r="I89" s="4"/>
      <c r="J89" s="4" t="s">
        <v>85</v>
      </c>
      <c r="K89" s="4"/>
      <c r="L89" s="4"/>
      <c r="M89" s="4"/>
      <c r="N89" s="4"/>
      <c r="O89" s="4">
        <v>2012</v>
      </c>
      <c r="P89" s="4" t="s">
        <v>86</v>
      </c>
      <c r="Q89" s="4" t="s">
        <v>36</v>
      </c>
      <c r="R89" s="4"/>
      <c r="S89" s="4"/>
      <c r="T89" s="4">
        <v>-40.475441101000001</v>
      </c>
      <c r="U89" s="4"/>
      <c r="V89" s="4"/>
    </row>
    <row r="90" spans="1:22" x14ac:dyDescent="0.3">
      <c r="A90" s="4" t="s">
        <v>82</v>
      </c>
      <c r="B90" s="4" t="s">
        <v>83</v>
      </c>
      <c r="C90" s="5" t="s">
        <v>87</v>
      </c>
      <c r="D90" s="4" t="s">
        <v>98</v>
      </c>
      <c r="E90" s="4" t="s">
        <v>97</v>
      </c>
      <c r="F90" s="4" t="s">
        <v>41</v>
      </c>
      <c r="G90" s="4" t="s">
        <v>100</v>
      </c>
      <c r="H90" s="4" t="s">
        <v>81</v>
      </c>
      <c r="I90" s="4"/>
      <c r="J90" s="4" t="s">
        <v>85</v>
      </c>
      <c r="K90" s="4"/>
      <c r="L90" s="4"/>
      <c r="M90" s="4"/>
      <c r="N90" s="4"/>
      <c r="O90" s="4">
        <v>2013</v>
      </c>
      <c r="P90" s="4" t="s">
        <v>86</v>
      </c>
      <c r="Q90" s="4" t="s">
        <v>36</v>
      </c>
      <c r="R90" s="4"/>
      <c r="S90" s="4"/>
      <c r="T90" s="4">
        <v>-9.7513270150000206</v>
      </c>
      <c r="U90" s="4"/>
      <c r="V90" s="4"/>
    </row>
    <row r="91" spans="1:22" x14ac:dyDescent="0.3">
      <c r="A91" s="4" t="s">
        <v>82</v>
      </c>
      <c r="B91" s="4" t="s">
        <v>83</v>
      </c>
      <c r="C91" s="5" t="s">
        <v>87</v>
      </c>
      <c r="D91" s="4" t="s">
        <v>98</v>
      </c>
      <c r="E91" s="4" t="s">
        <v>97</v>
      </c>
      <c r="F91" s="4" t="s">
        <v>41</v>
      </c>
      <c r="G91" s="4" t="s">
        <v>100</v>
      </c>
      <c r="H91" s="4" t="s">
        <v>81</v>
      </c>
      <c r="I91" s="4"/>
      <c r="J91" s="4" t="s">
        <v>85</v>
      </c>
      <c r="K91" s="4"/>
      <c r="L91" s="4"/>
      <c r="M91" s="4"/>
      <c r="N91" s="4"/>
      <c r="O91" s="4">
        <v>2014</v>
      </c>
      <c r="P91" s="4" t="s">
        <v>86</v>
      </c>
      <c r="Q91" s="4" t="s">
        <v>36</v>
      </c>
      <c r="R91" s="4"/>
      <c r="S91" s="4"/>
      <c r="T91" s="4">
        <v>-4.1231517479999997</v>
      </c>
      <c r="U91" s="4"/>
      <c r="V91" s="4"/>
    </row>
    <row r="92" spans="1:22" x14ac:dyDescent="0.3">
      <c r="A92" s="4" t="s">
        <v>82</v>
      </c>
      <c r="B92" s="4" t="s">
        <v>83</v>
      </c>
      <c r="C92" s="5" t="s">
        <v>87</v>
      </c>
      <c r="D92" s="4" t="s">
        <v>102</v>
      </c>
      <c r="E92" s="4" t="s">
        <v>101</v>
      </c>
      <c r="F92" s="4" t="s">
        <v>41</v>
      </c>
      <c r="G92" s="4" t="s">
        <v>103</v>
      </c>
      <c r="H92" s="4" t="s">
        <v>81</v>
      </c>
      <c r="I92" s="4"/>
      <c r="J92" s="4" t="s">
        <v>85</v>
      </c>
      <c r="K92" s="4"/>
      <c r="L92" s="4"/>
      <c r="M92" s="4"/>
      <c r="N92" s="4"/>
      <c r="O92" s="4">
        <v>2001</v>
      </c>
      <c r="P92" s="4" t="s">
        <v>86</v>
      </c>
      <c r="Q92" s="4" t="s">
        <v>36</v>
      </c>
      <c r="R92" s="4"/>
      <c r="S92" s="4"/>
      <c r="T92" s="4">
        <v>-63.342898400000003</v>
      </c>
      <c r="U92" s="4"/>
      <c r="V92" s="5" t="s">
        <v>392</v>
      </c>
    </row>
    <row r="93" spans="1:22" x14ac:dyDescent="0.3">
      <c r="A93" s="4" t="s">
        <v>82</v>
      </c>
      <c r="B93" s="4" t="s">
        <v>83</v>
      </c>
      <c r="C93" s="5" t="s">
        <v>87</v>
      </c>
      <c r="D93" s="4" t="s">
        <v>102</v>
      </c>
      <c r="E93" s="4" t="s">
        <v>101</v>
      </c>
      <c r="F93" s="4" t="s">
        <v>41</v>
      </c>
      <c r="G93" s="4" t="s">
        <v>103</v>
      </c>
      <c r="H93" s="4" t="s">
        <v>81</v>
      </c>
      <c r="I93" s="4"/>
      <c r="J93" s="4" t="s">
        <v>85</v>
      </c>
      <c r="K93" s="4"/>
      <c r="L93" s="4"/>
      <c r="M93" s="4"/>
      <c r="N93" s="4"/>
      <c r="O93" s="4">
        <v>2002</v>
      </c>
      <c r="P93" s="4" t="s">
        <v>86</v>
      </c>
      <c r="Q93" s="4" t="s">
        <v>36</v>
      </c>
      <c r="R93" s="4"/>
      <c r="S93" s="4"/>
      <c r="T93" s="4">
        <v>-83.736697699999993</v>
      </c>
      <c r="U93" s="4"/>
      <c r="V93" s="5" t="s">
        <v>392</v>
      </c>
    </row>
    <row r="94" spans="1:22" x14ac:dyDescent="0.3">
      <c r="A94" s="4" t="s">
        <v>82</v>
      </c>
      <c r="B94" s="4" t="s">
        <v>83</v>
      </c>
      <c r="C94" s="5" t="s">
        <v>87</v>
      </c>
      <c r="D94" s="4" t="s">
        <v>102</v>
      </c>
      <c r="E94" s="4" t="s">
        <v>101</v>
      </c>
      <c r="F94" s="4" t="s">
        <v>41</v>
      </c>
      <c r="G94" s="4" t="s">
        <v>103</v>
      </c>
      <c r="H94" s="4" t="s">
        <v>81</v>
      </c>
      <c r="I94" s="4"/>
      <c r="J94" s="4" t="s">
        <v>85</v>
      </c>
      <c r="K94" s="4"/>
      <c r="L94" s="4"/>
      <c r="M94" s="4"/>
      <c r="N94" s="4"/>
      <c r="O94" s="4">
        <v>2003</v>
      </c>
      <c r="P94" s="4" t="s">
        <v>86</v>
      </c>
      <c r="Q94" s="4" t="s">
        <v>36</v>
      </c>
      <c r="R94" s="4"/>
      <c r="S94" s="4"/>
      <c r="T94" s="4">
        <v>-85.111572499999994</v>
      </c>
      <c r="U94" s="4"/>
      <c r="V94" s="5" t="s">
        <v>392</v>
      </c>
    </row>
    <row r="95" spans="1:22" x14ac:dyDescent="0.3">
      <c r="A95" s="4" t="s">
        <v>82</v>
      </c>
      <c r="B95" s="4" t="s">
        <v>83</v>
      </c>
      <c r="C95" s="5" t="s">
        <v>87</v>
      </c>
      <c r="D95" s="4" t="s">
        <v>102</v>
      </c>
      <c r="E95" s="4" t="s">
        <v>101</v>
      </c>
      <c r="F95" s="4" t="s">
        <v>41</v>
      </c>
      <c r="G95" s="4" t="s">
        <v>103</v>
      </c>
      <c r="H95" s="4" t="s">
        <v>81</v>
      </c>
      <c r="I95" s="4"/>
      <c r="J95" s="4" t="s">
        <v>85</v>
      </c>
      <c r="K95" s="4"/>
      <c r="L95" s="4"/>
      <c r="M95" s="4"/>
      <c r="N95" s="4"/>
      <c r="O95" s="4">
        <v>2004</v>
      </c>
      <c r="P95" s="4" t="s">
        <v>86</v>
      </c>
      <c r="Q95" s="4" t="s">
        <v>36</v>
      </c>
      <c r="R95" s="4"/>
      <c r="S95" s="4"/>
      <c r="T95" s="4">
        <v>-40.172402310000003</v>
      </c>
      <c r="U95" s="4"/>
      <c r="V95" s="5" t="s">
        <v>392</v>
      </c>
    </row>
    <row r="96" spans="1:22" x14ac:dyDescent="0.3">
      <c r="A96" s="4" t="s">
        <v>82</v>
      </c>
      <c r="B96" s="4" t="s">
        <v>83</v>
      </c>
      <c r="C96" s="5" t="s">
        <v>87</v>
      </c>
      <c r="D96" s="4" t="s">
        <v>102</v>
      </c>
      <c r="E96" s="4" t="s">
        <v>101</v>
      </c>
      <c r="F96" s="4" t="s">
        <v>41</v>
      </c>
      <c r="G96" s="4" t="s">
        <v>103</v>
      </c>
      <c r="H96" s="4" t="s">
        <v>81</v>
      </c>
      <c r="I96" s="4"/>
      <c r="J96" s="4" t="s">
        <v>85</v>
      </c>
      <c r="K96" s="4"/>
      <c r="L96" s="4"/>
      <c r="M96" s="4"/>
      <c r="N96" s="4"/>
      <c r="O96" s="4">
        <v>2005</v>
      </c>
      <c r="P96" s="4" t="s">
        <v>86</v>
      </c>
      <c r="Q96" s="4" t="s">
        <v>36</v>
      </c>
      <c r="R96" s="4"/>
      <c r="S96" s="4"/>
      <c r="T96" s="4">
        <v>-98.992759300000003</v>
      </c>
      <c r="U96" s="4"/>
      <c r="V96" s="5" t="s">
        <v>392</v>
      </c>
    </row>
    <row r="97" spans="1:22" x14ac:dyDescent="0.3">
      <c r="A97" s="4" t="s">
        <v>82</v>
      </c>
      <c r="B97" s="4" t="s">
        <v>83</v>
      </c>
      <c r="C97" s="5" t="s">
        <v>87</v>
      </c>
      <c r="D97" s="4" t="s">
        <v>102</v>
      </c>
      <c r="E97" s="4" t="s">
        <v>101</v>
      </c>
      <c r="F97" s="4" t="s">
        <v>41</v>
      </c>
      <c r="G97" s="4" t="s">
        <v>103</v>
      </c>
      <c r="H97" s="4" t="s">
        <v>81</v>
      </c>
      <c r="I97" s="4"/>
      <c r="J97" s="4" t="s">
        <v>85</v>
      </c>
      <c r="K97" s="4"/>
      <c r="L97" s="4"/>
      <c r="M97" s="4"/>
      <c r="N97" s="4"/>
      <c r="O97" s="4">
        <v>2006</v>
      </c>
      <c r="P97" s="4" t="s">
        <v>86</v>
      </c>
      <c r="Q97" s="4" t="s">
        <v>36</v>
      </c>
      <c r="R97" s="4"/>
      <c r="S97" s="4"/>
      <c r="T97" s="4">
        <v>-17.256771100000002</v>
      </c>
      <c r="U97" s="4"/>
      <c r="V97" s="5" t="s">
        <v>392</v>
      </c>
    </row>
    <row r="98" spans="1:22" x14ac:dyDescent="0.3">
      <c r="A98" s="4" t="s">
        <v>82</v>
      </c>
      <c r="B98" s="4" t="s">
        <v>83</v>
      </c>
      <c r="C98" s="5" t="s">
        <v>87</v>
      </c>
      <c r="D98" s="4" t="s">
        <v>102</v>
      </c>
      <c r="E98" s="4" t="s">
        <v>101</v>
      </c>
      <c r="F98" s="4" t="s">
        <v>41</v>
      </c>
      <c r="G98" s="4" t="s">
        <v>103</v>
      </c>
      <c r="H98" s="4" t="s">
        <v>81</v>
      </c>
      <c r="I98" s="4"/>
      <c r="J98" s="4" t="s">
        <v>85</v>
      </c>
      <c r="K98" s="4"/>
      <c r="L98" s="4"/>
      <c r="M98" s="4"/>
      <c r="N98" s="4"/>
      <c r="O98" s="4">
        <v>2007</v>
      </c>
      <c r="P98" s="4" t="s">
        <v>86</v>
      </c>
      <c r="Q98" s="4" t="s">
        <v>36</v>
      </c>
      <c r="R98" s="4"/>
      <c r="S98" s="4"/>
      <c r="T98" s="4">
        <v>-54.173757999999999</v>
      </c>
      <c r="U98" s="4"/>
      <c r="V98" s="5" t="s">
        <v>392</v>
      </c>
    </row>
    <row r="99" spans="1:22" x14ac:dyDescent="0.3">
      <c r="A99" s="4" t="s">
        <v>82</v>
      </c>
      <c r="B99" s="4" t="s">
        <v>83</v>
      </c>
      <c r="C99" s="5" t="s">
        <v>87</v>
      </c>
      <c r="D99" s="4" t="s">
        <v>102</v>
      </c>
      <c r="E99" s="4" t="s">
        <v>101</v>
      </c>
      <c r="F99" s="4" t="s">
        <v>41</v>
      </c>
      <c r="G99" s="4" t="s">
        <v>103</v>
      </c>
      <c r="H99" s="4" t="s">
        <v>81</v>
      </c>
      <c r="I99" s="4"/>
      <c r="J99" s="4" t="s">
        <v>85</v>
      </c>
      <c r="K99" s="4"/>
      <c r="L99" s="4"/>
      <c r="M99" s="4"/>
      <c r="N99" s="4"/>
      <c r="O99" s="4">
        <v>2008</v>
      </c>
      <c r="P99" s="4" t="s">
        <v>86</v>
      </c>
      <c r="Q99" s="4" t="s">
        <v>36</v>
      </c>
      <c r="R99" s="4"/>
      <c r="S99" s="4"/>
      <c r="T99" s="4">
        <v>-58.874596599999997</v>
      </c>
      <c r="U99" s="4"/>
      <c r="V99" s="5" t="s">
        <v>392</v>
      </c>
    </row>
    <row r="100" spans="1:22" x14ac:dyDescent="0.3">
      <c r="A100" s="4" t="s">
        <v>82</v>
      </c>
      <c r="B100" s="4" t="s">
        <v>83</v>
      </c>
      <c r="C100" s="5" t="s">
        <v>87</v>
      </c>
      <c r="D100" s="4" t="s">
        <v>102</v>
      </c>
      <c r="E100" s="4" t="s">
        <v>101</v>
      </c>
      <c r="F100" s="4" t="s">
        <v>41</v>
      </c>
      <c r="G100" s="4" t="s">
        <v>103</v>
      </c>
      <c r="H100" s="4" t="s">
        <v>81</v>
      </c>
      <c r="I100" s="4"/>
      <c r="J100" s="4" t="s">
        <v>85</v>
      </c>
      <c r="K100" s="4"/>
      <c r="L100" s="4"/>
      <c r="M100" s="4"/>
      <c r="N100" s="4"/>
      <c r="O100" s="4">
        <v>2009</v>
      </c>
      <c r="P100" s="4" t="s">
        <v>86</v>
      </c>
      <c r="Q100" s="4" t="s">
        <v>36</v>
      </c>
      <c r="R100" s="4"/>
      <c r="S100" s="4"/>
      <c r="T100" s="4">
        <v>-42.102661400000002</v>
      </c>
      <c r="U100" s="4"/>
      <c r="V100" s="5" t="s">
        <v>392</v>
      </c>
    </row>
    <row r="101" spans="1:22" x14ac:dyDescent="0.3">
      <c r="A101" s="4" t="s">
        <v>82</v>
      </c>
      <c r="B101" s="4" t="s">
        <v>83</v>
      </c>
      <c r="C101" s="5" t="s">
        <v>87</v>
      </c>
      <c r="D101" s="4" t="s">
        <v>102</v>
      </c>
      <c r="E101" s="4" t="s">
        <v>101</v>
      </c>
      <c r="F101" s="4" t="s">
        <v>41</v>
      </c>
      <c r="G101" s="4" t="s">
        <v>103</v>
      </c>
      <c r="H101" s="4" t="s">
        <v>81</v>
      </c>
      <c r="I101" s="4"/>
      <c r="J101" s="4" t="s">
        <v>85</v>
      </c>
      <c r="K101" s="4"/>
      <c r="L101" s="4"/>
      <c r="M101" s="4"/>
      <c r="N101" s="4"/>
      <c r="O101" s="4">
        <v>2010</v>
      </c>
      <c r="P101" s="4" t="s">
        <v>86</v>
      </c>
      <c r="Q101" s="4" t="s">
        <v>36</v>
      </c>
      <c r="R101" s="4"/>
      <c r="S101" s="4"/>
      <c r="T101" s="4">
        <v>-63.014425699999997</v>
      </c>
      <c r="U101" s="4"/>
      <c r="V101" s="5" t="s">
        <v>392</v>
      </c>
    </row>
    <row r="102" spans="1:22" x14ac:dyDescent="0.3">
      <c r="A102" s="4" t="s">
        <v>82</v>
      </c>
      <c r="B102" s="4" t="s">
        <v>83</v>
      </c>
      <c r="C102" s="5" t="s">
        <v>87</v>
      </c>
      <c r="D102" s="4" t="s">
        <v>102</v>
      </c>
      <c r="E102" s="4" t="s">
        <v>101</v>
      </c>
      <c r="F102" s="4" t="s">
        <v>41</v>
      </c>
      <c r="G102" s="4" t="s">
        <v>103</v>
      </c>
      <c r="H102" s="4" t="s">
        <v>81</v>
      </c>
      <c r="I102" s="4"/>
      <c r="J102" s="4" t="s">
        <v>85</v>
      </c>
      <c r="K102" s="4"/>
      <c r="L102" s="4"/>
      <c r="M102" s="4"/>
      <c r="N102" s="4"/>
      <c r="O102" s="4">
        <v>2011</v>
      </c>
      <c r="P102" s="4" t="s">
        <v>86</v>
      </c>
      <c r="Q102" s="4" t="s">
        <v>36</v>
      </c>
      <c r="R102" s="4"/>
      <c r="S102" s="4"/>
      <c r="T102" s="4">
        <v>-77.388128399999999</v>
      </c>
      <c r="U102" s="4"/>
      <c r="V102" s="5" t="s">
        <v>392</v>
      </c>
    </row>
    <row r="103" spans="1:22" x14ac:dyDescent="0.3">
      <c r="A103" s="4" t="s">
        <v>82</v>
      </c>
      <c r="B103" s="4" t="s">
        <v>83</v>
      </c>
      <c r="C103" s="5" t="s">
        <v>87</v>
      </c>
      <c r="D103" s="4" t="s">
        <v>102</v>
      </c>
      <c r="E103" s="4" t="s">
        <v>101</v>
      </c>
      <c r="F103" s="4" t="s">
        <v>41</v>
      </c>
      <c r="G103" s="4" t="s">
        <v>103</v>
      </c>
      <c r="H103" s="4" t="s">
        <v>81</v>
      </c>
      <c r="I103" s="4"/>
      <c r="J103" s="4" t="s">
        <v>85</v>
      </c>
      <c r="K103" s="4"/>
      <c r="L103" s="4"/>
      <c r="M103" s="4"/>
      <c r="N103" s="4"/>
      <c r="O103" s="4">
        <v>2012</v>
      </c>
      <c r="P103" s="4" t="s">
        <v>86</v>
      </c>
      <c r="Q103" s="4" t="s">
        <v>36</v>
      </c>
      <c r="R103" s="4"/>
      <c r="S103" s="4"/>
      <c r="T103" s="4">
        <v>-75.346813600000004</v>
      </c>
      <c r="U103" s="4"/>
      <c r="V103" s="5" t="s">
        <v>392</v>
      </c>
    </row>
    <row r="104" spans="1:22" x14ac:dyDescent="0.3">
      <c r="A104" s="4" t="s">
        <v>82</v>
      </c>
      <c r="B104" s="4" t="s">
        <v>83</v>
      </c>
      <c r="C104" s="5" t="s">
        <v>87</v>
      </c>
      <c r="D104" s="4" t="s">
        <v>102</v>
      </c>
      <c r="E104" s="4" t="s">
        <v>101</v>
      </c>
      <c r="F104" s="4" t="s">
        <v>41</v>
      </c>
      <c r="G104" s="4" t="s">
        <v>103</v>
      </c>
      <c r="H104" s="4" t="s">
        <v>81</v>
      </c>
      <c r="I104" s="4"/>
      <c r="J104" s="4" t="s">
        <v>85</v>
      </c>
      <c r="K104" s="4"/>
      <c r="L104" s="4"/>
      <c r="M104" s="4"/>
      <c r="N104" s="4"/>
      <c r="O104" s="4">
        <v>2013</v>
      </c>
      <c r="P104" s="4" t="s">
        <v>86</v>
      </c>
      <c r="Q104" s="4" t="s">
        <v>36</v>
      </c>
      <c r="R104" s="4"/>
      <c r="S104" s="4"/>
      <c r="T104" s="4">
        <v>-136.1739575</v>
      </c>
      <c r="U104" s="4"/>
      <c r="V104" s="5" t="s">
        <v>392</v>
      </c>
    </row>
    <row r="105" spans="1:22" x14ac:dyDescent="0.3">
      <c r="A105" s="4" t="s">
        <v>82</v>
      </c>
      <c r="B105" s="4" t="s">
        <v>83</v>
      </c>
      <c r="C105" s="5" t="s">
        <v>87</v>
      </c>
      <c r="D105" s="4" t="s">
        <v>102</v>
      </c>
      <c r="E105" s="4" t="s">
        <v>101</v>
      </c>
      <c r="F105" s="4" t="s">
        <v>41</v>
      </c>
      <c r="G105" s="4" t="s">
        <v>103</v>
      </c>
      <c r="H105" s="4" t="s">
        <v>81</v>
      </c>
      <c r="I105" s="4"/>
      <c r="J105" s="4" t="s">
        <v>85</v>
      </c>
      <c r="K105" s="4"/>
      <c r="L105" s="4"/>
      <c r="M105" s="4"/>
      <c r="N105" s="4"/>
      <c r="O105" s="4">
        <v>2014</v>
      </c>
      <c r="P105" s="4" t="s">
        <v>86</v>
      </c>
      <c r="Q105" s="4" t="s">
        <v>36</v>
      </c>
      <c r="R105" s="4"/>
      <c r="S105" s="4"/>
      <c r="T105" s="4">
        <v>-43.6261224</v>
      </c>
      <c r="U105" s="4"/>
      <c r="V105" s="5" t="s">
        <v>392</v>
      </c>
    </row>
    <row r="106" spans="1:22" x14ac:dyDescent="0.3">
      <c r="A106" s="4" t="s">
        <v>82</v>
      </c>
      <c r="B106" s="4" t="s">
        <v>83</v>
      </c>
      <c r="C106" s="5" t="s">
        <v>87</v>
      </c>
      <c r="D106" s="4" t="s">
        <v>102</v>
      </c>
      <c r="E106" s="4" t="s">
        <v>101</v>
      </c>
      <c r="F106" s="4" t="s">
        <v>41</v>
      </c>
      <c r="G106" s="4" t="s">
        <v>103</v>
      </c>
      <c r="H106" s="4" t="s">
        <v>81</v>
      </c>
      <c r="I106" s="4"/>
      <c r="J106" s="4" t="s">
        <v>85</v>
      </c>
      <c r="K106" s="4"/>
      <c r="L106" s="4"/>
      <c r="M106" s="4"/>
      <c r="N106" s="4"/>
      <c r="O106" s="4">
        <v>2015</v>
      </c>
      <c r="P106" s="4" t="s">
        <v>86</v>
      </c>
      <c r="Q106" s="4" t="s">
        <v>36</v>
      </c>
      <c r="R106" s="4"/>
      <c r="S106" s="4"/>
      <c r="T106" s="4">
        <v>-46.442361200000001</v>
      </c>
      <c r="U106" s="4"/>
      <c r="V106" s="5" t="s">
        <v>392</v>
      </c>
    </row>
    <row r="107" spans="1:22" x14ac:dyDescent="0.3">
      <c r="A107" s="4" t="s">
        <v>82</v>
      </c>
      <c r="B107" s="4" t="s">
        <v>83</v>
      </c>
      <c r="C107" s="5" t="s">
        <v>87</v>
      </c>
      <c r="D107" s="4" t="s">
        <v>102</v>
      </c>
      <c r="E107" s="4" t="s">
        <v>101</v>
      </c>
      <c r="F107" s="4" t="s">
        <v>41</v>
      </c>
      <c r="G107" s="4" t="s">
        <v>103</v>
      </c>
      <c r="H107" s="4" t="s">
        <v>81</v>
      </c>
      <c r="I107" s="4"/>
      <c r="J107" s="4" t="s">
        <v>85</v>
      </c>
      <c r="K107" s="4"/>
      <c r="L107" s="4"/>
      <c r="M107" s="4"/>
      <c r="N107" s="4"/>
      <c r="O107" s="4">
        <v>2016</v>
      </c>
      <c r="P107" s="4" t="s">
        <v>86</v>
      </c>
      <c r="Q107" s="4" t="s">
        <v>36</v>
      </c>
      <c r="R107" s="4"/>
      <c r="S107" s="4"/>
      <c r="T107" s="4">
        <v>-15.0952818</v>
      </c>
      <c r="U107" s="4"/>
      <c r="V107" s="5" t="s">
        <v>392</v>
      </c>
    </row>
    <row r="108" spans="1:22" x14ac:dyDescent="0.3">
      <c r="A108" s="4" t="s">
        <v>82</v>
      </c>
      <c r="B108" s="4" t="s">
        <v>83</v>
      </c>
      <c r="C108" s="5" t="s">
        <v>87</v>
      </c>
      <c r="D108" s="4" t="s">
        <v>102</v>
      </c>
      <c r="E108" s="4" t="s">
        <v>101</v>
      </c>
      <c r="F108" s="4" t="s">
        <v>41</v>
      </c>
      <c r="G108" s="4" t="s">
        <v>103</v>
      </c>
      <c r="H108" s="4" t="s">
        <v>81</v>
      </c>
      <c r="I108" s="4"/>
      <c r="J108" s="4" t="s">
        <v>85</v>
      </c>
      <c r="K108" s="4"/>
      <c r="L108" s="4"/>
      <c r="M108" s="4"/>
      <c r="N108" s="4"/>
      <c r="O108" s="4">
        <v>2017</v>
      </c>
      <c r="P108" s="4" t="s">
        <v>86</v>
      </c>
      <c r="Q108" s="4" t="s">
        <v>36</v>
      </c>
      <c r="R108" s="4"/>
      <c r="S108" s="4"/>
      <c r="T108" s="4">
        <v>-74.026450920000002</v>
      </c>
      <c r="U108" s="4"/>
      <c r="V108" s="5" t="s">
        <v>392</v>
      </c>
    </row>
    <row r="109" spans="1:22" x14ac:dyDescent="0.3">
      <c r="A109" s="4" t="s">
        <v>82</v>
      </c>
      <c r="B109" s="4" t="s">
        <v>83</v>
      </c>
      <c r="C109" s="5" t="s">
        <v>87</v>
      </c>
      <c r="D109" s="4" t="s">
        <v>102</v>
      </c>
      <c r="E109" s="4" t="s">
        <v>101</v>
      </c>
      <c r="F109" s="4" t="s">
        <v>41</v>
      </c>
      <c r="G109" s="4" t="s">
        <v>103</v>
      </c>
      <c r="H109" s="4" t="s">
        <v>81</v>
      </c>
      <c r="I109" s="4"/>
      <c r="J109" s="4" t="s">
        <v>85</v>
      </c>
      <c r="K109" s="4"/>
      <c r="L109" s="4"/>
      <c r="M109" s="4"/>
      <c r="N109" s="4"/>
      <c r="O109" s="4">
        <v>2018</v>
      </c>
      <c r="P109" s="4" t="s">
        <v>86</v>
      </c>
      <c r="Q109" s="4" t="s">
        <v>36</v>
      </c>
      <c r="R109" s="4"/>
      <c r="S109" s="4"/>
      <c r="T109" s="4">
        <v>16.579895799999999</v>
      </c>
      <c r="U109" s="4"/>
      <c r="V109" s="5" t="s">
        <v>392</v>
      </c>
    </row>
    <row r="110" spans="1:22" x14ac:dyDescent="0.3">
      <c r="A110" s="4" t="s">
        <v>82</v>
      </c>
      <c r="B110" s="4" t="s">
        <v>83</v>
      </c>
      <c r="C110" s="5" t="s">
        <v>87</v>
      </c>
      <c r="D110" s="4" t="s">
        <v>102</v>
      </c>
      <c r="E110" s="4" t="s">
        <v>101</v>
      </c>
      <c r="F110" s="4" t="s">
        <v>41</v>
      </c>
      <c r="G110" s="4" t="s">
        <v>103</v>
      </c>
      <c r="H110" s="4" t="s">
        <v>81</v>
      </c>
      <c r="I110" s="4"/>
      <c r="J110" s="4" t="s">
        <v>85</v>
      </c>
      <c r="K110" s="4"/>
      <c r="L110" s="4"/>
      <c r="M110" s="4"/>
      <c r="N110" s="4"/>
      <c r="O110" s="4">
        <v>2019</v>
      </c>
      <c r="P110" s="4" t="s">
        <v>86</v>
      </c>
      <c r="Q110" s="4" t="s">
        <v>36</v>
      </c>
      <c r="R110" s="4"/>
      <c r="S110" s="4"/>
      <c r="T110" s="4">
        <v>-30.684361925000001</v>
      </c>
      <c r="U110" s="4"/>
      <c r="V110" s="5" t="s">
        <v>392</v>
      </c>
    </row>
    <row r="111" spans="1:22" x14ac:dyDescent="0.3">
      <c r="A111" s="4" t="s">
        <v>82</v>
      </c>
      <c r="B111" s="4" t="s">
        <v>83</v>
      </c>
      <c r="C111" s="5" t="s">
        <v>87</v>
      </c>
      <c r="D111" s="4" t="s">
        <v>104</v>
      </c>
      <c r="E111" s="4" t="s">
        <v>101</v>
      </c>
      <c r="F111" s="4" t="s">
        <v>41</v>
      </c>
      <c r="G111" s="4" t="s">
        <v>105</v>
      </c>
      <c r="H111" s="4" t="s">
        <v>81</v>
      </c>
      <c r="I111" s="4"/>
      <c r="J111" s="4" t="s">
        <v>85</v>
      </c>
      <c r="K111" s="4"/>
      <c r="L111" s="4"/>
      <c r="M111" s="4"/>
      <c r="N111" s="4"/>
      <c r="O111" s="4">
        <v>2005</v>
      </c>
      <c r="P111" s="4" t="s">
        <v>86</v>
      </c>
      <c r="Q111" s="4" t="s">
        <v>36</v>
      </c>
      <c r="R111" s="4"/>
      <c r="S111" s="4"/>
      <c r="T111" s="4">
        <v>-17.076363877999999</v>
      </c>
      <c r="U111" s="4"/>
      <c r="V111" s="5" t="s">
        <v>391</v>
      </c>
    </row>
    <row r="112" spans="1:22" x14ac:dyDescent="0.3">
      <c r="A112" s="4" t="s">
        <v>82</v>
      </c>
      <c r="B112" s="4" t="s">
        <v>83</v>
      </c>
      <c r="C112" s="5" t="s">
        <v>87</v>
      </c>
      <c r="D112" s="4" t="s">
        <v>104</v>
      </c>
      <c r="E112" s="4" t="s">
        <v>101</v>
      </c>
      <c r="F112" s="4" t="s">
        <v>41</v>
      </c>
      <c r="G112" s="4" t="s">
        <v>105</v>
      </c>
      <c r="H112" s="4" t="s">
        <v>81</v>
      </c>
      <c r="I112" s="4"/>
      <c r="J112" s="4" t="s">
        <v>85</v>
      </c>
      <c r="K112" s="4"/>
      <c r="L112" s="4"/>
      <c r="M112" s="4"/>
      <c r="N112" s="4"/>
      <c r="O112" s="4">
        <v>2006</v>
      </c>
      <c r="P112" s="4" t="s">
        <v>86</v>
      </c>
      <c r="Q112" s="4" t="s">
        <v>36</v>
      </c>
      <c r="R112" s="4"/>
      <c r="S112" s="4"/>
      <c r="T112" s="4">
        <v>-5.4395292480000101</v>
      </c>
      <c r="U112" s="4"/>
      <c r="V112" s="5" t="s">
        <v>391</v>
      </c>
    </row>
    <row r="113" spans="1:22" x14ac:dyDescent="0.3">
      <c r="A113" s="4" t="s">
        <v>82</v>
      </c>
      <c r="B113" s="4" t="s">
        <v>83</v>
      </c>
      <c r="C113" s="5" t="s">
        <v>87</v>
      </c>
      <c r="D113" s="4" t="s">
        <v>104</v>
      </c>
      <c r="E113" s="4" t="s">
        <v>101</v>
      </c>
      <c r="F113" s="4" t="s">
        <v>41</v>
      </c>
      <c r="G113" s="4" t="s">
        <v>105</v>
      </c>
      <c r="H113" s="4" t="s">
        <v>81</v>
      </c>
      <c r="I113" s="4"/>
      <c r="J113" s="4" t="s">
        <v>85</v>
      </c>
      <c r="K113" s="4"/>
      <c r="L113" s="4"/>
      <c r="M113" s="4"/>
      <c r="N113" s="4"/>
      <c r="O113" s="4">
        <v>2007</v>
      </c>
      <c r="P113" s="4" t="s">
        <v>86</v>
      </c>
      <c r="Q113" s="4" t="s">
        <v>36</v>
      </c>
      <c r="R113" s="4"/>
      <c r="S113" s="4"/>
      <c r="T113" s="4">
        <v>-37.322631862000001</v>
      </c>
      <c r="U113" s="4"/>
      <c r="V113" s="5" t="s">
        <v>391</v>
      </c>
    </row>
    <row r="114" spans="1:22" x14ac:dyDescent="0.3">
      <c r="A114" s="4" t="s">
        <v>82</v>
      </c>
      <c r="B114" s="4" t="s">
        <v>83</v>
      </c>
      <c r="C114" s="5" t="s">
        <v>87</v>
      </c>
      <c r="D114" s="4" t="s">
        <v>104</v>
      </c>
      <c r="E114" s="4" t="s">
        <v>101</v>
      </c>
      <c r="F114" s="4" t="s">
        <v>41</v>
      </c>
      <c r="G114" s="4" t="s">
        <v>105</v>
      </c>
      <c r="H114" s="4" t="s">
        <v>81</v>
      </c>
      <c r="I114" s="4"/>
      <c r="J114" s="4" t="s">
        <v>85</v>
      </c>
      <c r="K114" s="4"/>
      <c r="L114" s="4"/>
      <c r="M114" s="4"/>
      <c r="N114" s="4"/>
      <c r="O114" s="4">
        <v>2008</v>
      </c>
      <c r="P114" s="4" t="s">
        <v>86</v>
      </c>
      <c r="Q114" s="4" t="s">
        <v>36</v>
      </c>
      <c r="R114" s="4"/>
      <c r="S114" s="4"/>
      <c r="T114" s="4">
        <v>16.888882422999998</v>
      </c>
      <c r="U114" s="4"/>
      <c r="V114" s="5" t="s">
        <v>391</v>
      </c>
    </row>
    <row r="115" spans="1:22" x14ac:dyDescent="0.3">
      <c r="A115" s="4" t="s">
        <v>82</v>
      </c>
      <c r="B115" s="4" t="s">
        <v>83</v>
      </c>
      <c r="C115" s="5" t="s">
        <v>87</v>
      </c>
      <c r="D115" s="4" t="s">
        <v>104</v>
      </c>
      <c r="E115" s="4" t="s">
        <v>101</v>
      </c>
      <c r="F115" s="4" t="s">
        <v>41</v>
      </c>
      <c r="G115" s="4" t="s">
        <v>105</v>
      </c>
      <c r="H115" s="4" t="s">
        <v>81</v>
      </c>
      <c r="I115" s="4"/>
      <c r="J115" s="4" t="s">
        <v>85</v>
      </c>
      <c r="K115" s="4"/>
      <c r="L115" s="4"/>
      <c r="M115" s="4"/>
      <c r="N115" s="4"/>
      <c r="O115" s="4">
        <v>2009</v>
      </c>
      <c r="P115" s="4" t="s">
        <v>86</v>
      </c>
      <c r="Q115" s="4" t="s">
        <v>36</v>
      </c>
      <c r="R115" s="4"/>
      <c r="S115" s="4"/>
      <c r="T115" s="4">
        <v>-43.215316801</v>
      </c>
      <c r="U115" s="4"/>
      <c r="V115" s="5" t="s">
        <v>391</v>
      </c>
    </row>
    <row r="116" spans="1:22" x14ac:dyDescent="0.3">
      <c r="A116" s="4" t="s">
        <v>82</v>
      </c>
      <c r="B116" s="4" t="s">
        <v>83</v>
      </c>
      <c r="C116" s="5" t="s">
        <v>87</v>
      </c>
      <c r="D116" s="4" t="s">
        <v>107</v>
      </c>
      <c r="E116" s="4" t="s">
        <v>106</v>
      </c>
      <c r="F116" s="4" t="s">
        <v>108</v>
      </c>
      <c r="G116" s="4" t="s">
        <v>100</v>
      </c>
      <c r="H116" s="4" t="s">
        <v>81</v>
      </c>
      <c r="I116" s="4" t="s">
        <v>109</v>
      </c>
      <c r="J116" s="4" t="s">
        <v>85</v>
      </c>
      <c r="K116" s="4"/>
      <c r="L116" s="4"/>
      <c r="M116" s="4"/>
      <c r="N116" s="4"/>
      <c r="O116" s="4">
        <v>2002</v>
      </c>
      <c r="P116" s="4" t="s">
        <v>86</v>
      </c>
      <c r="Q116" s="4" t="s">
        <v>36</v>
      </c>
      <c r="R116" s="4"/>
      <c r="S116" s="4"/>
      <c r="T116" s="4">
        <v>-48.695325484000001</v>
      </c>
      <c r="U116" s="4"/>
      <c r="V116" s="4"/>
    </row>
    <row r="117" spans="1:22" x14ac:dyDescent="0.3">
      <c r="A117" s="4" t="s">
        <v>82</v>
      </c>
      <c r="B117" s="4" t="s">
        <v>83</v>
      </c>
      <c r="C117" s="5" t="s">
        <v>87</v>
      </c>
      <c r="D117" s="4" t="s">
        <v>107</v>
      </c>
      <c r="E117" s="4" t="s">
        <v>106</v>
      </c>
      <c r="F117" s="4" t="s">
        <v>108</v>
      </c>
      <c r="G117" s="4" t="s">
        <v>100</v>
      </c>
      <c r="H117" s="4" t="s">
        <v>81</v>
      </c>
      <c r="I117" s="4" t="s">
        <v>109</v>
      </c>
      <c r="J117" s="4" t="s">
        <v>85</v>
      </c>
      <c r="K117" s="4"/>
      <c r="L117" s="4"/>
      <c r="M117" s="4"/>
      <c r="N117" s="4"/>
      <c r="O117" s="4">
        <v>2003</v>
      </c>
      <c r="P117" s="4" t="s">
        <v>86</v>
      </c>
      <c r="Q117" s="4" t="s">
        <v>36</v>
      </c>
      <c r="R117" s="4"/>
      <c r="S117" s="4"/>
      <c r="T117" s="4">
        <v>-39.481781005000002</v>
      </c>
      <c r="U117" s="4"/>
      <c r="V117" s="4"/>
    </row>
    <row r="118" spans="1:22" x14ac:dyDescent="0.3">
      <c r="A118" s="4" t="s">
        <v>82</v>
      </c>
      <c r="B118" s="4" t="s">
        <v>83</v>
      </c>
      <c r="C118" s="5" t="s">
        <v>87</v>
      </c>
      <c r="D118" s="4" t="s">
        <v>107</v>
      </c>
      <c r="E118" s="4" t="s">
        <v>106</v>
      </c>
      <c r="F118" s="4" t="s">
        <v>108</v>
      </c>
      <c r="G118" s="4" t="s">
        <v>100</v>
      </c>
      <c r="H118" s="4" t="s">
        <v>81</v>
      </c>
      <c r="I118" s="4" t="s">
        <v>109</v>
      </c>
      <c r="J118" s="4" t="s">
        <v>85</v>
      </c>
      <c r="K118" s="4"/>
      <c r="L118" s="4"/>
      <c r="M118" s="4"/>
      <c r="N118" s="4"/>
      <c r="O118" s="4">
        <v>2004</v>
      </c>
      <c r="P118" s="4" t="s">
        <v>86</v>
      </c>
      <c r="Q118" s="4" t="s">
        <v>36</v>
      </c>
      <c r="R118" s="4"/>
      <c r="S118" s="4"/>
      <c r="T118" s="4">
        <v>-30.855103199999999</v>
      </c>
      <c r="U118" s="4"/>
      <c r="V118" s="4"/>
    </row>
    <row r="119" spans="1:22" x14ac:dyDescent="0.3">
      <c r="A119" s="4" t="s">
        <v>82</v>
      </c>
      <c r="B119" s="4" t="s">
        <v>83</v>
      </c>
      <c r="C119" s="5" t="s">
        <v>87</v>
      </c>
      <c r="D119" s="4" t="s">
        <v>107</v>
      </c>
      <c r="E119" s="4" t="s">
        <v>106</v>
      </c>
      <c r="F119" s="4" t="s">
        <v>108</v>
      </c>
      <c r="G119" s="4" t="s">
        <v>100</v>
      </c>
      <c r="H119" s="4" t="s">
        <v>81</v>
      </c>
      <c r="I119" s="4" t="s">
        <v>109</v>
      </c>
      <c r="J119" s="4" t="s">
        <v>85</v>
      </c>
      <c r="K119" s="4"/>
      <c r="L119" s="4"/>
      <c r="M119" s="4"/>
      <c r="N119" s="4"/>
      <c r="O119" s="4">
        <v>2005</v>
      </c>
      <c r="P119" s="4" t="s">
        <v>86</v>
      </c>
      <c r="Q119" s="4" t="s">
        <v>36</v>
      </c>
      <c r="R119" s="4"/>
      <c r="S119" s="4"/>
      <c r="T119" s="4">
        <v>1.769468877</v>
      </c>
      <c r="U119" s="4"/>
      <c r="V119" s="4"/>
    </row>
    <row r="120" spans="1:22" x14ac:dyDescent="0.3">
      <c r="A120" s="4" t="s">
        <v>82</v>
      </c>
      <c r="B120" s="4" t="s">
        <v>83</v>
      </c>
      <c r="C120" s="5" t="s">
        <v>87</v>
      </c>
      <c r="D120" s="4" t="s">
        <v>107</v>
      </c>
      <c r="E120" s="4" t="s">
        <v>106</v>
      </c>
      <c r="F120" s="4" t="s">
        <v>108</v>
      </c>
      <c r="G120" s="4" t="s">
        <v>100</v>
      </c>
      <c r="H120" s="4" t="s">
        <v>81</v>
      </c>
      <c r="I120" s="4" t="s">
        <v>109</v>
      </c>
      <c r="J120" s="4" t="s">
        <v>85</v>
      </c>
      <c r="K120" s="4"/>
      <c r="L120" s="4"/>
      <c r="M120" s="4"/>
      <c r="N120" s="4"/>
      <c r="O120" s="4">
        <v>2006</v>
      </c>
      <c r="P120" s="4" t="s">
        <v>86</v>
      </c>
      <c r="Q120" s="4" t="s">
        <v>36</v>
      </c>
      <c r="R120" s="4"/>
      <c r="S120" s="4"/>
      <c r="T120" s="4">
        <v>-86.237915801</v>
      </c>
      <c r="U120" s="4"/>
      <c r="V120" s="4"/>
    </row>
    <row r="121" spans="1:22" x14ac:dyDescent="0.3">
      <c r="A121" s="4" t="s">
        <v>82</v>
      </c>
      <c r="B121" s="4" t="s">
        <v>83</v>
      </c>
      <c r="C121" s="5" t="s">
        <v>87</v>
      </c>
      <c r="D121" s="4" t="s">
        <v>107</v>
      </c>
      <c r="E121" s="4" t="s">
        <v>106</v>
      </c>
      <c r="F121" s="4" t="s">
        <v>108</v>
      </c>
      <c r="G121" s="4" t="s">
        <v>100</v>
      </c>
      <c r="H121" s="4" t="s">
        <v>81</v>
      </c>
      <c r="I121" s="4" t="s">
        <v>109</v>
      </c>
      <c r="J121" s="4" t="s">
        <v>85</v>
      </c>
      <c r="K121" s="4"/>
      <c r="L121" s="4"/>
      <c r="M121" s="4"/>
      <c r="N121" s="4"/>
      <c r="O121" s="4">
        <v>2007</v>
      </c>
      <c r="P121" s="4" t="s">
        <v>86</v>
      </c>
      <c r="Q121" s="4" t="s">
        <v>36</v>
      </c>
      <c r="R121" s="4"/>
      <c r="S121" s="4"/>
      <c r="T121" s="4">
        <v>-97.889321781999996</v>
      </c>
      <c r="U121" s="4"/>
      <c r="V121" s="4"/>
    </row>
    <row r="122" spans="1:22" x14ac:dyDescent="0.3">
      <c r="A122" s="4" t="s">
        <v>82</v>
      </c>
      <c r="B122" s="4" t="s">
        <v>83</v>
      </c>
      <c r="C122" s="5" t="s">
        <v>87</v>
      </c>
      <c r="D122" s="4" t="s">
        <v>107</v>
      </c>
      <c r="E122" s="4" t="s">
        <v>106</v>
      </c>
      <c r="F122" s="4" t="s">
        <v>108</v>
      </c>
      <c r="G122" s="4" t="s">
        <v>100</v>
      </c>
      <c r="H122" s="4" t="s">
        <v>81</v>
      </c>
      <c r="I122" s="4" t="s">
        <v>109</v>
      </c>
      <c r="J122" s="4" t="s">
        <v>85</v>
      </c>
      <c r="K122" s="4"/>
      <c r="L122" s="4"/>
      <c r="M122" s="4"/>
      <c r="N122" s="4"/>
      <c r="O122" s="4">
        <v>2008</v>
      </c>
      <c r="P122" s="4" t="s">
        <v>86</v>
      </c>
      <c r="Q122" s="4" t="s">
        <v>36</v>
      </c>
      <c r="R122" s="4"/>
      <c r="S122" s="4"/>
      <c r="T122" s="4">
        <v>-20.308032775000001</v>
      </c>
      <c r="U122" s="4"/>
      <c r="V122" s="4"/>
    </row>
    <row r="123" spans="1:22" x14ac:dyDescent="0.3">
      <c r="A123" s="4" t="s">
        <v>82</v>
      </c>
      <c r="B123" s="4" t="s">
        <v>83</v>
      </c>
      <c r="C123" s="5" t="s">
        <v>87</v>
      </c>
      <c r="D123" s="4" t="s">
        <v>107</v>
      </c>
      <c r="E123" s="4" t="s">
        <v>106</v>
      </c>
      <c r="F123" s="4" t="s">
        <v>108</v>
      </c>
      <c r="G123" s="4" t="s">
        <v>100</v>
      </c>
      <c r="H123" s="4" t="s">
        <v>81</v>
      </c>
      <c r="I123" s="4" t="s">
        <v>109</v>
      </c>
      <c r="J123" s="4" t="s">
        <v>85</v>
      </c>
      <c r="K123" s="4"/>
      <c r="L123" s="4"/>
      <c r="M123" s="4"/>
      <c r="N123" s="4"/>
      <c r="O123" s="4">
        <v>2009</v>
      </c>
      <c r="P123" s="4" t="s">
        <v>86</v>
      </c>
      <c r="Q123" s="4" t="s">
        <v>36</v>
      </c>
      <c r="R123" s="4"/>
      <c r="S123" s="4"/>
      <c r="T123" s="4">
        <v>-40.156120629500002</v>
      </c>
      <c r="U123" s="4"/>
      <c r="V123" s="4"/>
    </row>
    <row r="124" spans="1:22" x14ac:dyDescent="0.3">
      <c r="A124" s="4" t="s">
        <v>82</v>
      </c>
      <c r="B124" s="4" t="s">
        <v>83</v>
      </c>
      <c r="C124" s="5" t="s">
        <v>87</v>
      </c>
      <c r="D124" s="4" t="s">
        <v>107</v>
      </c>
      <c r="E124" s="4" t="s">
        <v>106</v>
      </c>
      <c r="F124" s="4" t="s">
        <v>108</v>
      </c>
      <c r="G124" s="4" t="s">
        <v>100</v>
      </c>
      <c r="H124" s="4" t="s">
        <v>81</v>
      </c>
      <c r="I124" s="4" t="s">
        <v>109</v>
      </c>
      <c r="J124" s="4" t="s">
        <v>85</v>
      </c>
      <c r="K124" s="4"/>
      <c r="L124" s="4"/>
      <c r="M124" s="4"/>
      <c r="N124" s="4"/>
      <c r="O124" s="4">
        <v>2010</v>
      </c>
      <c r="P124" s="4" t="s">
        <v>86</v>
      </c>
      <c r="Q124" s="4" t="s">
        <v>36</v>
      </c>
      <c r="R124" s="4"/>
      <c r="S124" s="4"/>
      <c r="T124" s="4">
        <v>-44.988743579500003</v>
      </c>
      <c r="U124" s="4"/>
      <c r="V124" s="4"/>
    </row>
    <row r="125" spans="1:22" x14ac:dyDescent="0.3">
      <c r="A125" s="4" t="s">
        <v>82</v>
      </c>
      <c r="B125" s="4" t="s">
        <v>83</v>
      </c>
      <c r="C125" s="5" t="s">
        <v>87</v>
      </c>
      <c r="D125" s="4" t="s">
        <v>107</v>
      </c>
      <c r="E125" s="4" t="s">
        <v>106</v>
      </c>
      <c r="F125" s="4" t="s">
        <v>108</v>
      </c>
      <c r="G125" s="4" t="s">
        <v>100</v>
      </c>
      <c r="H125" s="4" t="s">
        <v>81</v>
      </c>
      <c r="I125" s="4" t="s">
        <v>109</v>
      </c>
      <c r="J125" s="4" t="s">
        <v>85</v>
      </c>
      <c r="K125" s="4"/>
      <c r="L125" s="4"/>
      <c r="M125" s="4"/>
      <c r="N125" s="4"/>
      <c r="O125" s="4">
        <v>2011</v>
      </c>
      <c r="P125" s="4" t="s">
        <v>86</v>
      </c>
      <c r="Q125" s="4" t="s">
        <v>36</v>
      </c>
      <c r="R125" s="4"/>
      <c r="S125" s="4"/>
      <c r="T125" s="4">
        <v>-63.37350601</v>
      </c>
      <c r="U125" s="4"/>
      <c r="V125" s="4"/>
    </row>
    <row r="126" spans="1:22" x14ac:dyDescent="0.3">
      <c r="A126" s="4" t="s">
        <v>82</v>
      </c>
      <c r="B126" s="4" t="s">
        <v>83</v>
      </c>
      <c r="C126" s="5" t="s">
        <v>87</v>
      </c>
      <c r="D126" s="4" t="s">
        <v>107</v>
      </c>
      <c r="E126" s="4" t="s">
        <v>106</v>
      </c>
      <c r="F126" s="4" t="s">
        <v>108</v>
      </c>
      <c r="G126" s="4" t="s">
        <v>100</v>
      </c>
      <c r="H126" s="4" t="s">
        <v>81</v>
      </c>
      <c r="I126" s="4" t="s">
        <v>109</v>
      </c>
      <c r="J126" s="4" t="s">
        <v>85</v>
      </c>
      <c r="K126" s="4"/>
      <c r="L126" s="4"/>
      <c r="M126" s="4"/>
      <c r="N126" s="4"/>
      <c r="O126" s="4">
        <v>2012</v>
      </c>
      <c r="P126" s="4" t="s">
        <v>86</v>
      </c>
      <c r="Q126" s="4" t="s">
        <v>36</v>
      </c>
      <c r="R126" s="4"/>
      <c r="S126" s="4"/>
      <c r="T126" s="4">
        <v>2.4081657465000101</v>
      </c>
      <c r="U126" s="4"/>
      <c r="V126" s="4"/>
    </row>
    <row r="127" spans="1:22" x14ac:dyDescent="0.3">
      <c r="A127" s="4" t="s">
        <v>82</v>
      </c>
      <c r="B127" s="4" t="s">
        <v>83</v>
      </c>
      <c r="C127" s="5" t="s">
        <v>87</v>
      </c>
      <c r="D127" s="4" t="s">
        <v>107</v>
      </c>
      <c r="E127" s="4" t="s">
        <v>106</v>
      </c>
      <c r="F127" s="4" t="s">
        <v>108</v>
      </c>
      <c r="G127" s="4" t="s">
        <v>100</v>
      </c>
      <c r="H127" s="4" t="s">
        <v>81</v>
      </c>
      <c r="I127" s="4" t="s">
        <v>109</v>
      </c>
      <c r="J127" s="4" t="s">
        <v>85</v>
      </c>
      <c r="K127" s="4"/>
      <c r="L127" s="4"/>
      <c r="M127" s="4"/>
      <c r="N127" s="4"/>
      <c r="O127" s="4">
        <v>2013</v>
      </c>
      <c r="P127" s="4" t="s">
        <v>86</v>
      </c>
      <c r="Q127" s="4" t="s">
        <v>36</v>
      </c>
      <c r="R127" s="4"/>
      <c r="S127" s="4"/>
      <c r="T127" s="4">
        <v>11.096172108999999</v>
      </c>
      <c r="U127" s="4"/>
      <c r="V127" s="4"/>
    </row>
    <row r="128" spans="1:22" x14ac:dyDescent="0.3">
      <c r="A128" s="4" t="s">
        <v>82</v>
      </c>
      <c r="B128" s="4" t="s">
        <v>83</v>
      </c>
      <c r="C128" s="5" t="s">
        <v>87</v>
      </c>
      <c r="D128" s="4" t="s">
        <v>107</v>
      </c>
      <c r="E128" s="4" t="s">
        <v>106</v>
      </c>
      <c r="F128" s="4" t="s">
        <v>108</v>
      </c>
      <c r="G128" s="4" t="s">
        <v>100</v>
      </c>
      <c r="H128" s="4" t="s">
        <v>81</v>
      </c>
      <c r="I128" s="4" t="s">
        <v>109</v>
      </c>
      <c r="J128" s="4" t="s">
        <v>85</v>
      </c>
      <c r="K128" s="4"/>
      <c r="L128" s="4"/>
      <c r="M128" s="4"/>
      <c r="N128" s="4"/>
      <c r="O128" s="4">
        <v>2014</v>
      </c>
      <c r="P128" s="4" t="s">
        <v>86</v>
      </c>
      <c r="Q128" s="4" t="s">
        <v>36</v>
      </c>
      <c r="R128" s="4"/>
      <c r="S128" s="4"/>
      <c r="T128" s="4">
        <v>57.505451735999998</v>
      </c>
      <c r="U128" s="4"/>
      <c r="V128" s="4"/>
    </row>
    <row r="129" spans="1:22" x14ac:dyDescent="0.3">
      <c r="A129" s="4" t="s">
        <v>82</v>
      </c>
      <c r="B129" s="4" t="s">
        <v>83</v>
      </c>
      <c r="C129" s="5" t="s">
        <v>87</v>
      </c>
      <c r="D129" s="4" t="s">
        <v>107</v>
      </c>
      <c r="E129" s="4" t="s">
        <v>106</v>
      </c>
      <c r="F129" s="4" t="s">
        <v>108</v>
      </c>
      <c r="G129" s="4" t="s">
        <v>100</v>
      </c>
      <c r="H129" s="4" t="s">
        <v>81</v>
      </c>
      <c r="I129" s="4" t="s">
        <v>109</v>
      </c>
      <c r="J129" s="4" t="s">
        <v>85</v>
      </c>
      <c r="K129" s="4"/>
      <c r="L129" s="4"/>
      <c r="M129" s="4"/>
      <c r="N129" s="4"/>
      <c r="O129" s="4">
        <v>2015</v>
      </c>
      <c r="P129" s="4" t="s">
        <v>86</v>
      </c>
      <c r="Q129" s="4" t="s">
        <v>36</v>
      </c>
      <c r="R129" s="4"/>
      <c r="S129" s="4"/>
      <c r="T129" s="4">
        <v>-51.158232976999997</v>
      </c>
      <c r="U129" s="4"/>
      <c r="V129" s="4"/>
    </row>
    <row r="130" spans="1:22" x14ac:dyDescent="0.3">
      <c r="A130" s="4" t="s">
        <v>82</v>
      </c>
      <c r="B130" s="4" t="s">
        <v>83</v>
      </c>
      <c r="C130" s="5" t="s">
        <v>87</v>
      </c>
      <c r="D130" s="4" t="s">
        <v>107</v>
      </c>
      <c r="E130" s="4" t="s">
        <v>106</v>
      </c>
      <c r="F130" s="4" t="s">
        <v>108</v>
      </c>
      <c r="G130" s="4" t="s">
        <v>100</v>
      </c>
      <c r="H130" s="4" t="s">
        <v>81</v>
      </c>
      <c r="I130" s="4" t="s">
        <v>109</v>
      </c>
      <c r="J130" s="4" t="s">
        <v>85</v>
      </c>
      <c r="K130" s="4"/>
      <c r="L130" s="4"/>
      <c r="M130" s="4"/>
      <c r="N130" s="4"/>
      <c r="O130" s="4">
        <v>2016</v>
      </c>
      <c r="P130" s="4" t="s">
        <v>86</v>
      </c>
      <c r="Q130" s="4" t="s">
        <v>36</v>
      </c>
      <c r="R130" s="4"/>
      <c r="S130" s="4"/>
      <c r="T130" s="4">
        <v>-18.420344780000001</v>
      </c>
      <c r="U130" s="4"/>
      <c r="V130" s="4"/>
    </row>
    <row r="131" spans="1:22" x14ac:dyDescent="0.3">
      <c r="A131" s="4" t="s">
        <v>82</v>
      </c>
      <c r="B131" s="4" t="s">
        <v>83</v>
      </c>
      <c r="C131" s="5" t="s">
        <v>87</v>
      </c>
      <c r="D131" s="4" t="s">
        <v>107</v>
      </c>
      <c r="E131" s="4" t="s">
        <v>106</v>
      </c>
      <c r="F131" s="4" t="s">
        <v>108</v>
      </c>
      <c r="G131" s="4" t="s">
        <v>100</v>
      </c>
      <c r="H131" s="4" t="s">
        <v>81</v>
      </c>
      <c r="I131" s="4" t="s">
        <v>109</v>
      </c>
      <c r="J131" s="4" t="s">
        <v>85</v>
      </c>
      <c r="K131" s="4"/>
      <c r="L131" s="4"/>
      <c r="M131" s="4"/>
      <c r="N131" s="4"/>
      <c r="O131" s="4">
        <v>2017</v>
      </c>
      <c r="P131" s="4" t="s">
        <v>86</v>
      </c>
      <c r="Q131" s="4" t="s">
        <v>36</v>
      </c>
      <c r="R131" s="4"/>
      <c r="S131" s="4"/>
      <c r="T131" s="4">
        <v>-39.162837955000001</v>
      </c>
      <c r="U131" s="4"/>
      <c r="V131" s="4"/>
    </row>
    <row r="132" spans="1:22" x14ac:dyDescent="0.3">
      <c r="A132" s="4" t="s">
        <v>82</v>
      </c>
      <c r="B132" s="4" t="s">
        <v>83</v>
      </c>
      <c r="C132" s="5" t="s">
        <v>87</v>
      </c>
      <c r="D132" s="4" t="s">
        <v>107</v>
      </c>
      <c r="E132" s="4" t="s">
        <v>106</v>
      </c>
      <c r="F132" s="4" t="s">
        <v>108</v>
      </c>
      <c r="G132" s="4" t="s">
        <v>100</v>
      </c>
      <c r="H132" s="4" t="s">
        <v>81</v>
      </c>
      <c r="I132" s="4" t="s">
        <v>109</v>
      </c>
      <c r="J132" s="4" t="s">
        <v>85</v>
      </c>
      <c r="K132" s="4"/>
      <c r="L132" s="4"/>
      <c r="M132" s="4"/>
      <c r="N132" s="4"/>
      <c r="O132" s="4">
        <v>2018</v>
      </c>
      <c r="P132" s="4" t="s">
        <v>86</v>
      </c>
      <c r="Q132" s="4" t="s">
        <v>36</v>
      </c>
      <c r="R132" s="4"/>
      <c r="S132" s="4"/>
      <c r="T132" s="4">
        <v>50.553329767000001</v>
      </c>
      <c r="U132" s="4"/>
      <c r="V132" s="4"/>
    </row>
    <row r="133" spans="1:22" x14ac:dyDescent="0.3">
      <c r="A133" s="4" t="s">
        <v>82</v>
      </c>
      <c r="B133" s="4" t="s">
        <v>83</v>
      </c>
      <c r="C133" s="5" t="s">
        <v>87</v>
      </c>
      <c r="D133" s="4" t="s">
        <v>107</v>
      </c>
      <c r="E133" s="4" t="s">
        <v>106</v>
      </c>
      <c r="F133" s="4" t="s">
        <v>108</v>
      </c>
      <c r="G133" s="4" t="s">
        <v>100</v>
      </c>
      <c r="H133" s="4" t="s">
        <v>81</v>
      </c>
      <c r="I133" s="4" t="s">
        <v>109</v>
      </c>
      <c r="J133" s="4" t="s">
        <v>85</v>
      </c>
      <c r="K133" s="4"/>
      <c r="L133" s="4"/>
      <c r="M133" s="4"/>
      <c r="N133" s="4"/>
      <c r="O133" s="4">
        <v>2019</v>
      </c>
      <c r="P133" s="4" t="s">
        <v>86</v>
      </c>
      <c r="Q133" s="4" t="s">
        <v>36</v>
      </c>
      <c r="R133" s="4"/>
      <c r="S133" s="4"/>
      <c r="T133" s="4">
        <v>-69.088811509999999</v>
      </c>
      <c r="U133" s="4"/>
      <c r="V133" s="4"/>
    </row>
    <row r="134" spans="1:22" x14ac:dyDescent="0.3">
      <c r="A134" s="4" t="s">
        <v>82</v>
      </c>
      <c r="B134" s="4" t="s">
        <v>83</v>
      </c>
      <c r="C134" s="5" t="s">
        <v>87</v>
      </c>
      <c r="D134" s="4" t="s">
        <v>107</v>
      </c>
      <c r="E134" s="4" t="s">
        <v>106</v>
      </c>
      <c r="F134" s="4" t="s">
        <v>108</v>
      </c>
      <c r="G134" s="4" t="s">
        <v>100</v>
      </c>
      <c r="H134" s="4" t="s">
        <v>81</v>
      </c>
      <c r="I134" s="4" t="s">
        <v>109</v>
      </c>
      <c r="J134" s="4" t="s">
        <v>85</v>
      </c>
      <c r="K134" s="4"/>
      <c r="L134" s="4"/>
      <c r="M134" s="4"/>
      <c r="N134" s="4"/>
      <c r="O134" s="4">
        <v>2020</v>
      </c>
      <c r="P134" s="4" t="s">
        <v>86</v>
      </c>
      <c r="Q134" s="4" t="s">
        <v>36</v>
      </c>
      <c r="R134" s="4"/>
      <c r="S134" s="4"/>
      <c r="T134" s="4">
        <v>-32.559765187000004</v>
      </c>
      <c r="U134" s="4"/>
      <c r="V134" s="4"/>
    </row>
    <row r="135" spans="1:22" x14ac:dyDescent="0.3">
      <c r="A135" s="4" t="s">
        <v>82</v>
      </c>
      <c r="B135" s="4" t="s">
        <v>83</v>
      </c>
      <c r="C135" s="5" t="s">
        <v>87</v>
      </c>
      <c r="D135" s="4" t="s">
        <v>110</v>
      </c>
      <c r="E135" s="4" t="s">
        <v>111</v>
      </c>
      <c r="F135" s="4" t="s">
        <v>41</v>
      </c>
      <c r="G135" s="4" t="s">
        <v>112</v>
      </c>
      <c r="H135" s="4" t="s">
        <v>81</v>
      </c>
      <c r="I135" s="4" t="s">
        <v>41</v>
      </c>
      <c r="J135" s="4" t="s">
        <v>85</v>
      </c>
      <c r="K135" s="4"/>
      <c r="L135" s="4"/>
      <c r="M135" s="4"/>
      <c r="N135" s="4"/>
      <c r="O135" s="4">
        <v>2009</v>
      </c>
      <c r="P135" s="4" t="s">
        <v>86</v>
      </c>
      <c r="Q135" s="4" t="s">
        <v>36</v>
      </c>
      <c r="R135" s="4"/>
      <c r="S135" s="4"/>
      <c r="T135" s="4">
        <v>-215.95625338400001</v>
      </c>
      <c r="U135" s="4"/>
      <c r="V135" s="4"/>
    </row>
    <row r="136" spans="1:22" x14ac:dyDescent="0.3">
      <c r="A136" s="4" t="s">
        <v>82</v>
      </c>
      <c r="B136" s="4" t="s">
        <v>83</v>
      </c>
      <c r="C136" s="5" t="s">
        <v>87</v>
      </c>
      <c r="D136" s="4" t="s">
        <v>110</v>
      </c>
      <c r="E136" s="4" t="s">
        <v>111</v>
      </c>
      <c r="F136" s="4" t="s">
        <v>41</v>
      </c>
      <c r="G136" s="4" t="s">
        <v>112</v>
      </c>
      <c r="H136" s="4" t="s">
        <v>81</v>
      </c>
      <c r="I136" s="4" t="s">
        <v>41</v>
      </c>
      <c r="J136" s="4" t="s">
        <v>85</v>
      </c>
      <c r="K136" s="4"/>
      <c r="L136" s="4"/>
      <c r="M136" s="4"/>
      <c r="N136" s="4"/>
      <c r="O136" s="4">
        <v>2010</v>
      </c>
      <c r="P136" s="4" t="s">
        <v>86</v>
      </c>
      <c r="Q136" s="4" t="s">
        <v>36</v>
      </c>
      <c r="R136" s="4"/>
      <c r="S136" s="4"/>
      <c r="T136" s="4">
        <v>-186.25480386999999</v>
      </c>
      <c r="U136" s="4"/>
      <c r="V136" s="4"/>
    </row>
    <row r="137" spans="1:22" x14ac:dyDescent="0.3">
      <c r="A137" s="4" t="s">
        <v>82</v>
      </c>
      <c r="B137" s="4" t="s">
        <v>83</v>
      </c>
      <c r="C137" s="5" t="s">
        <v>87</v>
      </c>
      <c r="D137" s="4" t="s">
        <v>110</v>
      </c>
      <c r="E137" s="4" t="s">
        <v>111</v>
      </c>
      <c r="F137" s="4" t="s">
        <v>41</v>
      </c>
      <c r="G137" s="4" t="s">
        <v>112</v>
      </c>
      <c r="H137" s="4" t="s">
        <v>81</v>
      </c>
      <c r="I137" s="4" t="s">
        <v>41</v>
      </c>
      <c r="J137" s="4" t="s">
        <v>85</v>
      </c>
      <c r="K137" s="4"/>
      <c r="L137" s="4"/>
      <c r="M137" s="4"/>
      <c r="N137" s="4"/>
      <c r="O137" s="4">
        <v>2011</v>
      </c>
      <c r="P137" s="4" t="s">
        <v>86</v>
      </c>
      <c r="Q137" s="4" t="s">
        <v>36</v>
      </c>
      <c r="R137" s="4"/>
      <c r="S137" s="4"/>
      <c r="T137" s="4">
        <v>-364.32711854799999</v>
      </c>
      <c r="U137" s="4"/>
      <c r="V137" s="4"/>
    </row>
    <row r="138" spans="1:22" x14ac:dyDescent="0.3">
      <c r="A138" s="4" t="s">
        <v>82</v>
      </c>
      <c r="B138" s="4" t="s">
        <v>83</v>
      </c>
      <c r="C138" s="5" t="s">
        <v>87</v>
      </c>
      <c r="D138" s="4" t="s">
        <v>110</v>
      </c>
      <c r="E138" s="4" t="s">
        <v>111</v>
      </c>
      <c r="F138" s="4" t="s">
        <v>41</v>
      </c>
      <c r="G138" s="4" t="s">
        <v>112</v>
      </c>
      <c r="H138" s="4" t="s">
        <v>81</v>
      </c>
      <c r="I138" s="4" t="s">
        <v>41</v>
      </c>
      <c r="J138" s="4" t="s">
        <v>85</v>
      </c>
      <c r="K138" s="4"/>
      <c r="L138" s="4"/>
      <c r="M138" s="4"/>
      <c r="N138" s="4"/>
      <c r="O138" s="4">
        <v>2012</v>
      </c>
      <c r="P138" s="4" t="s">
        <v>86</v>
      </c>
      <c r="Q138" s="4" t="s">
        <v>36</v>
      </c>
      <c r="R138" s="4"/>
      <c r="S138" s="4"/>
      <c r="T138" s="4">
        <v>-190.52215609800001</v>
      </c>
      <c r="U138" s="4"/>
      <c r="V138" s="4"/>
    </row>
    <row r="139" spans="1:22" x14ac:dyDescent="0.3">
      <c r="A139" s="4" t="s">
        <v>82</v>
      </c>
      <c r="B139" s="4" t="s">
        <v>83</v>
      </c>
      <c r="C139" s="5" t="s">
        <v>87</v>
      </c>
      <c r="D139" s="4" t="s">
        <v>110</v>
      </c>
      <c r="E139" s="4" t="s">
        <v>111</v>
      </c>
      <c r="F139" s="4" t="s">
        <v>41</v>
      </c>
      <c r="G139" s="4" t="s">
        <v>112</v>
      </c>
      <c r="H139" s="4" t="s">
        <v>81</v>
      </c>
      <c r="I139" s="4" t="s">
        <v>41</v>
      </c>
      <c r="J139" s="4" t="s">
        <v>85</v>
      </c>
      <c r="K139" s="4"/>
      <c r="L139" s="4"/>
      <c r="M139" s="4"/>
      <c r="N139" s="4"/>
      <c r="O139" s="4">
        <v>2013</v>
      </c>
      <c r="P139" s="4" t="s">
        <v>86</v>
      </c>
      <c r="Q139" s="4" t="s">
        <v>36</v>
      </c>
      <c r="R139" s="4"/>
      <c r="S139" s="4"/>
      <c r="T139" s="4">
        <v>-256.65485831400002</v>
      </c>
      <c r="U139" s="4"/>
      <c r="V139" s="4"/>
    </row>
    <row r="140" spans="1:22" x14ac:dyDescent="0.3">
      <c r="A140" s="4" t="s">
        <v>82</v>
      </c>
      <c r="B140" s="4" t="s">
        <v>83</v>
      </c>
      <c r="C140" s="5" t="s">
        <v>87</v>
      </c>
      <c r="D140" s="4" t="s">
        <v>110</v>
      </c>
      <c r="E140" s="4" t="s">
        <v>111</v>
      </c>
      <c r="F140" s="4" t="s">
        <v>41</v>
      </c>
      <c r="G140" s="4" t="s">
        <v>112</v>
      </c>
      <c r="H140" s="4" t="s">
        <v>81</v>
      </c>
      <c r="I140" s="4" t="s">
        <v>41</v>
      </c>
      <c r="J140" s="4" t="s">
        <v>85</v>
      </c>
      <c r="K140" s="4"/>
      <c r="L140" s="4"/>
      <c r="M140" s="4"/>
      <c r="N140" s="4"/>
      <c r="O140" s="4">
        <v>2014</v>
      </c>
      <c r="P140" s="4" t="s">
        <v>86</v>
      </c>
      <c r="Q140" s="4" t="s">
        <v>36</v>
      </c>
      <c r="R140" s="4"/>
      <c r="S140" s="4"/>
      <c r="T140" s="4">
        <v>-278.56243306499999</v>
      </c>
      <c r="U140" s="4"/>
      <c r="V140" s="4"/>
    </row>
    <row r="141" spans="1:22" x14ac:dyDescent="0.3">
      <c r="A141" s="4" t="s">
        <v>82</v>
      </c>
      <c r="B141" s="4" t="s">
        <v>83</v>
      </c>
      <c r="C141" s="5" t="s">
        <v>87</v>
      </c>
      <c r="D141" s="4" t="s">
        <v>110</v>
      </c>
      <c r="E141" s="4" t="s">
        <v>111</v>
      </c>
      <c r="F141" s="4" t="s">
        <v>41</v>
      </c>
      <c r="G141" s="4" t="s">
        <v>112</v>
      </c>
      <c r="H141" s="4" t="s">
        <v>81</v>
      </c>
      <c r="I141" s="4" t="s">
        <v>41</v>
      </c>
      <c r="J141" s="4" t="s">
        <v>85</v>
      </c>
      <c r="K141" s="4"/>
      <c r="L141" s="4"/>
      <c r="M141" s="4"/>
      <c r="N141" s="4"/>
      <c r="O141" s="4">
        <v>2015</v>
      </c>
      <c r="P141" s="4" t="s">
        <v>86</v>
      </c>
      <c r="Q141" s="4" t="s">
        <v>36</v>
      </c>
      <c r="R141" s="4"/>
      <c r="S141" s="4"/>
      <c r="T141" s="4">
        <v>-203.72847942800001</v>
      </c>
      <c r="U141" s="4"/>
      <c r="V141" s="4"/>
    </row>
    <row r="142" spans="1:22" x14ac:dyDescent="0.3">
      <c r="A142" s="4" t="s">
        <v>82</v>
      </c>
      <c r="B142" s="4" t="s">
        <v>83</v>
      </c>
      <c r="C142" s="5" t="s">
        <v>87</v>
      </c>
      <c r="D142" s="4" t="s">
        <v>110</v>
      </c>
      <c r="E142" s="4" t="s">
        <v>111</v>
      </c>
      <c r="F142" s="4" t="s">
        <v>41</v>
      </c>
      <c r="G142" s="4" t="s">
        <v>112</v>
      </c>
      <c r="H142" s="4" t="s">
        <v>81</v>
      </c>
      <c r="I142" s="4" t="s">
        <v>41</v>
      </c>
      <c r="J142" s="4" t="s">
        <v>85</v>
      </c>
      <c r="K142" s="4"/>
      <c r="L142" s="4"/>
      <c r="M142" s="4"/>
      <c r="N142" s="4"/>
      <c r="O142" s="4">
        <v>2016</v>
      </c>
      <c r="P142" s="4" t="s">
        <v>86</v>
      </c>
      <c r="Q142" s="4" t="s">
        <v>36</v>
      </c>
      <c r="R142" s="4"/>
      <c r="S142" s="4"/>
      <c r="T142" s="4">
        <v>-194.50014956999999</v>
      </c>
      <c r="U142" s="4"/>
      <c r="V142" s="4"/>
    </row>
    <row r="143" spans="1:22" x14ac:dyDescent="0.3">
      <c r="A143" s="4" t="s">
        <v>82</v>
      </c>
      <c r="B143" s="4" t="s">
        <v>83</v>
      </c>
      <c r="C143" s="5" t="s">
        <v>87</v>
      </c>
      <c r="D143" s="4" t="s">
        <v>110</v>
      </c>
      <c r="E143" s="4" t="s">
        <v>111</v>
      </c>
      <c r="F143" s="4" t="s">
        <v>41</v>
      </c>
      <c r="G143" s="4" t="s">
        <v>112</v>
      </c>
      <c r="H143" s="4" t="s">
        <v>81</v>
      </c>
      <c r="I143" s="4" t="s">
        <v>41</v>
      </c>
      <c r="J143" s="4" t="s">
        <v>85</v>
      </c>
      <c r="K143" s="4"/>
      <c r="L143" s="4"/>
      <c r="M143" s="4"/>
      <c r="N143" s="4"/>
      <c r="O143" s="4">
        <v>2017</v>
      </c>
      <c r="P143" s="4" t="s">
        <v>86</v>
      </c>
      <c r="Q143" s="4" t="s">
        <v>36</v>
      </c>
      <c r="R143" s="4"/>
      <c r="S143" s="4"/>
      <c r="T143" s="4">
        <v>-237.29107621700001</v>
      </c>
      <c r="U143" s="4"/>
      <c r="V143" s="4"/>
    </row>
    <row r="144" spans="1:22" x14ac:dyDescent="0.3">
      <c r="A144" s="4" t="s">
        <v>82</v>
      </c>
      <c r="B144" s="4" t="s">
        <v>83</v>
      </c>
      <c r="C144" s="5" t="s">
        <v>87</v>
      </c>
      <c r="D144" s="4" t="s">
        <v>110</v>
      </c>
      <c r="E144" s="4" t="s">
        <v>111</v>
      </c>
      <c r="F144" s="4" t="s">
        <v>41</v>
      </c>
      <c r="G144" s="4" t="s">
        <v>112</v>
      </c>
      <c r="H144" s="4" t="s">
        <v>81</v>
      </c>
      <c r="I144" s="4" t="s">
        <v>41</v>
      </c>
      <c r="J144" s="4" t="s">
        <v>85</v>
      </c>
      <c r="K144" s="4"/>
      <c r="L144" s="4"/>
      <c r="M144" s="4"/>
      <c r="N144" s="4"/>
      <c r="O144" s="4">
        <v>2018</v>
      </c>
      <c r="P144" s="4" t="s">
        <v>86</v>
      </c>
      <c r="Q144" s="4" t="s">
        <v>36</v>
      </c>
      <c r="R144" s="4"/>
      <c r="S144" s="4"/>
      <c r="T144" s="4">
        <v>-206.87231907399999</v>
      </c>
      <c r="U144" s="4"/>
      <c r="V144" s="4"/>
    </row>
    <row r="145" spans="1:22" x14ac:dyDescent="0.3">
      <c r="A145" s="4" t="s">
        <v>82</v>
      </c>
      <c r="B145" s="4" t="s">
        <v>83</v>
      </c>
      <c r="C145" s="5" t="s">
        <v>87</v>
      </c>
      <c r="D145" s="4" t="s">
        <v>110</v>
      </c>
      <c r="E145" s="4" t="s">
        <v>111</v>
      </c>
      <c r="F145" s="4" t="s">
        <v>41</v>
      </c>
      <c r="G145" s="4" t="s">
        <v>112</v>
      </c>
      <c r="H145" s="4" t="s">
        <v>81</v>
      </c>
      <c r="I145" s="4" t="s">
        <v>41</v>
      </c>
      <c r="J145" s="4" t="s">
        <v>85</v>
      </c>
      <c r="K145" s="4"/>
      <c r="L145" s="4"/>
      <c r="M145" s="4"/>
      <c r="N145" s="4"/>
      <c r="O145" s="4">
        <v>2019</v>
      </c>
      <c r="P145" s="4" t="s">
        <v>86</v>
      </c>
      <c r="Q145" s="4" t="s">
        <v>36</v>
      </c>
      <c r="R145" s="4"/>
      <c r="S145" s="4"/>
      <c r="T145" s="4">
        <v>-252.09382934800001</v>
      </c>
      <c r="U145" s="4"/>
      <c r="V145" s="4"/>
    </row>
    <row r="146" spans="1:22" x14ac:dyDescent="0.3">
      <c r="A146" s="4" t="s">
        <v>82</v>
      </c>
      <c r="B146" s="4" t="s">
        <v>83</v>
      </c>
      <c r="C146" s="5" t="s">
        <v>87</v>
      </c>
      <c r="D146" s="4" t="s">
        <v>393</v>
      </c>
      <c r="E146" s="4" t="s">
        <v>101</v>
      </c>
      <c r="F146" s="4" t="s">
        <v>41</v>
      </c>
      <c r="G146" s="4" t="s">
        <v>394</v>
      </c>
      <c r="H146" s="4" t="s">
        <v>81</v>
      </c>
      <c r="I146" s="4"/>
      <c r="J146" s="4" t="s">
        <v>85</v>
      </c>
      <c r="K146" s="4"/>
      <c r="L146" s="4"/>
      <c r="M146" s="4"/>
      <c r="N146" s="4"/>
      <c r="O146" s="4">
        <v>2016</v>
      </c>
      <c r="P146" s="4" t="s">
        <v>86</v>
      </c>
      <c r="Q146" s="4" t="s">
        <v>36</v>
      </c>
      <c r="R146" s="4"/>
      <c r="S146" s="4"/>
      <c r="T146" s="4">
        <v>-5.901058022</v>
      </c>
      <c r="U146" s="4"/>
      <c r="V146" s="4"/>
    </row>
    <row r="147" spans="1:22" x14ac:dyDescent="0.3">
      <c r="A147" s="4" t="s">
        <v>82</v>
      </c>
      <c r="B147" s="4" t="s">
        <v>83</v>
      </c>
      <c r="C147" s="5" t="s">
        <v>87</v>
      </c>
      <c r="D147" s="4" t="s">
        <v>393</v>
      </c>
      <c r="E147" s="4" t="s">
        <v>101</v>
      </c>
      <c r="F147" s="4" t="s">
        <v>41</v>
      </c>
      <c r="G147" s="4" t="s">
        <v>394</v>
      </c>
      <c r="H147" s="4" t="s">
        <v>81</v>
      </c>
      <c r="I147" s="4"/>
      <c r="J147" s="4" t="s">
        <v>85</v>
      </c>
      <c r="K147" s="4"/>
      <c r="L147" s="4"/>
      <c r="M147" s="4"/>
      <c r="N147" s="4"/>
      <c r="O147" s="4">
        <v>2017</v>
      </c>
      <c r="P147" s="4" t="s">
        <v>86</v>
      </c>
      <c r="Q147" s="4" t="s">
        <v>36</v>
      </c>
      <c r="R147" s="4"/>
      <c r="S147" s="4"/>
      <c r="T147" s="4">
        <v>10.992254021999999</v>
      </c>
      <c r="U147" s="4"/>
      <c r="V147" s="4"/>
    </row>
    <row r="148" spans="1:22" x14ac:dyDescent="0.3">
      <c r="A148" s="4" t="s">
        <v>82</v>
      </c>
      <c r="B148" s="4" t="s">
        <v>83</v>
      </c>
      <c r="C148" s="5" t="s">
        <v>87</v>
      </c>
      <c r="D148" s="4" t="s">
        <v>393</v>
      </c>
      <c r="E148" s="4" t="s">
        <v>101</v>
      </c>
      <c r="F148" s="4" t="s">
        <v>41</v>
      </c>
      <c r="G148" s="4" t="s">
        <v>394</v>
      </c>
      <c r="H148" s="4" t="s">
        <v>81</v>
      </c>
      <c r="I148" s="4"/>
      <c r="J148" s="4" t="s">
        <v>85</v>
      </c>
      <c r="K148" s="4"/>
      <c r="L148" s="4"/>
      <c r="M148" s="4"/>
      <c r="N148" s="4"/>
      <c r="O148" s="4">
        <v>2018</v>
      </c>
      <c r="P148" s="4" t="s">
        <v>86</v>
      </c>
      <c r="Q148" s="4" t="s">
        <v>36</v>
      </c>
      <c r="R148" s="4"/>
      <c r="S148" s="4"/>
      <c r="T148" s="4">
        <v>19.370289841000002</v>
      </c>
      <c r="U148" s="4"/>
      <c r="V148" s="4"/>
    </row>
    <row r="149" spans="1:22" x14ac:dyDescent="0.3">
      <c r="A149" s="4" t="s">
        <v>82</v>
      </c>
      <c r="B149" s="4" t="s">
        <v>83</v>
      </c>
      <c r="C149" s="5" t="s">
        <v>87</v>
      </c>
      <c r="D149" s="4" t="s">
        <v>393</v>
      </c>
      <c r="E149" s="4" t="s">
        <v>101</v>
      </c>
      <c r="F149" s="4" t="s">
        <v>41</v>
      </c>
      <c r="G149" s="4" t="s">
        <v>394</v>
      </c>
      <c r="H149" s="4" t="s">
        <v>81</v>
      </c>
      <c r="I149" s="4"/>
      <c r="J149" s="4" t="s">
        <v>85</v>
      </c>
      <c r="K149" s="4"/>
      <c r="L149" s="4"/>
      <c r="M149" s="4"/>
      <c r="N149" s="4"/>
      <c r="O149" s="4">
        <v>2019</v>
      </c>
      <c r="P149" s="4" t="s">
        <v>86</v>
      </c>
      <c r="Q149" s="4" t="s">
        <v>36</v>
      </c>
      <c r="R149" s="4"/>
      <c r="S149" s="4"/>
      <c r="T149" s="4">
        <v>-12.585337040000001</v>
      </c>
      <c r="U149" s="4"/>
      <c r="V149" s="4"/>
    </row>
    <row r="150" spans="1:22" x14ac:dyDescent="0.3">
      <c r="A150" s="4" t="s">
        <v>82</v>
      </c>
      <c r="B150" s="4" t="s">
        <v>83</v>
      </c>
      <c r="C150" s="5" t="s">
        <v>87</v>
      </c>
      <c r="D150" s="4" t="s">
        <v>393</v>
      </c>
      <c r="E150" s="4" t="s">
        <v>101</v>
      </c>
      <c r="F150" s="4" t="s">
        <v>41</v>
      </c>
      <c r="G150" s="4" t="s">
        <v>394</v>
      </c>
      <c r="H150" s="4" t="s">
        <v>81</v>
      </c>
      <c r="I150" s="4"/>
      <c r="J150" s="4" t="s">
        <v>85</v>
      </c>
      <c r="K150" s="4"/>
      <c r="L150" s="4"/>
      <c r="M150" s="4"/>
      <c r="N150" s="4"/>
      <c r="O150" s="4">
        <v>2020</v>
      </c>
      <c r="P150" s="4" t="s">
        <v>86</v>
      </c>
      <c r="Q150" s="4" t="s">
        <v>36</v>
      </c>
      <c r="R150" s="4"/>
      <c r="S150" s="4"/>
      <c r="T150" s="4">
        <v>2.992753532</v>
      </c>
      <c r="U150" s="4"/>
      <c r="V150" s="4"/>
    </row>
    <row r="151" spans="1:22" x14ac:dyDescent="0.3">
      <c r="A151" s="4" t="s">
        <v>82</v>
      </c>
      <c r="B151" s="4" t="s">
        <v>83</v>
      </c>
      <c r="C151" s="5" t="s">
        <v>87</v>
      </c>
      <c r="D151" s="4" t="s">
        <v>118</v>
      </c>
      <c r="E151" s="4" t="s">
        <v>115</v>
      </c>
      <c r="F151" s="4" t="s">
        <v>121</v>
      </c>
      <c r="G151" s="4" t="s">
        <v>105</v>
      </c>
      <c r="H151" s="4" t="s">
        <v>81</v>
      </c>
      <c r="I151" s="4" t="s">
        <v>122</v>
      </c>
      <c r="J151" s="4" t="s">
        <v>85</v>
      </c>
      <c r="K151" s="4"/>
      <c r="L151" s="4"/>
      <c r="M151" s="4"/>
      <c r="N151" s="4"/>
      <c r="O151" s="4">
        <v>2015</v>
      </c>
      <c r="P151" s="4" t="s">
        <v>86</v>
      </c>
      <c r="Q151" s="4" t="s">
        <v>36</v>
      </c>
      <c r="R151" s="4"/>
      <c r="S151" s="4"/>
      <c r="T151" s="4">
        <v>-67.844924625000004</v>
      </c>
      <c r="U151" s="4"/>
      <c r="V151" s="5" t="s">
        <v>119</v>
      </c>
    </row>
    <row r="152" spans="1:22" x14ac:dyDescent="0.3">
      <c r="A152" s="4" t="s">
        <v>82</v>
      </c>
      <c r="B152" s="4" t="s">
        <v>83</v>
      </c>
      <c r="C152" s="5" t="s">
        <v>87</v>
      </c>
      <c r="D152" s="4" t="s">
        <v>118</v>
      </c>
      <c r="E152" s="4" t="s">
        <v>115</v>
      </c>
      <c r="F152" s="4" t="s">
        <v>121</v>
      </c>
      <c r="G152" s="4" t="s">
        <v>105</v>
      </c>
      <c r="H152" s="4" t="s">
        <v>81</v>
      </c>
      <c r="I152" s="4" t="s">
        <v>122</v>
      </c>
      <c r="J152" s="4" t="s">
        <v>85</v>
      </c>
      <c r="K152" s="4"/>
      <c r="L152" s="4"/>
      <c r="M152" s="4"/>
      <c r="N152" s="4"/>
      <c r="O152" s="4">
        <v>2016</v>
      </c>
      <c r="P152" s="4" t="s">
        <v>86</v>
      </c>
      <c r="Q152" s="4" t="s">
        <v>36</v>
      </c>
      <c r="R152" s="4"/>
      <c r="S152" s="4"/>
      <c r="T152" s="4">
        <v>-146.87292469400001</v>
      </c>
      <c r="U152" s="4"/>
      <c r="V152" s="5" t="s">
        <v>119</v>
      </c>
    </row>
    <row r="153" spans="1:22" x14ac:dyDescent="0.3">
      <c r="A153" s="4" t="s">
        <v>82</v>
      </c>
      <c r="B153" s="4" t="s">
        <v>83</v>
      </c>
      <c r="C153" s="5" t="s">
        <v>87</v>
      </c>
      <c r="D153" s="4" t="s">
        <v>118</v>
      </c>
      <c r="E153" s="4" t="s">
        <v>115</v>
      </c>
      <c r="F153" s="4" t="s">
        <v>121</v>
      </c>
      <c r="G153" s="4" t="s">
        <v>105</v>
      </c>
      <c r="H153" s="4" t="s">
        <v>81</v>
      </c>
      <c r="I153" s="4" t="s">
        <v>122</v>
      </c>
      <c r="J153" s="4" t="s">
        <v>85</v>
      </c>
      <c r="K153" s="4"/>
      <c r="L153" s="4"/>
      <c r="M153" s="4"/>
      <c r="N153" s="4"/>
      <c r="O153" s="4">
        <v>2017</v>
      </c>
      <c r="P153" s="4" t="s">
        <v>86</v>
      </c>
      <c r="Q153" s="4" t="s">
        <v>36</v>
      </c>
      <c r="R153" s="4"/>
      <c r="S153" s="4"/>
      <c r="T153" s="4">
        <v>-175.918537775</v>
      </c>
      <c r="U153" s="4"/>
      <c r="V153" s="5" t="s">
        <v>119</v>
      </c>
    </row>
    <row r="154" spans="1:22" x14ac:dyDescent="0.3">
      <c r="A154" s="4" t="s">
        <v>82</v>
      </c>
      <c r="B154" s="4" t="s">
        <v>83</v>
      </c>
      <c r="C154" s="5" t="s">
        <v>87</v>
      </c>
      <c r="D154" s="4" t="s">
        <v>118</v>
      </c>
      <c r="E154" s="4" t="s">
        <v>115</v>
      </c>
      <c r="F154" s="4" t="s">
        <v>121</v>
      </c>
      <c r="G154" s="4" t="s">
        <v>105</v>
      </c>
      <c r="H154" s="4" t="s">
        <v>81</v>
      </c>
      <c r="I154" s="4" t="s">
        <v>122</v>
      </c>
      <c r="J154" s="4" t="s">
        <v>85</v>
      </c>
      <c r="K154" s="4"/>
      <c r="L154" s="4"/>
      <c r="M154" s="4"/>
      <c r="N154" s="4"/>
      <c r="O154" s="4">
        <v>2018</v>
      </c>
      <c r="P154" s="4" t="s">
        <v>86</v>
      </c>
      <c r="Q154" s="4" t="s">
        <v>36</v>
      </c>
      <c r="R154" s="4"/>
      <c r="S154" s="4"/>
      <c r="T154" s="4">
        <v>-110.489338323</v>
      </c>
      <c r="U154" s="4"/>
      <c r="V154" s="5" t="s">
        <v>119</v>
      </c>
    </row>
    <row r="155" spans="1:22" x14ac:dyDescent="0.3">
      <c r="A155" s="4" t="s">
        <v>82</v>
      </c>
      <c r="B155" s="4" t="s">
        <v>83</v>
      </c>
      <c r="C155" s="5" t="s">
        <v>87</v>
      </c>
      <c r="D155" s="4" t="s">
        <v>118</v>
      </c>
      <c r="E155" s="4" t="s">
        <v>115</v>
      </c>
      <c r="F155" s="4" t="s">
        <v>121</v>
      </c>
      <c r="G155" s="4" t="s">
        <v>105</v>
      </c>
      <c r="H155" s="4" t="s">
        <v>81</v>
      </c>
      <c r="I155" s="4" t="s">
        <v>122</v>
      </c>
      <c r="J155" s="4" t="s">
        <v>85</v>
      </c>
      <c r="K155" s="4"/>
      <c r="L155" s="4"/>
      <c r="M155" s="4"/>
      <c r="N155" s="4"/>
      <c r="O155" s="4">
        <v>2019</v>
      </c>
      <c r="P155" s="4" t="s">
        <v>86</v>
      </c>
      <c r="Q155" s="4" t="s">
        <v>36</v>
      </c>
      <c r="R155" s="4"/>
      <c r="S155" s="4"/>
      <c r="T155" s="4">
        <v>-54.491435432000003</v>
      </c>
      <c r="U155" s="4"/>
      <c r="V155" s="5" t="s">
        <v>119</v>
      </c>
    </row>
    <row r="156" spans="1:22" x14ac:dyDescent="0.3">
      <c r="A156" s="4" t="s">
        <v>82</v>
      </c>
      <c r="B156" s="4" t="s">
        <v>83</v>
      </c>
      <c r="C156" s="5" t="s">
        <v>87</v>
      </c>
      <c r="D156" s="4" t="s">
        <v>118</v>
      </c>
      <c r="E156" s="4" t="s">
        <v>115</v>
      </c>
      <c r="F156" s="4" t="s">
        <v>121</v>
      </c>
      <c r="G156" s="4" t="s">
        <v>105</v>
      </c>
      <c r="H156" s="4" t="s">
        <v>81</v>
      </c>
      <c r="I156" s="4" t="s">
        <v>122</v>
      </c>
      <c r="J156" s="4" t="s">
        <v>85</v>
      </c>
      <c r="K156" s="4"/>
      <c r="L156" s="4"/>
      <c r="M156" s="4"/>
      <c r="N156" s="4"/>
      <c r="O156" s="4">
        <v>2020</v>
      </c>
      <c r="P156" s="4" t="s">
        <v>86</v>
      </c>
      <c r="Q156" s="4" t="s">
        <v>36</v>
      </c>
      <c r="R156" s="4"/>
      <c r="S156" s="4"/>
      <c r="T156" s="4">
        <v>-90.383507259500007</v>
      </c>
      <c r="U156" s="4"/>
      <c r="V156" s="5" t="s">
        <v>119</v>
      </c>
    </row>
    <row r="157" spans="1:22" x14ac:dyDescent="0.3">
      <c r="A157" s="4" t="s">
        <v>82</v>
      </c>
      <c r="B157" s="4" t="s">
        <v>83</v>
      </c>
      <c r="C157" s="5" t="s">
        <v>87</v>
      </c>
      <c r="D157" s="4" t="s">
        <v>117</v>
      </c>
      <c r="E157" s="4" t="s">
        <v>116</v>
      </c>
      <c r="F157" s="4" t="s">
        <v>41</v>
      </c>
      <c r="G157" s="4" t="s">
        <v>105</v>
      </c>
      <c r="H157" s="4" t="s">
        <v>81</v>
      </c>
      <c r="I157" s="4" t="s">
        <v>41</v>
      </c>
      <c r="J157" s="4" t="s">
        <v>85</v>
      </c>
      <c r="K157" s="4"/>
      <c r="L157" s="4"/>
      <c r="M157" s="4"/>
      <c r="N157" s="4"/>
      <c r="O157" s="4">
        <v>2012</v>
      </c>
      <c r="P157" s="4" t="s">
        <v>86</v>
      </c>
      <c r="Q157" s="4" t="s">
        <v>36</v>
      </c>
      <c r="R157" s="4"/>
      <c r="S157" s="4"/>
      <c r="T157" s="4">
        <v>-12.826887607</v>
      </c>
      <c r="U157" s="4"/>
      <c r="V157" s="5" t="s">
        <v>120</v>
      </c>
    </row>
    <row r="158" spans="1:22" x14ac:dyDescent="0.3">
      <c r="A158" s="4" t="s">
        <v>82</v>
      </c>
      <c r="B158" s="4" t="s">
        <v>83</v>
      </c>
      <c r="C158" s="5" t="s">
        <v>87</v>
      </c>
      <c r="D158" s="4" t="s">
        <v>117</v>
      </c>
      <c r="E158" s="4" t="s">
        <v>116</v>
      </c>
      <c r="F158" s="4" t="s">
        <v>41</v>
      </c>
      <c r="G158" s="4" t="s">
        <v>105</v>
      </c>
      <c r="H158" s="4" t="s">
        <v>81</v>
      </c>
      <c r="I158" s="4" t="s">
        <v>41</v>
      </c>
      <c r="J158" s="4" t="s">
        <v>85</v>
      </c>
      <c r="K158" s="4"/>
      <c r="L158" s="4"/>
      <c r="M158" s="4"/>
      <c r="N158" s="4"/>
      <c r="O158" s="4">
        <v>2013</v>
      </c>
      <c r="P158" s="4" t="s">
        <v>86</v>
      </c>
      <c r="Q158" s="4" t="s">
        <v>36</v>
      </c>
      <c r="R158" s="4"/>
      <c r="S158" s="4"/>
      <c r="T158" s="4">
        <v>-63.401091393999998</v>
      </c>
      <c r="U158" s="4"/>
      <c r="V158" s="5" t="s">
        <v>120</v>
      </c>
    </row>
    <row r="159" spans="1:22" x14ac:dyDescent="0.3">
      <c r="A159" s="4" t="s">
        <v>82</v>
      </c>
      <c r="B159" s="4" t="s">
        <v>83</v>
      </c>
      <c r="C159" s="5" t="s">
        <v>87</v>
      </c>
      <c r="D159" s="4" t="s">
        <v>117</v>
      </c>
      <c r="E159" s="4" t="s">
        <v>116</v>
      </c>
      <c r="F159" s="4" t="s">
        <v>41</v>
      </c>
      <c r="G159" s="4" t="s">
        <v>105</v>
      </c>
      <c r="H159" s="4" t="s">
        <v>81</v>
      </c>
      <c r="I159" s="4" t="s">
        <v>41</v>
      </c>
      <c r="J159" s="4" t="s">
        <v>85</v>
      </c>
      <c r="K159" s="4"/>
      <c r="L159" s="4"/>
      <c r="M159" s="4"/>
      <c r="N159" s="4"/>
      <c r="O159" s="4">
        <v>2014</v>
      </c>
      <c r="P159" s="4" t="s">
        <v>86</v>
      </c>
      <c r="Q159" s="4" t="s">
        <v>36</v>
      </c>
      <c r="R159" s="4"/>
      <c r="S159" s="4"/>
      <c r="T159" s="4">
        <v>-38.512246328000003</v>
      </c>
      <c r="U159" s="4"/>
      <c r="V159" s="5" t="s">
        <v>120</v>
      </c>
    </row>
    <row r="160" spans="1:22" x14ac:dyDescent="0.3">
      <c r="A160" s="4" t="s">
        <v>82</v>
      </c>
      <c r="B160" s="4" t="s">
        <v>83</v>
      </c>
      <c r="C160" s="5" t="s">
        <v>87</v>
      </c>
      <c r="D160" s="4" t="s">
        <v>117</v>
      </c>
      <c r="E160" s="4" t="s">
        <v>116</v>
      </c>
      <c r="F160" s="4" t="s">
        <v>41</v>
      </c>
      <c r="G160" s="4" t="s">
        <v>105</v>
      </c>
      <c r="H160" s="4" t="s">
        <v>81</v>
      </c>
      <c r="I160" s="4" t="s">
        <v>41</v>
      </c>
      <c r="J160" s="4" t="s">
        <v>85</v>
      </c>
      <c r="K160" s="4"/>
      <c r="L160" s="4"/>
      <c r="M160" s="4"/>
      <c r="N160" s="4"/>
      <c r="O160" s="4">
        <v>2015</v>
      </c>
      <c r="P160" s="4" t="s">
        <v>86</v>
      </c>
      <c r="Q160" s="4" t="s">
        <v>36</v>
      </c>
      <c r="R160" s="4"/>
      <c r="S160" s="4"/>
      <c r="T160" s="4">
        <v>-40.820652128500001</v>
      </c>
      <c r="U160" s="4"/>
      <c r="V160" s="5" t="s">
        <v>120</v>
      </c>
    </row>
    <row r="161" spans="1:22" x14ac:dyDescent="0.3">
      <c r="A161" s="4" t="s">
        <v>82</v>
      </c>
      <c r="B161" s="4" t="s">
        <v>83</v>
      </c>
      <c r="C161" s="5" t="s">
        <v>87</v>
      </c>
      <c r="D161" s="4" t="s">
        <v>117</v>
      </c>
      <c r="E161" s="4" t="s">
        <v>116</v>
      </c>
      <c r="F161" s="4" t="s">
        <v>41</v>
      </c>
      <c r="G161" s="4" t="s">
        <v>105</v>
      </c>
      <c r="H161" s="4" t="s">
        <v>81</v>
      </c>
      <c r="I161" s="4" t="s">
        <v>41</v>
      </c>
      <c r="J161" s="4" t="s">
        <v>85</v>
      </c>
      <c r="K161" s="4"/>
      <c r="L161" s="4"/>
      <c r="M161" s="4"/>
      <c r="N161" s="4"/>
      <c r="O161" s="4">
        <v>2016</v>
      </c>
      <c r="P161" s="4" t="s">
        <v>86</v>
      </c>
      <c r="Q161" s="4" t="s">
        <v>36</v>
      </c>
      <c r="R161" s="4"/>
      <c r="S161" s="4"/>
      <c r="T161" s="4">
        <v>-5.8953264855</v>
      </c>
      <c r="U161" s="4"/>
      <c r="V161" s="5" t="s">
        <v>120</v>
      </c>
    </row>
    <row r="162" spans="1:22" x14ac:dyDescent="0.3">
      <c r="A162" s="4" t="s">
        <v>82</v>
      </c>
      <c r="B162" s="4" t="s">
        <v>83</v>
      </c>
      <c r="C162" s="5" t="s">
        <v>87</v>
      </c>
      <c r="D162" s="4" t="s">
        <v>117</v>
      </c>
      <c r="E162" s="4" t="s">
        <v>116</v>
      </c>
      <c r="F162" s="4" t="s">
        <v>41</v>
      </c>
      <c r="G162" s="4" t="s">
        <v>105</v>
      </c>
      <c r="H162" s="4" t="s">
        <v>81</v>
      </c>
      <c r="I162" s="4" t="s">
        <v>41</v>
      </c>
      <c r="J162" s="4" t="s">
        <v>85</v>
      </c>
      <c r="K162" s="4"/>
      <c r="L162" s="4"/>
      <c r="M162" s="4"/>
      <c r="N162" s="4"/>
      <c r="O162" s="4">
        <v>2017</v>
      </c>
      <c r="P162" s="4" t="s">
        <v>86</v>
      </c>
      <c r="Q162" s="4" t="s">
        <v>36</v>
      </c>
      <c r="R162" s="4"/>
      <c r="S162" s="4"/>
      <c r="T162" s="4">
        <v>-23.954051862</v>
      </c>
      <c r="U162" s="4"/>
      <c r="V162" s="5" t="s">
        <v>120</v>
      </c>
    </row>
    <row r="163" spans="1:22" x14ac:dyDescent="0.3">
      <c r="A163" s="4" t="s">
        <v>82</v>
      </c>
      <c r="B163" s="4" t="s">
        <v>83</v>
      </c>
      <c r="C163" s="5" t="s">
        <v>87</v>
      </c>
      <c r="D163" s="4" t="s">
        <v>117</v>
      </c>
      <c r="E163" s="4" t="s">
        <v>116</v>
      </c>
      <c r="F163" s="4" t="s">
        <v>41</v>
      </c>
      <c r="G163" s="4" t="s">
        <v>105</v>
      </c>
      <c r="H163" s="4" t="s">
        <v>81</v>
      </c>
      <c r="I163" s="4" t="s">
        <v>41</v>
      </c>
      <c r="J163" s="4" t="s">
        <v>85</v>
      </c>
      <c r="K163" s="4"/>
      <c r="L163" s="4"/>
      <c r="M163" s="4"/>
      <c r="N163" s="4"/>
      <c r="O163" s="4">
        <v>2018</v>
      </c>
      <c r="P163" s="4" t="s">
        <v>86</v>
      </c>
      <c r="Q163" s="4" t="s">
        <v>36</v>
      </c>
      <c r="R163" s="4"/>
      <c r="S163" s="4"/>
      <c r="T163" s="4">
        <v>-3.3396511690000099</v>
      </c>
      <c r="U163" s="4"/>
      <c r="V163" s="5" t="s">
        <v>120</v>
      </c>
    </row>
    <row r="164" spans="1:22" x14ac:dyDescent="0.3">
      <c r="A164" s="4" t="s">
        <v>82</v>
      </c>
      <c r="B164" s="4" t="s">
        <v>83</v>
      </c>
      <c r="C164" s="5" t="s">
        <v>87</v>
      </c>
      <c r="D164" s="4" t="s">
        <v>117</v>
      </c>
      <c r="E164" s="4" t="s">
        <v>116</v>
      </c>
      <c r="F164" s="4" t="s">
        <v>41</v>
      </c>
      <c r="G164" s="4" t="s">
        <v>105</v>
      </c>
      <c r="H164" s="4" t="s">
        <v>81</v>
      </c>
      <c r="I164" s="4" t="s">
        <v>41</v>
      </c>
      <c r="J164" s="4" t="s">
        <v>85</v>
      </c>
      <c r="K164" s="4"/>
      <c r="L164" s="4"/>
      <c r="M164" s="4"/>
      <c r="N164" s="4"/>
      <c r="O164" s="4">
        <v>2019</v>
      </c>
      <c r="P164" s="4" t="s">
        <v>86</v>
      </c>
      <c r="Q164" s="4" t="s">
        <v>36</v>
      </c>
      <c r="R164" s="4"/>
      <c r="S164" s="4"/>
      <c r="T164" s="4">
        <v>-19.036241937</v>
      </c>
      <c r="U164" s="4"/>
      <c r="V164" s="5" t="s">
        <v>120</v>
      </c>
    </row>
    <row r="165" spans="1:22" x14ac:dyDescent="0.3">
      <c r="A165" s="4" t="s">
        <v>253</v>
      </c>
      <c r="B165" s="4" t="s">
        <v>254</v>
      </c>
      <c r="C165" s="5" t="s">
        <v>256</v>
      </c>
      <c r="D165" s="4" t="s">
        <v>252</v>
      </c>
      <c r="E165" s="4" t="s">
        <v>128</v>
      </c>
      <c r="F165" s="4" t="s">
        <v>159</v>
      </c>
      <c r="G165" s="4" t="s">
        <v>105</v>
      </c>
      <c r="H165" s="4" t="s">
        <v>80</v>
      </c>
      <c r="I165" s="4" t="s">
        <v>228</v>
      </c>
      <c r="J165" s="4" t="s">
        <v>257</v>
      </c>
      <c r="K165" s="4">
        <v>-263.60000000000002</v>
      </c>
      <c r="L165" s="4"/>
      <c r="M165" s="4">
        <v>1</v>
      </c>
      <c r="N165" s="4"/>
      <c r="O165" s="4">
        <v>1999</v>
      </c>
      <c r="P165" s="4" t="s">
        <v>255</v>
      </c>
      <c r="Q165" s="4" t="s">
        <v>36</v>
      </c>
      <c r="R165" s="4">
        <f>K165</f>
        <v>-263.60000000000002</v>
      </c>
      <c r="S165" s="4">
        <f>(365-136)*0.9/44*12</f>
        <v>56.209090909090904</v>
      </c>
      <c r="T165" s="4">
        <f>R165*M165+S165</f>
        <v>-207.39090909090913</v>
      </c>
      <c r="U165" s="4"/>
      <c r="V165" s="7" t="s">
        <v>168</v>
      </c>
    </row>
    <row r="166" spans="1:22" x14ac:dyDescent="0.3">
      <c r="A166" s="4" t="s">
        <v>253</v>
      </c>
      <c r="B166" s="4" t="s">
        <v>254</v>
      </c>
      <c r="C166" s="5" t="s">
        <v>256</v>
      </c>
      <c r="D166" s="4" t="s">
        <v>252</v>
      </c>
      <c r="E166" s="4" t="s">
        <v>128</v>
      </c>
      <c r="F166" s="4" t="s">
        <v>159</v>
      </c>
      <c r="G166" s="4" t="s">
        <v>105</v>
      </c>
      <c r="H166" s="4" t="s">
        <v>80</v>
      </c>
      <c r="I166" s="4" t="s">
        <v>228</v>
      </c>
      <c r="J166" s="4" t="s">
        <v>257</v>
      </c>
      <c r="K166" s="4">
        <v>-137.19999999999999</v>
      </c>
      <c r="L166" s="4"/>
      <c r="M166" s="4">
        <v>1</v>
      </c>
      <c r="N166" s="4"/>
      <c r="O166" s="4">
        <v>2000</v>
      </c>
      <c r="P166" s="4" t="s">
        <v>255</v>
      </c>
      <c r="Q166" s="4" t="s">
        <v>36</v>
      </c>
      <c r="R166" s="4">
        <f t="shared" ref="R166:R170" si="2">K166</f>
        <v>-137.19999999999999</v>
      </c>
      <c r="S166" s="4">
        <f>(365-149)*0.9/44*12</f>
        <v>53.018181818181816</v>
      </c>
      <c r="T166" s="4">
        <f t="shared" ref="T166:T170" si="3">R166*M166+S166</f>
        <v>-84.181818181818173</v>
      </c>
      <c r="U166" s="4" t="s">
        <v>258</v>
      </c>
      <c r="V166" s="7" t="s">
        <v>168</v>
      </c>
    </row>
    <row r="167" spans="1:22" x14ac:dyDescent="0.3">
      <c r="A167" s="4" t="s">
        <v>253</v>
      </c>
      <c r="B167" s="4" t="s">
        <v>254</v>
      </c>
      <c r="C167" s="5" t="s">
        <v>256</v>
      </c>
      <c r="D167" s="4" t="s">
        <v>252</v>
      </c>
      <c r="E167" s="4" t="s">
        <v>128</v>
      </c>
      <c r="F167" s="4" t="s">
        <v>159</v>
      </c>
      <c r="G167" s="4" t="s">
        <v>105</v>
      </c>
      <c r="H167" s="4" t="s">
        <v>80</v>
      </c>
      <c r="I167" s="4" t="s">
        <v>228</v>
      </c>
      <c r="J167" s="4" t="s">
        <v>257</v>
      </c>
      <c r="K167" s="4">
        <v>-76.099999999999994</v>
      </c>
      <c r="L167" s="4"/>
      <c r="M167" s="4">
        <v>1</v>
      </c>
      <c r="N167" s="4"/>
      <c r="O167" s="4">
        <v>2001</v>
      </c>
      <c r="P167" s="4" t="s">
        <v>255</v>
      </c>
      <c r="Q167" s="4" t="s">
        <v>36</v>
      </c>
      <c r="R167" s="4">
        <f t="shared" si="2"/>
        <v>-76.099999999999994</v>
      </c>
      <c r="S167" s="4">
        <f>(365-150)*0.9/44*12</f>
        <v>52.772727272727266</v>
      </c>
      <c r="T167" s="4">
        <f t="shared" si="3"/>
        <v>-23.327272727272728</v>
      </c>
      <c r="U167" s="4" t="s">
        <v>258</v>
      </c>
      <c r="V167" s="7" t="s">
        <v>168</v>
      </c>
    </row>
    <row r="168" spans="1:22" x14ac:dyDescent="0.3">
      <c r="A168" s="4" t="s">
        <v>253</v>
      </c>
      <c r="B168" s="4" t="s">
        <v>254</v>
      </c>
      <c r="C168" s="5" t="s">
        <v>256</v>
      </c>
      <c r="D168" s="4" t="s">
        <v>252</v>
      </c>
      <c r="E168" s="4" t="s">
        <v>128</v>
      </c>
      <c r="F168" s="4" t="s">
        <v>159</v>
      </c>
      <c r="G168" s="4" t="s">
        <v>105</v>
      </c>
      <c r="H168" s="4" t="s">
        <v>80</v>
      </c>
      <c r="I168" s="4" t="s">
        <v>228</v>
      </c>
      <c r="J168" s="4" t="s">
        <v>257</v>
      </c>
      <c r="K168" s="4">
        <v>-245.5</v>
      </c>
      <c r="L168" s="4"/>
      <c r="M168" s="4">
        <v>1</v>
      </c>
      <c r="N168" s="4"/>
      <c r="O168" s="4">
        <v>1999</v>
      </c>
      <c r="P168" s="4" t="s">
        <v>255</v>
      </c>
      <c r="Q168" s="4" t="s">
        <v>36</v>
      </c>
      <c r="R168" s="4">
        <f t="shared" si="2"/>
        <v>-245.5</v>
      </c>
      <c r="S168" s="4">
        <f>(365-136)*0.9/44*12</f>
        <v>56.209090909090904</v>
      </c>
      <c r="T168" s="4">
        <f t="shared" si="3"/>
        <v>-189.29090909090911</v>
      </c>
      <c r="U168" s="4" t="s">
        <v>258</v>
      </c>
      <c r="V168" s="7" t="s">
        <v>168</v>
      </c>
    </row>
    <row r="169" spans="1:22" x14ac:dyDescent="0.3">
      <c r="A169" s="4" t="s">
        <v>253</v>
      </c>
      <c r="B169" s="4" t="s">
        <v>254</v>
      </c>
      <c r="C169" s="5" t="s">
        <v>256</v>
      </c>
      <c r="D169" s="4" t="s">
        <v>252</v>
      </c>
      <c r="E169" s="4" t="s">
        <v>128</v>
      </c>
      <c r="F169" s="4" t="s">
        <v>129</v>
      </c>
      <c r="G169" s="4" t="s">
        <v>105</v>
      </c>
      <c r="H169" s="4" t="s">
        <v>80</v>
      </c>
      <c r="I169" s="4" t="s">
        <v>228</v>
      </c>
      <c r="J169" s="4" t="s">
        <v>257</v>
      </c>
      <c r="K169" s="4">
        <v>9.9</v>
      </c>
      <c r="L169" s="4"/>
      <c r="M169" s="4">
        <v>1</v>
      </c>
      <c r="N169" s="4"/>
      <c r="O169" s="4">
        <v>2000</v>
      </c>
      <c r="P169" s="4" t="s">
        <v>255</v>
      </c>
      <c r="Q169" s="4" t="s">
        <v>36</v>
      </c>
      <c r="R169" s="4">
        <f t="shared" si="2"/>
        <v>9.9</v>
      </c>
      <c r="S169" s="4">
        <f>(365-149)*0.9/44*12</f>
        <v>53.018181818181816</v>
      </c>
      <c r="T169" s="4">
        <f t="shared" si="3"/>
        <v>62.918181818181814</v>
      </c>
      <c r="U169" s="4" t="s">
        <v>258</v>
      </c>
      <c r="V169" s="7" t="s">
        <v>168</v>
      </c>
    </row>
    <row r="170" spans="1:22" x14ac:dyDescent="0.3">
      <c r="A170" s="4" t="s">
        <v>253</v>
      </c>
      <c r="B170" s="4" t="s">
        <v>254</v>
      </c>
      <c r="C170" s="5" t="s">
        <v>256</v>
      </c>
      <c r="D170" s="4" t="s">
        <v>252</v>
      </c>
      <c r="E170" s="4" t="s">
        <v>128</v>
      </c>
      <c r="F170" s="4" t="s">
        <v>129</v>
      </c>
      <c r="G170" s="4" t="s">
        <v>105</v>
      </c>
      <c r="H170" s="4" t="s">
        <v>80</v>
      </c>
      <c r="I170" s="4" t="s">
        <v>228</v>
      </c>
      <c r="J170" s="4" t="s">
        <v>257</v>
      </c>
      <c r="K170" s="4">
        <v>19.899999999999999</v>
      </c>
      <c r="L170" s="4"/>
      <c r="M170" s="4">
        <v>1</v>
      </c>
      <c r="N170" s="4"/>
      <c r="O170" s="4">
        <v>2001</v>
      </c>
      <c r="P170" s="4" t="s">
        <v>255</v>
      </c>
      <c r="Q170" s="4" t="s">
        <v>36</v>
      </c>
      <c r="R170" s="4">
        <f t="shared" si="2"/>
        <v>19.899999999999999</v>
      </c>
      <c r="S170" s="4">
        <f>(365-150)*0.9/44*12</f>
        <v>52.772727272727266</v>
      </c>
      <c r="T170" s="4">
        <f t="shared" si="3"/>
        <v>72.672727272727258</v>
      </c>
      <c r="U170" s="4" t="s">
        <v>258</v>
      </c>
      <c r="V170" s="7" t="s">
        <v>168</v>
      </c>
    </row>
    <row r="171" spans="1:22" x14ac:dyDescent="0.3">
      <c r="A171" s="4" t="s">
        <v>125</v>
      </c>
      <c r="B171" s="4" t="s">
        <v>132</v>
      </c>
      <c r="C171" s="5" t="s">
        <v>131</v>
      </c>
      <c r="D171" s="4" t="s">
        <v>252</v>
      </c>
      <c r="E171" s="4" t="s">
        <v>128</v>
      </c>
      <c r="F171" s="4" t="s">
        <v>129</v>
      </c>
      <c r="G171" s="4" t="s">
        <v>105</v>
      </c>
      <c r="H171" s="4" t="s">
        <v>81</v>
      </c>
      <c r="I171" s="4" t="s">
        <v>130</v>
      </c>
      <c r="J171" s="4" t="s">
        <v>85</v>
      </c>
      <c r="K171" s="4"/>
      <c r="L171" s="4"/>
      <c r="M171" s="4"/>
      <c r="N171" s="4"/>
      <c r="O171" s="4">
        <v>2014</v>
      </c>
      <c r="P171" s="4" t="s">
        <v>86</v>
      </c>
      <c r="Q171" s="4" t="s">
        <v>36</v>
      </c>
      <c r="R171" s="4"/>
      <c r="S171" s="4"/>
      <c r="T171" s="6">
        <v>-94</v>
      </c>
      <c r="U171" s="4" t="s">
        <v>258</v>
      </c>
      <c r="V171" s="5" t="s">
        <v>131</v>
      </c>
    </row>
    <row r="172" spans="1:22" x14ac:dyDescent="0.3">
      <c r="A172" s="4" t="s">
        <v>126</v>
      </c>
      <c r="B172" s="4" t="s">
        <v>132</v>
      </c>
      <c r="C172" s="5" t="s">
        <v>131</v>
      </c>
      <c r="D172" s="4" t="s">
        <v>252</v>
      </c>
      <c r="E172" s="4" t="s">
        <v>128</v>
      </c>
      <c r="F172" s="4" t="s">
        <v>129</v>
      </c>
      <c r="G172" s="4" t="s">
        <v>105</v>
      </c>
      <c r="H172" s="4" t="s">
        <v>81</v>
      </c>
      <c r="I172" s="4" t="s">
        <v>130</v>
      </c>
      <c r="J172" s="4" t="s">
        <v>85</v>
      </c>
      <c r="K172" s="4"/>
      <c r="L172" s="4"/>
      <c r="M172" s="4"/>
      <c r="N172" s="4"/>
      <c r="O172" s="4">
        <v>2015</v>
      </c>
      <c r="P172" s="4" t="s">
        <v>86</v>
      </c>
      <c r="Q172" s="4" t="s">
        <v>36</v>
      </c>
      <c r="R172" s="4"/>
      <c r="S172" s="4"/>
      <c r="T172" s="6">
        <v>-105</v>
      </c>
      <c r="U172" s="4" t="s">
        <v>258</v>
      </c>
      <c r="V172" s="5" t="s">
        <v>131</v>
      </c>
    </row>
    <row r="173" spans="1:22" x14ac:dyDescent="0.3">
      <c r="A173" s="4" t="s">
        <v>127</v>
      </c>
      <c r="B173" s="4" t="s">
        <v>132</v>
      </c>
      <c r="C173" s="5" t="s">
        <v>131</v>
      </c>
      <c r="D173" s="4" t="s">
        <v>252</v>
      </c>
      <c r="E173" s="4" t="s">
        <v>128</v>
      </c>
      <c r="F173" s="4" t="s">
        <v>129</v>
      </c>
      <c r="G173" s="4" t="s">
        <v>105</v>
      </c>
      <c r="H173" s="4" t="s">
        <v>81</v>
      </c>
      <c r="I173" s="4" t="s">
        <v>130</v>
      </c>
      <c r="J173" s="4" t="s">
        <v>85</v>
      </c>
      <c r="K173" s="4"/>
      <c r="L173" s="4"/>
      <c r="M173" s="4"/>
      <c r="N173" s="4"/>
      <c r="O173" s="4">
        <v>2016</v>
      </c>
      <c r="P173" s="4" t="s">
        <v>86</v>
      </c>
      <c r="Q173" s="4" t="s">
        <v>36</v>
      </c>
      <c r="R173" s="4"/>
      <c r="S173" s="4"/>
      <c r="T173" s="6">
        <v>-70</v>
      </c>
      <c r="U173" s="4" t="s">
        <v>258</v>
      </c>
      <c r="V173" s="5" t="s">
        <v>131</v>
      </c>
    </row>
    <row r="174" spans="1:22" x14ac:dyDescent="0.3">
      <c r="A174" s="4" t="s">
        <v>152</v>
      </c>
      <c r="B174" s="4" t="s">
        <v>153</v>
      </c>
      <c r="C174" s="5" t="s">
        <v>154</v>
      </c>
      <c r="D174" s="4" t="s">
        <v>155</v>
      </c>
      <c r="E174" s="4"/>
      <c r="F174" s="4" t="s">
        <v>41</v>
      </c>
      <c r="G174" s="4" t="s">
        <v>157</v>
      </c>
      <c r="H174" s="4" t="s">
        <v>81</v>
      </c>
      <c r="I174" s="4" t="s">
        <v>156</v>
      </c>
      <c r="J174" s="4"/>
      <c r="K174" s="4"/>
      <c r="L174" s="4"/>
      <c r="M174" s="4"/>
      <c r="N174" s="4"/>
      <c r="O174" s="4" t="s">
        <v>161</v>
      </c>
      <c r="P174" s="4" t="s">
        <v>86</v>
      </c>
      <c r="Q174" s="4" t="s">
        <v>36</v>
      </c>
      <c r="R174" s="4"/>
      <c r="S174" s="4"/>
      <c r="T174" s="6">
        <v>-53</v>
      </c>
      <c r="U174" s="4"/>
      <c r="V174" s="4" t="s">
        <v>162</v>
      </c>
    </row>
    <row r="175" spans="1:22" x14ac:dyDescent="0.3">
      <c r="A175" s="4" t="s">
        <v>152</v>
      </c>
      <c r="B175" s="4" t="s">
        <v>153</v>
      </c>
      <c r="C175" s="5" t="s">
        <v>154</v>
      </c>
      <c r="D175" s="4" t="s">
        <v>155</v>
      </c>
      <c r="E175" s="4"/>
      <c r="F175" s="4" t="s">
        <v>41</v>
      </c>
      <c r="G175" s="4" t="s">
        <v>157</v>
      </c>
      <c r="H175" s="4" t="s">
        <v>81</v>
      </c>
      <c r="I175" s="4" t="s">
        <v>156</v>
      </c>
      <c r="J175" s="4"/>
      <c r="K175" s="4"/>
      <c r="L175" s="4"/>
      <c r="M175" s="4"/>
      <c r="N175" s="4"/>
      <c r="O175" s="4" t="s">
        <v>146</v>
      </c>
      <c r="P175" s="4" t="s">
        <v>86</v>
      </c>
      <c r="Q175" s="4" t="s">
        <v>36</v>
      </c>
      <c r="R175" s="4"/>
      <c r="S175" s="4"/>
      <c r="T175" s="6">
        <v>-73</v>
      </c>
      <c r="U175" s="4"/>
      <c r="V175" s="4" t="s">
        <v>162</v>
      </c>
    </row>
    <row r="176" spans="1:22" x14ac:dyDescent="0.3">
      <c r="A176" s="4" t="s">
        <v>152</v>
      </c>
      <c r="B176" s="4" t="s">
        <v>153</v>
      </c>
      <c r="C176" s="5" t="s">
        <v>154</v>
      </c>
      <c r="D176" s="4" t="s">
        <v>158</v>
      </c>
      <c r="E176" s="4"/>
      <c r="F176" s="4" t="s">
        <v>159</v>
      </c>
      <c r="G176" s="4" t="s">
        <v>157</v>
      </c>
      <c r="H176" s="4" t="s">
        <v>81</v>
      </c>
      <c r="I176" s="4" t="s">
        <v>160</v>
      </c>
      <c r="J176" s="4" t="s">
        <v>85</v>
      </c>
      <c r="K176" s="4"/>
      <c r="L176" s="4"/>
      <c r="M176" s="4"/>
      <c r="N176" s="4"/>
      <c r="O176" s="4" t="s">
        <v>161</v>
      </c>
      <c r="P176" s="4" t="s">
        <v>86</v>
      </c>
      <c r="Q176" s="4" t="s">
        <v>36</v>
      </c>
      <c r="R176" s="4"/>
      <c r="S176" s="4"/>
      <c r="T176" s="6">
        <v>-130</v>
      </c>
      <c r="U176" s="4"/>
      <c r="V176" s="4" t="s">
        <v>162</v>
      </c>
    </row>
    <row r="177" spans="1:22" x14ac:dyDescent="0.3">
      <c r="A177" s="4" t="s">
        <v>152</v>
      </c>
      <c r="B177" s="4" t="s">
        <v>153</v>
      </c>
      <c r="C177" s="5" t="s">
        <v>154</v>
      </c>
      <c r="D177" s="4" t="s">
        <v>158</v>
      </c>
      <c r="E177" s="4"/>
      <c r="F177" s="4" t="s">
        <v>159</v>
      </c>
      <c r="G177" s="4" t="s">
        <v>157</v>
      </c>
      <c r="H177" s="4" t="s">
        <v>81</v>
      </c>
      <c r="I177" s="4" t="s">
        <v>160</v>
      </c>
      <c r="J177" s="4" t="s">
        <v>85</v>
      </c>
      <c r="K177" s="4"/>
      <c r="L177" s="4"/>
      <c r="M177" s="4"/>
      <c r="N177" s="4"/>
      <c r="O177" s="4" t="s">
        <v>146</v>
      </c>
      <c r="P177" s="4" t="s">
        <v>86</v>
      </c>
      <c r="Q177" s="4" t="s">
        <v>36</v>
      </c>
      <c r="R177" s="4"/>
      <c r="S177" s="4"/>
      <c r="T177" s="6">
        <v>-300</v>
      </c>
      <c r="U177" s="4"/>
      <c r="V177" s="4" t="s">
        <v>162</v>
      </c>
    </row>
    <row r="178" spans="1:22" x14ac:dyDescent="0.3">
      <c r="A178" s="4" t="s">
        <v>163</v>
      </c>
      <c r="B178" s="4" t="s">
        <v>153</v>
      </c>
      <c r="C178" s="5" t="s">
        <v>164</v>
      </c>
      <c r="D178" s="4" t="s">
        <v>165</v>
      </c>
      <c r="E178" s="4" t="s">
        <v>95</v>
      </c>
      <c r="F178" s="4" t="s">
        <v>159</v>
      </c>
      <c r="G178" s="4" t="s">
        <v>166</v>
      </c>
      <c r="H178" s="4" t="s">
        <v>81</v>
      </c>
      <c r="I178" s="4" t="s">
        <v>160</v>
      </c>
      <c r="J178" s="4" t="s">
        <v>85</v>
      </c>
      <c r="K178" s="4">
        <v>-991</v>
      </c>
      <c r="L178" s="4">
        <v>37</v>
      </c>
      <c r="M178" s="4">
        <v>1</v>
      </c>
      <c r="N178" s="4"/>
      <c r="O178" s="4">
        <v>2005</v>
      </c>
      <c r="P178" s="4" t="s">
        <v>86</v>
      </c>
      <c r="Q178" s="4" t="s">
        <v>167</v>
      </c>
      <c r="R178" s="4">
        <f>K178/44*12</f>
        <v>-270.27272727272725</v>
      </c>
      <c r="S178" s="4"/>
      <c r="T178" s="6">
        <f>R178*M178</f>
        <v>-270.27272727272725</v>
      </c>
      <c r="U178" s="4"/>
      <c r="V178" s="4" t="s">
        <v>168</v>
      </c>
    </row>
    <row r="179" spans="1:22" x14ac:dyDescent="0.3">
      <c r="A179" s="4" t="s">
        <v>163</v>
      </c>
      <c r="B179" s="4" t="s">
        <v>153</v>
      </c>
      <c r="C179" s="5" t="s">
        <v>164</v>
      </c>
      <c r="D179" s="4" t="s">
        <v>165</v>
      </c>
      <c r="E179" s="4" t="s">
        <v>95</v>
      </c>
      <c r="F179" s="4" t="s">
        <v>159</v>
      </c>
      <c r="G179" s="4" t="s">
        <v>166</v>
      </c>
      <c r="H179" s="4" t="s">
        <v>81</v>
      </c>
      <c r="I179" s="4" t="s">
        <v>160</v>
      </c>
      <c r="J179" s="4" t="s">
        <v>85</v>
      </c>
      <c r="K179" s="4">
        <v>-513</v>
      </c>
      <c r="L179" s="4">
        <v>114</v>
      </c>
      <c r="M179" s="4">
        <v>1</v>
      </c>
      <c r="N179" s="4"/>
      <c r="O179" s="4">
        <v>2006</v>
      </c>
      <c r="P179" s="4" t="s">
        <v>86</v>
      </c>
      <c r="Q179" s="4" t="s">
        <v>167</v>
      </c>
      <c r="R179" s="4">
        <f>K179/44*12</f>
        <v>-139.90909090909091</v>
      </c>
      <c r="S179" s="4"/>
      <c r="T179" s="6">
        <f t="shared" ref="T179:T190" si="4">R179*M179</f>
        <v>-139.90909090909091</v>
      </c>
      <c r="U179" s="4"/>
      <c r="V179" s="4" t="s">
        <v>168</v>
      </c>
    </row>
    <row r="180" spans="1:22" x14ac:dyDescent="0.3">
      <c r="A180" s="4" t="s">
        <v>163</v>
      </c>
      <c r="B180" s="4" t="s">
        <v>153</v>
      </c>
      <c r="C180" s="5" t="s">
        <v>164</v>
      </c>
      <c r="D180" s="4" t="s">
        <v>165</v>
      </c>
      <c r="E180" s="4" t="s">
        <v>95</v>
      </c>
      <c r="F180" s="4" t="s">
        <v>159</v>
      </c>
      <c r="G180" s="4" t="s">
        <v>166</v>
      </c>
      <c r="H180" s="4" t="s">
        <v>81</v>
      </c>
      <c r="I180" s="4" t="s">
        <v>160</v>
      </c>
      <c r="J180" s="4" t="s">
        <v>85</v>
      </c>
      <c r="K180" s="4">
        <v>-952</v>
      </c>
      <c r="L180" s="4">
        <v>35</v>
      </c>
      <c r="M180" s="4">
        <v>1</v>
      </c>
      <c r="N180" s="4"/>
      <c r="O180" s="4">
        <v>2007</v>
      </c>
      <c r="P180" s="4" t="s">
        <v>86</v>
      </c>
      <c r="Q180" s="4" t="s">
        <v>167</v>
      </c>
      <c r="R180" s="4">
        <f>K180/44*12</f>
        <v>-259.63636363636363</v>
      </c>
      <c r="S180" s="4"/>
      <c r="T180" s="6">
        <f t="shared" si="4"/>
        <v>-259.63636363636363</v>
      </c>
      <c r="U180" s="4"/>
      <c r="V180" s="4" t="s">
        <v>168</v>
      </c>
    </row>
    <row r="181" spans="1:22" x14ac:dyDescent="0.3">
      <c r="A181" s="4" t="s">
        <v>163</v>
      </c>
      <c r="B181" s="4" t="s">
        <v>153</v>
      </c>
      <c r="C181" s="5" t="s">
        <v>164</v>
      </c>
      <c r="D181" s="4" t="s">
        <v>165</v>
      </c>
      <c r="E181" s="4" t="s">
        <v>95</v>
      </c>
      <c r="F181" s="4" t="s">
        <v>159</v>
      </c>
      <c r="G181" s="4" t="s">
        <v>166</v>
      </c>
      <c r="H181" s="4" t="s">
        <v>81</v>
      </c>
      <c r="I181" s="4" t="s">
        <v>160</v>
      </c>
      <c r="J181" s="4" t="s">
        <v>85</v>
      </c>
      <c r="K181" s="4">
        <v>-970</v>
      </c>
      <c r="L181" s="4">
        <v>35</v>
      </c>
      <c r="M181" s="4">
        <v>1</v>
      </c>
      <c r="N181" s="4"/>
      <c r="O181" s="4">
        <v>2008</v>
      </c>
      <c r="P181" s="4" t="s">
        <v>86</v>
      </c>
      <c r="Q181" s="4" t="s">
        <v>167</v>
      </c>
      <c r="R181" s="4">
        <f>K181/44*12</f>
        <v>-264.54545454545456</v>
      </c>
      <c r="S181" s="4"/>
      <c r="T181" s="6">
        <f t="shared" si="4"/>
        <v>-264.54545454545456</v>
      </c>
      <c r="U181" s="4"/>
      <c r="V181" s="4" t="s">
        <v>168</v>
      </c>
    </row>
    <row r="182" spans="1:22" x14ac:dyDescent="0.3">
      <c r="A182" s="4" t="s">
        <v>169</v>
      </c>
      <c r="B182" s="4" t="s">
        <v>153</v>
      </c>
      <c r="C182" s="5" t="s">
        <v>170</v>
      </c>
      <c r="D182" s="4" t="s">
        <v>171</v>
      </c>
      <c r="E182" s="4" t="s">
        <v>172</v>
      </c>
      <c r="F182" s="4" t="s">
        <v>159</v>
      </c>
      <c r="G182" s="4" t="s">
        <v>67</v>
      </c>
      <c r="H182" s="4" t="s">
        <v>80</v>
      </c>
      <c r="I182" s="4" t="s">
        <v>173</v>
      </c>
      <c r="J182" s="4" t="s">
        <v>175</v>
      </c>
      <c r="K182" s="4">
        <v>458</v>
      </c>
      <c r="L182" s="4">
        <v>255</v>
      </c>
      <c r="M182" s="4">
        <v>1</v>
      </c>
      <c r="N182" s="4" t="s">
        <v>174</v>
      </c>
      <c r="O182" s="4" t="s">
        <v>176</v>
      </c>
      <c r="P182" s="4" t="s">
        <v>49</v>
      </c>
      <c r="Q182" s="4" t="s">
        <v>36</v>
      </c>
      <c r="R182" s="4">
        <f t="shared" ref="R182:R187" si="5">K182</f>
        <v>458</v>
      </c>
      <c r="S182" s="4"/>
      <c r="T182" s="6">
        <f t="shared" si="4"/>
        <v>458</v>
      </c>
      <c r="U182" s="4"/>
      <c r="V182" s="4" t="s">
        <v>168</v>
      </c>
    </row>
    <row r="183" spans="1:22" x14ac:dyDescent="0.3">
      <c r="A183" s="4" t="s">
        <v>169</v>
      </c>
      <c r="B183" s="4" t="s">
        <v>153</v>
      </c>
      <c r="C183" s="5" t="s">
        <v>170</v>
      </c>
      <c r="D183" s="4" t="s">
        <v>171</v>
      </c>
      <c r="E183" s="4" t="s">
        <v>172</v>
      </c>
      <c r="F183" s="4" t="s">
        <v>159</v>
      </c>
      <c r="G183" s="4" t="s">
        <v>67</v>
      </c>
      <c r="H183" s="4" t="s">
        <v>80</v>
      </c>
      <c r="I183" s="4" t="s">
        <v>173</v>
      </c>
      <c r="J183" s="4" t="s">
        <v>175</v>
      </c>
      <c r="K183" s="4">
        <v>482</v>
      </c>
      <c r="L183" s="4">
        <v>238</v>
      </c>
      <c r="M183" s="4">
        <v>1</v>
      </c>
      <c r="N183" s="4" t="s">
        <v>174</v>
      </c>
      <c r="O183" s="4" t="s">
        <v>177</v>
      </c>
      <c r="P183" s="4" t="s">
        <v>49</v>
      </c>
      <c r="Q183" s="4" t="s">
        <v>36</v>
      </c>
      <c r="R183" s="4">
        <f t="shared" si="5"/>
        <v>482</v>
      </c>
      <c r="S183" s="4"/>
      <c r="T183" s="6">
        <f t="shared" si="4"/>
        <v>482</v>
      </c>
      <c r="U183" s="4"/>
      <c r="V183" s="4" t="s">
        <v>168</v>
      </c>
    </row>
    <row r="184" spans="1:22" x14ac:dyDescent="0.3">
      <c r="A184" s="4" t="s">
        <v>169</v>
      </c>
      <c r="B184" s="4" t="s">
        <v>153</v>
      </c>
      <c r="C184" s="5" t="s">
        <v>170</v>
      </c>
      <c r="D184" s="4" t="s">
        <v>171</v>
      </c>
      <c r="E184" s="4" t="s">
        <v>172</v>
      </c>
      <c r="F184" s="4" t="s">
        <v>108</v>
      </c>
      <c r="G184" s="4" t="s">
        <v>67</v>
      </c>
      <c r="H184" s="4" t="s">
        <v>80</v>
      </c>
      <c r="I184" s="4" t="s">
        <v>173</v>
      </c>
      <c r="J184" s="4" t="s">
        <v>175</v>
      </c>
      <c r="K184" s="4">
        <v>-148</v>
      </c>
      <c r="L184" s="4">
        <v>231</v>
      </c>
      <c r="M184" s="4">
        <v>1</v>
      </c>
      <c r="N184" s="4" t="s">
        <v>174</v>
      </c>
      <c r="O184" s="4" t="s">
        <v>176</v>
      </c>
      <c r="P184" s="4" t="s">
        <v>49</v>
      </c>
      <c r="Q184" s="4" t="s">
        <v>36</v>
      </c>
      <c r="R184" s="4">
        <f t="shared" si="5"/>
        <v>-148</v>
      </c>
      <c r="S184" s="4"/>
      <c r="T184" s="6">
        <f t="shared" si="4"/>
        <v>-148</v>
      </c>
      <c r="U184" s="4"/>
      <c r="V184" s="4" t="s">
        <v>168</v>
      </c>
    </row>
    <row r="185" spans="1:22" x14ac:dyDescent="0.3">
      <c r="A185" s="4" t="s">
        <v>169</v>
      </c>
      <c r="B185" s="4" t="s">
        <v>153</v>
      </c>
      <c r="C185" s="5" t="s">
        <v>170</v>
      </c>
      <c r="D185" s="4" t="s">
        <v>171</v>
      </c>
      <c r="E185" s="4" t="s">
        <v>172</v>
      </c>
      <c r="F185" s="4" t="s">
        <v>108</v>
      </c>
      <c r="G185" s="4" t="s">
        <v>67</v>
      </c>
      <c r="H185" s="4" t="s">
        <v>80</v>
      </c>
      <c r="I185" s="4" t="s">
        <v>173</v>
      </c>
      <c r="J185" s="4" t="s">
        <v>175</v>
      </c>
      <c r="K185" s="4">
        <v>88</v>
      </c>
      <c r="L185" s="4">
        <v>200</v>
      </c>
      <c r="M185" s="4">
        <v>1</v>
      </c>
      <c r="N185" s="4" t="s">
        <v>174</v>
      </c>
      <c r="O185" s="4" t="s">
        <v>177</v>
      </c>
      <c r="P185" s="4" t="s">
        <v>49</v>
      </c>
      <c r="Q185" s="4" t="s">
        <v>36</v>
      </c>
      <c r="R185" s="4">
        <f t="shared" si="5"/>
        <v>88</v>
      </c>
      <c r="S185" s="4"/>
      <c r="T185" s="6">
        <f t="shared" si="4"/>
        <v>88</v>
      </c>
      <c r="U185" s="4"/>
      <c r="V185" s="4" t="s">
        <v>168</v>
      </c>
    </row>
    <row r="186" spans="1:22" x14ac:dyDescent="0.3">
      <c r="A186" s="4" t="s">
        <v>169</v>
      </c>
      <c r="B186" s="4" t="s">
        <v>153</v>
      </c>
      <c r="C186" s="5" t="s">
        <v>170</v>
      </c>
      <c r="D186" s="4" t="s">
        <v>171</v>
      </c>
      <c r="E186" s="4" t="s">
        <v>172</v>
      </c>
      <c r="F186" s="4" t="s">
        <v>41</v>
      </c>
      <c r="G186" s="4" t="s">
        <v>67</v>
      </c>
      <c r="H186" s="4" t="s">
        <v>80</v>
      </c>
      <c r="I186" s="4" t="s">
        <v>41</v>
      </c>
      <c r="J186" s="4" t="s">
        <v>175</v>
      </c>
      <c r="K186" s="4">
        <v>-8</v>
      </c>
      <c r="L186" s="4">
        <v>116</v>
      </c>
      <c r="M186" s="4">
        <v>1</v>
      </c>
      <c r="N186" s="4" t="s">
        <v>174</v>
      </c>
      <c r="O186" s="4" t="s">
        <v>176</v>
      </c>
      <c r="P186" s="4" t="s">
        <v>49</v>
      </c>
      <c r="Q186" s="4" t="s">
        <v>36</v>
      </c>
      <c r="R186" s="4">
        <f t="shared" si="5"/>
        <v>-8</v>
      </c>
      <c r="S186" s="4"/>
      <c r="T186" s="6">
        <f t="shared" si="4"/>
        <v>-8</v>
      </c>
      <c r="U186" s="4"/>
      <c r="V186" s="4" t="s">
        <v>168</v>
      </c>
    </row>
    <row r="187" spans="1:22" x14ac:dyDescent="0.3">
      <c r="A187" s="4" t="s">
        <v>169</v>
      </c>
      <c r="B187" s="4" t="s">
        <v>153</v>
      </c>
      <c r="C187" s="5" t="s">
        <v>170</v>
      </c>
      <c r="D187" s="4" t="s">
        <v>171</v>
      </c>
      <c r="E187" s="4" t="s">
        <v>172</v>
      </c>
      <c r="F187" s="4" t="s">
        <v>41</v>
      </c>
      <c r="G187" s="4" t="s">
        <v>67</v>
      </c>
      <c r="H187" s="4" t="s">
        <v>80</v>
      </c>
      <c r="I187" s="4" t="s">
        <v>41</v>
      </c>
      <c r="J187" s="4" t="s">
        <v>175</v>
      </c>
      <c r="K187" s="4">
        <v>-127</v>
      </c>
      <c r="L187" s="4">
        <v>92</v>
      </c>
      <c r="M187" s="4">
        <v>1</v>
      </c>
      <c r="N187" s="4" t="s">
        <v>174</v>
      </c>
      <c r="O187" s="4" t="s">
        <v>177</v>
      </c>
      <c r="P187" s="4" t="s">
        <v>49</v>
      </c>
      <c r="Q187" s="4" t="s">
        <v>36</v>
      </c>
      <c r="R187" s="4">
        <f t="shared" si="5"/>
        <v>-127</v>
      </c>
      <c r="S187" s="4"/>
      <c r="T187" s="6">
        <f t="shared" si="4"/>
        <v>-127</v>
      </c>
      <c r="U187" s="4"/>
      <c r="V187" s="4" t="s">
        <v>168</v>
      </c>
    </row>
    <row r="188" spans="1:22" x14ac:dyDescent="0.3">
      <c r="A188" s="4" t="s">
        <v>179</v>
      </c>
      <c r="B188" s="4" t="s">
        <v>18</v>
      </c>
      <c r="C188" s="5" t="s">
        <v>184</v>
      </c>
      <c r="D188" s="4" t="s">
        <v>181</v>
      </c>
      <c r="E188" s="4"/>
      <c r="F188" s="4" t="s">
        <v>159</v>
      </c>
      <c r="G188" s="4" t="s">
        <v>112</v>
      </c>
      <c r="H188" s="4" t="s">
        <v>80</v>
      </c>
      <c r="I188" s="4" t="s">
        <v>173</v>
      </c>
      <c r="J188" s="4" t="s">
        <v>175</v>
      </c>
      <c r="K188" s="4">
        <v>10.4</v>
      </c>
      <c r="L188" s="4"/>
      <c r="M188" s="4">
        <v>1</v>
      </c>
      <c r="N188" s="4"/>
      <c r="O188" s="4"/>
      <c r="P188" s="4" t="s">
        <v>49</v>
      </c>
      <c r="Q188" s="4" t="s">
        <v>185</v>
      </c>
      <c r="R188" s="4">
        <f t="shared" ref="R188:R193" si="6">K188*100</f>
        <v>1040</v>
      </c>
      <c r="S188" s="4"/>
      <c r="T188" s="6">
        <f t="shared" si="4"/>
        <v>1040</v>
      </c>
      <c r="U188" s="4"/>
      <c r="V188" s="4" t="s">
        <v>180</v>
      </c>
    </row>
    <row r="189" spans="1:22" x14ac:dyDescent="0.3">
      <c r="A189" s="4" t="s">
        <v>179</v>
      </c>
      <c r="B189" s="4" t="s">
        <v>18</v>
      </c>
      <c r="C189" s="5" t="s">
        <v>184</v>
      </c>
      <c r="D189" s="4" t="s">
        <v>182</v>
      </c>
      <c r="E189" s="4"/>
      <c r="F189" s="4" t="s">
        <v>159</v>
      </c>
      <c r="G189" s="4" t="s">
        <v>112</v>
      </c>
      <c r="H189" s="4" t="s">
        <v>80</v>
      </c>
      <c r="I189" s="4" t="s">
        <v>173</v>
      </c>
      <c r="J189" s="4" t="s">
        <v>175</v>
      </c>
      <c r="K189" s="4">
        <v>-0.1</v>
      </c>
      <c r="L189" s="4"/>
      <c r="M189" s="4">
        <v>1</v>
      </c>
      <c r="N189" s="4"/>
      <c r="O189" s="4"/>
      <c r="P189" s="4" t="s">
        <v>49</v>
      </c>
      <c r="Q189" s="4" t="s">
        <v>185</v>
      </c>
      <c r="R189" s="4">
        <f t="shared" si="6"/>
        <v>-10</v>
      </c>
      <c r="S189" s="4"/>
      <c r="T189" s="6">
        <f t="shared" si="4"/>
        <v>-10</v>
      </c>
      <c r="U189" s="4"/>
      <c r="V189" s="4" t="s">
        <v>180</v>
      </c>
    </row>
    <row r="190" spans="1:22" x14ac:dyDescent="0.3">
      <c r="A190" s="4" t="s">
        <v>179</v>
      </c>
      <c r="B190" s="4" t="s">
        <v>18</v>
      </c>
      <c r="C190" s="5" t="s">
        <v>184</v>
      </c>
      <c r="D190" s="4" t="s">
        <v>183</v>
      </c>
      <c r="E190" s="4"/>
      <c r="F190" s="4" t="s">
        <v>159</v>
      </c>
      <c r="G190" s="4" t="s">
        <v>112</v>
      </c>
      <c r="H190" s="4" t="s">
        <v>80</v>
      </c>
      <c r="I190" s="4" t="s">
        <v>173</v>
      </c>
      <c r="J190" s="4" t="s">
        <v>175</v>
      </c>
      <c r="K190" s="4">
        <v>4.4000000000000004</v>
      </c>
      <c r="L190" s="4"/>
      <c r="M190" s="4">
        <v>1</v>
      </c>
      <c r="N190" s="4"/>
      <c r="O190" s="4"/>
      <c r="P190" s="4" t="s">
        <v>49</v>
      </c>
      <c r="Q190" s="4" t="s">
        <v>185</v>
      </c>
      <c r="R190" s="4">
        <f t="shared" si="6"/>
        <v>440.00000000000006</v>
      </c>
      <c r="S190" s="4"/>
      <c r="T190" s="6">
        <f t="shared" si="4"/>
        <v>440.00000000000006</v>
      </c>
      <c r="U190" s="4"/>
      <c r="V190" s="4" t="s">
        <v>180</v>
      </c>
    </row>
    <row r="191" spans="1:22" x14ac:dyDescent="0.3">
      <c r="A191" s="4" t="s">
        <v>179</v>
      </c>
      <c r="B191" s="4" t="s">
        <v>18</v>
      </c>
      <c r="C191" s="5" t="s">
        <v>184</v>
      </c>
      <c r="D191" s="4" t="s">
        <v>186</v>
      </c>
      <c r="E191" s="4"/>
      <c r="F191" s="4" t="s">
        <v>159</v>
      </c>
      <c r="G191" s="4" t="s">
        <v>112</v>
      </c>
      <c r="H191" s="4" t="s">
        <v>80</v>
      </c>
      <c r="I191" s="4" t="s">
        <v>173</v>
      </c>
      <c r="J191" s="4" t="s">
        <v>175</v>
      </c>
      <c r="K191" s="4">
        <v>5.0999999999999996</v>
      </c>
      <c r="L191" s="4"/>
      <c r="M191" s="4">
        <v>1</v>
      </c>
      <c r="N191" s="4"/>
      <c r="O191" s="4"/>
      <c r="P191" s="4" t="s">
        <v>49</v>
      </c>
      <c r="Q191" s="4" t="s">
        <v>185</v>
      </c>
      <c r="R191" s="4">
        <f t="shared" si="6"/>
        <v>509.99999999999994</v>
      </c>
      <c r="S191" s="4"/>
      <c r="T191" s="6">
        <f t="shared" ref="T191:T226" si="7">R191*M191</f>
        <v>509.99999999999994</v>
      </c>
      <c r="U191" s="4"/>
      <c r="V191" s="4" t="s">
        <v>180</v>
      </c>
    </row>
    <row r="192" spans="1:22" x14ac:dyDescent="0.3">
      <c r="A192" s="4" t="s">
        <v>179</v>
      </c>
      <c r="B192" s="4" t="s">
        <v>18</v>
      </c>
      <c r="C192" s="5" t="s">
        <v>184</v>
      </c>
      <c r="D192" s="4" t="s">
        <v>187</v>
      </c>
      <c r="E192" s="4"/>
      <c r="F192" s="4" t="s">
        <v>159</v>
      </c>
      <c r="G192" s="4" t="s">
        <v>112</v>
      </c>
      <c r="H192" s="4" t="s">
        <v>80</v>
      </c>
      <c r="I192" s="4" t="s">
        <v>173</v>
      </c>
      <c r="J192" s="4" t="s">
        <v>175</v>
      </c>
      <c r="K192" s="4">
        <v>2.1</v>
      </c>
      <c r="L192" s="4"/>
      <c r="M192" s="4">
        <v>1</v>
      </c>
      <c r="N192" s="4"/>
      <c r="O192" s="4"/>
      <c r="P192" s="4" t="s">
        <v>49</v>
      </c>
      <c r="Q192" s="4" t="s">
        <v>185</v>
      </c>
      <c r="R192" s="4">
        <f t="shared" si="6"/>
        <v>210</v>
      </c>
      <c r="S192" s="4"/>
      <c r="T192" s="6">
        <f t="shared" si="7"/>
        <v>210</v>
      </c>
      <c r="U192" s="4"/>
      <c r="V192" s="4" t="s">
        <v>180</v>
      </c>
    </row>
    <row r="193" spans="1:22" x14ac:dyDescent="0.3">
      <c r="A193" s="4" t="s">
        <v>179</v>
      </c>
      <c r="B193" s="4" t="s">
        <v>18</v>
      </c>
      <c r="C193" s="5" t="s">
        <v>184</v>
      </c>
      <c r="D193" s="4" t="s">
        <v>188</v>
      </c>
      <c r="E193" s="4"/>
      <c r="F193" s="4" t="s">
        <v>159</v>
      </c>
      <c r="G193" s="4" t="s">
        <v>112</v>
      </c>
      <c r="H193" s="4" t="s">
        <v>80</v>
      </c>
      <c r="I193" s="4" t="s">
        <v>173</v>
      </c>
      <c r="J193" s="4" t="s">
        <v>175</v>
      </c>
      <c r="K193" s="4">
        <v>2.9</v>
      </c>
      <c r="L193" s="4"/>
      <c r="M193" s="4">
        <v>1</v>
      </c>
      <c r="N193" s="4"/>
      <c r="O193" s="4"/>
      <c r="P193" s="4" t="s">
        <v>49</v>
      </c>
      <c r="Q193" s="4" t="s">
        <v>185</v>
      </c>
      <c r="R193" s="4">
        <f t="shared" si="6"/>
        <v>290</v>
      </c>
      <c r="S193" s="4"/>
      <c r="T193" s="6">
        <f t="shared" si="7"/>
        <v>290</v>
      </c>
      <c r="U193" s="4"/>
      <c r="V193" s="4" t="s">
        <v>180</v>
      </c>
    </row>
    <row r="194" spans="1:22" x14ac:dyDescent="0.3">
      <c r="A194" s="4" t="s">
        <v>179</v>
      </c>
      <c r="B194" s="4" t="s">
        <v>18</v>
      </c>
      <c r="C194" s="5" t="s">
        <v>184</v>
      </c>
      <c r="D194" s="4" t="s">
        <v>189</v>
      </c>
      <c r="E194" s="4"/>
      <c r="F194" s="4" t="s">
        <v>159</v>
      </c>
      <c r="G194" s="4" t="s">
        <v>112</v>
      </c>
      <c r="H194" s="4" t="s">
        <v>80</v>
      </c>
      <c r="I194" s="4" t="s">
        <v>173</v>
      </c>
      <c r="J194" s="4" t="s">
        <v>175</v>
      </c>
      <c r="K194" s="4">
        <v>6.8</v>
      </c>
      <c r="L194" s="4"/>
      <c r="M194" s="4">
        <v>1</v>
      </c>
      <c r="N194" s="4"/>
      <c r="O194" s="4"/>
      <c r="P194" s="4" t="s">
        <v>49</v>
      </c>
      <c r="Q194" s="4" t="s">
        <v>185</v>
      </c>
      <c r="R194" s="4">
        <f t="shared" ref="R194:R203" si="8">K194*100</f>
        <v>680</v>
      </c>
      <c r="S194" s="4"/>
      <c r="T194" s="6">
        <f t="shared" si="7"/>
        <v>680</v>
      </c>
      <c r="U194" s="4"/>
      <c r="V194" s="4" t="s">
        <v>180</v>
      </c>
    </row>
    <row r="195" spans="1:22" x14ac:dyDescent="0.3">
      <c r="A195" s="4" t="s">
        <v>179</v>
      </c>
      <c r="B195" s="4" t="s">
        <v>18</v>
      </c>
      <c r="C195" s="5" t="s">
        <v>184</v>
      </c>
      <c r="D195" s="4" t="s">
        <v>190</v>
      </c>
      <c r="E195" s="4"/>
      <c r="F195" s="4" t="s">
        <v>159</v>
      </c>
      <c r="G195" s="4" t="s">
        <v>112</v>
      </c>
      <c r="H195" s="4" t="s">
        <v>80</v>
      </c>
      <c r="I195" s="4" t="s">
        <v>173</v>
      </c>
      <c r="J195" s="4" t="s">
        <v>175</v>
      </c>
      <c r="K195" s="4">
        <v>7.3</v>
      </c>
      <c r="L195" s="4"/>
      <c r="M195" s="4">
        <v>1</v>
      </c>
      <c r="N195" s="4"/>
      <c r="O195" s="4"/>
      <c r="P195" s="4" t="s">
        <v>49</v>
      </c>
      <c r="Q195" s="4" t="s">
        <v>185</v>
      </c>
      <c r="R195" s="4">
        <f t="shared" si="8"/>
        <v>730</v>
      </c>
      <c r="S195" s="4"/>
      <c r="T195" s="6">
        <f t="shared" si="7"/>
        <v>730</v>
      </c>
      <c r="U195" s="4"/>
      <c r="V195" s="4" t="s">
        <v>180</v>
      </c>
    </row>
    <row r="196" spans="1:22" x14ac:dyDescent="0.3">
      <c r="A196" s="4" t="s">
        <v>179</v>
      </c>
      <c r="B196" s="4" t="s">
        <v>18</v>
      </c>
      <c r="C196" s="5" t="s">
        <v>184</v>
      </c>
      <c r="D196" s="4" t="s">
        <v>191</v>
      </c>
      <c r="E196" s="4"/>
      <c r="F196" s="4" t="s">
        <v>159</v>
      </c>
      <c r="G196" s="4" t="s">
        <v>112</v>
      </c>
      <c r="H196" s="4" t="s">
        <v>80</v>
      </c>
      <c r="I196" s="4" t="s">
        <v>173</v>
      </c>
      <c r="J196" s="4" t="s">
        <v>175</v>
      </c>
      <c r="K196" s="4">
        <v>2.9</v>
      </c>
      <c r="L196" s="4"/>
      <c r="M196" s="4">
        <v>1</v>
      </c>
      <c r="N196" s="4"/>
      <c r="O196" s="4"/>
      <c r="P196" s="4" t="s">
        <v>49</v>
      </c>
      <c r="Q196" s="4" t="s">
        <v>185</v>
      </c>
      <c r="R196" s="4">
        <f t="shared" si="8"/>
        <v>290</v>
      </c>
      <c r="S196" s="4"/>
      <c r="T196" s="6">
        <f t="shared" si="7"/>
        <v>290</v>
      </c>
      <c r="U196" s="4"/>
      <c r="V196" s="4" t="s">
        <v>180</v>
      </c>
    </row>
    <row r="197" spans="1:22" x14ac:dyDescent="0.3">
      <c r="A197" s="4" t="s">
        <v>179</v>
      </c>
      <c r="B197" s="4" t="s">
        <v>18</v>
      </c>
      <c r="C197" s="5" t="s">
        <v>184</v>
      </c>
      <c r="D197" s="4" t="s">
        <v>192</v>
      </c>
      <c r="E197" s="4"/>
      <c r="F197" s="4" t="s">
        <v>159</v>
      </c>
      <c r="G197" s="4" t="s">
        <v>112</v>
      </c>
      <c r="H197" s="4" t="s">
        <v>80</v>
      </c>
      <c r="I197" s="4" t="s">
        <v>173</v>
      </c>
      <c r="J197" s="4" t="s">
        <v>175</v>
      </c>
      <c r="K197" s="4">
        <v>5.0999999999999996</v>
      </c>
      <c r="L197" s="4"/>
      <c r="M197" s="4">
        <v>1</v>
      </c>
      <c r="N197" s="4"/>
      <c r="O197" s="4"/>
      <c r="P197" s="4" t="s">
        <v>49</v>
      </c>
      <c r="Q197" s="4" t="s">
        <v>185</v>
      </c>
      <c r="R197" s="4">
        <f t="shared" si="8"/>
        <v>509.99999999999994</v>
      </c>
      <c r="S197" s="4"/>
      <c r="T197" s="6">
        <f t="shared" si="7"/>
        <v>509.99999999999994</v>
      </c>
      <c r="U197" s="4"/>
      <c r="V197" s="4" t="s">
        <v>180</v>
      </c>
    </row>
    <row r="198" spans="1:22" x14ac:dyDescent="0.3">
      <c r="A198" s="4" t="s">
        <v>179</v>
      </c>
      <c r="B198" s="4" t="s">
        <v>18</v>
      </c>
      <c r="C198" s="5" t="s">
        <v>184</v>
      </c>
      <c r="D198" s="4" t="s">
        <v>193</v>
      </c>
      <c r="E198" s="4"/>
      <c r="F198" s="4" t="s">
        <v>159</v>
      </c>
      <c r="G198" s="4" t="s">
        <v>112</v>
      </c>
      <c r="H198" s="4" t="s">
        <v>80</v>
      </c>
      <c r="I198" s="4" t="s">
        <v>173</v>
      </c>
      <c r="J198" s="4" t="s">
        <v>175</v>
      </c>
      <c r="K198" s="4">
        <v>1.5</v>
      </c>
      <c r="L198" s="4"/>
      <c r="M198" s="4">
        <v>1</v>
      </c>
      <c r="N198" s="4"/>
      <c r="O198" s="4"/>
      <c r="P198" s="4" t="s">
        <v>49</v>
      </c>
      <c r="Q198" s="4" t="s">
        <v>185</v>
      </c>
      <c r="R198" s="4">
        <f t="shared" si="8"/>
        <v>150</v>
      </c>
      <c r="S198" s="4"/>
      <c r="T198" s="6">
        <f t="shared" si="7"/>
        <v>150</v>
      </c>
      <c r="U198" s="4"/>
      <c r="V198" s="4" t="s">
        <v>180</v>
      </c>
    </row>
    <row r="199" spans="1:22" x14ac:dyDescent="0.3">
      <c r="A199" s="4" t="s">
        <v>179</v>
      </c>
      <c r="B199" s="4" t="s">
        <v>18</v>
      </c>
      <c r="C199" s="5" t="s">
        <v>184</v>
      </c>
      <c r="D199" s="4" t="s">
        <v>194</v>
      </c>
      <c r="E199" s="4"/>
      <c r="F199" s="4" t="s">
        <v>159</v>
      </c>
      <c r="G199" s="4" t="s">
        <v>112</v>
      </c>
      <c r="H199" s="4" t="s">
        <v>80</v>
      </c>
      <c r="I199" s="4" t="s">
        <v>173</v>
      </c>
      <c r="J199" s="4" t="s">
        <v>175</v>
      </c>
      <c r="K199" s="4">
        <v>4.8</v>
      </c>
      <c r="L199" s="4"/>
      <c r="M199" s="4">
        <v>1</v>
      </c>
      <c r="N199" s="4"/>
      <c r="O199" s="4"/>
      <c r="P199" s="4" t="s">
        <v>49</v>
      </c>
      <c r="Q199" s="4" t="s">
        <v>185</v>
      </c>
      <c r="R199" s="4">
        <f t="shared" si="8"/>
        <v>480</v>
      </c>
      <c r="S199" s="4"/>
      <c r="T199" s="6">
        <f t="shared" si="7"/>
        <v>480</v>
      </c>
      <c r="U199" s="4"/>
      <c r="V199" s="4" t="s">
        <v>180</v>
      </c>
    </row>
    <row r="200" spans="1:22" x14ac:dyDescent="0.3">
      <c r="A200" s="4" t="s">
        <v>179</v>
      </c>
      <c r="B200" s="4" t="s">
        <v>18</v>
      </c>
      <c r="C200" s="5" t="s">
        <v>184</v>
      </c>
      <c r="D200" s="4" t="s">
        <v>195</v>
      </c>
      <c r="E200" s="4"/>
      <c r="F200" s="4" t="s">
        <v>159</v>
      </c>
      <c r="G200" s="4" t="s">
        <v>112</v>
      </c>
      <c r="H200" s="4" t="s">
        <v>80</v>
      </c>
      <c r="I200" s="4" t="s">
        <v>173</v>
      </c>
      <c r="J200" s="4" t="s">
        <v>175</v>
      </c>
      <c r="K200" s="4">
        <v>4</v>
      </c>
      <c r="L200" s="4"/>
      <c r="M200" s="4">
        <v>1</v>
      </c>
      <c r="N200" s="4"/>
      <c r="O200" s="4"/>
      <c r="P200" s="4" t="s">
        <v>49</v>
      </c>
      <c r="Q200" s="4" t="s">
        <v>185</v>
      </c>
      <c r="R200" s="4">
        <f t="shared" si="8"/>
        <v>400</v>
      </c>
      <c r="S200" s="4"/>
      <c r="T200" s="6">
        <f t="shared" si="7"/>
        <v>400</v>
      </c>
      <c r="U200" s="4"/>
      <c r="V200" s="4" t="s">
        <v>180</v>
      </c>
    </row>
    <row r="201" spans="1:22" x14ac:dyDescent="0.3">
      <c r="A201" s="4" t="s">
        <v>179</v>
      </c>
      <c r="B201" s="4" t="s">
        <v>18</v>
      </c>
      <c r="C201" s="5" t="s">
        <v>184</v>
      </c>
      <c r="D201" s="4" t="s">
        <v>196</v>
      </c>
      <c r="E201" s="4"/>
      <c r="F201" s="4" t="s">
        <v>159</v>
      </c>
      <c r="G201" s="4" t="s">
        <v>112</v>
      </c>
      <c r="H201" s="4" t="s">
        <v>80</v>
      </c>
      <c r="I201" s="4" t="s">
        <v>173</v>
      </c>
      <c r="J201" s="4" t="s">
        <v>175</v>
      </c>
      <c r="K201" s="4">
        <v>7.8</v>
      </c>
      <c r="L201" s="4"/>
      <c r="M201" s="4">
        <v>1</v>
      </c>
      <c r="N201" s="4"/>
      <c r="O201" s="4"/>
      <c r="P201" s="4" t="s">
        <v>49</v>
      </c>
      <c r="Q201" s="4" t="s">
        <v>185</v>
      </c>
      <c r="R201" s="4">
        <f t="shared" si="8"/>
        <v>780</v>
      </c>
      <c r="S201" s="4"/>
      <c r="T201" s="6">
        <f t="shared" si="7"/>
        <v>780</v>
      </c>
      <c r="U201" s="4"/>
      <c r="V201" s="4" t="s">
        <v>180</v>
      </c>
    </row>
    <row r="202" spans="1:22" x14ac:dyDescent="0.3">
      <c r="A202" s="4" t="s">
        <v>179</v>
      </c>
      <c r="B202" s="4" t="s">
        <v>18</v>
      </c>
      <c r="C202" s="5" t="s">
        <v>184</v>
      </c>
      <c r="D202" s="4" t="s">
        <v>197</v>
      </c>
      <c r="E202" s="4"/>
      <c r="F202" s="4" t="s">
        <v>159</v>
      </c>
      <c r="G202" s="4" t="s">
        <v>112</v>
      </c>
      <c r="H202" s="4" t="s">
        <v>80</v>
      </c>
      <c r="I202" s="4" t="s">
        <v>173</v>
      </c>
      <c r="J202" s="4" t="s">
        <v>175</v>
      </c>
      <c r="K202" s="4">
        <v>6.5</v>
      </c>
      <c r="L202" s="4"/>
      <c r="M202" s="4">
        <v>1</v>
      </c>
      <c r="N202" s="4"/>
      <c r="O202" s="4"/>
      <c r="P202" s="4" t="s">
        <v>49</v>
      </c>
      <c r="Q202" s="4" t="s">
        <v>185</v>
      </c>
      <c r="R202" s="4">
        <f t="shared" si="8"/>
        <v>650</v>
      </c>
      <c r="S202" s="4"/>
      <c r="T202" s="6">
        <f t="shared" si="7"/>
        <v>650</v>
      </c>
      <c r="U202" s="4"/>
      <c r="V202" s="4" t="s">
        <v>180</v>
      </c>
    </row>
    <row r="203" spans="1:22" x14ac:dyDescent="0.3">
      <c r="A203" s="4" t="s">
        <v>179</v>
      </c>
      <c r="B203" s="4" t="s">
        <v>18</v>
      </c>
      <c r="C203" s="5" t="s">
        <v>184</v>
      </c>
      <c r="D203" s="4" t="s">
        <v>198</v>
      </c>
      <c r="E203" s="4"/>
      <c r="F203" s="4" t="s">
        <v>159</v>
      </c>
      <c r="G203" s="4" t="s">
        <v>112</v>
      </c>
      <c r="H203" s="4" t="s">
        <v>80</v>
      </c>
      <c r="I203" s="4" t="s">
        <v>173</v>
      </c>
      <c r="J203" s="4" t="s">
        <v>175</v>
      </c>
      <c r="K203" s="4">
        <v>15</v>
      </c>
      <c r="L203" s="4"/>
      <c r="M203" s="4">
        <v>1</v>
      </c>
      <c r="N203" s="4"/>
      <c r="O203" s="4"/>
      <c r="P203" s="4" t="s">
        <v>49</v>
      </c>
      <c r="Q203" s="4" t="s">
        <v>185</v>
      </c>
      <c r="R203" s="4">
        <f t="shared" si="8"/>
        <v>1500</v>
      </c>
      <c r="S203" s="4"/>
      <c r="T203" s="6">
        <f t="shared" si="7"/>
        <v>1500</v>
      </c>
      <c r="U203" s="4"/>
      <c r="V203" s="4" t="s">
        <v>180</v>
      </c>
    </row>
    <row r="204" spans="1:22" x14ac:dyDescent="0.3">
      <c r="A204" s="4" t="s">
        <v>179</v>
      </c>
      <c r="B204" s="4" t="s">
        <v>18</v>
      </c>
      <c r="C204" s="5" t="s">
        <v>184</v>
      </c>
      <c r="D204" s="4" t="s">
        <v>199</v>
      </c>
      <c r="E204" s="4"/>
      <c r="F204" s="4" t="s">
        <v>159</v>
      </c>
      <c r="G204" s="4" t="s">
        <v>112</v>
      </c>
      <c r="H204" s="4" t="s">
        <v>80</v>
      </c>
      <c r="I204" s="4" t="s">
        <v>173</v>
      </c>
      <c r="J204" s="4" t="s">
        <v>175</v>
      </c>
      <c r="K204" s="4">
        <v>14</v>
      </c>
      <c r="L204" s="4"/>
      <c r="M204" s="4">
        <v>1</v>
      </c>
      <c r="N204" s="4"/>
      <c r="O204" s="4"/>
      <c r="P204" s="4" t="s">
        <v>49</v>
      </c>
      <c r="Q204" s="4" t="s">
        <v>185</v>
      </c>
      <c r="R204" s="4">
        <f t="shared" ref="R204:R220" si="9">K204*100</f>
        <v>1400</v>
      </c>
      <c r="S204" s="4"/>
      <c r="T204" s="6">
        <f t="shared" si="7"/>
        <v>1400</v>
      </c>
      <c r="U204" s="4"/>
      <c r="V204" s="4" t="s">
        <v>180</v>
      </c>
    </row>
    <row r="205" spans="1:22" x14ac:dyDescent="0.3">
      <c r="A205" s="4" t="s">
        <v>179</v>
      </c>
      <c r="B205" s="4" t="s">
        <v>18</v>
      </c>
      <c r="C205" s="5" t="s">
        <v>184</v>
      </c>
      <c r="D205" s="4" t="s">
        <v>201</v>
      </c>
      <c r="E205" s="4"/>
      <c r="F205" s="4" t="s">
        <v>159</v>
      </c>
      <c r="G205" s="4" t="s">
        <v>112</v>
      </c>
      <c r="H205" s="4" t="s">
        <v>80</v>
      </c>
      <c r="I205" s="4" t="s">
        <v>173</v>
      </c>
      <c r="J205" s="4" t="s">
        <v>175</v>
      </c>
      <c r="K205" s="4">
        <v>16.899999999999999</v>
      </c>
      <c r="L205" s="4"/>
      <c r="M205" s="4">
        <v>1</v>
      </c>
      <c r="N205" s="4"/>
      <c r="O205" s="4"/>
      <c r="P205" s="4" t="s">
        <v>49</v>
      </c>
      <c r="Q205" s="4" t="s">
        <v>185</v>
      </c>
      <c r="R205" s="4">
        <f t="shared" si="9"/>
        <v>1689.9999999999998</v>
      </c>
      <c r="S205" s="4"/>
      <c r="T205" s="6">
        <f t="shared" si="7"/>
        <v>1689.9999999999998</v>
      </c>
      <c r="U205" s="4"/>
      <c r="V205" s="4" t="s">
        <v>180</v>
      </c>
    </row>
    <row r="206" spans="1:22" x14ac:dyDescent="0.3">
      <c r="A206" s="4" t="s">
        <v>179</v>
      </c>
      <c r="B206" s="4" t="s">
        <v>18</v>
      </c>
      <c r="C206" s="5" t="s">
        <v>184</v>
      </c>
      <c r="D206" s="4" t="s">
        <v>202</v>
      </c>
      <c r="E206" s="4"/>
      <c r="F206" s="4" t="s">
        <v>159</v>
      </c>
      <c r="G206" s="4" t="s">
        <v>105</v>
      </c>
      <c r="H206" s="4" t="s">
        <v>80</v>
      </c>
      <c r="I206" s="4" t="s">
        <v>173</v>
      </c>
      <c r="J206" s="4" t="s">
        <v>175</v>
      </c>
      <c r="K206" s="4">
        <v>6.4</v>
      </c>
      <c r="L206" s="4"/>
      <c r="M206" s="4">
        <v>1</v>
      </c>
      <c r="N206" s="4"/>
      <c r="O206" s="4"/>
      <c r="P206" s="4" t="s">
        <v>49</v>
      </c>
      <c r="Q206" s="4" t="s">
        <v>185</v>
      </c>
      <c r="R206" s="4">
        <f t="shared" si="9"/>
        <v>640</v>
      </c>
      <c r="S206" s="4"/>
      <c r="T206" s="6">
        <f t="shared" si="7"/>
        <v>640</v>
      </c>
      <c r="U206" s="4"/>
      <c r="V206" s="4" t="s">
        <v>180</v>
      </c>
    </row>
    <row r="207" spans="1:22" x14ac:dyDescent="0.3">
      <c r="A207" s="4" t="s">
        <v>179</v>
      </c>
      <c r="B207" s="4" t="s">
        <v>18</v>
      </c>
      <c r="C207" s="5" t="s">
        <v>184</v>
      </c>
      <c r="D207" s="4" t="s">
        <v>204</v>
      </c>
      <c r="E207" s="4"/>
      <c r="F207" s="4" t="s">
        <v>159</v>
      </c>
      <c r="G207" s="4" t="s">
        <v>105</v>
      </c>
      <c r="H207" s="4" t="s">
        <v>80</v>
      </c>
      <c r="I207" s="4" t="s">
        <v>173</v>
      </c>
      <c r="J207" s="4" t="s">
        <v>175</v>
      </c>
      <c r="K207" s="4">
        <v>2.5</v>
      </c>
      <c r="L207" s="4"/>
      <c r="M207" s="4">
        <v>1</v>
      </c>
      <c r="N207" s="4"/>
      <c r="O207" s="4"/>
      <c r="P207" s="4" t="s">
        <v>49</v>
      </c>
      <c r="Q207" s="4" t="s">
        <v>185</v>
      </c>
      <c r="R207" s="4">
        <f t="shared" si="9"/>
        <v>250</v>
      </c>
      <c r="S207" s="4"/>
      <c r="T207" s="6">
        <f t="shared" si="7"/>
        <v>250</v>
      </c>
      <c r="U207" s="4"/>
      <c r="V207" s="4" t="s">
        <v>180</v>
      </c>
    </row>
    <row r="208" spans="1:22" x14ac:dyDescent="0.3">
      <c r="A208" s="4" t="s">
        <v>179</v>
      </c>
      <c r="B208" s="4" t="s">
        <v>18</v>
      </c>
      <c r="C208" s="5" t="s">
        <v>184</v>
      </c>
      <c r="D208" s="4" t="s">
        <v>205</v>
      </c>
      <c r="E208" s="4"/>
      <c r="F208" s="4" t="s">
        <v>159</v>
      </c>
      <c r="G208" s="4" t="s">
        <v>105</v>
      </c>
      <c r="H208" s="4" t="s">
        <v>80</v>
      </c>
      <c r="I208" s="4" t="s">
        <v>173</v>
      </c>
      <c r="J208" s="4" t="s">
        <v>175</v>
      </c>
      <c r="K208" s="4">
        <v>4.3</v>
      </c>
      <c r="L208" s="4"/>
      <c r="M208" s="4">
        <v>1</v>
      </c>
      <c r="N208" s="4"/>
      <c r="O208" s="4"/>
      <c r="P208" s="4" t="s">
        <v>49</v>
      </c>
      <c r="Q208" s="4" t="s">
        <v>185</v>
      </c>
      <c r="R208" s="4">
        <f t="shared" si="9"/>
        <v>430</v>
      </c>
      <c r="S208" s="4"/>
      <c r="T208" s="6">
        <f t="shared" si="7"/>
        <v>430</v>
      </c>
      <c r="U208" s="4"/>
      <c r="V208" s="4" t="s">
        <v>180</v>
      </c>
    </row>
    <row r="209" spans="1:22" x14ac:dyDescent="0.3">
      <c r="A209" s="4" t="s">
        <v>179</v>
      </c>
      <c r="B209" s="4" t="s">
        <v>18</v>
      </c>
      <c r="C209" s="5" t="s">
        <v>184</v>
      </c>
      <c r="D209" s="4" t="s">
        <v>203</v>
      </c>
      <c r="E209" s="4"/>
      <c r="F209" s="4" t="s">
        <v>159</v>
      </c>
      <c r="G209" s="4" t="s">
        <v>105</v>
      </c>
      <c r="H209" s="4" t="s">
        <v>80</v>
      </c>
      <c r="I209" s="4" t="s">
        <v>173</v>
      </c>
      <c r="J209" s="4" t="s">
        <v>175</v>
      </c>
      <c r="K209" s="4">
        <v>3.4</v>
      </c>
      <c r="L209" s="4"/>
      <c r="M209" s="4">
        <v>1</v>
      </c>
      <c r="N209" s="4"/>
      <c r="O209" s="4"/>
      <c r="P209" s="4" t="s">
        <v>49</v>
      </c>
      <c r="Q209" s="4" t="s">
        <v>185</v>
      </c>
      <c r="R209" s="4">
        <f t="shared" si="9"/>
        <v>340</v>
      </c>
      <c r="S209" s="4"/>
      <c r="T209" s="6">
        <f t="shared" si="7"/>
        <v>340</v>
      </c>
      <c r="U209" s="4"/>
      <c r="V209" s="4" t="s">
        <v>180</v>
      </c>
    </row>
    <row r="210" spans="1:22" x14ac:dyDescent="0.3">
      <c r="A210" s="4" t="s">
        <v>179</v>
      </c>
      <c r="B210" s="4" t="s">
        <v>18</v>
      </c>
      <c r="C210" s="5" t="s">
        <v>184</v>
      </c>
      <c r="D210" s="4" t="s">
        <v>206</v>
      </c>
      <c r="E210" s="4"/>
      <c r="F210" s="4" t="s">
        <v>159</v>
      </c>
      <c r="G210" s="4" t="s">
        <v>105</v>
      </c>
      <c r="H210" s="4" t="s">
        <v>80</v>
      </c>
      <c r="I210" s="4" t="s">
        <v>173</v>
      </c>
      <c r="J210" s="4" t="s">
        <v>175</v>
      </c>
      <c r="K210" s="4">
        <v>-1.3</v>
      </c>
      <c r="L210" s="4"/>
      <c r="M210" s="4">
        <v>1</v>
      </c>
      <c r="N210" s="4"/>
      <c r="O210" s="4"/>
      <c r="P210" s="4" t="s">
        <v>49</v>
      </c>
      <c r="Q210" s="4" t="s">
        <v>185</v>
      </c>
      <c r="R210" s="4">
        <f t="shared" si="9"/>
        <v>-130</v>
      </c>
      <c r="S210" s="4"/>
      <c r="T210" s="6">
        <f t="shared" si="7"/>
        <v>-130</v>
      </c>
      <c r="U210" s="4"/>
      <c r="V210" s="4" t="s">
        <v>180</v>
      </c>
    </row>
    <row r="211" spans="1:22" x14ac:dyDescent="0.3">
      <c r="A211" s="4" t="s">
        <v>179</v>
      </c>
      <c r="B211" s="4" t="s">
        <v>18</v>
      </c>
      <c r="C211" s="5" t="s">
        <v>184</v>
      </c>
      <c r="D211" s="4" t="s">
        <v>208</v>
      </c>
      <c r="E211" s="4"/>
      <c r="F211" s="4" t="s">
        <v>159</v>
      </c>
      <c r="G211" s="4" t="s">
        <v>105</v>
      </c>
      <c r="H211" s="4" t="s">
        <v>80</v>
      </c>
      <c r="I211" s="4" t="s">
        <v>173</v>
      </c>
      <c r="J211" s="4" t="s">
        <v>175</v>
      </c>
      <c r="K211" s="4">
        <v>1.7</v>
      </c>
      <c r="L211" s="4"/>
      <c r="M211" s="4">
        <v>1</v>
      </c>
      <c r="N211" s="4"/>
      <c r="O211" s="4"/>
      <c r="P211" s="4" t="s">
        <v>49</v>
      </c>
      <c r="Q211" s="4" t="s">
        <v>185</v>
      </c>
      <c r="R211" s="4">
        <f t="shared" si="9"/>
        <v>170</v>
      </c>
      <c r="S211" s="4"/>
      <c r="T211" s="6">
        <f t="shared" si="7"/>
        <v>170</v>
      </c>
      <c r="U211" s="4"/>
      <c r="V211" s="4" t="s">
        <v>180</v>
      </c>
    </row>
    <row r="212" spans="1:22" x14ac:dyDescent="0.3">
      <c r="A212" s="4" t="s">
        <v>179</v>
      </c>
      <c r="B212" s="4" t="s">
        <v>18</v>
      </c>
      <c r="C212" s="5" t="s">
        <v>184</v>
      </c>
      <c r="D212" s="4" t="s">
        <v>209</v>
      </c>
      <c r="E212" s="4"/>
      <c r="F212" s="4" t="s">
        <v>159</v>
      </c>
      <c r="G212" s="4" t="s">
        <v>105</v>
      </c>
      <c r="H212" s="4" t="s">
        <v>80</v>
      </c>
      <c r="I212" s="4" t="s">
        <v>173</v>
      </c>
      <c r="J212" s="4" t="s">
        <v>175</v>
      </c>
      <c r="K212" s="4">
        <v>2.8</v>
      </c>
      <c r="L212" s="4"/>
      <c r="M212" s="4">
        <v>1</v>
      </c>
      <c r="N212" s="4"/>
      <c r="O212" s="4"/>
      <c r="P212" s="4" t="s">
        <v>49</v>
      </c>
      <c r="Q212" s="4" t="s">
        <v>185</v>
      </c>
      <c r="R212" s="4">
        <f t="shared" si="9"/>
        <v>280</v>
      </c>
      <c r="S212" s="4"/>
      <c r="T212" s="6">
        <f t="shared" si="7"/>
        <v>280</v>
      </c>
      <c r="U212" s="4"/>
      <c r="V212" s="4" t="s">
        <v>180</v>
      </c>
    </row>
    <row r="213" spans="1:22" x14ac:dyDescent="0.3">
      <c r="A213" s="4" t="s">
        <v>179</v>
      </c>
      <c r="B213" s="4" t="s">
        <v>18</v>
      </c>
      <c r="C213" s="5" t="s">
        <v>184</v>
      </c>
      <c r="D213" s="4" t="s">
        <v>207</v>
      </c>
      <c r="E213" s="4"/>
      <c r="F213" s="4" t="s">
        <v>159</v>
      </c>
      <c r="G213" s="4" t="s">
        <v>105</v>
      </c>
      <c r="H213" s="4" t="s">
        <v>80</v>
      </c>
      <c r="I213" s="4" t="s">
        <v>173</v>
      </c>
      <c r="J213" s="4" t="s">
        <v>175</v>
      </c>
      <c r="K213" s="4">
        <v>5.3</v>
      </c>
      <c r="L213" s="4"/>
      <c r="M213" s="4">
        <v>1</v>
      </c>
      <c r="N213" s="4"/>
      <c r="O213" s="4"/>
      <c r="P213" s="4" t="s">
        <v>49</v>
      </c>
      <c r="Q213" s="4" t="s">
        <v>185</v>
      </c>
      <c r="R213" s="4">
        <f t="shared" si="9"/>
        <v>530</v>
      </c>
      <c r="S213" s="4"/>
      <c r="T213" s="6">
        <f t="shared" si="7"/>
        <v>530</v>
      </c>
      <c r="U213" s="4"/>
      <c r="V213" s="4" t="s">
        <v>180</v>
      </c>
    </row>
    <row r="214" spans="1:22" x14ac:dyDescent="0.3">
      <c r="A214" s="4" t="s">
        <v>179</v>
      </c>
      <c r="B214" s="4" t="s">
        <v>18</v>
      </c>
      <c r="C214" s="5" t="s">
        <v>184</v>
      </c>
      <c r="D214" s="4" t="s">
        <v>210</v>
      </c>
      <c r="E214" s="4"/>
      <c r="F214" s="4" t="s">
        <v>159</v>
      </c>
      <c r="G214" s="4" t="s">
        <v>112</v>
      </c>
      <c r="H214" s="4" t="s">
        <v>80</v>
      </c>
      <c r="I214" s="4" t="s">
        <v>173</v>
      </c>
      <c r="J214" s="4" t="s">
        <v>175</v>
      </c>
      <c r="K214" s="4">
        <v>4.5999999999999996</v>
      </c>
      <c r="L214" s="4"/>
      <c r="M214" s="4">
        <v>1</v>
      </c>
      <c r="N214" s="4"/>
      <c r="O214" s="4"/>
      <c r="P214" s="4" t="s">
        <v>49</v>
      </c>
      <c r="Q214" s="4" t="s">
        <v>185</v>
      </c>
      <c r="R214" s="4">
        <f t="shared" si="9"/>
        <v>459.99999999999994</v>
      </c>
      <c r="S214" s="4"/>
      <c r="T214" s="6">
        <f t="shared" si="7"/>
        <v>459.99999999999994</v>
      </c>
      <c r="U214" s="4"/>
      <c r="V214" s="4" t="s">
        <v>180</v>
      </c>
    </row>
    <row r="215" spans="1:22" x14ac:dyDescent="0.3">
      <c r="A215" s="4" t="s">
        <v>179</v>
      </c>
      <c r="B215" s="4" t="s">
        <v>18</v>
      </c>
      <c r="C215" s="5" t="s">
        <v>184</v>
      </c>
      <c r="D215" s="4" t="s">
        <v>213</v>
      </c>
      <c r="E215" s="4"/>
      <c r="F215" s="4" t="s">
        <v>159</v>
      </c>
      <c r="G215" s="4" t="s">
        <v>112</v>
      </c>
      <c r="H215" s="4" t="s">
        <v>80</v>
      </c>
      <c r="I215" s="4" t="s">
        <v>173</v>
      </c>
      <c r="J215" s="4" t="s">
        <v>175</v>
      </c>
      <c r="K215" s="4">
        <v>5.6</v>
      </c>
      <c r="L215" s="4"/>
      <c r="M215" s="4">
        <v>1</v>
      </c>
      <c r="N215" s="4"/>
      <c r="O215" s="4"/>
      <c r="P215" s="4" t="s">
        <v>49</v>
      </c>
      <c r="Q215" s="4" t="s">
        <v>185</v>
      </c>
      <c r="R215" s="4">
        <f t="shared" si="9"/>
        <v>560</v>
      </c>
      <c r="S215" s="4"/>
      <c r="T215" s="6">
        <f t="shared" si="7"/>
        <v>560</v>
      </c>
      <c r="U215" s="4"/>
      <c r="V215" s="4" t="s">
        <v>180</v>
      </c>
    </row>
    <row r="216" spans="1:22" x14ac:dyDescent="0.3">
      <c r="A216" s="4" t="s">
        <v>179</v>
      </c>
      <c r="B216" s="4" t="s">
        <v>18</v>
      </c>
      <c r="C216" s="5" t="s">
        <v>184</v>
      </c>
      <c r="D216" s="4" t="s">
        <v>214</v>
      </c>
      <c r="E216" s="4"/>
      <c r="F216" s="4" t="s">
        <v>159</v>
      </c>
      <c r="G216" s="4" t="s">
        <v>112</v>
      </c>
      <c r="H216" s="4" t="s">
        <v>80</v>
      </c>
      <c r="I216" s="4" t="s">
        <v>173</v>
      </c>
      <c r="J216" s="4" t="s">
        <v>175</v>
      </c>
      <c r="K216" s="4">
        <v>5.4</v>
      </c>
      <c r="L216" s="4"/>
      <c r="M216" s="4">
        <v>1</v>
      </c>
      <c r="N216" s="4"/>
      <c r="O216" s="4"/>
      <c r="P216" s="4" t="s">
        <v>49</v>
      </c>
      <c r="Q216" s="4" t="s">
        <v>185</v>
      </c>
      <c r="R216" s="4">
        <f t="shared" si="9"/>
        <v>540</v>
      </c>
      <c r="S216" s="4"/>
      <c r="T216" s="6">
        <f t="shared" si="7"/>
        <v>540</v>
      </c>
      <c r="U216" s="4"/>
      <c r="V216" s="4" t="s">
        <v>180</v>
      </c>
    </row>
    <row r="217" spans="1:22" x14ac:dyDescent="0.3">
      <c r="A217" s="4" t="s">
        <v>179</v>
      </c>
      <c r="B217" s="4" t="s">
        <v>18</v>
      </c>
      <c r="C217" s="5" t="s">
        <v>184</v>
      </c>
      <c r="D217" s="4" t="s">
        <v>215</v>
      </c>
      <c r="E217" s="4"/>
      <c r="F217" s="4" t="s">
        <v>159</v>
      </c>
      <c r="G217" s="4" t="s">
        <v>112</v>
      </c>
      <c r="H217" s="4" t="s">
        <v>80</v>
      </c>
      <c r="I217" s="4" t="s">
        <v>173</v>
      </c>
      <c r="J217" s="4" t="s">
        <v>175</v>
      </c>
      <c r="K217" s="4">
        <v>6.4</v>
      </c>
      <c r="L217" s="4"/>
      <c r="M217" s="4">
        <v>1</v>
      </c>
      <c r="N217" s="4"/>
      <c r="O217" s="4"/>
      <c r="P217" s="4" t="s">
        <v>49</v>
      </c>
      <c r="Q217" s="4" t="s">
        <v>185</v>
      </c>
      <c r="R217" s="4">
        <f t="shared" si="9"/>
        <v>640</v>
      </c>
      <c r="S217" s="4"/>
      <c r="T217" s="6">
        <f t="shared" si="7"/>
        <v>640</v>
      </c>
      <c r="U217" s="4"/>
      <c r="V217" s="4" t="s">
        <v>180</v>
      </c>
    </row>
    <row r="218" spans="1:22" x14ac:dyDescent="0.3">
      <c r="A218" s="4" t="s">
        <v>179</v>
      </c>
      <c r="B218" s="4" t="s">
        <v>18</v>
      </c>
      <c r="C218" s="5" t="s">
        <v>184</v>
      </c>
      <c r="D218" s="4" t="s">
        <v>216</v>
      </c>
      <c r="E218" s="4"/>
      <c r="F218" s="4" t="s">
        <v>159</v>
      </c>
      <c r="G218" s="4" t="s">
        <v>112</v>
      </c>
      <c r="H218" s="4" t="s">
        <v>80</v>
      </c>
      <c r="I218" s="4" t="s">
        <v>173</v>
      </c>
      <c r="J218" s="4" t="s">
        <v>175</v>
      </c>
      <c r="K218" s="4">
        <v>3.6</v>
      </c>
      <c r="L218" s="4"/>
      <c r="M218" s="4">
        <v>1</v>
      </c>
      <c r="N218" s="4"/>
      <c r="O218" s="4"/>
      <c r="P218" s="4" t="s">
        <v>49</v>
      </c>
      <c r="Q218" s="4" t="s">
        <v>185</v>
      </c>
      <c r="R218" s="4">
        <f t="shared" si="9"/>
        <v>360</v>
      </c>
      <c r="S218" s="4"/>
      <c r="T218" s="6">
        <f t="shared" si="7"/>
        <v>360</v>
      </c>
      <c r="U218" s="4"/>
      <c r="V218" s="4" t="s">
        <v>180</v>
      </c>
    </row>
    <row r="219" spans="1:22" x14ac:dyDescent="0.3">
      <c r="A219" s="4" t="s">
        <v>179</v>
      </c>
      <c r="B219" s="4" t="s">
        <v>18</v>
      </c>
      <c r="C219" s="5" t="s">
        <v>184</v>
      </c>
      <c r="D219" s="4" t="s">
        <v>211</v>
      </c>
      <c r="E219" s="4"/>
      <c r="F219" s="4" t="s">
        <v>159</v>
      </c>
      <c r="G219" s="4" t="s">
        <v>112</v>
      </c>
      <c r="H219" s="4" t="s">
        <v>80</v>
      </c>
      <c r="I219" s="4" t="s">
        <v>173</v>
      </c>
      <c r="J219" s="4" t="s">
        <v>175</v>
      </c>
      <c r="K219" s="4">
        <v>12.5</v>
      </c>
      <c r="L219" s="4"/>
      <c r="M219" s="4">
        <v>1</v>
      </c>
      <c r="N219" s="4"/>
      <c r="O219" s="4"/>
      <c r="P219" s="4" t="s">
        <v>49</v>
      </c>
      <c r="Q219" s="4" t="s">
        <v>185</v>
      </c>
      <c r="R219" s="4">
        <f t="shared" si="9"/>
        <v>1250</v>
      </c>
      <c r="S219" s="4"/>
      <c r="T219" s="6">
        <f t="shared" si="7"/>
        <v>1250</v>
      </c>
      <c r="U219" s="4"/>
      <c r="V219" s="4" t="s">
        <v>180</v>
      </c>
    </row>
    <row r="220" spans="1:22" x14ac:dyDescent="0.3">
      <c r="A220" s="4" t="s">
        <v>179</v>
      </c>
      <c r="B220" s="4" t="s">
        <v>18</v>
      </c>
      <c r="C220" s="5" t="s">
        <v>184</v>
      </c>
      <c r="D220" s="4" t="s">
        <v>212</v>
      </c>
      <c r="E220" s="4"/>
      <c r="F220" s="4" t="s">
        <v>159</v>
      </c>
      <c r="G220" s="4" t="s">
        <v>112</v>
      </c>
      <c r="H220" s="4" t="s">
        <v>80</v>
      </c>
      <c r="I220" s="4" t="s">
        <v>173</v>
      </c>
      <c r="J220" s="4" t="s">
        <v>175</v>
      </c>
      <c r="K220" s="4">
        <v>0.2</v>
      </c>
      <c r="L220" s="4"/>
      <c r="M220" s="4">
        <v>1</v>
      </c>
      <c r="N220" s="4"/>
      <c r="O220" s="4"/>
      <c r="P220" s="4" t="s">
        <v>49</v>
      </c>
      <c r="Q220" s="4" t="s">
        <v>185</v>
      </c>
      <c r="R220" s="4">
        <f t="shared" si="9"/>
        <v>20</v>
      </c>
      <c r="S220" s="4"/>
      <c r="T220" s="6">
        <f t="shared" si="7"/>
        <v>20</v>
      </c>
      <c r="U220" s="4"/>
      <c r="V220" s="4" t="s">
        <v>180</v>
      </c>
    </row>
    <row r="221" spans="1:22" x14ac:dyDescent="0.3">
      <c r="A221" s="4" t="s">
        <v>218</v>
      </c>
      <c r="B221" s="4" t="s">
        <v>132</v>
      </c>
      <c r="C221" s="5" t="s">
        <v>219</v>
      </c>
      <c r="D221" s="4" t="s">
        <v>220</v>
      </c>
      <c r="E221" s="4" t="s">
        <v>221</v>
      </c>
      <c r="F221" s="4" t="s">
        <v>108</v>
      </c>
      <c r="G221" s="4" t="s">
        <v>105</v>
      </c>
      <c r="H221" s="4" t="s">
        <v>81</v>
      </c>
      <c r="I221" s="4" t="s">
        <v>173</v>
      </c>
      <c r="J221" s="4" t="s">
        <v>85</v>
      </c>
      <c r="K221" s="4">
        <f>-393.1+335</f>
        <v>-58.100000000000023</v>
      </c>
      <c r="L221" s="4"/>
      <c r="M221" s="4">
        <v>1</v>
      </c>
      <c r="N221" s="4"/>
      <c r="O221" s="4" t="s">
        <v>222</v>
      </c>
      <c r="P221" s="4" t="s">
        <v>86</v>
      </c>
      <c r="Q221" s="4" t="s">
        <v>36</v>
      </c>
      <c r="R221" s="4">
        <f>K221</f>
        <v>-58.100000000000023</v>
      </c>
      <c r="S221" s="4"/>
      <c r="T221" s="6">
        <f t="shared" si="7"/>
        <v>-58.100000000000023</v>
      </c>
      <c r="U221" s="4"/>
      <c r="V221" s="4" t="s">
        <v>217</v>
      </c>
    </row>
    <row r="222" spans="1:22" x14ac:dyDescent="0.3">
      <c r="A222" s="4" t="s">
        <v>226</v>
      </c>
      <c r="B222" s="4" t="s">
        <v>153</v>
      </c>
      <c r="C222" s="5" t="s">
        <v>227</v>
      </c>
      <c r="D222" s="4" t="s">
        <v>223</v>
      </c>
      <c r="E222" s="4" t="s">
        <v>75</v>
      </c>
      <c r="F222" s="4" t="s">
        <v>159</v>
      </c>
      <c r="G222" s="4" t="s">
        <v>105</v>
      </c>
      <c r="H222" s="4" t="s">
        <v>80</v>
      </c>
      <c r="I222" s="4" t="s">
        <v>228</v>
      </c>
      <c r="J222" s="4" t="s">
        <v>229</v>
      </c>
      <c r="K222" s="4">
        <v>-31</v>
      </c>
      <c r="L222" s="4"/>
      <c r="M222" s="4">
        <v>1</v>
      </c>
      <c r="N222" s="4" t="s">
        <v>224</v>
      </c>
      <c r="O222" s="4" t="s">
        <v>225</v>
      </c>
      <c r="P222" s="4" t="s">
        <v>49</v>
      </c>
      <c r="Q222" s="4" t="s">
        <v>36</v>
      </c>
      <c r="R222" s="4">
        <f t="shared" ref="R222:R226" si="10">K222</f>
        <v>-31</v>
      </c>
      <c r="S222" s="4"/>
      <c r="T222" s="6">
        <f t="shared" si="7"/>
        <v>-31</v>
      </c>
      <c r="U222" s="4"/>
      <c r="V222" s="4" t="s">
        <v>232</v>
      </c>
    </row>
    <row r="223" spans="1:22" x14ac:dyDescent="0.3">
      <c r="A223" s="4" t="s">
        <v>226</v>
      </c>
      <c r="B223" s="4" t="s">
        <v>153</v>
      </c>
      <c r="C223" s="5" t="s">
        <v>227</v>
      </c>
      <c r="D223" s="4" t="s">
        <v>223</v>
      </c>
      <c r="E223" s="4" t="s">
        <v>75</v>
      </c>
      <c r="F223" s="4" t="s">
        <v>159</v>
      </c>
      <c r="G223" s="4" t="s">
        <v>105</v>
      </c>
      <c r="H223" s="4" t="s">
        <v>80</v>
      </c>
      <c r="I223" s="4" t="s">
        <v>228</v>
      </c>
      <c r="J223" s="4" t="s">
        <v>230</v>
      </c>
      <c r="K223" s="4">
        <v>197</v>
      </c>
      <c r="L223" s="4"/>
      <c r="M223" s="4">
        <v>1</v>
      </c>
      <c r="N223" s="4" t="s">
        <v>224</v>
      </c>
      <c r="O223" s="4" t="s">
        <v>225</v>
      </c>
      <c r="P223" s="4" t="s">
        <v>49</v>
      </c>
      <c r="Q223" s="4" t="s">
        <v>36</v>
      </c>
      <c r="R223" s="4">
        <f t="shared" si="10"/>
        <v>197</v>
      </c>
      <c r="S223" s="4"/>
      <c r="T223" s="6">
        <f t="shared" si="7"/>
        <v>197</v>
      </c>
      <c r="U223" s="4"/>
      <c r="V223" s="4" t="s">
        <v>232</v>
      </c>
    </row>
    <row r="224" spans="1:22" x14ac:dyDescent="0.3">
      <c r="A224" s="4" t="s">
        <v>226</v>
      </c>
      <c r="B224" s="4" t="s">
        <v>153</v>
      </c>
      <c r="C224" s="5" t="s">
        <v>227</v>
      </c>
      <c r="D224" s="4" t="s">
        <v>223</v>
      </c>
      <c r="E224" s="4" t="s">
        <v>75</v>
      </c>
      <c r="F224" s="4" t="s">
        <v>159</v>
      </c>
      <c r="G224" s="4" t="s">
        <v>105</v>
      </c>
      <c r="H224" s="4" t="s">
        <v>80</v>
      </c>
      <c r="I224" s="4" t="s">
        <v>228</v>
      </c>
      <c r="J224" s="4" t="s">
        <v>231</v>
      </c>
      <c r="K224" s="4">
        <v>28</v>
      </c>
      <c r="L224" s="4"/>
      <c r="M224" s="4">
        <v>1</v>
      </c>
      <c r="N224" s="4" t="s">
        <v>224</v>
      </c>
      <c r="O224" s="4" t="s">
        <v>225</v>
      </c>
      <c r="P224" s="4" t="s">
        <v>49</v>
      </c>
      <c r="Q224" s="4" t="s">
        <v>36</v>
      </c>
      <c r="R224" s="4">
        <f t="shared" si="10"/>
        <v>28</v>
      </c>
      <c r="S224" s="4"/>
      <c r="T224" s="6">
        <f t="shared" si="7"/>
        <v>28</v>
      </c>
      <c r="U224" s="4"/>
      <c r="V224" s="4" t="s">
        <v>232</v>
      </c>
    </row>
    <row r="225" spans="1:22" x14ac:dyDescent="0.3">
      <c r="A225" s="4" t="s">
        <v>226</v>
      </c>
      <c r="B225" s="4" t="s">
        <v>153</v>
      </c>
      <c r="C225" s="5" t="s">
        <v>227</v>
      </c>
      <c r="D225" s="4" t="s">
        <v>223</v>
      </c>
      <c r="E225" s="4" t="s">
        <v>75</v>
      </c>
      <c r="F225" s="4" t="s">
        <v>129</v>
      </c>
      <c r="G225" s="4" t="s">
        <v>105</v>
      </c>
      <c r="H225" s="4" t="s">
        <v>80</v>
      </c>
      <c r="I225" s="4" t="s">
        <v>228</v>
      </c>
      <c r="J225" s="4" t="s">
        <v>233</v>
      </c>
      <c r="K225" s="4">
        <v>40</v>
      </c>
      <c r="L225" s="4"/>
      <c r="M225" s="4">
        <v>1</v>
      </c>
      <c r="N225" s="4" t="s">
        <v>224</v>
      </c>
      <c r="O225" s="4" t="s">
        <v>225</v>
      </c>
      <c r="P225" s="4" t="s">
        <v>49</v>
      </c>
      <c r="Q225" s="4" t="s">
        <v>36</v>
      </c>
      <c r="R225" s="4">
        <f t="shared" si="10"/>
        <v>40</v>
      </c>
      <c r="S225" s="4"/>
      <c r="T225" s="6">
        <f t="shared" si="7"/>
        <v>40</v>
      </c>
      <c r="U225" s="4"/>
      <c r="V225" s="4" t="s">
        <v>232</v>
      </c>
    </row>
    <row r="226" spans="1:22" x14ac:dyDescent="0.3">
      <c r="A226" s="4" t="s">
        <v>226</v>
      </c>
      <c r="B226" s="4" t="s">
        <v>153</v>
      </c>
      <c r="C226" s="5" t="s">
        <v>227</v>
      </c>
      <c r="D226" s="4" t="s">
        <v>223</v>
      </c>
      <c r="E226" s="4" t="s">
        <v>75</v>
      </c>
      <c r="F226" s="4" t="s">
        <v>129</v>
      </c>
      <c r="G226" s="4" t="s">
        <v>105</v>
      </c>
      <c r="H226" s="4" t="s">
        <v>80</v>
      </c>
      <c r="I226" s="4" t="s">
        <v>228</v>
      </c>
      <c r="J226" s="4" t="s">
        <v>234</v>
      </c>
      <c r="K226" s="4">
        <v>-53</v>
      </c>
      <c r="L226" s="4"/>
      <c r="M226" s="4">
        <v>1</v>
      </c>
      <c r="N226" s="4" t="s">
        <v>224</v>
      </c>
      <c r="O226" s="4" t="s">
        <v>225</v>
      </c>
      <c r="P226" s="4" t="s">
        <v>49</v>
      </c>
      <c r="Q226" s="4" t="s">
        <v>36</v>
      </c>
      <c r="R226" s="4">
        <f t="shared" si="10"/>
        <v>-53</v>
      </c>
      <c r="S226" s="4"/>
      <c r="T226" s="6">
        <f t="shared" si="7"/>
        <v>-53</v>
      </c>
      <c r="U226" s="4"/>
      <c r="V226" s="4" t="s">
        <v>232</v>
      </c>
    </row>
    <row r="227" spans="1:22" x14ac:dyDescent="0.3">
      <c r="A227" s="4" t="s">
        <v>139</v>
      </c>
      <c r="B227" s="4" t="s">
        <v>140</v>
      </c>
      <c r="C227" s="5" t="s">
        <v>141</v>
      </c>
      <c r="D227" s="4" t="s">
        <v>142</v>
      </c>
      <c r="E227" s="4" t="s">
        <v>75</v>
      </c>
      <c r="F227" s="4" t="s">
        <v>159</v>
      </c>
      <c r="G227" s="4" t="s">
        <v>143</v>
      </c>
      <c r="H227" s="4" t="s">
        <v>80</v>
      </c>
      <c r="I227" s="4" t="s">
        <v>144</v>
      </c>
      <c r="J227" s="4" t="s">
        <v>145</v>
      </c>
      <c r="K227" s="4">
        <v>90</v>
      </c>
      <c r="L227" s="4">
        <v>30</v>
      </c>
      <c r="M227" s="4">
        <v>1</v>
      </c>
      <c r="N227" s="4" t="s">
        <v>150</v>
      </c>
      <c r="O227" s="4" t="s">
        <v>146</v>
      </c>
      <c r="P227" s="4" t="s">
        <v>49</v>
      </c>
      <c r="Q227" s="4" t="s">
        <v>36</v>
      </c>
      <c r="R227" s="4">
        <f>K227*M227</f>
        <v>90</v>
      </c>
      <c r="S227" s="4"/>
      <c r="T227" s="6">
        <f>R227</f>
        <v>90</v>
      </c>
      <c r="U227" s="4"/>
      <c r="V227" s="4" t="s">
        <v>151</v>
      </c>
    </row>
    <row r="228" spans="1:22" x14ac:dyDescent="0.3">
      <c r="A228" s="4" t="s">
        <v>139</v>
      </c>
      <c r="B228" s="4" t="s">
        <v>140</v>
      </c>
      <c r="C228" s="5" t="s">
        <v>141</v>
      </c>
      <c r="D228" s="4" t="s">
        <v>142</v>
      </c>
      <c r="E228" s="4" t="s">
        <v>75</v>
      </c>
      <c r="F228" s="4" t="s">
        <v>159</v>
      </c>
      <c r="G228" s="4" t="s">
        <v>143</v>
      </c>
      <c r="H228" s="4" t="s">
        <v>80</v>
      </c>
      <c r="I228" s="4" t="s">
        <v>144</v>
      </c>
      <c r="J228" s="4" t="s">
        <v>145</v>
      </c>
      <c r="K228" s="4">
        <v>64</v>
      </c>
      <c r="L228" s="4">
        <v>28</v>
      </c>
      <c r="M228" s="4">
        <v>1</v>
      </c>
      <c r="N228" s="4" t="s">
        <v>150</v>
      </c>
      <c r="O228" s="4" t="s">
        <v>147</v>
      </c>
      <c r="P228" s="4" t="s">
        <v>49</v>
      </c>
      <c r="Q228" s="4" t="s">
        <v>36</v>
      </c>
      <c r="R228" s="4">
        <f t="shared" ref="R228:R239" si="11">K228*M228</f>
        <v>64</v>
      </c>
      <c r="S228" s="4"/>
      <c r="T228" s="6">
        <f t="shared" ref="T228:T239" si="12">R228</f>
        <v>64</v>
      </c>
      <c r="U228" s="4"/>
      <c r="V228" s="4" t="s">
        <v>151</v>
      </c>
    </row>
    <row r="229" spans="1:22" x14ac:dyDescent="0.3">
      <c r="A229" s="4" t="s">
        <v>139</v>
      </c>
      <c r="B229" s="4" t="s">
        <v>140</v>
      </c>
      <c r="C229" s="5" t="s">
        <v>141</v>
      </c>
      <c r="D229" s="4" t="s">
        <v>142</v>
      </c>
      <c r="E229" s="4" t="s">
        <v>75</v>
      </c>
      <c r="F229" s="4" t="s">
        <v>159</v>
      </c>
      <c r="G229" s="4" t="s">
        <v>143</v>
      </c>
      <c r="H229" s="4" t="s">
        <v>80</v>
      </c>
      <c r="I229" s="4" t="s">
        <v>144</v>
      </c>
      <c r="J229" s="4" t="s">
        <v>145</v>
      </c>
      <c r="K229" s="4">
        <v>87</v>
      </c>
      <c r="L229" s="4">
        <v>34</v>
      </c>
      <c r="M229" s="4">
        <v>1</v>
      </c>
      <c r="N229" s="4" t="s">
        <v>150</v>
      </c>
      <c r="O229" s="4" t="s">
        <v>148</v>
      </c>
      <c r="P229" s="4" t="s">
        <v>49</v>
      </c>
      <c r="Q229" s="4" t="s">
        <v>36</v>
      </c>
      <c r="R229" s="4">
        <f t="shared" si="11"/>
        <v>87</v>
      </c>
      <c r="S229" s="4"/>
      <c r="T229" s="6">
        <f t="shared" si="12"/>
        <v>87</v>
      </c>
      <c r="U229" s="4"/>
      <c r="V229" s="4" t="s">
        <v>151</v>
      </c>
    </row>
    <row r="230" spans="1:22" x14ac:dyDescent="0.3">
      <c r="A230" s="4" t="s">
        <v>139</v>
      </c>
      <c r="B230" s="4" t="s">
        <v>140</v>
      </c>
      <c r="C230" s="5" t="s">
        <v>141</v>
      </c>
      <c r="D230" s="4" t="s">
        <v>142</v>
      </c>
      <c r="E230" s="4" t="s">
        <v>75</v>
      </c>
      <c r="F230" s="4" t="s">
        <v>159</v>
      </c>
      <c r="G230" s="4" t="s">
        <v>143</v>
      </c>
      <c r="H230" s="4" t="s">
        <v>80</v>
      </c>
      <c r="I230" s="4" t="s">
        <v>144</v>
      </c>
      <c r="J230" s="4" t="s">
        <v>145</v>
      </c>
      <c r="K230" s="4">
        <v>76</v>
      </c>
      <c r="L230" s="4">
        <v>39</v>
      </c>
      <c r="M230" s="4">
        <v>1</v>
      </c>
      <c r="N230" s="4" t="s">
        <v>150</v>
      </c>
      <c r="O230" s="4" t="s">
        <v>149</v>
      </c>
      <c r="P230" s="4" t="s">
        <v>49</v>
      </c>
      <c r="Q230" s="4" t="s">
        <v>36</v>
      </c>
      <c r="R230" s="4">
        <f t="shared" si="11"/>
        <v>76</v>
      </c>
      <c r="S230" s="4"/>
      <c r="T230" s="6">
        <f t="shared" si="12"/>
        <v>76</v>
      </c>
      <c r="U230" s="4"/>
      <c r="V230" s="4" t="s">
        <v>151</v>
      </c>
    </row>
    <row r="231" spans="1:22" x14ac:dyDescent="0.3">
      <c r="A231" s="4" t="s">
        <v>139</v>
      </c>
      <c r="B231" s="4" t="s">
        <v>140</v>
      </c>
      <c r="C231" s="5" t="s">
        <v>141</v>
      </c>
      <c r="D231" s="4" t="s">
        <v>142</v>
      </c>
      <c r="E231" s="4" t="s">
        <v>75</v>
      </c>
      <c r="F231" s="4" t="s">
        <v>108</v>
      </c>
      <c r="G231" s="4" t="s">
        <v>143</v>
      </c>
      <c r="H231" s="4" t="s">
        <v>80</v>
      </c>
      <c r="I231" s="4" t="s">
        <v>144</v>
      </c>
      <c r="J231" s="4" t="s">
        <v>145</v>
      </c>
      <c r="K231" s="4">
        <v>85</v>
      </c>
      <c r="L231" s="4">
        <v>28</v>
      </c>
      <c r="M231" s="4">
        <v>1</v>
      </c>
      <c r="N231" s="4" t="s">
        <v>150</v>
      </c>
      <c r="O231" s="4" t="s">
        <v>146</v>
      </c>
      <c r="P231" s="4" t="s">
        <v>49</v>
      </c>
      <c r="Q231" s="4" t="s">
        <v>36</v>
      </c>
      <c r="R231" s="4">
        <f t="shared" si="11"/>
        <v>85</v>
      </c>
      <c r="S231" s="4"/>
      <c r="T231" s="6">
        <f t="shared" si="12"/>
        <v>85</v>
      </c>
      <c r="U231" s="4" t="s">
        <v>285</v>
      </c>
      <c r="V231" s="4" t="s">
        <v>151</v>
      </c>
    </row>
    <row r="232" spans="1:22" x14ac:dyDescent="0.3">
      <c r="A232" s="4" t="s">
        <v>139</v>
      </c>
      <c r="B232" s="4" t="s">
        <v>140</v>
      </c>
      <c r="C232" s="5" t="s">
        <v>141</v>
      </c>
      <c r="D232" s="4" t="s">
        <v>142</v>
      </c>
      <c r="E232" s="4" t="s">
        <v>75</v>
      </c>
      <c r="F232" s="4" t="s">
        <v>108</v>
      </c>
      <c r="G232" s="4" t="s">
        <v>143</v>
      </c>
      <c r="H232" s="4" t="s">
        <v>80</v>
      </c>
      <c r="I232" s="4" t="s">
        <v>144</v>
      </c>
      <c r="J232" s="4" t="s">
        <v>145</v>
      </c>
      <c r="K232" s="4">
        <v>86</v>
      </c>
      <c r="L232" s="4">
        <v>30</v>
      </c>
      <c r="M232" s="4">
        <v>1</v>
      </c>
      <c r="N232" s="4" t="s">
        <v>150</v>
      </c>
      <c r="O232" s="4" t="s">
        <v>147</v>
      </c>
      <c r="P232" s="4" t="s">
        <v>49</v>
      </c>
      <c r="Q232" s="4" t="s">
        <v>36</v>
      </c>
      <c r="R232" s="4">
        <f t="shared" si="11"/>
        <v>86</v>
      </c>
      <c r="S232" s="4"/>
      <c r="T232" s="6">
        <f t="shared" si="12"/>
        <v>86</v>
      </c>
      <c r="U232" s="4" t="s">
        <v>285</v>
      </c>
      <c r="V232" s="4" t="s">
        <v>151</v>
      </c>
    </row>
    <row r="233" spans="1:22" x14ac:dyDescent="0.3">
      <c r="A233" s="4" t="s">
        <v>139</v>
      </c>
      <c r="B233" s="4" t="s">
        <v>140</v>
      </c>
      <c r="C233" s="5" t="s">
        <v>141</v>
      </c>
      <c r="D233" s="4" t="s">
        <v>142</v>
      </c>
      <c r="E233" s="4" t="s">
        <v>75</v>
      </c>
      <c r="F233" s="4" t="s">
        <v>108</v>
      </c>
      <c r="G233" s="4" t="s">
        <v>143</v>
      </c>
      <c r="H233" s="4" t="s">
        <v>80</v>
      </c>
      <c r="I233" s="4" t="s">
        <v>144</v>
      </c>
      <c r="J233" s="4" t="s">
        <v>145</v>
      </c>
      <c r="K233" s="4">
        <v>0.8</v>
      </c>
      <c r="L233" s="4">
        <v>33</v>
      </c>
      <c r="M233" s="4">
        <v>1</v>
      </c>
      <c r="N233" s="4" t="s">
        <v>150</v>
      </c>
      <c r="O233" s="4" t="s">
        <v>148</v>
      </c>
      <c r="P233" s="4" t="s">
        <v>49</v>
      </c>
      <c r="Q233" s="4" t="s">
        <v>36</v>
      </c>
      <c r="R233" s="4">
        <f t="shared" si="11"/>
        <v>0.8</v>
      </c>
      <c r="S233" s="4"/>
      <c r="T233" s="6">
        <f t="shared" si="12"/>
        <v>0.8</v>
      </c>
      <c r="U233" s="4" t="s">
        <v>285</v>
      </c>
      <c r="V233" s="4" t="s">
        <v>151</v>
      </c>
    </row>
    <row r="234" spans="1:22" x14ac:dyDescent="0.3">
      <c r="A234" s="4" t="s">
        <v>139</v>
      </c>
      <c r="B234" s="4" t="s">
        <v>140</v>
      </c>
      <c r="C234" s="5" t="s">
        <v>141</v>
      </c>
      <c r="D234" s="4" t="s">
        <v>142</v>
      </c>
      <c r="E234" s="4" t="s">
        <v>75</v>
      </c>
      <c r="F234" s="4" t="s">
        <v>108</v>
      </c>
      <c r="G234" s="4" t="s">
        <v>143</v>
      </c>
      <c r="H234" s="4" t="s">
        <v>80</v>
      </c>
      <c r="I234" s="4" t="s">
        <v>144</v>
      </c>
      <c r="J234" s="4" t="s">
        <v>145</v>
      </c>
      <c r="K234" s="4">
        <v>-80</v>
      </c>
      <c r="L234" s="4">
        <v>34</v>
      </c>
      <c r="M234" s="4">
        <v>1</v>
      </c>
      <c r="N234" s="4" t="s">
        <v>150</v>
      </c>
      <c r="O234" s="4" t="s">
        <v>149</v>
      </c>
      <c r="P234" s="4" t="s">
        <v>49</v>
      </c>
      <c r="Q234" s="4" t="s">
        <v>36</v>
      </c>
      <c r="R234" s="4">
        <f t="shared" si="11"/>
        <v>-80</v>
      </c>
      <c r="S234" s="4"/>
      <c r="T234" s="6">
        <f t="shared" si="12"/>
        <v>-80</v>
      </c>
      <c r="U234" s="4" t="s">
        <v>285</v>
      </c>
      <c r="V234" s="4" t="s">
        <v>151</v>
      </c>
    </row>
    <row r="235" spans="1:22" x14ac:dyDescent="0.3">
      <c r="A235" s="4" t="s">
        <v>135</v>
      </c>
      <c r="B235" s="4" t="s">
        <v>18</v>
      </c>
      <c r="C235" s="5" t="s">
        <v>235</v>
      </c>
      <c r="D235" s="4" t="s">
        <v>133</v>
      </c>
      <c r="E235" s="4" t="s">
        <v>75</v>
      </c>
      <c r="F235" s="4" t="s">
        <v>108</v>
      </c>
      <c r="G235" s="4" t="s">
        <v>100</v>
      </c>
      <c r="H235" s="4" t="s">
        <v>80</v>
      </c>
      <c r="I235" s="4" t="s">
        <v>228</v>
      </c>
      <c r="J235" s="4" t="s">
        <v>175</v>
      </c>
      <c r="K235" s="4">
        <v>-191</v>
      </c>
      <c r="L235" s="4"/>
      <c r="M235" s="4">
        <v>1</v>
      </c>
      <c r="N235" s="4" t="s">
        <v>238</v>
      </c>
      <c r="O235" s="4">
        <v>2009</v>
      </c>
      <c r="P235" s="4" t="s">
        <v>49</v>
      </c>
      <c r="Q235" s="4" t="s">
        <v>36</v>
      </c>
      <c r="R235" s="4">
        <f t="shared" si="11"/>
        <v>-191</v>
      </c>
      <c r="S235" s="4"/>
      <c r="T235" s="6">
        <f t="shared" si="12"/>
        <v>-191</v>
      </c>
      <c r="U235" s="4" t="s">
        <v>236</v>
      </c>
      <c r="V235" s="4" t="s">
        <v>237</v>
      </c>
    </row>
    <row r="236" spans="1:22" x14ac:dyDescent="0.3">
      <c r="A236" s="4" t="s">
        <v>135</v>
      </c>
      <c r="B236" s="4" t="s">
        <v>18</v>
      </c>
      <c r="C236" s="5" t="s">
        <v>235</v>
      </c>
      <c r="D236" s="4" t="s">
        <v>133</v>
      </c>
      <c r="E236" s="4" t="s">
        <v>75</v>
      </c>
      <c r="F236" s="4" t="s">
        <v>108</v>
      </c>
      <c r="G236" s="4" t="s">
        <v>100</v>
      </c>
      <c r="H236" s="4" t="s">
        <v>80</v>
      </c>
      <c r="I236" s="4" t="s">
        <v>228</v>
      </c>
      <c r="J236" s="4" t="s">
        <v>175</v>
      </c>
      <c r="K236" s="4">
        <v>3</v>
      </c>
      <c r="L236" s="4"/>
      <c r="M236" s="4">
        <v>1</v>
      </c>
      <c r="N236" s="4" t="s">
        <v>238</v>
      </c>
      <c r="O236" s="4">
        <v>2010</v>
      </c>
      <c r="P236" s="4" t="s">
        <v>49</v>
      </c>
      <c r="Q236" s="4" t="s">
        <v>36</v>
      </c>
      <c r="R236" s="4">
        <f t="shared" si="11"/>
        <v>3</v>
      </c>
      <c r="S236" s="4"/>
      <c r="T236" s="6">
        <f t="shared" si="12"/>
        <v>3</v>
      </c>
      <c r="U236" s="4" t="s">
        <v>236</v>
      </c>
      <c r="V236" s="4" t="s">
        <v>237</v>
      </c>
    </row>
    <row r="237" spans="1:22" x14ac:dyDescent="0.3">
      <c r="A237" s="4" t="s">
        <v>135</v>
      </c>
      <c r="B237" s="4" t="s">
        <v>18</v>
      </c>
      <c r="C237" s="5" t="s">
        <v>235</v>
      </c>
      <c r="D237" s="4" t="s">
        <v>133</v>
      </c>
      <c r="E237" s="4" t="s">
        <v>75</v>
      </c>
      <c r="F237" s="4" t="s">
        <v>108</v>
      </c>
      <c r="G237" s="4" t="s">
        <v>100</v>
      </c>
      <c r="H237" s="4" t="s">
        <v>80</v>
      </c>
      <c r="I237" s="4" t="s">
        <v>228</v>
      </c>
      <c r="J237" s="4" t="s">
        <v>175</v>
      </c>
      <c r="K237" s="4">
        <v>-172</v>
      </c>
      <c r="L237" s="4"/>
      <c r="M237" s="4">
        <v>1</v>
      </c>
      <c r="N237" s="4" t="s">
        <v>238</v>
      </c>
      <c r="O237" s="4">
        <v>2011</v>
      </c>
      <c r="P237" s="4" t="s">
        <v>49</v>
      </c>
      <c r="Q237" s="4" t="s">
        <v>36</v>
      </c>
      <c r="R237" s="4">
        <f t="shared" si="11"/>
        <v>-172</v>
      </c>
      <c r="S237" s="4"/>
      <c r="T237" s="6">
        <f t="shared" si="12"/>
        <v>-172</v>
      </c>
      <c r="U237" s="4" t="s">
        <v>236</v>
      </c>
      <c r="V237" s="4" t="s">
        <v>237</v>
      </c>
    </row>
    <row r="238" spans="1:22" x14ac:dyDescent="0.3">
      <c r="A238" s="4" t="s">
        <v>135</v>
      </c>
      <c r="B238" s="4" t="s">
        <v>18</v>
      </c>
      <c r="C238" s="5" t="s">
        <v>235</v>
      </c>
      <c r="D238" s="4" t="s">
        <v>133</v>
      </c>
      <c r="E238" s="4" t="s">
        <v>75</v>
      </c>
      <c r="F238" s="4" t="s">
        <v>108</v>
      </c>
      <c r="G238" s="4" t="s">
        <v>100</v>
      </c>
      <c r="H238" s="4" t="s">
        <v>80</v>
      </c>
      <c r="I238" s="4" t="s">
        <v>228</v>
      </c>
      <c r="J238" s="4" t="s">
        <v>175</v>
      </c>
      <c r="K238" s="4">
        <v>-142</v>
      </c>
      <c r="L238" s="4"/>
      <c r="M238" s="4">
        <v>1</v>
      </c>
      <c r="N238" s="4" t="s">
        <v>238</v>
      </c>
      <c r="O238" s="4">
        <v>2012</v>
      </c>
      <c r="P238" s="4" t="s">
        <v>49</v>
      </c>
      <c r="Q238" s="4" t="s">
        <v>36</v>
      </c>
      <c r="R238" s="4">
        <f t="shared" si="11"/>
        <v>-142</v>
      </c>
      <c r="S238" s="4"/>
      <c r="T238" s="6">
        <f t="shared" si="12"/>
        <v>-142</v>
      </c>
      <c r="U238" s="4" t="s">
        <v>236</v>
      </c>
      <c r="V238" s="4" t="s">
        <v>237</v>
      </c>
    </row>
    <row r="239" spans="1:22" x14ac:dyDescent="0.3">
      <c r="A239" s="4" t="s">
        <v>135</v>
      </c>
      <c r="B239" s="4" t="s">
        <v>18</v>
      </c>
      <c r="C239" s="5" t="s">
        <v>235</v>
      </c>
      <c r="D239" s="4" t="s">
        <v>133</v>
      </c>
      <c r="E239" s="4" t="s">
        <v>75</v>
      </c>
      <c r="F239" s="4" t="s">
        <v>108</v>
      </c>
      <c r="G239" s="4" t="s">
        <v>100</v>
      </c>
      <c r="H239" s="4" t="s">
        <v>80</v>
      </c>
      <c r="I239" s="4" t="s">
        <v>228</v>
      </c>
      <c r="J239" s="4" t="s">
        <v>175</v>
      </c>
      <c r="K239" s="4">
        <v>-20</v>
      </c>
      <c r="L239" s="4"/>
      <c r="M239" s="4">
        <v>1</v>
      </c>
      <c r="N239" s="4" t="s">
        <v>238</v>
      </c>
      <c r="O239" s="4">
        <v>2013</v>
      </c>
      <c r="P239" s="4" t="s">
        <v>49</v>
      </c>
      <c r="Q239" s="4" t="s">
        <v>36</v>
      </c>
      <c r="R239" s="4">
        <f t="shared" si="11"/>
        <v>-20</v>
      </c>
      <c r="S239" s="4"/>
      <c r="T239" s="6">
        <f t="shared" si="12"/>
        <v>-20</v>
      </c>
      <c r="U239" s="4" t="s">
        <v>236</v>
      </c>
      <c r="V239" s="4" t="s">
        <v>237</v>
      </c>
    </row>
    <row r="240" spans="1:22" x14ac:dyDescent="0.3">
      <c r="A240" s="4" t="s">
        <v>245</v>
      </c>
      <c r="B240" s="4" t="s">
        <v>239</v>
      </c>
      <c r="C240" s="4"/>
      <c r="D240" s="4" t="s">
        <v>134</v>
      </c>
      <c r="E240" s="4" t="s">
        <v>74</v>
      </c>
      <c r="F240" s="4" t="s">
        <v>108</v>
      </c>
      <c r="G240" s="4" t="s">
        <v>244</v>
      </c>
      <c r="H240" s="4" t="s">
        <v>81</v>
      </c>
      <c r="I240" s="4" t="s">
        <v>228</v>
      </c>
      <c r="J240" s="4"/>
      <c r="K240" s="4"/>
      <c r="L240" s="4"/>
      <c r="M240" s="4"/>
      <c r="N240" s="4"/>
      <c r="O240" s="4" t="s">
        <v>240</v>
      </c>
      <c r="P240" s="4" t="s">
        <v>241</v>
      </c>
      <c r="Q240" s="4" t="s">
        <v>36</v>
      </c>
      <c r="R240" s="4"/>
      <c r="S240" s="4"/>
      <c r="T240" s="6">
        <v>44</v>
      </c>
      <c r="U240" s="4" t="s">
        <v>242</v>
      </c>
      <c r="V240" s="4" t="s">
        <v>243</v>
      </c>
    </row>
    <row r="241" spans="1:22" x14ac:dyDescent="0.3">
      <c r="A241" s="4" t="s">
        <v>245</v>
      </c>
      <c r="B241" s="4" t="s">
        <v>239</v>
      </c>
      <c r="C241" s="4"/>
      <c r="D241" s="4" t="s">
        <v>134</v>
      </c>
      <c r="E241" s="4" t="s">
        <v>74</v>
      </c>
      <c r="F241" s="4" t="s">
        <v>108</v>
      </c>
      <c r="G241" s="4" t="s">
        <v>244</v>
      </c>
      <c r="H241" s="4" t="s">
        <v>81</v>
      </c>
      <c r="I241" s="4" t="s">
        <v>228</v>
      </c>
      <c r="J241" s="4"/>
      <c r="K241" s="4"/>
      <c r="L241" s="4"/>
      <c r="M241" s="4"/>
      <c r="N241" s="4"/>
      <c r="O241" s="4" t="s">
        <v>240</v>
      </c>
      <c r="P241" s="4" t="s">
        <v>241</v>
      </c>
      <c r="Q241" s="4" t="s">
        <v>36</v>
      </c>
      <c r="R241" s="4"/>
      <c r="S241" s="4"/>
      <c r="T241" s="6">
        <v>178</v>
      </c>
      <c r="U241" s="4" t="s">
        <v>242</v>
      </c>
      <c r="V241" s="4" t="s">
        <v>243</v>
      </c>
    </row>
    <row r="242" spans="1:22" x14ac:dyDescent="0.3">
      <c r="A242" s="4" t="s">
        <v>137</v>
      </c>
      <c r="B242" s="4" t="s">
        <v>246</v>
      </c>
      <c r="C242" s="5" t="s">
        <v>247</v>
      </c>
      <c r="D242" s="4" t="s">
        <v>136</v>
      </c>
      <c r="E242" s="4" t="s">
        <v>248</v>
      </c>
      <c r="F242" s="4" t="s">
        <v>159</v>
      </c>
      <c r="G242" s="4" t="s">
        <v>244</v>
      </c>
      <c r="H242" s="4" t="s">
        <v>81</v>
      </c>
      <c r="I242" s="4" t="s">
        <v>173</v>
      </c>
      <c r="J242" s="4" t="s">
        <v>85</v>
      </c>
      <c r="K242" s="4"/>
      <c r="L242" s="4"/>
      <c r="M242" s="4"/>
      <c r="N242" s="4"/>
      <c r="O242" s="4">
        <v>2011</v>
      </c>
      <c r="P242" s="4" t="s">
        <v>86</v>
      </c>
      <c r="Q242" s="4" t="s">
        <v>36</v>
      </c>
      <c r="R242" s="4"/>
      <c r="S242" s="4"/>
      <c r="T242" s="6">
        <v>246</v>
      </c>
      <c r="U242" s="4"/>
      <c r="V242" s="4" t="s">
        <v>151</v>
      </c>
    </row>
    <row r="243" spans="1:22" x14ac:dyDescent="0.3">
      <c r="A243" s="4" t="s">
        <v>137</v>
      </c>
      <c r="B243" s="4" t="s">
        <v>246</v>
      </c>
      <c r="C243" s="5" t="s">
        <v>247</v>
      </c>
      <c r="D243" s="4" t="s">
        <v>136</v>
      </c>
      <c r="E243" s="4" t="s">
        <v>248</v>
      </c>
      <c r="F243" s="4" t="s">
        <v>159</v>
      </c>
      <c r="G243" s="4" t="s">
        <v>244</v>
      </c>
      <c r="H243" s="4" t="s">
        <v>81</v>
      </c>
      <c r="I243" s="4" t="s">
        <v>173</v>
      </c>
      <c r="J243" s="4" t="s">
        <v>85</v>
      </c>
      <c r="K243" s="4"/>
      <c r="L243" s="4"/>
      <c r="M243" s="4"/>
      <c r="N243" s="4"/>
      <c r="O243" s="4">
        <v>2012</v>
      </c>
      <c r="P243" s="4" t="s">
        <v>86</v>
      </c>
      <c r="Q243" s="4" t="s">
        <v>36</v>
      </c>
      <c r="R243" s="4"/>
      <c r="S243" s="4"/>
      <c r="T243" s="6">
        <v>244</v>
      </c>
      <c r="U243" s="4"/>
      <c r="V243" s="4" t="s">
        <v>151</v>
      </c>
    </row>
    <row r="244" spans="1:22" x14ac:dyDescent="0.3">
      <c r="A244" s="4" t="s">
        <v>137</v>
      </c>
      <c r="B244" s="4" t="s">
        <v>246</v>
      </c>
      <c r="C244" s="5" t="s">
        <v>247</v>
      </c>
      <c r="D244" s="4" t="s">
        <v>136</v>
      </c>
      <c r="E244" s="4" t="s">
        <v>248</v>
      </c>
      <c r="F244" s="4" t="s">
        <v>159</v>
      </c>
      <c r="G244" s="4" t="s">
        <v>244</v>
      </c>
      <c r="H244" s="4" t="s">
        <v>81</v>
      </c>
      <c r="I244" s="4" t="s">
        <v>173</v>
      </c>
      <c r="J244" s="4" t="s">
        <v>85</v>
      </c>
      <c r="K244" s="4"/>
      <c r="L244" s="4"/>
      <c r="M244" s="4"/>
      <c r="N244" s="4"/>
      <c r="O244" s="4">
        <v>2013</v>
      </c>
      <c r="P244" s="4" t="s">
        <v>86</v>
      </c>
      <c r="Q244" s="4" t="s">
        <v>36</v>
      </c>
      <c r="R244" s="4"/>
      <c r="S244" s="4"/>
      <c r="T244" s="6">
        <v>663</v>
      </c>
      <c r="U244" s="4"/>
      <c r="V244" s="4" t="s">
        <v>151</v>
      </c>
    </row>
    <row r="245" spans="1:22" x14ac:dyDescent="0.3">
      <c r="A245" s="4" t="s">
        <v>138</v>
      </c>
      <c r="B245" s="4" t="s">
        <v>249</v>
      </c>
      <c r="C245" s="5" t="s">
        <v>250</v>
      </c>
      <c r="D245" s="4" t="s">
        <v>251</v>
      </c>
      <c r="E245" s="4" t="s">
        <v>128</v>
      </c>
      <c r="F245" s="4" t="s">
        <v>159</v>
      </c>
      <c r="G245" s="4"/>
      <c r="H245" s="4" t="s">
        <v>80</v>
      </c>
      <c r="I245" s="4" t="s">
        <v>228</v>
      </c>
      <c r="J245" s="4" t="s">
        <v>85</v>
      </c>
      <c r="K245" s="4"/>
      <c r="L245" s="4"/>
      <c r="M245" s="4"/>
      <c r="N245" s="4"/>
      <c r="O245" s="4">
        <v>2014</v>
      </c>
      <c r="P245" s="4" t="s">
        <v>86</v>
      </c>
      <c r="Q245" s="4" t="s">
        <v>36</v>
      </c>
      <c r="R245" s="4"/>
      <c r="S245" s="4"/>
      <c r="T245" s="6">
        <v>173</v>
      </c>
      <c r="U245" s="4"/>
      <c r="V245" s="4" t="s">
        <v>243</v>
      </c>
    </row>
    <row r="246" spans="1:22" x14ac:dyDescent="0.3">
      <c r="A246" s="4" t="s">
        <v>138</v>
      </c>
      <c r="B246" s="4" t="s">
        <v>249</v>
      </c>
      <c r="C246" s="5" t="s">
        <v>250</v>
      </c>
      <c r="D246" s="4" t="s">
        <v>251</v>
      </c>
      <c r="E246" s="4" t="s">
        <v>128</v>
      </c>
      <c r="F246" s="4" t="s">
        <v>159</v>
      </c>
      <c r="G246" s="4"/>
      <c r="H246" s="4" t="s">
        <v>80</v>
      </c>
      <c r="I246" s="4" t="s">
        <v>228</v>
      </c>
      <c r="J246" s="4" t="s">
        <v>85</v>
      </c>
      <c r="K246" s="4"/>
      <c r="L246" s="4"/>
      <c r="M246" s="4"/>
      <c r="N246" s="4"/>
      <c r="O246" s="4">
        <v>2015</v>
      </c>
      <c r="P246" s="4" t="s">
        <v>86</v>
      </c>
      <c r="Q246" s="4" t="s">
        <v>36</v>
      </c>
      <c r="R246" s="4"/>
      <c r="S246" s="4"/>
      <c r="T246" s="6">
        <v>259</v>
      </c>
      <c r="U246" s="4"/>
      <c r="V246" s="4" t="s">
        <v>243</v>
      </c>
    </row>
    <row r="247" spans="1:22" x14ac:dyDescent="0.3">
      <c r="A247" s="4" t="s">
        <v>262</v>
      </c>
      <c r="B247" s="4" t="s">
        <v>263</v>
      </c>
      <c r="C247" s="5" t="s">
        <v>264</v>
      </c>
      <c r="D247" s="4" t="s">
        <v>266</v>
      </c>
      <c r="E247" s="4" t="s">
        <v>265</v>
      </c>
      <c r="F247" s="4" t="s">
        <v>41</v>
      </c>
      <c r="G247" s="4" t="s">
        <v>103</v>
      </c>
      <c r="H247" s="4" t="s">
        <v>81</v>
      </c>
      <c r="I247" s="4"/>
      <c r="J247" s="4" t="s">
        <v>85</v>
      </c>
      <c r="K247" s="4"/>
      <c r="L247" s="4"/>
      <c r="M247" s="4">
        <v>1</v>
      </c>
      <c r="N247" s="4"/>
      <c r="O247" s="4">
        <v>2010</v>
      </c>
      <c r="P247" s="4" t="s">
        <v>269</v>
      </c>
      <c r="Q247" s="4" t="s">
        <v>36</v>
      </c>
      <c r="R247" s="4">
        <v>-166.2</v>
      </c>
      <c r="S247" s="4">
        <f>7*30.5*0.9/44*12</f>
        <v>52.404545454545456</v>
      </c>
      <c r="T247" s="6">
        <f>R247*M247+S247</f>
        <v>-113.79545454545453</v>
      </c>
      <c r="U247" s="4"/>
      <c r="V247" s="4" t="s">
        <v>270</v>
      </c>
    </row>
    <row r="248" spans="1:22" x14ac:dyDescent="0.3">
      <c r="A248" s="4" t="s">
        <v>262</v>
      </c>
      <c r="B248" s="4" t="s">
        <v>263</v>
      </c>
      <c r="C248" s="5" t="s">
        <v>264</v>
      </c>
      <c r="D248" s="4" t="s">
        <v>266</v>
      </c>
      <c r="E248" s="4" t="s">
        <v>265</v>
      </c>
      <c r="F248" s="4" t="s">
        <v>41</v>
      </c>
      <c r="G248" s="4" t="s">
        <v>103</v>
      </c>
      <c r="H248" s="4" t="s">
        <v>81</v>
      </c>
      <c r="I248" s="4"/>
      <c r="J248" s="4" t="s">
        <v>85</v>
      </c>
      <c r="K248" s="4"/>
      <c r="L248" s="4"/>
      <c r="M248" s="4">
        <v>1</v>
      </c>
      <c r="N248" s="4"/>
      <c r="O248" s="4">
        <v>2011</v>
      </c>
      <c r="P248" s="4" t="s">
        <v>269</v>
      </c>
      <c r="Q248" s="4" t="s">
        <v>36</v>
      </c>
      <c r="R248" s="4">
        <v>-169.2</v>
      </c>
      <c r="S248" s="4">
        <f t="shared" ref="S248:S252" si="13">7*30.5*0.9/44*12</f>
        <v>52.404545454545456</v>
      </c>
      <c r="T248" s="6">
        <f t="shared" ref="T248:T256" si="14">R248*M248+S248</f>
        <v>-116.79545454545453</v>
      </c>
      <c r="U248" s="4"/>
      <c r="V248" s="4" t="s">
        <v>270</v>
      </c>
    </row>
    <row r="249" spans="1:22" x14ac:dyDescent="0.3">
      <c r="A249" s="4" t="s">
        <v>262</v>
      </c>
      <c r="B249" s="4" t="s">
        <v>263</v>
      </c>
      <c r="C249" s="5" t="s">
        <v>264</v>
      </c>
      <c r="D249" s="4" t="s">
        <v>267</v>
      </c>
      <c r="E249" s="4" t="s">
        <v>265</v>
      </c>
      <c r="F249" s="4" t="s">
        <v>41</v>
      </c>
      <c r="G249" s="4" t="s">
        <v>103</v>
      </c>
      <c r="H249" s="4" t="s">
        <v>81</v>
      </c>
      <c r="I249" s="4"/>
      <c r="J249" s="4" t="s">
        <v>85</v>
      </c>
      <c r="K249" s="4"/>
      <c r="L249" s="4"/>
      <c r="M249" s="4">
        <v>1</v>
      </c>
      <c r="N249" s="4"/>
      <c r="O249" s="4">
        <v>2010</v>
      </c>
      <c r="P249" s="4" t="s">
        <v>269</v>
      </c>
      <c r="Q249" s="4" t="s">
        <v>36</v>
      </c>
      <c r="R249" s="4">
        <v>-95.3</v>
      </c>
      <c r="S249" s="4">
        <f t="shared" si="13"/>
        <v>52.404545454545456</v>
      </c>
      <c r="T249" s="6">
        <f t="shared" si="14"/>
        <v>-42.895454545454541</v>
      </c>
      <c r="U249" s="4"/>
      <c r="V249" s="4" t="s">
        <v>270</v>
      </c>
    </row>
    <row r="250" spans="1:22" x14ac:dyDescent="0.3">
      <c r="A250" s="4" t="s">
        <v>262</v>
      </c>
      <c r="B250" s="4" t="s">
        <v>263</v>
      </c>
      <c r="C250" s="5" t="s">
        <v>264</v>
      </c>
      <c r="D250" s="4" t="s">
        <v>267</v>
      </c>
      <c r="E250" s="4" t="s">
        <v>265</v>
      </c>
      <c r="F250" s="4" t="s">
        <v>41</v>
      </c>
      <c r="G250" s="4" t="s">
        <v>103</v>
      </c>
      <c r="H250" s="4" t="s">
        <v>81</v>
      </c>
      <c r="I250" s="4"/>
      <c r="J250" s="4" t="s">
        <v>85</v>
      </c>
      <c r="K250" s="4"/>
      <c r="L250" s="4"/>
      <c r="M250" s="4">
        <v>1</v>
      </c>
      <c r="N250" s="4"/>
      <c r="O250" s="4">
        <v>2011</v>
      </c>
      <c r="P250" s="4" t="s">
        <v>269</v>
      </c>
      <c r="Q250" s="4" t="s">
        <v>36</v>
      </c>
      <c r="R250" s="4">
        <v>-70.8</v>
      </c>
      <c r="S250" s="4">
        <f t="shared" si="13"/>
        <v>52.404545454545456</v>
      </c>
      <c r="T250" s="6">
        <f t="shared" si="14"/>
        <v>-18.395454545454541</v>
      </c>
      <c r="U250" s="4"/>
      <c r="V250" s="4" t="s">
        <v>270</v>
      </c>
    </row>
    <row r="251" spans="1:22" x14ac:dyDescent="0.3">
      <c r="A251" s="4" t="s">
        <v>262</v>
      </c>
      <c r="B251" s="4" t="s">
        <v>263</v>
      </c>
      <c r="C251" s="5" t="s">
        <v>264</v>
      </c>
      <c r="D251" s="4" t="s">
        <v>268</v>
      </c>
      <c r="E251" s="4" t="s">
        <v>265</v>
      </c>
      <c r="F251" s="4" t="s">
        <v>41</v>
      </c>
      <c r="G251" s="4" t="s">
        <v>103</v>
      </c>
      <c r="H251" s="4" t="s">
        <v>81</v>
      </c>
      <c r="I251" s="4"/>
      <c r="J251" s="4" t="s">
        <v>85</v>
      </c>
      <c r="K251" s="4"/>
      <c r="L251" s="4"/>
      <c r="M251" s="4">
        <v>1</v>
      </c>
      <c r="N251" s="4"/>
      <c r="O251" s="4">
        <v>2010</v>
      </c>
      <c r="P251" s="4" t="s">
        <v>269</v>
      </c>
      <c r="Q251" s="4" t="s">
        <v>36</v>
      </c>
      <c r="R251" s="4">
        <v>-32.5</v>
      </c>
      <c r="S251" s="4">
        <f t="shared" si="13"/>
        <v>52.404545454545456</v>
      </c>
      <c r="T251" s="6">
        <f t="shared" si="14"/>
        <v>19.904545454545456</v>
      </c>
      <c r="U251" s="4"/>
      <c r="V251" s="4" t="s">
        <v>270</v>
      </c>
    </row>
    <row r="252" spans="1:22" x14ac:dyDescent="0.3">
      <c r="A252" s="4" t="s">
        <v>262</v>
      </c>
      <c r="B252" s="4" t="s">
        <v>263</v>
      </c>
      <c r="C252" s="5" t="s">
        <v>264</v>
      </c>
      <c r="D252" s="4" t="s">
        <v>268</v>
      </c>
      <c r="E252" s="4" t="s">
        <v>265</v>
      </c>
      <c r="F252" s="4" t="s">
        <v>41</v>
      </c>
      <c r="G252" s="4" t="s">
        <v>103</v>
      </c>
      <c r="H252" s="4" t="s">
        <v>81</v>
      </c>
      <c r="I252" s="4"/>
      <c r="J252" s="4" t="s">
        <v>85</v>
      </c>
      <c r="K252" s="4"/>
      <c r="L252" s="4"/>
      <c r="M252" s="4">
        <v>1</v>
      </c>
      <c r="N252" s="4"/>
      <c r="O252" s="4">
        <v>2011</v>
      </c>
      <c r="P252" s="4" t="s">
        <v>269</v>
      </c>
      <c r="Q252" s="4" t="s">
        <v>36</v>
      </c>
      <c r="R252" s="4">
        <v>-37.9</v>
      </c>
      <c r="S252" s="4">
        <f t="shared" si="13"/>
        <v>52.404545454545456</v>
      </c>
      <c r="T252" s="6">
        <f t="shared" si="14"/>
        <v>14.504545454545458</v>
      </c>
      <c r="U252" s="4"/>
      <c r="V252" s="4" t="s">
        <v>270</v>
      </c>
    </row>
    <row r="253" spans="1:22" x14ac:dyDescent="0.3">
      <c r="A253" s="4" t="s">
        <v>271</v>
      </c>
      <c r="B253" s="4" t="s">
        <v>18</v>
      </c>
      <c r="C253" s="5" t="s">
        <v>277</v>
      </c>
      <c r="D253" s="4" t="s">
        <v>272</v>
      </c>
      <c r="E253" s="4" t="s">
        <v>101</v>
      </c>
      <c r="F253" s="4" t="s">
        <v>41</v>
      </c>
      <c r="G253" s="4" t="s">
        <v>105</v>
      </c>
      <c r="H253" s="4" t="s">
        <v>80</v>
      </c>
      <c r="I253" s="4"/>
      <c r="J253" s="4" t="s">
        <v>276</v>
      </c>
      <c r="K253" s="4">
        <f>163.7-153.4</f>
        <v>10.299999999999983</v>
      </c>
      <c r="L253" s="4"/>
      <c r="M253" s="4">
        <v>-1</v>
      </c>
      <c r="N253" s="4" t="s">
        <v>275</v>
      </c>
      <c r="O253" s="4" t="s">
        <v>273</v>
      </c>
      <c r="P253" s="4" t="s">
        <v>269</v>
      </c>
      <c r="Q253" s="4" t="s">
        <v>36</v>
      </c>
      <c r="R253" s="4">
        <f>K253</f>
        <v>10.299999999999983</v>
      </c>
      <c r="S253" s="4">
        <f>30.5*7*0.9/44*12</f>
        <v>52.404545454545456</v>
      </c>
      <c r="T253" s="6">
        <f t="shared" si="14"/>
        <v>42.104545454545473</v>
      </c>
      <c r="U253" s="4"/>
      <c r="V253" s="4" t="s">
        <v>151</v>
      </c>
    </row>
    <row r="254" spans="1:22" x14ac:dyDescent="0.3">
      <c r="A254" s="4" t="s">
        <v>271</v>
      </c>
      <c r="B254" s="4" t="s">
        <v>18</v>
      </c>
      <c r="C254" s="5" t="s">
        <v>277</v>
      </c>
      <c r="D254" s="4" t="s">
        <v>272</v>
      </c>
      <c r="E254" s="4" t="s">
        <v>101</v>
      </c>
      <c r="F254" s="4" t="s">
        <v>41</v>
      </c>
      <c r="G254" s="4" t="s">
        <v>105</v>
      </c>
      <c r="H254" s="4" t="s">
        <v>80</v>
      </c>
      <c r="I254" s="4"/>
      <c r="J254" s="4" t="s">
        <v>276</v>
      </c>
      <c r="K254" s="4">
        <f>199.5-196.5</f>
        <v>3</v>
      </c>
      <c r="L254" s="4"/>
      <c r="M254" s="4">
        <v>-1</v>
      </c>
      <c r="N254" s="4" t="s">
        <v>275</v>
      </c>
      <c r="O254" s="4" t="s">
        <v>274</v>
      </c>
      <c r="P254" s="4" t="s">
        <v>269</v>
      </c>
      <c r="Q254" s="4" t="s">
        <v>36</v>
      </c>
      <c r="R254" s="4">
        <f>K254</f>
        <v>3</v>
      </c>
      <c r="S254" s="4">
        <f>30.5*7*0.9/44*12</f>
        <v>52.404545454545456</v>
      </c>
      <c r="T254" s="6">
        <f t="shared" si="14"/>
        <v>49.404545454545456</v>
      </c>
      <c r="U254" s="4"/>
      <c r="V254" s="4" t="s">
        <v>151</v>
      </c>
    </row>
    <row r="255" spans="1:22" x14ac:dyDescent="0.3">
      <c r="A255" s="4" t="s">
        <v>278</v>
      </c>
      <c r="B255" s="4" t="s">
        <v>288</v>
      </c>
      <c r="C255" s="5" t="s">
        <v>289</v>
      </c>
      <c r="D255" s="4" t="s">
        <v>133</v>
      </c>
      <c r="E255" s="4" t="s">
        <v>75</v>
      </c>
      <c r="F255" s="4" t="s">
        <v>159</v>
      </c>
      <c r="G255" s="4" t="s">
        <v>105</v>
      </c>
      <c r="H255" s="4" t="s">
        <v>80</v>
      </c>
      <c r="I255" s="4" t="s">
        <v>228</v>
      </c>
      <c r="J255" s="4" t="s">
        <v>42</v>
      </c>
      <c r="K255" s="4">
        <v>0.71</v>
      </c>
      <c r="L255" s="4"/>
      <c r="M255" s="4">
        <v>1</v>
      </c>
      <c r="N255" s="4"/>
      <c r="O255" s="4">
        <v>2011</v>
      </c>
      <c r="P255" s="4"/>
      <c r="Q255" s="4" t="s">
        <v>185</v>
      </c>
      <c r="R255" s="4">
        <f>K255*100</f>
        <v>71</v>
      </c>
      <c r="S255" s="4"/>
      <c r="T255" s="6">
        <f t="shared" si="14"/>
        <v>71</v>
      </c>
      <c r="U255" s="4"/>
      <c r="V255" s="4" t="s">
        <v>279</v>
      </c>
    </row>
    <row r="256" spans="1:22" x14ac:dyDescent="0.3">
      <c r="A256" s="4" t="s">
        <v>278</v>
      </c>
      <c r="B256" s="4" t="s">
        <v>288</v>
      </c>
      <c r="C256" s="5" t="s">
        <v>289</v>
      </c>
      <c r="D256" s="4" t="s">
        <v>133</v>
      </c>
      <c r="E256" s="4" t="s">
        <v>75</v>
      </c>
      <c r="F256" s="4" t="s">
        <v>159</v>
      </c>
      <c r="G256" s="4" t="s">
        <v>105</v>
      </c>
      <c r="H256" s="4" t="s">
        <v>80</v>
      </c>
      <c r="I256" s="4" t="s">
        <v>228</v>
      </c>
      <c r="J256" s="4" t="s">
        <v>42</v>
      </c>
      <c r="K256" s="4">
        <v>1.1000000000000001</v>
      </c>
      <c r="L256" s="4"/>
      <c r="M256" s="4">
        <v>1</v>
      </c>
      <c r="N256" s="4"/>
      <c r="O256" s="4">
        <v>2012</v>
      </c>
      <c r="P256" s="4"/>
      <c r="Q256" s="4" t="s">
        <v>185</v>
      </c>
      <c r="R256" s="4">
        <f>K256*100</f>
        <v>110.00000000000001</v>
      </c>
      <c r="S256" s="4"/>
      <c r="T256" s="6">
        <f t="shared" si="14"/>
        <v>110.00000000000001</v>
      </c>
      <c r="U256" s="4"/>
      <c r="V256" s="4" t="s">
        <v>279</v>
      </c>
    </row>
    <row r="257" spans="1:22" x14ac:dyDescent="0.3">
      <c r="A257" s="4" t="s">
        <v>278</v>
      </c>
      <c r="B257" s="4" t="s">
        <v>288</v>
      </c>
      <c r="C257" s="5" t="s">
        <v>289</v>
      </c>
      <c r="D257" s="4" t="s">
        <v>280</v>
      </c>
      <c r="E257" s="4" t="s">
        <v>75</v>
      </c>
      <c r="F257" s="4" t="s">
        <v>159</v>
      </c>
      <c r="G257" s="4" t="s">
        <v>105</v>
      </c>
      <c r="H257" s="4" t="s">
        <v>80</v>
      </c>
      <c r="I257" s="4" t="s">
        <v>228</v>
      </c>
      <c r="J257" s="4" t="s">
        <v>175</v>
      </c>
      <c r="K257" s="4">
        <v>1.62</v>
      </c>
      <c r="L257" s="4"/>
      <c r="M257" s="4">
        <v>1</v>
      </c>
      <c r="N257" s="4"/>
      <c r="O257" s="4">
        <v>2011</v>
      </c>
      <c r="P257" s="4"/>
      <c r="Q257" s="4" t="s">
        <v>185</v>
      </c>
      <c r="R257" s="4">
        <f t="shared" ref="R257:R264" si="15">K257*100</f>
        <v>162</v>
      </c>
      <c r="S257" s="4"/>
      <c r="T257" s="6">
        <f t="shared" ref="T257:T264" si="16">R257*M257+S257</f>
        <v>162</v>
      </c>
      <c r="U257" s="4"/>
      <c r="V257" s="4" t="s">
        <v>279</v>
      </c>
    </row>
    <row r="258" spans="1:22" x14ac:dyDescent="0.3">
      <c r="A258" s="4" t="s">
        <v>278</v>
      </c>
      <c r="B258" s="4" t="s">
        <v>288</v>
      </c>
      <c r="C258" s="5" t="s">
        <v>289</v>
      </c>
      <c r="D258" s="4" t="s">
        <v>280</v>
      </c>
      <c r="E258" s="4" t="s">
        <v>75</v>
      </c>
      <c r="F258" s="4" t="s">
        <v>159</v>
      </c>
      <c r="G258" s="4" t="s">
        <v>105</v>
      </c>
      <c r="H258" s="4" t="s">
        <v>80</v>
      </c>
      <c r="I258" s="4" t="s">
        <v>228</v>
      </c>
      <c r="J258" s="4" t="s">
        <v>175</v>
      </c>
      <c r="K258" s="4">
        <v>1.1100000000000001</v>
      </c>
      <c r="L258" s="4"/>
      <c r="M258" s="4">
        <v>1</v>
      </c>
      <c r="N258" s="4"/>
      <c r="O258" s="4">
        <v>2012</v>
      </c>
      <c r="P258" s="4"/>
      <c r="Q258" s="4" t="s">
        <v>185</v>
      </c>
      <c r="R258" s="4">
        <f t="shared" si="15"/>
        <v>111.00000000000001</v>
      </c>
      <c r="S258" s="4"/>
      <c r="T258" s="6">
        <f t="shared" si="16"/>
        <v>111.00000000000001</v>
      </c>
      <c r="U258" s="4"/>
      <c r="V258" s="4" t="s">
        <v>279</v>
      </c>
    </row>
    <row r="259" spans="1:22" x14ac:dyDescent="0.3">
      <c r="A259" s="4" t="s">
        <v>278</v>
      </c>
      <c r="B259" s="4" t="s">
        <v>288</v>
      </c>
      <c r="C259" s="5" t="s">
        <v>289</v>
      </c>
      <c r="D259" s="4" t="s">
        <v>280</v>
      </c>
      <c r="E259" s="4" t="s">
        <v>75</v>
      </c>
      <c r="F259" s="4" t="s">
        <v>159</v>
      </c>
      <c r="G259" s="4" t="s">
        <v>105</v>
      </c>
      <c r="H259" s="4" t="s">
        <v>80</v>
      </c>
      <c r="I259" s="4" t="s">
        <v>228</v>
      </c>
      <c r="J259" s="4" t="s">
        <v>175</v>
      </c>
      <c r="K259" s="4">
        <v>1.85</v>
      </c>
      <c r="L259" s="4"/>
      <c r="M259" s="4">
        <v>1</v>
      </c>
      <c r="N259" s="4"/>
      <c r="O259" s="4">
        <v>2013</v>
      </c>
      <c r="P259" s="4"/>
      <c r="Q259" s="4" t="s">
        <v>185</v>
      </c>
      <c r="R259" s="4">
        <f t="shared" si="15"/>
        <v>185</v>
      </c>
      <c r="S259" s="4"/>
      <c r="T259" s="6">
        <f t="shared" si="16"/>
        <v>185</v>
      </c>
      <c r="U259" s="4"/>
      <c r="V259" s="4" t="s">
        <v>279</v>
      </c>
    </row>
    <row r="260" spans="1:22" x14ac:dyDescent="0.3">
      <c r="A260" s="4" t="s">
        <v>278</v>
      </c>
      <c r="B260" s="4" t="s">
        <v>288</v>
      </c>
      <c r="C260" s="5" t="s">
        <v>289</v>
      </c>
      <c r="D260" s="4" t="s">
        <v>280</v>
      </c>
      <c r="E260" s="4" t="s">
        <v>75</v>
      </c>
      <c r="F260" s="4" t="s">
        <v>159</v>
      </c>
      <c r="G260" s="4" t="s">
        <v>105</v>
      </c>
      <c r="H260" s="4" t="s">
        <v>80</v>
      </c>
      <c r="I260" s="4" t="s">
        <v>228</v>
      </c>
      <c r="J260" s="4" t="s">
        <v>175</v>
      </c>
      <c r="K260" s="4">
        <v>1.45</v>
      </c>
      <c r="L260" s="4"/>
      <c r="M260" s="4">
        <v>1</v>
      </c>
      <c r="N260" s="4"/>
      <c r="O260" s="4">
        <v>2014</v>
      </c>
      <c r="P260" s="4"/>
      <c r="Q260" s="4" t="s">
        <v>185</v>
      </c>
      <c r="R260" s="4">
        <f t="shared" si="15"/>
        <v>145</v>
      </c>
      <c r="S260" s="4"/>
      <c r="T260" s="6">
        <f t="shared" si="16"/>
        <v>145</v>
      </c>
      <c r="U260" s="4"/>
      <c r="V260" s="4" t="s">
        <v>279</v>
      </c>
    </row>
    <row r="261" spans="1:22" x14ac:dyDescent="0.3">
      <c r="A261" s="4" t="s">
        <v>278</v>
      </c>
      <c r="B261" s="4" t="s">
        <v>288</v>
      </c>
      <c r="C261" s="5" t="s">
        <v>289</v>
      </c>
      <c r="D261" s="4" t="s">
        <v>280</v>
      </c>
      <c r="E261" s="4" t="s">
        <v>75</v>
      </c>
      <c r="F261" s="4" t="s">
        <v>108</v>
      </c>
      <c r="G261" s="4" t="s">
        <v>105</v>
      </c>
      <c r="H261" s="4" t="s">
        <v>80</v>
      </c>
      <c r="I261" s="4" t="s">
        <v>228</v>
      </c>
      <c r="J261" s="4" t="s">
        <v>145</v>
      </c>
      <c r="K261" s="4">
        <v>-1.06</v>
      </c>
      <c r="L261" s="4"/>
      <c r="M261" s="4">
        <v>1</v>
      </c>
      <c r="N261" s="4"/>
      <c r="O261" s="4">
        <v>2011</v>
      </c>
      <c r="P261" s="4"/>
      <c r="Q261" s="4" t="s">
        <v>185</v>
      </c>
      <c r="R261" s="4">
        <f t="shared" si="15"/>
        <v>-106</v>
      </c>
      <c r="S261" s="4"/>
      <c r="T261" s="6">
        <f t="shared" si="16"/>
        <v>-106</v>
      </c>
      <c r="U261" s="4" t="s">
        <v>284</v>
      </c>
      <c r="V261" s="4" t="s">
        <v>279</v>
      </c>
    </row>
    <row r="262" spans="1:22" x14ac:dyDescent="0.3">
      <c r="A262" s="4" t="s">
        <v>278</v>
      </c>
      <c r="B262" s="4" t="s">
        <v>288</v>
      </c>
      <c r="C262" s="5" t="s">
        <v>289</v>
      </c>
      <c r="D262" s="4" t="s">
        <v>280</v>
      </c>
      <c r="E262" s="4" t="s">
        <v>75</v>
      </c>
      <c r="F262" s="4" t="s">
        <v>108</v>
      </c>
      <c r="G262" s="4" t="s">
        <v>105</v>
      </c>
      <c r="H262" s="4" t="s">
        <v>80</v>
      </c>
      <c r="I262" s="4" t="s">
        <v>228</v>
      </c>
      <c r="J262" s="4" t="s">
        <v>145</v>
      </c>
      <c r="K262" s="4">
        <v>-0.81</v>
      </c>
      <c r="L262" s="4"/>
      <c r="M262" s="4">
        <v>1</v>
      </c>
      <c r="N262" s="4"/>
      <c r="O262" s="4">
        <v>2012</v>
      </c>
      <c r="P262" s="4"/>
      <c r="Q262" s="4" t="s">
        <v>185</v>
      </c>
      <c r="R262" s="4">
        <f t="shared" si="15"/>
        <v>-81</v>
      </c>
      <c r="S262" s="4"/>
      <c r="T262" s="6">
        <f t="shared" si="16"/>
        <v>-81</v>
      </c>
      <c r="U262" s="4" t="s">
        <v>284</v>
      </c>
      <c r="V262" s="4" t="s">
        <v>279</v>
      </c>
    </row>
    <row r="263" spans="1:22" x14ac:dyDescent="0.3">
      <c r="A263" s="4" t="s">
        <v>278</v>
      </c>
      <c r="B263" s="4" t="s">
        <v>288</v>
      </c>
      <c r="C263" s="5" t="s">
        <v>289</v>
      </c>
      <c r="D263" s="4" t="s">
        <v>280</v>
      </c>
      <c r="E263" s="4" t="s">
        <v>75</v>
      </c>
      <c r="F263" s="4" t="s">
        <v>108</v>
      </c>
      <c r="G263" s="4" t="s">
        <v>105</v>
      </c>
      <c r="H263" s="4" t="s">
        <v>80</v>
      </c>
      <c r="I263" s="4" t="s">
        <v>228</v>
      </c>
      <c r="J263" s="4" t="s">
        <v>145</v>
      </c>
      <c r="K263" s="4">
        <v>1.88</v>
      </c>
      <c r="L263" s="4"/>
      <c r="M263" s="4">
        <v>1</v>
      </c>
      <c r="N263" s="4"/>
      <c r="O263" s="4">
        <v>2013</v>
      </c>
      <c r="P263" s="4"/>
      <c r="Q263" s="4" t="s">
        <v>185</v>
      </c>
      <c r="R263" s="4">
        <f t="shared" si="15"/>
        <v>188</v>
      </c>
      <c r="S263" s="4"/>
      <c r="T263" s="6">
        <f t="shared" si="16"/>
        <v>188</v>
      </c>
      <c r="U263" s="4" t="s">
        <v>284</v>
      </c>
      <c r="V263" s="4" t="s">
        <v>279</v>
      </c>
    </row>
    <row r="264" spans="1:22" x14ac:dyDescent="0.3">
      <c r="A264" s="4" t="s">
        <v>278</v>
      </c>
      <c r="B264" s="4" t="s">
        <v>288</v>
      </c>
      <c r="C264" s="5" t="s">
        <v>289</v>
      </c>
      <c r="D264" s="4" t="s">
        <v>280</v>
      </c>
      <c r="E264" s="4" t="s">
        <v>75</v>
      </c>
      <c r="F264" s="4" t="s">
        <v>108</v>
      </c>
      <c r="G264" s="4" t="s">
        <v>105</v>
      </c>
      <c r="H264" s="4" t="s">
        <v>80</v>
      </c>
      <c r="I264" s="4" t="s">
        <v>228</v>
      </c>
      <c r="J264" s="4" t="s">
        <v>145</v>
      </c>
      <c r="K264" s="4">
        <v>1.27</v>
      </c>
      <c r="L264" s="4"/>
      <c r="M264" s="4">
        <v>1</v>
      </c>
      <c r="N264" s="4"/>
      <c r="O264" s="4">
        <v>2014</v>
      </c>
      <c r="P264" s="4"/>
      <c r="Q264" s="4" t="s">
        <v>185</v>
      </c>
      <c r="R264" s="4">
        <f t="shared" si="15"/>
        <v>127</v>
      </c>
      <c r="S264" s="4"/>
      <c r="T264" s="6">
        <f t="shared" si="16"/>
        <v>127</v>
      </c>
      <c r="U264" s="4" t="s">
        <v>284</v>
      </c>
      <c r="V264" s="4" t="s">
        <v>279</v>
      </c>
    </row>
    <row r="265" spans="1:22" x14ac:dyDescent="0.3">
      <c r="A265" s="4" t="s">
        <v>278</v>
      </c>
      <c r="B265" s="4" t="s">
        <v>288</v>
      </c>
      <c r="C265" s="5" t="s">
        <v>289</v>
      </c>
      <c r="D265" s="4" t="s">
        <v>281</v>
      </c>
      <c r="E265" s="4" t="s">
        <v>75</v>
      </c>
      <c r="F265" s="4" t="s">
        <v>159</v>
      </c>
      <c r="G265" s="4" t="s">
        <v>105</v>
      </c>
      <c r="H265" s="4" t="s">
        <v>80</v>
      </c>
      <c r="I265" s="4" t="s">
        <v>228</v>
      </c>
      <c r="J265" s="4" t="s">
        <v>175</v>
      </c>
      <c r="K265" s="4">
        <v>1.1499999999999999</v>
      </c>
      <c r="L265" s="4"/>
      <c r="M265" s="4">
        <v>1</v>
      </c>
      <c r="N265" s="4"/>
      <c r="O265" s="4">
        <v>2013</v>
      </c>
      <c r="P265" s="4"/>
      <c r="Q265" s="4" t="s">
        <v>185</v>
      </c>
      <c r="R265" s="4">
        <f t="shared" ref="R265:R268" si="17">K265*100</f>
        <v>114.99999999999999</v>
      </c>
      <c r="S265" s="4"/>
      <c r="T265" s="6">
        <f t="shared" ref="T265:T270" si="18">R265*M265+S265</f>
        <v>114.99999999999999</v>
      </c>
      <c r="U265" s="4"/>
      <c r="V265" s="4" t="s">
        <v>279</v>
      </c>
    </row>
    <row r="266" spans="1:22" x14ac:dyDescent="0.3">
      <c r="A266" s="4" t="s">
        <v>278</v>
      </c>
      <c r="B266" s="4" t="s">
        <v>288</v>
      </c>
      <c r="C266" s="5" t="s">
        <v>289</v>
      </c>
      <c r="D266" s="4" t="s">
        <v>281</v>
      </c>
      <c r="E266" s="4" t="s">
        <v>75</v>
      </c>
      <c r="F266" s="4" t="s">
        <v>159</v>
      </c>
      <c r="G266" s="4" t="s">
        <v>105</v>
      </c>
      <c r="H266" s="4" t="s">
        <v>80</v>
      </c>
      <c r="I266" s="4" t="s">
        <v>228</v>
      </c>
      <c r="J266" s="4" t="s">
        <v>175</v>
      </c>
      <c r="K266" s="4">
        <v>1.58</v>
      </c>
      <c r="L266" s="4"/>
      <c r="M266" s="4">
        <v>1</v>
      </c>
      <c r="N266" s="4"/>
      <c r="O266" s="4">
        <v>2014</v>
      </c>
      <c r="P266" s="4"/>
      <c r="Q266" s="4" t="s">
        <v>185</v>
      </c>
      <c r="R266" s="4">
        <f t="shared" si="17"/>
        <v>158</v>
      </c>
      <c r="S266" s="4"/>
      <c r="T266" s="6">
        <f t="shared" si="18"/>
        <v>158</v>
      </c>
      <c r="U266" s="4"/>
      <c r="V266" s="4" t="s">
        <v>279</v>
      </c>
    </row>
    <row r="267" spans="1:22" x14ac:dyDescent="0.3">
      <c r="A267" s="4" t="s">
        <v>278</v>
      </c>
      <c r="B267" s="4" t="s">
        <v>288</v>
      </c>
      <c r="C267" s="5" t="s">
        <v>289</v>
      </c>
      <c r="D267" s="4" t="s">
        <v>281</v>
      </c>
      <c r="E267" s="4" t="s">
        <v>75</v>
      </c>
      <c r="F267" s="4" t="s">
        <v>108</v>
      </c>
      <c r="G267" s="4" t="s">
        <v>105</v>
      </c>
      <c r="H267" s="4" t="s">
        <v>80</v>
      </c>
      <c r="I267" s="4" t="s">
        <v>228</v>
      </c>
      <c r="J267" s="4" t="s">
        <v>44</v>
      </c>
      <c r="K267" s="4">
        <v>-0.2</v>
      </c>
      <c r="L267" s="4"/>
      <c r="M267" s="4">
        <v>1</v>
      </c>
      <c r="N267" s="4"/>
      <c r="O267" s="4">
        <v>2013</v>
      </c>
      <c r="P267" s="4"/>
      <c r="Q267" s="4" t="s">
        <v>185</v>
      </c>
      <c r="R267" s="4">
        <f t="shared" si="17"/>
        <v>-20</v>
      </c>
      <c r="S267" s="4"/>
      <c r="T267" s="6">
        <f t="shared" si="18"/>
        <v>-20</v>
      </c>
      <c r="U267" s="4" t="s">
        <v>282</v>
      </c>
      <c r="V267" s="4" t="s">
        <v>279</v>
      </c>
    </row>
    <row r="268" spans="1:22" x14ac:dyDescent="0.3">
      <c r="A268" s="4" t="s">
        <v>278</v>
      </c>
      <c r="B268" s="4" t="s">
        <v>288</v>
      </c>
      <c r="C268" s="5" t="s">
        <v>289</v>
      </c>
      <c r="D268" s="4" t="s">
        <v>281</v>
      </c>
      <c r="E268" s="4" t="s">
        <v>75</v>
      </c>
      <c r="F268" s="4" t="s">
        <v>108</v>
      </c>
      <c r="G268" s="4" t="s">
        <v>105</v>
      </c>
      <c r="H268" s="4" t="s">
        <v>80</v>
      </c>
      <c r="I268" s="4" t="s">
        <v>228</v>
      </c>
      <c r="J268" s="4" t="s">
        <v>44</v>
      </c>
      <c r="K268" s="4">
        <v>-0.77</v>
      </c>
      <c r="L268" s="4"/>
      <c r="M268" s="4">
        <v>1</v>
      </c>
      <c r="N268" s="4"/>
      <c r="O268" s="4">
        <v>2014</v>
      </c>
      <c r="P268" s="4"/>
      <c r="Q268" s="4" t="s">
        <v>185</v>
      </c>
      <c r="R268" s="4">
        <f t="shared" si="17"/>
        <v>-77</v>
      </c>
      <c r="S268" s="4"/>
      <c r="T268" s="6">
        <f t="shared" si="18"/>
        <v>-77</v>
      </c>
      <c r="U268" s="4" t="s">
        <v>282</v>
      </c>
      <c r="V268" s="4" t="s">
        <v>279</v>
      </c>
    </row>
    <row r="269" spans="1:22" x14ac:dyDescent="0.3">
      <c r="A269" s="4" t="s">
        <v>290</v>
      </c>
      <c r="B269" s="4" t="s">
        <v>297</v>
      </c>
      <c r="C269" s="5" t="s">
        <v>298</v>
      </c>
      <c r="D269" s="4" t="s">
        <v>294</v>
      </c>
      <c r="E269" s="4" t="s">
        <v>293</v>
      </c>
      <c r="F269" s="4" t="s">
        <v>41</v>
      </c>
      <c r="G269" s="4" t="s">
        <v>112</v>
      </c>
      <c r="H269" s="4" t="s">
        <v>81</v>
      </c>
      <c r="I269" s="4"/>
      <c r="J269" s="4"/>
      <c r="K269" s="4">
        <v>30.8</v>
      </c>
      <c r="L269" s="4"/>
      <c r="M269" s="4">
        <v>1</v>
      </c>
      <c r="N269" s="4"/>
      <c r="O269" s="4">
        <v>1994</v>
      </c>
      <c r="P269" s="4" t="s">
        <v>291</v>
      </c>
      <c r="Q269" s="4" t="s">
        <v>292</v>
      </c>
      <c r="R269" s="4">
        <f>K269</f>
        <v>30.8</v>
      </c>
      <c r="S269" s="4">
        <f>(365-124)*0.9/44*12</f>
        <v>59.154545454545456</v>
      </c>
      <c r="T269" s="6">
        <f t="shared" si="18"/>
        <v>89.954545454545453</v>
      </c>
      <c r="U269" s="4"/>
      <c r="V269" s="4" t="s">
        <v>295</v>
      </c>
    </row>
    <row r="270" spans="1:22" x14ac:dyDescent="0.3">
      <c r="A270" s="4" t="s">
        <v>290</v>
      </c>
      <c r="B270" s="4" t="s">
        <v>297</v>
      </c>
      <c r="C270" s="5" t="s">
        <v>298</v>
      </c>
      <c r="D270" s="4" t="s">
        <v>294</v>
      </c>
      <c r="E270" s="4" t="s">
        <v>293</v>
      </c>
      <c r="F270" s="4" t="s">
        <v>41</v>
      </c>
      <c r="G270" s="4" t="s">
        <v>112</v>
      </c>
      <c r="H270" s="4" t="s">
        <v>81</v>
      </c>
      <c r="I270" s="4"/>
      <c r="J270" s="4"/>
      <c r="K270" s="4">
        <v>-91.6</v>
      </c>
      <c r="L270" s="4"/>
      <c r="M270" s="4">
        <v>1</v>
      </c>
      <c r="N270" s="4"/>
      <c r="O270" s="4">
        <v>1996</v>
      </c>
      <c r="P270" s="4" t="s">
        <v>291</v>
      </c>
      <c r="Q270" s="4" t="s">
        <v>292</v>
      </c>
      <c r="R270" s="4">
        <f>K270</f>
        <v>-91.6</v>
      </c>
      <c r="S270" s="4">
        <f>(365-124)*0.9/44*12</f>
        <v>59.154545454545456</v>
      </c>
      <c r="T270" s="6">
        <f t="shared" si="18"/>
        <v>-32.445454545454538</v>
      </c>
      <c r="U270" s="4"/>
      <c r="V270" s="4" t="s">
        <v>295</v>
      </c>
    </row>
    <row r="271" spans="1:22" x14ac:dyDescent="0.3">
      <c r="A271" s="4" t="s">
        <v>302</v>
      </c>
      <c r="B271" s="4" t="s">
        <v>300</v>
      </c>
      <c r="C271" s="5" t="s">
        <v>301</v>
      </c>
      <c r="D271" s="4" t="s">
        <v>303</v>
      </c>
      <c r="E271" s="4" t="s">
        <v>293</v>
      </c>
      <c r="F271" s="4" t="s">
        <v>41</v>
      </c>
      <c r="G271" s="4" t="s">
        <v>105</v>
      </c>
      <c r="H271" s="4" t="s">
        <v>80</v>
      </c>
      <c r="I271" s="4"/>
      <c r="J271" s="4" t="s">
        <v>310</v>
      </c>
      <c r="K271" s="4">
        <v>1.35</v>
      </c>
      <c r="L271" s="4"/>
      <c r="M271" s="4">
        <v>-1</v>
      </c>
      <c r="N271" s="4"/>
      <c r="O271" s="4" t="s">
        <v>311</v>
      </c>
      <c r="P271" s="4" t="s">
        <v>291</v>
      </c>
      <c r="Q271" s="4" t="s">
        <v>312</v>
      </c>
      <c r="R271" s="4">
        <f>K271*104</f>
        <v>140.4</v>
      </c>
      <c r="S271" s="4">
        <f>(365-104)*0.9/44*12</f>
        <v>64.063636363636363</v>
      </c>
      <c r="T271" s="6">
        <f>R271*M271+S271</f>
        <v>-76.336363636363643</v>
      </c>
      <c r="U271" s="4"/>
      <c r="V271" s="4" t="s">
        <v>313</v>
      </c>
    </row>
    <row r="272" spans="1:22" x14ac:dyDescent="0.3">
      <c r="A272" s="4" t="s">
        <v>302</v>
      </c>
      <c r="B272" s="4" t="s">
        <v>300</v>
      </c>
      <c r="C272" s="5" t="s">
        <v>301</v>
      </c>
      <c r="D272" s="4" t="s">
        <v>304</v>
      </c>
      <c r="E272" s="4" t="s">
        <v>293</v>
      </c>
      <c r="F272" s="4" t="s">
        <v>41</v>
      </c>
      <c r="G272" s="4" t="s">
        <v>103</v>
      </c>
      <c r="H272" s="4" t="s">
        <v>80</v>
      </c>
      <c r="I272" s="4"/>
      <c r="J272" s="4" t="s">
        <v>310</v>
      </c>
      <c r="K272" s="4">
        <v>2.5379999999999998</v>
      </c>
      <c r="L272" s="4"/>
      <c r="M272" s="4">
        <v>-1</v>
      </c>
      <c r="N272" s="4"/>
      <c r="O272" s="4" t="s">
        <v>311</v>
      </c>
      <c r="P272" s="4" t="s">
        <v>291</v>
      </c>
      <c r="Q272" s="4" t="s">
        <v>312</v>
      </c>
      <c r="R272" s="4">
        <f t="shared" ref="R272:R275" si="19">K272*104</f>
        <v>263.952</v>
      </c>
      <c r="S272" s="4">
        <f t="shared" ref="S272:S275" si="20">(365-104)*0.9/44*12</f>
        <v>64.063636363636363</v>
      </c>
      <c r="T272" s="6">
        <f t="shared" ref="T272:T280" si="21">R272*M272+S272</f>
        <v>-199.88836363636364</v>
      </c>
      <c r="U272" s="4"/>
      <c r="V272" s="4" t="s">
        <v>313</v>
      </c>
    </row>
    <row r="273" spans="1:22" x14ac:dyDescent="0.3">
      <c r="A273" s="4" t="s">
        <v>302</v>
      </c>
      <c r="B273" s="4" t="s">
        <v>300</v>
      </c>
      <c r="C273" s="5" t="s">
        <v>301</v>
      </c>
      <c r="D273" s="4" t="s">
        <v>305</v>
      </c>
      <c r="E273" s="4" t="s">
        <v>293</v>
      </c>
      <c r="F273" s="4" t="s">
        <v>41</v>
      </c>
      <c r="G273" s="4" t="s">
        <v>103</v>
      </c>
      <c r="H273" s="4" t="s">
        <v>80</v>
      </c>
      <c r="I273" s="4"/>
      <c r="J273" s="4" t="s">
        <v>310</v>
      </c>
      <c r="K273" s="4">
        <v>1.9239999999999999</v>
      </c>
      <c r="L273" s="4"/>
      <c r="M273" s="4">
        <v>-1</v>
      </c>
      <c r="N273" s="4"/>
      <c r="O273" s="4" t="s">
        <v>311</v>
      </c>
      <c r="P273" s="4" t="s">
        <v>291</v>
      </c>
      <c r="Q273" s="4" t="s">
        <v>312</v>
      </c>
      <c r="R273" s="4">
        <f t="shared" si="19"/>
        <v>200.096</v>
      </c>
      <c r="S273" s="4">
        <f t="shared" si="20"/>
        <v>64.063636363636363</v>
      </c>
      <c r="T273" s="6">
        <f t="shared" si="21"/>
        <v>-136.03236363636364</v>
      </c>
      <c r="U273" s="4"/>
      <c r="V273" s="4" t="s">
        <v>313</v>
      </c>
    </row>
    <row r="274" spans="1:22" x14ac:dyDescent="0.3">
      <c r="A274" s="4" t="s">
        <v>302</v>
      </c>
      <c r="B274" s="4" t="s">
        <v>300</v>
      </c>
      <c r="C274" s="5" t="s">
        <v>301</v>
      </c>
      <c r="D274" s="4" t="s">
        <v>306</v>
      </c>
      <c r="E274" s="4" t="s">
        <v>293</v>
      </c>
      <c r="F274" s="4" t="s">
        <v>41</v>
      </c>
      <c r="G274" s="4" t="s">
        <v>308</v>
      </c>
      <c r="H274" s="4" t="s">
        <v>80</v>
      </c>
      <c r="I274" s="4"/>
      <c r="J274" s="4" t="s">
        <v>310</v>
      </c>
      <c r="K274" s="4">
        <v>1.35</v>
      </c>
      <c r="L274" s="4"/>
      <c r="M274" s="4">
        <v>-1</v>
      </c>
      <c r="N274" s="4"/>
      <c r="O274" s="4" t="s">
        <v>311</v>
      </c>
      <c r="P274" s="4" t="s">
        <v>291</v>
      </c>
      <c r="Q274" s="4" t="s">
        <v>312</v>
      </c>
      <c r="R274" s="4">
        <f t="shared" si="19"/>
        <v>140.4</v>
      </c>
      <c r="S274" s="4">
        <f t="shared" si="20"/>
        <v>64.063636363636363</v>
      </c>
      <c r="T274" s="6">
        <f t="shared" si="21"/>
        <v>-76.336363636363643</v>
      </c>
      <c r="U274" s="4"/>
      <c r="V274" s="4" t="s">
        <v>313</v>
      </c>
    </row>
    <row r="275" spans="1:22" x14ac:dyDescent="0.3">
      <c r="A275" s="4" t="s">
        <v>302</v>
      </c>
      <c r="B275" s="4" t="s">
        <v>300</v>
      </c>
      <c r="C275" s="5" t="s">
        <v>301</v>
      </c>
      <c r="D275" s="4" t="s">
        <v>307</v>
      </c>
      <c r="E275" s="4" t="s">
        <v>293</v>
      </c>
      <c r="F275" s="4" t="s">
        <v>41</v>
      </c>
      <c r="G275" s="4" t="s">
        <v>309</v>
      </c>
      <c r="H275" s="4" t="s">
        <v>80</v>
      </c>
      <c r="I275" s="4"/>
      <c r="J275" s="4" t="s">
        <v>310</v>
      </c>
      <c r="K275" s="4">
        <v>2.3959999999999999</v>
      </c>
      <c r="L275" s="4"/>
      <c r="M275" s="4">
        <v>-1</v>
      </c>
      <c r="N275" s="4"/>
      <c r="O275" s="4" t="s">
        <v>311</v>
      </c>
      <c r="P275" s="4" t="s">
        <v>291</v>
      </c>
      <c r="Q275" s="4" t="s">
        <v>312</v>
      </c>
      <c r="R275" s="4">
        <f t="shared" si="19"/>
        <v>249.184</v>
      </c>
      <c r="S275" s="4">
        <f t="shared" si="20"/>
        <v>64.063636363636363</v>
      </c>
      <c r="T275" s="6">
        <f t="shared" si="21"/>
        <v>-185.12036363636363</v>
      </c>
      <c r="U275" s="4"/>
      <c r="V275" s="4" t="s">
        <v>313</v>
      </c>
    </row>
    <row r="276" spans="1:22" x14ac:dyDescent="0.3">
      <c r="A276" s="4" t="s">
        <v>315</v>
      </c>
      <c r="B276" s="4" t="s">
        <v>316</v>
      </c>
      <c r="C276" s="5" t="s">
        <v>314</v>
      </c>
      <c r="D276" s="4" t="s">
        <v>317</v>
      </c>
      <c r="E276" s="4" t="s">
        <v>128</v>
      </c>
      <c r="F276" s="4" t="s">
        <v>41</v>
      </c>
      <c r="G276" s="4" t="s">
        <v>105</v>
      </c>
      <c r="H276" s="4" t="s">
        <v>81</v>
      </c>
      <c r="I276" s="4"/>
      <c r="J276" s="4" t="s">
        <v>85</v>
      </c>
      <c r="K276" s="4"/>
      <c r="L276" s="4"/>
      <c r="M276" s="4">
        <v>-1</v>
      </c>
      <c r="N276" s="4"/>
      <c r="O276" s="4" t="s">
        <v>53</v>
      </c>
      <c r="P276" s="4" t="s">
        <v>320</v>
      </c>
      <c r="Q276" s="4" t="s">
        <v>36</v>
      </c>
      <c r="R276" s="4">
        <v>126</v>
      </c>
      <c r="S276" s="4"/>
      <c r="T276" s="6">
        <f t="shared" si="21"/>
        <v>-126</v>
      </c>
      <c r="U276" s="4"/>
      <c r="V276" s="4" t="s">
        <v>168</v>
      </c>
    </row>
    <row r="277" spans="1:22" x14ac:dyDescent="0.3">
      <c r="A277" s="4" t="s">
        <v>315</v>
      </c>
      <c r="B277" s="4" t="s">
        <v>316</v>
      </c>
      <c r="C277" s="5" t="s">
        <v>314</v>
      </c>
      <c r="D277" s="4" t="s">
        <v>317</v>
      </c>
      <c r="E277" s="4" t="s">
        <v>128</v>
      </c>
      <c r="F277" s="4" t="s">
        <v>41</v>
      </c>
      <c r="G277" s="4" t="s">
        <v>105</v>
      </c>
      <c r="H277" s="4" t="s">
        <v>81</v>
      </c>
      <c r="I277" s="4"/>
      <c r="J277" s="4" t="s">
        <v>85</v>
      </c>
      <c r="K277" s="4"/>
      <c r="L277" s="4"/>
      <c r="M277" s="4">
        <v>-1</v>
      </c>
      <c r="N277" s="4"/>
      <c r="O277" s="4" t="s">
        <v>318</v>
      </c>
      <c r="P277" s="4" t="s">
        <v>320</v>
      </c>
      <c r="Q277" s="4" t="s">
        <v>36</v>
      </c>
      <c r="R277" s="4">
        <v>94</v>
      </c>
      <c r="S277" s="4"/>
      <c r="T277" s="6">
        <f t="shared" si="21"/>
        <v>-94</v>
      </c>
      <c r="U277" s="4"/>
      <c r="V277" s="4" t="s">
        <v>168</v>
      </c>
    </row>
    <row r="278" spans="1:22" x14ac:dyDescent="0.3">
      <c r="A278" s="4" t="s">
        <v>315</v>
      </c>
      <c r="B278" s="4" t="s">
        <v>316</v>
      </c>
      <c r="C278" s="5" t="s">
        <v>314</v>
      </c>
      <c r="D278" s="4" t="s">
        <v>317</v>
      </c>
      <c r="E278" s="4" t="s">
        <v>128</v>
      </c>
      <c r="F278" s="4" t="s">
        <v>41</v>
      </c>
      <c r="G278" s="4" t="s">
        <v>105</v>
      </c>
      <c r="H278" s="4" t="s">
        <v>81</v>
      </c>
      <c r="I278" s="4"/>
      <c r="J278" s="4" t="s">
        <v>85</v>
      </c>
      <c r="K278" s="4"/>
      <c r="L278" s="4"/>
      <c r="M278" s="4">
        <v>-1</v>
      </c>
      <c r="N278" s="4"/>
      <c r="O278" s="4" t="s">
        <v>319</v>
      </c>
      <c r="P278" s="4" t="s">
        <v>320</v>
      </c>
      <c r="Q278" s="4" t="s">
        <v>36</v>
      </c>
      <c r="R278" s="4">
        <v>90</v>
      </c>
      <c r="S278" s="4"/>
      <c r="T278" s="6">
        <f t="shared" si="21"/>
        <v>-90</v>
      </c>
      <c r="U278" s="4"/>
      <c r="V278" s="4" t="s">
        <v>168</v>
      </c>
    </row>
    <row r="279" spans="1:22" x14ac:dyDescent="0.3">
      <c r="A279" s="4" t="s">
        <v>315</v>
      </c>
      <c r="B279" s="4" t="s">
        <v>316</v>
      </c>
      <c r="C279" s="5" t="s">
        <v>314</v>
      </c>
      <c r="D279" s="4" t="s">
        <v>317</v>
      </c>
      <c r="E279" s="4" t="s">
        <v>128</v>
      </c>
      <c r="F279" s="4" t="s">
        <v>41</v>
      </c>
      <c r="G279" s="4" t="s">
        <v>105</v>
      </c>
      <c r="H279" s="4" t="s">
        <v>81</v>
      </c>
      <c r="I279" s="4"/>
      <c r="J279" s="4" t="s">
        <v>85</v>
      </c>
      <c r="K279" s="4"/>
      <c r="L279" s="4"/>
      <c r="M279" s="4">
        <v>-1</v>
      </c>
      <c r="N279" s="4"/>
      <c r="O279" s="4" t="s">
        <v>161</v>
      </c>
      <c r="P279" s="4" t="s">
        <v>320</v>
      </c>
      <c r="Q279" s="4" t="s">
        <v>36</v>
      </c>
      <c r="R279" s="4">
        <v>28</v>
      </c>
      <c r="S279" s="4"/>
      <c r="T279" s="6">
        <f t="shared" si="21"/>
        <v>-28</v>
      </c>
      <c r="U279" s="4"/>
      <c r="V279" s="4" t="s">
        <v>168</v>
      </c>
    </row>
    <row r="280" spans="1:22" x14ac:dyDescent="0.3">
      <c r="A280" s="4" t="s">
        <v>315</v>
      </c>
      <c r="B280" s="4" t="s">
        <v>316</v>
      </c>
      <c r="C280" s="5" t="s">
        <v>314</v>
      </c>
      <c r="D280" s="4" t="s">
        <v>317</v>
      </c>
      <c r="E280" s="4" t="s">
        <v>128</v>
      </c>
      <c r="F280" s="4" t="s">
        <v>41</v>
      </c>
      <c r="G280" s="4" t="s">
        <v>105</v>
      </c>
      <c r="H280" s="4" t="s">
        <v>81</v>
      </c>
      <c r="I280" s="4"/>
      <c r="J280" s="4" t="s">
        <v>85</v>
      </c>
      <c r="K280" s="4"/>
      <c r="L280" s="4"/>
      <c r="M280" s="4">
        <v>-1</v>
      </c>
      <c r="N280" s="4"/>
      <c r="O280" s="4" t="s">
        <v>146</v>
      </c>
      <c r="P280" s="4" t="s">
        <v>320</v>
      </c>
      <c r="Q280" s="4" t="s">
        <v>36</v>
      </c>
      <c r="R280" s="4">
        <v>42</v>
      </c>
      <c r="S280" s="4"/>
      <c r="T280" s="6">
        <f t="shared" si="21"/>
        <v>-42</v>
      </c>
      <c r="U280" s="4"/>
      <c r="V280" s="4" t="s">
        <v>168</v>
      </c>
    </row>
    <row r="281" spans="1:22" x14ac:dyDescent="0.3">
      <c r="A281" s="4" t="s">
        <v>321</v>
      </c>
      <c r="B281" s="4" t="s">
        <v>322</v>
      </c>
      <c r="C281" s="5" t="s">
        <v>323</v>
      </c>
      <c r="D281" s="4" t="s">
        <v>324</v>
      </c>
      <c r="E281" s="4" t="s">
        <v>325</v>
      </c>
      <c r="F281" s="4" t="s">
        <v>159</v>
      </c>
      <c r="G281" s="4" t="s">
        <v>105</v>
      </c>
      <c r="H281" s="4" t="s">
        <v>81</v>
      </c>
      <c r="I281" s="4" t="s">
        <v>173</v>
      </c>
      <c r="J281" s="4" t="s">
        <v>85</v>
      </c>
      <c r="K281" s="4"/>
      <c r="L281" s="4"/>
      <c r="M281" s="4"/>
      <c r="N281" s="4"/>
      <c r="O281" s="4" t="s">
        <v>326</v>
      </c>
      <c r="P281" s="4" t="s">
        <v>86</v>
      </c>
      <c r="Q281" s="4" t="s">
        <v>36</v>
      </c>
      <c r="R281" s="4"/>
      <c r="S281" s="4"/>
      <c r="T281" s="6">
        <v>-128</v>
      </c>
      <c r="U281" s="4"/>
      <c r="V281" s="4" t="s">
        <v>243</v>
      </c>
    </row>
    <row r="282" spans="1:22" x14ac:dyDescent="0.3">
      <c r="A282" s="4" t="s">
        <v>321</v>
      </c>
      <c r="B282" s="4" t="s">
        <v>322</v>
      </c>
      <c r="C282" s="5" t="s">
        <v>323</v>
      </c>
      <c r="D282" s="4" t="s">
        <v>324</v>
      </c>
      <c r="E282" s="4" t="s">
        <v>325</v>
      </c>
      <c r="F282" s="4" t="s">
        <v>159</v>
      </c>
      <c r="G282" s="4" t="s">
        <v>105</v>
      </c>
      <c r="H282" s="4" t="s">
        <v>81</v>
      </c>
      <c r="I282" s="4" t="s">
        <v>173</v>
      </c>
      <c r="J282" s="4" t="s">
        <v>85</v>
      </c>
      <c r="K282" s="4"/>
      <c r="L282" s="4"/>
      <c r="M282" s="4"/>
      <c r="N282" s="4"/>
      <c r="O282" s="4" t="s">
        <v>327</v>
      </c>
      <c r="P282" s="4" t="s">
        <v>86</v>
      </c>
      <c r="Q282" s="4" t="s">
        <v>36</v>
      </c>
      <c r="R282" s="4"/>
      <c r="S282" s="4"/>
      <c r="T282" s="6">
        <v>-124</v>
      </c>
      <c r="U282" s="4"/>
      <c r="V282" s="4" t="s">
        <v>243</v>
      </c>
    </row>
    <row r="283" spans="1:22" x14ac:dyDescent="0.3">
      <c r="A283" s="4" t="s">
        <v>321</v>
      </c>
      <c r="B283" s="4" t="s">
        <v>322</v>
      </c>
      <c r="C283" s="5" t="s">
        <v>323</v>
      </c>
      <c r="D283" s="4" t="s">
        <v>324</v>
      </c>
      <c r="E283" s="4" t="s">
        <v>325</v>
      </c>
      <c r="F283" s="4" t="s">
        <v>41</v>
      </c>
      <c r="G283" s="4" t="s">
        <v>105</v>
      </c>
      <c r="H283" s="4" t="s">
        <v>81</v>
      </c>
      <c r="I283" s="4" t="s">
        <v>173</v>
      </c>
      <c r="J283" s="4" t="s">
        <v>85</v>
      </c>
      <c r="K283" s="4"/>
      <c r="L283" s="4"/>
      <c r="M283" s="4"/>
      <c r="N283" s="4"/>
      <c r="O283" s="4" t="s">
        <v>328</v>
      </c>
      <c r="P283" s="4" t="s">
        <v>320</v>
      </c>
      <c r="Q283" s="4" t="s">
        <v>36</v>
      </c>
      <c r="R283" s="4"/>
      <c r="S283" s="4"/>
      <c r="T283" s="6">
        <v>-46</v>
      </c>
      <c r="U283" s="4"/>
      <c r="V283" s="4" t="s">
        <v>243</v>
      </c>
    </row>
    <row r="284" spans="1:22" x14ac:dyDescent="0.3">
      <c r="A284" s="4" t="s">
        <v>329</v>
      </c>
      <c r="B284" s="4" t="s">
        <v>296</v>
      </c>
      <c r="C284" s="5" t="s">
        <v>330</v>
      </c>
      <c r="D284" s="4"/>
      <c r="E284" s="4" t="s">
        <v>74</v>
      </c>
      <c r="F284" s="4" t="s">
        <v>41</v>
      </c>
      <c r="G284" s="4" t="s">
        <v>103</v>
      </c>
      <c r="H284" s="4" t="s">
        <v>81</v>
      </c>
      <c r="I284" s="4"/>
      <c r="J284" s="4" t="s">
        <v>85</v>
      </c>
      <c r="K284" s="4"/>
      <c r="L284" s="4"/>
      <c r="M284" s="4">
        <v>1</v>
      </c>
      <c r="N284" s="4"/>
      <c r="O284" s="4" t="s">
        <v>332</v>
      </c>
      <c r="P284" s="4" t="s">
        <v>335</v>
      </c>
      <c r="Q284" s="4" t="s">
        <v>292</v>
      </c>
      <c r="R284" s="4">
        <v>-109.8</v>
      </c>
      <c r="S284" s="4">
        <f>6*30.5*0.9/44*12</f>
        <v>44.918181818181822</v>
      </c>
      <c r="T284" s="6">
        <f t="shared" ref="T284:T292" si="22">R284*M284+S284</f>
        <v>-64.881818181818176</v>
      </c>
      <c r="U284" s="4"/>
      <c r="V284" s="4" t="s">
        <v>336</v>
      </c>
    </row>
    <row r="285" spans="1:22" x14ac:dyDescent="0.3">
      <c r="A285" s="4" t="s">
        <v>329</v>
      </c>
      <c r="B285" s="4" t="s">
        <v>296</v>
      </c>
      <c r="C285" s="5" t="s">
        <v>330</v>
      </c>
      <c r="D285" s="4"/>
      <c r="E285" s="4" t="s">
        <v>74</v>
      </c>
      <c r="F285" s="4" t="s">
        <v>41</v>
      </c>
      <c r="G285" s="4" t="s">
        <v>103</v>
      </c>
      <c r="H285" s="4" t="s">
        <v>81</v>
      </c>
      <c r="I285" s="4"/>
      <c r="J285" s="4" t="s">
        <v>85</v>
      </c>
      <c r="K285" s="4"/>
      <c r="L285" s="4"/>
      <c r="M285" s="4">
        <v>1</v>
      </c>
      <c r="N285" s="4"/>
      <c r="O285" s="4" t="s">
        <v>333</v>
      </c>
      <c r="P285" s="4" t="s">
        <v>335</v>
      </c>
      <c r="Q285" s="4" t="s">
        <v>292</v>
      </c>
      <c r="R285" s="4">
        <v>-109.4</v>
      </c>
      <c r="S285" s="4">
        <f t="shared" ref="S285:S289" si="23">6*30.5*0.9/44*12</f>
        <v>44.918181818181822</v>
      </c>
      <c r="T285" s="6">
        <f t="shared" si="22"/>
        <v>-64.481818181818184</v>
      </c>
      <c r="U285" s="4"/>
      <c r="V285" s="4" t="s">
        <v>336</v>
      </c>
    </row>
    <row r="286" spans="1:22" x14ac:dyDescent="0.3">
      <c r="A286" s="4" t="s">
        <v>329</v>
      </c>
      <c r="B286" s="4" t="s">
        <v>296</v>
      </c>
      <c r="C286" s="5" t="s">
        <v>330</v>
      </c>
      <c r="D286" s="4"/>
      <c r="E286" s="4" t="s">
        <v>74</v>
      </c>
      <c r="F286" s="4" t="s">
        <v>41</v>
      </c>
      <c r="G286" s="4" t="s">
        <v>103</v>
      </c>
      <c r="H286" s="4" t="s">
        <v>81</v>
      </c>
      <c r="I286" s="4"/>
      <c r="J286" s="4" t="s">
        <v>85</v>
      </c>
      <c r="K286" s="4"/>
      <c r="L286" s="4"/>
      <c r="M286" s="4">
        <v>1</v>
      </c>
      <c r="N286" s="4"/>
      <c r="O286" s="4" t="s">
        <v>334</v>
      </c>
      <c r="P286" s="4" t="s">
        <v>335</v>
      </c>
      <c r="Q286" s="4" t="s">
        <v>292</v>
      </c>
      <c r="R286" s="4">
        <v>-110.1</v>
      </c>
      <c r="S286" s="4">
        <f t="shared" si="23"/>
        <v>44.918181818181822</v>
      </c>
      <c r="T286" s="6">
        <f t="shared" si="22"/>
        <v>-65.181818181818173</v>
      </c>
      <c r="U286" s="4"/>
      <c r="V286" s="4" t="s">
        <v>336</v>
      </c>
    </row>
    <row r="287" spans="1:22" x14ac:dyDescent="0.3">
      <c r="A287" s="4" t="s">
        <v>329</v>
      </c>
      <c r="B287" s="4" t="s">
        <v>296</v>
      </c>
      <c r="C287" s="5" t="s">
        <v>330</v>
      </c>
      <c r="D287" s="4"/>
      <c r="E287" s="4" t="s">
        <v>74</v>
      </c>
      <c r="F287" s="4" t="s">
        <v>41</v>
      </c>
      <c r="G287" s="4" t="s">
        <v>331</v>
      </c>
      <c r="H287" s="4" t="s">
        <v>81</v>
      </c>
      <c r="I287" s="4"/>
      <c r="J287" s="4" t="s">
        <v>85</v>
      </c>
      <c r="K287" s="4"/>
      <c r="L287" s="4"/>
      <c r="M287" s="4">
        <v>1</v>
      </c>
      <c r="N287" s="4"/>
      <c r="O287" s="4" t="s">
        <v>332</v>
      </c>
      <c r="P287" s="4" t="s">
        <v>335</v>
      </c>
      <c r="Q287" s="4" t="s">
        <v>292</v>
      </c>
      <c r="R287" s="4">
        <v>-34.5</v>
      </c>
      <c r="S287" s="4">
        <f t="shared" si="23"/>
        <v>44.918181818181822</v>
      </c>
      <c r="T287" s="6">
        <f t="shared" si="22"/>
        <v>10.418181818181822</v>
      </c>
      <c r="U287" s="4"/>
      <c r="V287" s="4" t="s">
        <v>336</v>
      </c>
    </row>
    <row r="288" spans="1:22" x14ac:dyDescent="0.3">
      <c r="A288" s="4" t="s">
        <v>329</v>
      </c>
      <c r="B288" s="4" t="s">
        <v>296</v>
      </c>
      <c r="C288" s="5" t="s">
        <v>330</v>
      </c>
      <c r="D288" s="4"/>
      <c r="E288" s="4" t="s">
        <v>74</v>
      </c>
      <c r="F288" s="4" t="s">
        <v>41</v>
      </c>
      <c r="G288" s="4" t="s">
        <v>331</v>
      </c>
      <c r="H288" s="4" t="s">
        <v>81</v>
      </c>
      <c r="I288" s="4"/>
      <c r="J288" s="4" t="s">
        <v>85</v>
      </c>
      <c r="K288" s="4"/>
      <c r="L288" s="4"/>
      <c r="M288" s="4">
        <v>1</v>
      </c>
      <c r="N288" s="4"/>
      <c r="O288" s="4" t="s">
        <v>333</v>
      </c>
      <c r="P288" s="4" t="s">
        <v>335</v>
      </c>
      <c r="Q288" s="4" t="s">
        <v>292</v>
      </c>
      <c r="R288" s="4">
        <v>-153.30000000000001</v>
      </c>
      <c r="S288" s="4">
        <f t="shared" si="23"/>
        <v>44.918181818181822</v>
      </c>
      <c r="T288" s="6">
        <f t="shared" si="22"/>
        <v>-108.38181818181819</v>
      </c>
      <c r="U288" s="4"/>
      <c r="V288" s="4" t="s">
        <v>336</v>
      </c>
    </row>
    <row r="289" spans="1:22" x14ac:dyDescent="0.3">
      <c r="A289" s="4" t="s">
        <v>329</v>
      </c>
      <c r="B289" s="4" t="s">
        <v>296</v>
      </c>
      <c r="C289" s="5" t="s">
        <v>330</v>
      </c>
      <c r="D289" s="4"/>
      <c r="E289" s="4" t="s">
        <v>74</v>
      </c>
      <c r="F289" s="4" t="s">
        <v>41</v>
      </c>
      <c r="G289" s="4" t="s">
        <v>331</v>
      </c>
      <c r="H289" s="4" t="s">
        <v>81</v>
      </c>
      <c r="I289" s="4"/>
      <c r="J289" s="4" t="s">
        <v>85</v>
      </c>
      <c r="K289" s="4"/>
      <c r="L289" s="4"/>
      <c r="M289" s="4">
        <v>1</v>
      </c>
      <c r="N289" s="4"/>
      <c r="O289" s="4" t="s">
        <v>334</v>
      </c>
      <c r="P289" s="4" t="s">
        <v>335</v>
      </c>
      <c r="Q289" s="4" t="s">
        <v>292</v>
      </c>
      <c r="R289" s="4">
        <v>-42</v>
      </c>
      <c r="S289" s="4">
        <f t="shared" si="23"/>
        <v>44.918181818181822</v>
      </c>
      <c r="T289" s="6">
        <f t="shared" si="22"/>
        <v>2.9181818181818215</v>
      </c>
      <c r="U289" s="4"/>
      <c r="V289" s="4" t="s">
        <v>336</v>
      </c>
    </row>
    <row r="290" spans="1:22" x14ac:dyDescent="0.3">
      <c r="A290" s="4" t="s">
        <v>342</v>
      </c>
      <c r="B290" s="4" t="s">
        <v>343</v>
      </c>
      <c r="C290" s="5" t="s">
        <v>346</v>
      </c>
      <c r="D290" s="4" t="s">
        <v>345</v>
      </c>
      <c r="E290" s="4" t="s">
        <v>344</v>
      </c>
      <c r="F290" s="4" t="s">
        <v>159</v>
      </c>
      <c r="G290" s="4" t="s">
        <v>105</v>
      </c>
      <c r="H290" s="4" t="s">
        <v>80</v>
      </c>
      <c r="I290" s="4" t="s">
        <v>228</v>
      </c>
      <c r="J290" s="4" t="s">
        <v>338</v>
      </c>
      <c r="K290" s="4">
        <v>-22</v>
      </c>
      <c r="L290" s="4"/>
      <c r="M290" s="4">
        <v>-1</v>
      </c>
      <c r="N290" s="4" t="s">
        <v>337</v>
      </c>
      <c r="O290" s="4">
        <v>2004</v>
      </c>
      <c r="P290" s="4" t="s">
        <v>49</v>
      </c>
      <c r="Q290" s="4" t="s">
        <v>341</v>
      </c>
      <c r="R290" s="4">
        <f>K290</f>
        <v>-22</v>
      </c>
      <c r="S290" s="4"/>
      <c r="T290" s="6">
        <f t="shared" si="22"/>
        <v>22</v>
      </c>
      <c r="U290" s="4"/>
      <c r="V290" s="4" t="s">
        <v>151</v>
      </c>
    </row>
    <row r="291" spans="1:22" x14ac:dyDescent="0.3">
      <c r="A291" s="4" t="s">
        <v>342</v>
      </c>
      <c r="B291" s="4" t="s">
        <v>343</v>
      </c>
      <c r="C291" s="5" t="s">
        <v>346</v>
      </c>
      <c r="D291" s="4" t="s">
        <v>345</v>
      </c>
      <c r="E291" s="4" t="s">
        <v>344</v>
      </c>
      <c r="F291" s="4" t="s">
        <v>159</v>
      </c>
      <c r="G291" s="4" t="s">
        <v>105</v>
      </c>
      <c r="H291" s="4" t="s">
        <v>80</v>
      </c>
      <c r="I291" s="4" t="s">
        <v>228</v>
      </c>
      <c r="J291" s="4" t="s">
        <v>339</v>
      </c>
      <c r="K291" s="4">
        <f>0.5*(67+118)</f>
        <v>92.5</v>
      </c>
      <c r="L291" s="4"/>
      <c r="M291" s="4">
        <v>-1</v>
      </c>
      <c r="N291" s="4" t="s">
        <v>337</v>
      </c>
      <c r="O291" s="4">
        <v>2004</v>
      </c>
      <c r="P291" s="4" t="s">
        <v>49</v>
      </c>
      <c r="Q291" s="4" t="s">
        <v>341</v>
      </c>
      <c r="R291" s="4">
        <f>K291</f>
        <v>92.5</v>
      </c>
      <c r="S291" s="4"/>
      <c r="T291" s="6">
        <f t="shared" si="22"/>
        <v>-92.5</v>
      </c>
      <c r="U291" s="4"/>
      <c r="V291" s="4" t="s">
        <v>151</v>
      </c>
    </row>
    <row r="292" spans="1:22" x14ac:dyDescent="0.3">
      <c r="A292" s="4" t="s">
        <v>342</v>
      </c>
      <c r="B292" s="4" t="s">
        <v>343</v>
      </c>
      <c r="C292" s="5" t="s">
        <v>346</v>
      </c>
      <c r="D292" s="4" t="s">
        <v>345</v>
      </c>
      <c r="E292" s="4" t="s">
        <v>344</v>
      </c>
      <c r="F292" s="4" t="s">
        <v>159</v>
      </c>
      <c r="G292" s="4" t="s">
        <v>105</v>
      </c>
      <c r="H292" s="4" t="s">
        <v>80</v>
      </c>
      <c r="I292" s="4" t="s">
        <v>228</v>
      </c>
      <c r="J292" s="4" t="s">
        <v>340</v>
      </c>
      <c r="K292" s="4">
        <f>0.5*(93+175)</f>
        <v>134</v>
      </c>
      <c r="L292" s="4"/>
      <c r="M292" s="4">
        <v>-1</v>
      </c>
      <c r="N292" s="4" t="s">
        <v>337</v>
      </c>
      <c r="O292" s="4">
        <v>2004</v>
      </c>
      <c r="P292" s="4" t="s">
        <v>49</v>
      </c>
      <c r="Q292" s="4" t="s">
        <v>341</v>
      </c>
      <c r="R292" s="4">
        <f>K292</f>
        <v>134</v>
      </c>
      <c r="S292" s="4"/>
      <c r="T292" s="6">
        <f t="shared" si="22"/>
        <v>-134</v>
      </c>
      <c r="U292" s="4"/>
      <c r="V292" s="4" t="s">
        <v>151</v>
      </c>
    </row>
    <row r="293" spans="1:22" x14ac:dyDescent="0.3">
      <c r="A293" s="4" t="s">
        <v>347</v>
      </c>
      <c r="B293" s="4" t="s">
        <v>348</v>
      </c>
      <c r="C293" s="5" t="s">
        <v>349</v>
      </c>
      <c r="D293" s="4" t="s">
        <v>350</v>
      </c>
      <c r="E293" s="4" t="s">
        <v>97</v>
      </c>
      <c r="F293" s="4" t="s">
        <v>41</v>
      </c>
      <c r="G293" s="4" t="s">
        <v>105</v>
      </c>
      <c r="H293" s="4" t="s">
        <v>81</v>
      </c>
      <c r="I293" s="4"/>
      <c r="J293" s="4" t="s">
        <v>85</v>
      </c>
      <c r="K293" s="4"/>
      <c r="L293" s="4"/>
      <c r="M293" s="4"/>
      <c r="N293" s="4"/>
      <c r="O293" s="4">
        <v>2009</v>
      </c>
      <c r="P293" s="4" t="s">
        <v>320</v>
      </c>
      <c r="Q293" s="4" t="s">
        <v>36</v>
      </c>
      <c r="R293" s="4"/>
      <c r="S293" s="4"/>
      <c r="T293" s="6">
        <v>-7.2</v>
      </c>
      <c r="U293" s="4"/>
      <c r="V293" s="4" t="s">
        <v>295</v>
      </c>
    </row>
    <row r="294" spans="1:22" x14ac:dyDescent="0.3">
      <c r="A294" s="4" t="s">
        <v>347</v>
      </c>
      <c r="B294" s="4" t="s">
        <v>348</v>
      </c>
      <c r="C294" s="5" t="s">
        <v>349</v>
      </c>
      <c r="D294" s="4" t="s">
        <v>350</v>
      </c>
      <c r="E294" s="4" t="s">
        <v>97</v>
      </c>
      <c r="F294" s="4" t="s">
        <v>41</v>
      </c>
      <c r="G294" s="4" t="s">
        <v>105</v>
      </c>
      <c r="H294" s="4" t="s">
        <v>81</v>
      </c>
      <c r="I294" s="4"/>
      <c r="J294" s="4" t="s">
        <v>85</v>
      </c>
      <c r="K294" s="4"/>
      <c r="L294" s="4"/>
      <c r="M294" s="4"/>
      <c r="N294" s="4"/>
      <c r="O294" s="4">
        <v>2010</v>
      </c>
      <c r="P294" s="4" t="s">
        <v>320</v>
      </c>
      <c r="Q294" s="4" t="s">
        <v>36</v>
      </c>
      <c r="R294" s="4"/>
      <c r="S294" s="4"/>
      <c r="T294" s="6">
        <v>-0.5</v>
      </c>
      <c r="U294" s="4"/>
      <c r="V294" s="4" t="s">
        <v>295</v>
      </c>
    </row>
    <row r="295" spans="1:22" x14ac:dyDescent="0.3">
      <c r="A295" s="4" t="s">
        <v>347</v>
      </c>
      <c r="B295" s="4" t="s">
        <v>348</v>
      </c>
      <c r="C295" s="5" t="s">
        <v>349</v>
      </c>
      <c r="D295" s="4" t="s">
        <v>350</v>
      </c>
      <c r="E295" s="4" t="s">
        <v>97</v>
      </c>
      <c r="F295" s="4" t="s">
        <v>41</v>
      </c>
      <c r="G295" s="4" t="s">
        <v>105</v>
      </c>
      <c r="H295" s="4" t="s">
        <v>81</v>
      </c>
      <c r="I295" s="4"/>
      <c r="J295" s="4" t="s">
        <v>85</v>
      </c>
      <c r="K295" s="4"/>
      <c r="L295" s="4"/>
      <c r="M295" s="4"/>
      <c r="N295" s="4"/>
      <c r="O295" s="4">
        <v>2011</v>
      </c>
      <c r="P295" s="4" t="s">
        <v>320</v>
      </c>
      <c r="Q295" s="4" t="s">
        <v>36</v>
      </c>
      <c r="R295" s="4"/>
      <c r="S295" s="4"/>
      <c r="T295" s="6">
        <v>-34.5</v>
      </c>
      <c r="U295" s="4"/>
      <c r="V295" s="4" t="s">
        <v>295</v>
      </c>
    </row>
    <row r="296" spans="1:22" x14ac:dyDescent="0.3">
      <c r="A296" s="4" t="s">
        <v>347</v>
      </c>
      <c r="B296" s="4" t="s">
        <v>348</v>
      </c>
      <c r="C296" s="5" t="s">
        <v>349</v>
      </c>
      <c r="D296" s="4" t="s">
        <v>350</v>
      </c>
      <c r="E296" s="4" t="s">
        <v>97</v>
      </c>
      <c r="F296" s="4" t="s">
        <v>41</v>
      </c>
      <c r="G296" s="4" t="s">
        <v>105</v>
      </c>
      <c r="H296" s="4" t="s">
        <v>81</v>
      </c>
      <c r="I296" s="4"/>
      <c r="J296" s="4" t="s">
        <v>85</v>
      </c>
      <c r="K296" s="4"/>
      <c r="L296" s="4"/>
      <c r="M296" s="4"/>
      <c r="N296" s="4"/>
      <c r="O296" s="4">
        <v>2012</v>
      </c>
      <c r="P296" s="4" t="s">
        <v>320</v>
      </c>
      <c r="Q296" s="4" t="s">
        <v>36</v>
      </c>
      <c r="R296" s="4"/>
      <c r="S296" s="4"/>
      <c r="T296" s="6">
        <v>-35.700000000000003</v>
      </c>
      <c r="U296" s="4"/>
      <c r="V296" s="4" t="s">
        <v>295</v>
      </c>
    </row>
    <row r="297" spans="1:22" x14ac:dyDescent="0.3">
      <c r="A297" s="4" t="s">
        <v>351</v>
      </c>
      <c r="B297" s="4" t="s">
        <v>348</v>
      </c>
      <c r="C297" s="5" t="s">
        <v>352</v>
      </c>
      <c r="D297" s="4" t="s">
        <v>353</v>
      </c>
      <c r="E297" s="4" t="s">
        <v>354</v>
      </c>
      <c r="F297" s="4" t="s">
        <v>41</v>
      </c>
      <c r="G297" s="4" t="s">
        <v>105</v>
      </c>
      <c r="H297" s="4" t="s">
        <v>81</v>
      </c>
      <c r="I297" s="4"/>
      <c r="J297" s="4" t="s">
        <v>85</v>
      </c>
      <c r="K297" s="4">
        <v>-7.33</v>
      </c>
      <c r="L297" s="4"/>
      <c r="M297" s="4">
        <v>1</v>
      </c>
      <c r="N297" s="4"/>
      <c r="O297" s="4">
        <v>2008</v>
      </c>
      <c r="P297" s="4" t="s">
        <v>86</v>
      </c>
      <c r="Q297" s="4" t="s">
        <v>355</v>
      </c>
      <c r="R297" s="4">
        <f>K297*12</f>
        <v>-87.960000000000008</v>
      </c>
      <c r="S297" s="4"/>
      <c r="T297" s="6">
        <f t="shared" ref="T297:T321" si="24">R297*M297+S297</f>
        <v>-87.960000000000008</v>
      </c>
      <c r="U297" s="4"/>
      <c r="V297" s="4" t="s">
        <v>356</v>
      </c>
    </row>
    <row r="298" spans="1:22" x14ac:dyDescent="0.3">
      <c r="A298" s="4" t="s">
        <v>351</v>
      </c>
      <c r="B298" s="4" t="s">
        <v>348</v>
      </c>
      <c r="C298" s="5" t="s">
        <v>352</v>
      </c>
      <c r="D298" s="4" t="s">
        <v>353</v>
      </c>
      <c r="E298" s="4" t="s">
        <v>354</v>
      </c>
      <c r="F298" s="4" t="s">
        <v>41</v>
      </c>
      <c r="G298" s="4" t="s">
        <v>105</v>
      </c>
      <c r="H298" s="4" t="s">
        <v>81</v>
      </c>
      <c r="I298" s="4"/>
      <c r="J298" s="4" t="s">
        <v>85</v>
      </c>
      <c r="K298" s="4">
        <v>-15.23</v>
      </c>
      <c r="L298" s="4"/>
      <c r="M298" s="4">
        <v>1</v>
      </c>
      <c r="N298" s="4"/>
      <c r="O298" s="4">
        <v>2009</v>
      </c>
      <c r="P298" s="4" t="s">
        <v>86</v>
      </c>
      <c r="Q298" s="4" t="s">
        <v>355</v>
      </c>
      <c r="R298" s="4">
        <f t="shared" ref="R298:R302" si="25">K298*12</f>
        <v>-182.76</v>
      </c>
      <c r="S298" s="4"/>
      <c r="T298" s="6">
        <f t="shared" si="24"/>
        <v>-182.76</v>
      </c>
      <c r="U298" s="4"/>
      <c r="V298" s="4" t="s">
        <v>356</v>
      </c>
    </row>
    <row r="299" spans="1:22" x14ac:dyDescent="0.3">
      <c r="A299" s="4" t="s">
        <v>351</v>
      </c>
      <c r="B299" s="4" t="s">
        <v>348</v>
      </c>
      <c r="C299" s="5" t="s">
        <v>352</v>
      </c>
      <c r="D299" s="4" t="s">
        <v>353</v>
      </c>
      <c r="E299" s="4" t="s">
        <v>354</v>
      </c>
      <c r="F299" s="4" t="s">
        <v>41</v>
      </c>
      <c r="G299" s="4" t="s">
        <v>105</v>
      </c>
      <c r="H299" s="4" t="s">
        <v>81</v>
      </c>
      <c r="I299" s="4"/>
      <c r="J299" s="4" t="s">
        <v>85</v>
      </c>
      <c r="K299" s="4">
        <v>-11.43</v>
      </c>
      <c r="L299" s="4"/>
      <c r="M299" s="4">
        <v>1</v>
      </c>
      <c r="N299" s="4"/>
      <c r="O299" s="4">
        <v>2010</v>
      </c>
      <c r="P299" s="4" t="s">
        <v>86</v>
      </c>
      <c r="Q299" s="4" t="s">
        <v>355</v>
      </c>
      <c r="R299" s="4">
        <f t="shared" si="25"/>
        <v>-137.16</v>
      </c>
      <c r="S299" s="4"/>
      <c r="T299" s="6">
        <f t="shared" si="24"/>
        <v>-137.16</v>
      </c>
      <c r="U299" s="4"/>
      <c r="V299" s="4" t="s">
        <v>356</v>
      </c>
    </row>
    <row r="300" spans="1:22" x14ac:dyDescent="0.3">
      <c r="A300" s="4" t="s">
        <v>351</v>
      </c>
      <c r="B300" s="4" t="s">
        <v>348</v>
      </c>
      <c r="C300" s="5" t="s">
        <v>352</v>
      </c>
      <c r="D300" s="4" t="s">
        <v>353</v>
      </c>
      <c r="E300" s="4" t="s">
        <v>354</v>
      </c>
      <c r="F300" s="4" t="s">
        <v>41</v>
      </c>
      <c r="G300" s="4" t="s">
        <v>105</v>
      </c>
      <c r="H300" s="4" t="s">
        <v>81</v>
      </c>
      <c r="I300" s="4"/>
      <c r="J300" s="4" t="s">
        <v>85</v>
      </c>
      <c r="K300" s="4">
        <v>-7.46</v>
      </c>
      <c r="L300" s="4"/>
      <c r="M300" s="4">
        <v>1</v>
      </c>
      <c r="N300" s="4"/>
      <c r="O300" s="4">
        <v>2011</v>
      </c>
      <c r="P300" s="4" t="s">
        <v>86</v>
      </c>
      <c r="Q300" s="4" t="s">
        <v>355</v>
      </c>
      <c r="R300" s="4">
        <f t="shared" si="25"/>
        <v>-89.52</v>
      </c>
      <c r="S300" s="4"/>
      <c r="T300" s="6">
        <f t="shared" si="24"/>
        <v>-89.52</v>
      </c>
      <c r="U300" s="4"/>
      <c r="V300" s="4" t="s">
        <v>356</v>
      </c>
    </row>
    <row r="301" spans="1:22" x14ac:dyDescent="0.3">
      <c r="A301" s="4" t="s">
        <v>351</v>
      </c>
      <c r="B301" s="4" t="s">
        <v>348</v>
      </c>
      <c r="C301" s="5" t="s">
        <v>352</v>
      </c>
      <c r="D301" s="4" t="s">
        <v>353</v>
      </c>
      <c r="E301" s="4" t="s">
        <v>354</v>
      </c>
      <c r="F301" s="4" t="s">
        <v>41</v>
      </c>
      <c r="G301" s="4" t="s">
        <v>105</v>
      </c>
      <c r="H301" s="4" t="s">
        <v>81</v>
      </c>
      <c r="I301" s="4"/>
      <c r="J301" s="4" t="s">
        <v>85</v>
      </c>
      <c r="K301" s="4">
        <v>-15.5</v>
      </c>
      <c r="L301" s="4"/>
      <c r="M301" s="4">
        <v>1</v>
      </c>
      <c r="N301" s="4"/>
      <c r="O301" s="4">
        <v>2012</v>
      </c>
      <c r="P301" s="4" t="s">
        <v>86</v>
      </c>
      <c r="Q301" s="4" t="s">
        <v>355</v>
      </c>
      <c r="R301" s="4">
        <f t="shared" si="25"/>
        <v>-186</v>
      </c>
      <c r="S301" s="4"/>
      <c r="T301" s="6">
        <f t="shared" si="24"/>
        <v>-186</v>
      </c>
      <c r="U301" s="4"/>
      <c r="V301" s="4" t="s">
        <v>356</v>
      </c>
    </row>
    <row r="302" spans="1:22" x14ac:dyDescent="0.3">
      <c r="A302" s="4" t="s">
        <v>351</v>
      </c>
      <c r="B302" s="4" t="s">
        <v>348</v>
      </c>
      <c r="C302" s="5" t="s">
        <v>352</v>
      </c>
      <c r="D302" s="4" t="s">
        <v>353</v>
      </c>
      <c r="E302" s="4" t="s">
        <v>354</v>
      </c>
      <c r="F302" s="4" t="s">
        <v>41</v>
      </c>
      <c r="G302" s="4" t="s">
        <v>105</v>
      </c>
      <c r="H302" s="4" t="s">
        <v>81</v>
      </c>
      <c r="I302" s="4"/>
      <c r="J302" s="4" t="s">
        <v>85</v>
      </c>
      <c r="K302" s="4">
        <v>-8.9</v>
      </c>
      <c r="L302" s="4"/>
      <c r="M302" s="4">
        <v>1</v>
      </c>
      <c r="N302" s="4"/>
      <c r="O302" s="4">
        <v>2013</v>
      </c>
      <c r="P302" s="4" t="s">
        <v>86</v>
      </c>
      <c r="Q302" s="4" t="s">
        <v>355</v>
      </c>
      <c r="R302" s="4">
        <f t="shared" si="25"/>
        <v>-106.80000000000001</v>
      </c>
      <c r="S302" s="4"/>
      <c r="T302" s="6">
        <f t="shared" si="24"/>
        <v>-106.80000000000001</v>
      </c>
      <c r="U302" s="4"/>
      <c r="V302" s="4" t="s">
        <v>356</v>
      </c>
    </row>
    <row r="303" spans="1:22" x14ac:dyDescent="0.3">
      <c r="A303" s="4" t="s">
        <v>357</v>
      </c>
      <c r="B303" s="4" t="s">
        <v>358</v>
      </c>
      <c r="C303" s="5" t="s">
        <v>359</v>
      </c>
      <c r="D303" s="4" t="s">
        <v>360</v>
      </c>
      <c r="E303" s="4" t="s">
        <v>95</v>
      </c>
      <c r="F303" s="4" t="s">
        <v>159</v>
      </c>
      <c r="G303" s="4" t="s">
        <v>105</v>
      </c>
      <c r="H303" s="4" t="s">
        <v>80</v>
      </c>
      <c r="I303" s="4"/>
      <c r="J303" s="4"/>
      <c r="K303" s="4">
        <v>-137.19999999999999</v>
      </c>
      <c r="L303" s="4"/>
      <c r="M303" s="4">
        <v>-1</v>
      </c>
      <c r="N303" s="4" t="s">
        <v>365</v>
      </c>
      <c r="O303" s="4" t="s">
        <v>361</v>
      </c>
      <c r="P303" s="4" t="s">
        <v>291</v>
      </c>
      <c r="Q303" s="4" t="s">
        <v>292</v>
      </c>
      <c r="R303" s="4">
        <f>K303</f>
        <v>-137.19999999999999</v>
      </c>
      <c r="S303" s="4">
        <f>(365-140)*0.9/44*12</f>
        <v>55.227272727272734</v>
      </c>
      <c r="T303" s="6">
        <f t="shared" si="24"/>
        <v>192.42727272727274</v>
      </c>
      <c r="U303" s="4"/>
      <c r="V303" s="4" t="s">
        <v>366</v>
      </c>
    </row>
    <row r="304" spans="1:22" x14ac:dyDescent="0.3">
      <c r="A304" s="4" t="s">
        <v>357</v>
      </c>
      <c r="B304" s="4" t="s">
        <v>358</v>
      </c>
      <c r="C304" s="5" t="s">
        <v>359</v>
      </c>
      <c r="D304" s="4" t="s">
        <v>360</v>
      </c>
      <c r="E304" s="4" t="s">
        <v>95</v>
      </c>
      <c r="F304" s="4" t="s">
        <v>159</v>
      </c>
      <c r="G304" s="4" t="s">
        <v>105</v>
      </c>
      <c r="H304" s="4" t="s">
        <v>80</v>
      </c>
      <c r="I304" s="4"/>
      <c r="J304" s="4"/>
      <c r="K304" s="4">
        <v>-64.8</v>
      </c>
      <c r="L304" s="4"/>
      <c r="M304" s="4">
        <v>-1</v>
      </c>
      <c r="N304" s="4" t="s">
        <v>365</v>
      </c>
      <c r="O304" s="4" t="s">
        <v>362</v>
      </c>
      <c r="P304" s="4" t="s">
        <v>291</v>
      </c>
      <c r="Q304" s="4" t="s">
        <v>292</v>
      </c>
      <c r="R304" s="4">
        <f t="shared" ref="R304:R318" si="26">K304</f>
        <v>-64.8</v>
      </c>
      <c r="S304" s="4">
        <f t="shared" ref="S304:S318" si="27">(365-140)*0.9/44*12</f>
        <v>55.227272727272734</v>
      </c>
      <c r="T304" s="6">
        <f t="shared" si="24"/>
        <v>120.02727272727273</v>
      </c>
      <c r="U304" s="4"/>
      <c r="V304" s="4" t="s">
        <v>366</v>
      </c>
    </row>
    <row r="305" spans="1:22" x14ac:dyDescent="0.3">
      <c r="A305" s="4" t="s">
        <v>357</v>
      </c>
      <c r="B305" s="4" t="s">
        <v>358</v>
      </c>
      <c r="C305" s="5" t="s">
        <v>359</v>
      </c>
      <c r="D305" s="4" t="s">
        <v>360</v>
      </c>
      <c r="E305" s="4" t="s">
        <v>95</v>
      </c>
      <c r="F305" s="4" t="s">
        <v>159</v>
      </c>
      <c r="G305" s="4" t="s">
        <v>105</v>
      </c>
      <c r="H305" s="4" t="s">
        <v>80</v>
      </c>
      <c r="I305" s="4"/>
      <c r="J305" s="4"/>
      <c r="K305" s="4">
        <v>-51.4</v>
      </c>
      <c r="L305" s="4"/>
      <c r="M305" s="4">
        <v>-1</v>
      </c>
      <c r="N305" s="4" t="s">
        <v>365</v>
      </c>
      <c r="O305" s="4" t="s">
        <v>363</v>
      </c>
      <c r="P305" s="4" t="s">
        <v>291</v>
      </c>
      <c r="Q305" s="4" t="s">
        <v>292</v>
      </c>
      <c r="R305" s="4">
        <f t="shared" si="26"/>
        <v>-51.4</v>
      </c>
      <c r="S305" s="4">
        <f t="shared" si="27"/>
        <v>55.227272727272734</v>
      </c>
      <c r="T305" s="6">
        <f t="shared" si="24"/>
        <v>106.62727272727273</v>
      </c>
      <c r="U305" s="4"/>
      <c r="V305" s="4" t="s">
        <v>366</v>
      </c>
    </row>
    <row r="306" spans="1:22" x14ac:dyDescent="0.3">
      <c r="A306" s="4" t="s">
        <v>357</v>
      </c>
      <c r="B306" s="4" t="s">
        <v>358</v>
      </c>
      <c r="C306" s="5" t="s">
        <v>359</v>
      </c>
      <c r="D306" s="4" t="s">
        <v>360</v>
      </c>
      <c r="E306" s="4" t="s">
        <v>95</v>
      </c>
      <c r="F306" s="4" t="s">
        <v>159</v>
      </c>
      <c r="G306" s="4" t="s">
        <v>105</v>
      </c>
      <c r="H306" s="4" t="s">
        <v>80</v>
      </c>
      <c r="I306" s="4"/>
      <c r="J306" s="4"/>
      <c r="K306" s="4">
        <v>-108.5</v>
      </c>
      <c r="L306" s="4"/>
      <c r="M306" s="4">
        <v>-1</v>
      </c>
      <c r="N306" s="4" t="s">
        <v>365</v>
      </c>
      <c r="O306" s="4" t="s">
        <v>364</v>
      </c>
      <c r="P306" s="4" t="s">
        <v>291</v>
      </c>
      <c r="Q306" s="4" t="s">
        <v>292</v>
      </c>
      <c r="R306" s="4">
        <f t="shared" si="26"/>
        <v>-108.5</v>
      </c>
      <c r="S306" s="4">
        <f t="shared" si="27"/>
        <v>55.227272727272734</v>
      </c>
      <c r="T306" s="6">
        <f t="shared" si="24"/>
        <v>163.72727272727275</v>
      </c>
      <c r="U306" s="4"/>
      <c r="V306" s="4" t="s">
        <v>366</v>
      </c>
    </row>
    <row r="307" spans="1:22" x14ac:dyDescent="0.3">
      <c r="A307" s="4" t="s">
        <v>357</v>
      </c>
      <c r="B307" s="4" t="s">
        <v>358</v>
      </c>
      <c r="C307" s="5" t="s">
        <v>359</v>
      </c>
      <c r="D307" s="4" t="s">
        <v>360</v>
      </c>
      <c r="E307" s="4" t="s">
        <v>95</v>
      </c>
      <c r="F307" s="4" t="s">
        <v>159</v>
      </c>
      <c r="G307" s="4" t="s">
        <v>105</v>
      </c>
      <c r="H307" s="4" t="s">
        <v>80</v>
      </c>
      <c r="I307" s="4"/>
      <c r="J307" s="4"/>
      <c r="K307" s="4">
        <v>-110.3</v>
      </c>
      <c r="L307" s="4"/>
      <c r="M307" s="4">
        <v>-1</v>
      </c>
      <c r="N307" s="4" t="s">
        <v>365</v>
      </c>
      <c r="O307" s="4" t="s">
        <v>361</v>
      </c>
      <c r="P307" s="4" t="s">
        <v>291</v>
      </c>
      <c r="Q307" s="4" t="s">
        <v>292</v>
      </c>
      <c r="R307" s="4">
        <f t="shared" si="26"/>
        <v>-110.3</v>
      </c>
      <c r="S307" s="4">
        <f t="shared" si="27"/>
        <v>55.227272727272734</v>
      </c>
      <c r="T307" s="6">
        <f t="shared" si="24"/>
        <v>165.52727272727273</v>
      </c>
      <c r="U307" s="4"/>
      <c r="V307" s="4" t="s">
        <v>366</v>
      </c>
    </row>
    <row r="308" spans="1:22" x14ac:dyDescent="0.3">
      <c r="A308" s="4" t="s">
        <v>357</v>
      </c>
      <c r="B308" s="4" t="s">
        <v>358</v>
      </c>
      <c r="C308" s="5" t="s">
        <v>359</v>
      </c>
      <c r="D308" s="4" t="s">
        <v>360</v>
      </c>
      <c r="E308" s="4" t="s">
        <v>95</v>
      </c>
      <c r="F308" s="4" t="s">
        <v>159</v>
      </c>
      <c r="G308" s="4" t="s">
        <v>105</v>
      </c>
      <c r="H308" s="4" t="s">
        <v>80</v>
      </c>
      <c r="I308" s="4"/>
      <c r="J308" s="4"/>
      <c r="K308" s="4">
        <v>-41.3</v>
      </c>
      <c r="L308" s="4"/>
      <c r="M308" s="4">
        <v>-1</v>
      </c>
      <c r="N308" s="4" t="s">
        <v>365</v>
      </c>
      <c r="O308" s="4" t="s">
        <v>362</v>
      </c>
      <c r="P308" s="4" t="s">
        <v>291</v>
      </c>
      <c r="Q308" s="4" t="s">
        <v>292</v>
      </c>
      <c r="R308" s="4">
        <f t="shared" si="26"/>
        <v>-41.3</v>
      </c>
      <c r="S308" s="4">
        <f t="shared" si="27"/>
        <v>55.227272727272734</v>
      </c>
      <c r="T308" s="6">
        <f t="shared" si="24"/>
        <v>96.527272727272731</v>
      </c>
      <c r="U308" s="4"/>
      <c r="V308" s="4" t="s">
        <v>366</v>
      </c>
    </row>
    <row r="309" spans="1:22" x14ac:dyDescent="0.3">
      <c r="A309" s="4" t="s">
        <v>357</v>
      </c>
      <c r="B309" s="4" t="s">
        <v>358</v>
      </c>
      <c r="C309" s="5" t="s">
        <v>359</v>
      </c>
      <c r="D309" s="4" t="s">
        <v>360</v>
      </c>
      <c r="E309" s="4" t="s">
        <v>95</v>
      </c>
      <c r="F309" s="4" t="s">
        <v>159</v>
      </c>
      <c r="G309" s="4" t="s">
        <v>105</v>
      </c>
      <c r="H309" s="4" t="s">
        <v>80</v>
      </c>
      <c r="I309" s="4"/>
      <c r="J309" s="4"/>
      <c r="K309" s="4">
        <v>-58.4</v>
      </c>
      <c r="L309" s="4"/>
      <c r="M309" s="4">
        <v>-1</v>
      </c>
      <c r="N309" s="4" t="s">
        <v>365</v>
      </c>
      <c r="O309" s="4" t="s">
        <v>363</v>
      </c>
      <c r="P309" s="4" t="s">
        <v>291</v>
      </c>
      <c r="Q309" s="4" t="s">
        <v>292</v>
      </c>
      <c r="R309" s="4">
        <f t="shared" si="26"/>
        <v>-58.4</v>
      </c>
      <c r="S309" s="4">
        <f t="shared" si="27"/>
        <v>55.227272727272734</v>
      </c>
      <c r="T309" s="6">
        <f t="shared" si="24"/>
        <v>113.62727272727273</v>
      </c>
      <c r="U309" s="4"/>
      <c r="V309" s="4" t="s">
        <v>366</v>
      </c>
    </row>
    <row r="310" spans="1:22" x14ac:dyDescent="0.3">
      <c r="A310" s="4" t="s">
        <v>357</v>
      </c>
      <c r="B310" s="4" t="s">
        <v>358</v>
      </c>
      <c r="C310" s="5" t="s">
        <v>359</v>
      </c>
      <c r="D310" s="4" t="s">
        <v>360</v>
      </c>
      <c r="E310" s="4" t="s">
        <v>95</v>
      </c>
      <c r="F310" s="4" t="s">
        <v>159</v>
      </c>
      <c r="G310" s="4" t="s">
        <v>105</v>
      </c>
      <c r="H310" s="4" t="s">
        <v>80</v>
      </c>
      <c r="I310" s="4"/>
      <c r="J310" s="4"/>
      <c r="K310" s="4">
        <v>-94.6</v>
      </c>
      <c r="L310" s="4"/>
      <c r="M310" s="4">
        <v>-1</v>
      </c>
      <c r="N310" s="4" t="s">
        <v>365</v>
      </c>
      <c r="O310" s="4" t="s">
        <v>364</v>
      </c>
      <c r="P310" s="4" t="s">
        <v>291</v>
      </c>
      <c r="Q310" s="4" t="s">
        <v>292</v>
      </c>
      <c r="R310" s="4">
        <f t="shared" si="26"/>
        <v>-94.6</v>
      </c>
      <c r="S310" s="4">
        <f t="shared" si="27"/>
        <v>55.227272727272734</v>
      </c>
      <c r="T310" s="6">
        <f t="shared" si="24"/>
        <v>149.82727272727271</v>
      </c>
      <c r="U310" s="4"/>
      <c r="V310" s="4" t="s">
        <v>366</v>
      </c>
    </row>
    <row r="311" spans="1:22" x14ac:dyDescent="0.3">
      <c r="A311" s="4" t="s">
        <v>357</v>
      </c>
      <c r="B311" s="4" t="s">
        <v>358</v>
      </c>
      <c r="C311" s="5" t="s">
        <v>359</v>
      </c>
      <c r="D311" s="4" t="s">
        <v>360</v>
      </c>
      <c r="E311" s="4" t="s">
        <v>95</v>
      </c>
      <c r="F311" s="4" t="s">
        <v>159</v>
      </c>
      <c r="G311" s="4" t="s">
        <v>105</v>
      </c>
      <c r="H311" s="4" t="s">
        <v>80</v>
      </c>
      <c r="I311" s="4"/>
      <c r="J311" s="4"/>
      <c r="K311" s="4">
        <v>-163.30000000000001</v>
      </c>
      <c r="L311" s="4"/>
      <c r="M311" s="4">
        <v>-1</v>
      </c>
      <c r="N311" s="4" t="s">
        <v>365</v>
      </c>
      <c r="O311" s="4" t="s">
        <v>361</v>
      </c>
      <c r="P311" s="4" t="s">
        <v>291</v>
      </c>
      <c r="Q311" s="4" t="s">
        <v>292</v>
      </c>
      <c r="R311" s="4">
        <f t="shared" si="26"/>
        <v>-163.30000000000001</v>
      </c>
      <c r="S311" s="4">
        <f t="shared" si="27"/>
        <v>55.227272727272734</v>
      </c>
      <c r="T311" s="6">
        <f t="shared" si="24"/>
        <v>218.52727272727276</v>
      </c>
      <c r="U311" s="4"/>
      <c r="V311" s="4" t="s">
        <v>366</v>
      </c>
    </row>
    <row r="312" spans="1:22" x14ac:dyDescent="0.3">
      <c r="A312" s="4" t="s">
        <v>357</v>
      </c>
      <c r="B312" s="4" t="s">
        <v>358</v>
      </c>
      <c r="C312" s="5" t="s">
        <v>359</v>
      </c>
      <c r="D312" s="4" t="s">
        <v>360</v>
      </c>
      <c r="E312" s="4" t="s">
        <v>95</v>
      </c>
      <c r="F312" s="4" t="s">
        <v>108</v>
      </c>
      <c r="G312" s="4" t="s">
        <v>105</v>
      </c>
      <c r="H312" s="4" t="s">
        <v>80</v>
      </c>
      <c r="I312" s="4"/>
      <c r="J312" s="4"/>
      <c r="K312" s="4">
        <v>-44.8</v>
      </c>
      <c r="L312" s="4"/>
      <c r="M312" s="4">
        <v>-1</v>
      </c>
      <c r="N312" s="4" t="s">
        <v>365</v>
      </c>
      <c r="O312" s="4" t="s">
        <v>362</v>
      </c>
      <c r="P312" s="4" t="s">
        <v>291</v>
      </c>
      <c r="Q312" s="4" t="s">
        <v>292</v>
      </c>
      <c r="R312" s="4">
        <f t="shared" si="26"/>
        <v>-44.8</v>
      </c>
      <c r="S312" s="4">
        <f t="shared" si="27"/>
        <v>55.227272727272734</v>
      </c>
      <c r="T312" s="6">
        <f t="shared" si="24"/>
        <v>100.02727272727273</v>
      </c>
      <c r="U312" s="4"/>
      <c r="V312" s="4" t="s">
        <v>366</v>
      </c>
    </row>
    <row r="313" spans="1:22" x14ac:dyDescent="0.3">
      <c r="A313" s="4" t="s">
        <v>357</v>
      </c>
      <c r="B313" s="4" t="s">
        <v>358</v>
      </c>
      <c r="C313" s="5" t="s">
        <v>359</v>
      </c>
      <c r="D313" s="4" t="s">
        <v>360</v>
      </c>
      <c r="E313" s="4" t="s">
        <v>95</v>
      </c>
      <c r="F313" s="4" t="s">
        <v>108</v>
      </c>
      <c r="G313" s="4" t="s">
        <v>105</v>
      </c>
      <c r="H313" s="4" t="s">
        <v>80</v>
      </c>
      <c r="I313" s="4"/>
      <c r="J313" s="4"/>
      <c r="K313" s="4">
        <v>-24.5</v>
      </c>
      <c r="L313" s="4"/>
      <c r="M313" s="4">
        <v>-1</v>
      </c>
      <c r="N313" s="4" t="s">
        <v>365</v>
      </c>
      <c r="O313" s="4" t="s">
        <v>363</v>
      </c>
      <c r="P313" s="4" t="s">
        <v>291</v>
      </c>
      <c r="Q313" s="4" t="s">
        <v>292</v>
      </c>
      <c r="R313" s="4">
        <f t="shared" si="26"/>
        <v>-24.5</v>
      </c>
      <c r="S313" s="4">
        <f t="shared" si="27"/>
        <v>55.227272727272734</v>
      </c>
      <c r="T313" s="6">
        <f t="shared" si="24"/>
        <v>79.727272727272734</v>
      </c>
      <c r="U313" s="4"/>
      <c r="V313" s="4" t="s">
        <v>366</v>
      </c>
    </row>
    <row r="314" spans="1:22" x14ac:dyDescent="0.3">
      <c r="A314" s="4" t="s">
        <v>357</v>
      </c>
      <c r="B314" s="4" t="s">
        <v>358</v>
      </c>
      <c r="C314" s="5" t="s">
        <v>359</v>
      </c>
      <c r="D314" s="4" t="s">
        <v>360</v>
      </c>
      <c r="E314" s="4" t="s">
        <v>95</v>
      </c>
      <c r="F314" s="4" t="s">
        <v>108</v>
      </c>
      <c r="G314" s="4" t="s">
        <v>105</v>
      </c>
      <c r="H314" s="4" t="s">
        <v>80</v>
      </c>
      <c r="I314" s="4"/>
      <c r="J314" s="4"/>
      <c r="K314" s="4">
        <v>-37.200000000000003</v>
      </c>
      <c r="L314" s="4"/>
      <c r="M314" s="4">
        <v>-1</v>
      </c>
      <c r="N314" s="4" t="s">
        <v>365</v>
      </c>
      <c r="O314" s="4" t="s">
        <v>364</v>
      </c>
      <c r="P314" s="4" t="s">
        <v>291</v>
      </c>
      <c r="Q314" s="4" t="s">
        <v>292</v>
      </c>
      <c r="R314" s="4">
        <f t="shared" si="26"/>
        <v>-37.200000000000003</v>
      </c>
      <c r="S314" s="4">
        <f t="shared" si="27"/>
        <v>55.227272727272734</v>
      </c>
      <c r="T314" s="6">
        <f t="shared" si="24"/>
        <v>92.427272727272737</v>
      </c>
      <c r="U314" s="4"/>
      <c r="V314" s="4" t="s">
        <v>366</v>
      </c>
    </row>
    <row r="315" spans="1:22" x14ac:dyDescent="0.3">
      <c r="A315" s="4" t="s">
        <v>357</v>
      </c>
      <c r="B315" s="4" t="s">
        <v>358</v>
      </c>
      <c r="C315" s="5" t="s">
        <v>359</v>
      </c>
      <c r="D315" s="4" t="s">
        <v>360</v>
      </c>
      <c r="E315" s="4" t="s">
        <v>95</v>
      </c>
      <c r="F315" s="4" t="s">
        <v>159</v>
      </c>
      <c r="G315" s="4" t="s">
        <v>105</v>
      </c>
      <c r="H315" s="4" t="s">
        <v>80</v>
      </c>
      <c r="I315" s="4"/>
      <c r="J315" s="4"/>
      <c r="K315" s="4">
        <v>-113.8</v>
      </c>
      <c r="L315" s="4"/>
      <c r="M315" s="4">
        <v>-1</v>
      </c>
      <c r="N315" s="4" t="s">
        <v>365</v>
      </c>
      <c r="O315" s="4" t="s">
        <v>361</v>
      </c>
      <c r="P315" s="4" t="s">
        <v>291</v>
      </c>
      <c r="Q315" s="4" t="s">
        <v>292</v>
      </c>
      <c r="R315" s="4">
        <f t="shared" si="26"/>
        <v>-113.8</v>
      </c>
      <c r="S315" s="4">
        <f t="shared" si="27"/>
        <v>55.227272727272734</v>
      </c>
      <c r="T315" s="6">
        <f t="shared" si="24"/>
        <v>169.02727272727273</v>
      </c>
      <c r="U315" s="4"/>
      <c r="V315" s="4" t="s">
        <v>366</v>
      </c>
    </row>
    <row r="316" spans="1:22" x14ac:dyDescent="0.3">
      <c r="A316" s="4" t="s">
        <v>357</v>
      </c>
      <c r="B316" s="4" t="s">
        <v>358</v>
      </c>
      <c r="C316" s="5" t="s">
        <v>359</v>
      </c>
      <c r="D316" s="4" t="s">
        <v>360</v>
      </c>
      <c r="E316" s="4" t="s">
        <v>95</v>
      </c>
      <c r="F316" s="4" t="s">
        <v>108</v>
      </c>
      <c r="G316" s="4" t="s">
        <v>105</v>
      </c>
      <c r="H316" s="4" t="s">
        <v>80</v>
      </c>
      <c r="I316" s="4"/>
      <c r="J316" s="4"/>
      <c r="K316" s="4">
        <v>-17.8</v>
      </c>
      <c r="L316" s="4"/>
      <c r="M316" s="4">
        <v>-1</v>
      </c>
      <c r="N316" s="4" t="s">
        <v>365</v>
      </c>
      <c r="O316" s="4" t="s">
        <v>362</v>
      </c>
      <c r="P316" s="4" t="s">
        <v>291</v>
      </c>
      <c r="Q316" s="4" t="s">
        <v>292</v>
      </c>
      <c r="R316" s="4">
        <f t="shared" si="26"/>
        <v>-17.8</v>
      </c>
      <c r="S316" s="4">
        <f t="shared" si="27"/>
        <v>55.227272727272734</v>
      </c>
      <c r="T316" s="6">
        <f t="shared" si="24"/>
        <v>73.027272727272731</v>
      </c>
      <c r="U316" s="4"/>
      <c r="V316" s="4" t="s">
        <v>366</v>
      </c>
    </row>
    <row r="317" spans="1:22" x14ac:dyDescent="0.3">
      <c r="A317" s="4" t="s">
        <v>357</v>
      </c>
      <c r="B317" s="4" t="s">
        <v>358</v>
      </c>
      <c r="C317" s="5" t="s">
        <v>359</v>
      </c>
      <c r="D317" s="4" t="s">
        <v>360</v>
      </c>
      <c r="E317" s="4" t="s">
        <v>95</v>
      </c>
      <c r="F317" s="4" t="s">
        <v>108</v>
      </c>
      <c r="G317" s="4" t="s">
        <v>105</v>
      </c>
      <c r="H317" s="4" t="s">
        <v>80</v>
      </c>
      <c r="I317" s="4"/>
      <c r="J317" s="4"/>
      <c r="K317" s="4">
        <v>9.4</v>
      </c>
      <c r="L317" s="4"/>
      <c r="M317" s="4">
        <v>-1</v>
      </c>
      <c r="N317" s="4" t="s">
        <v>365</v>
      </c>
      <c r="O317" s="4" t="s">
        <v>363</v>
      </c>
      <c r="P317" s="4" t="s">
        <v>291</v>
      </c>
      <c r="Q317" s="4" t="s">
        <v>292</v>
      </c>
      <c r="R317" s="4">
        <f t="shared" si="26"/>
        <v>9.4</v>
      </c>
      <c r="S317" s="4">
        <f t="shared" si="27"/>
        <v>55.227272727272734</v>
      </c>
      <c r="T317" s="6">
        <f t="shared" si="24"/>
        <v>45.827272727272735</v>
      </c>
      <c r="U317" s="4"/>
      <c r="V317" s="4" t="s">
        <v>366</v>
      </c>
    </row>
    <row r="318" spans="1:22" x14ac:dyDescent="0.3">
      <c r="A318" s="4" t="s">
        <v>357</v>
      </c>
      <c r="B318" s="4" t="s">
        <v>358</v>
      </c>
      <c r="C318" s="5" t="s">
        <v>359</v>
      </c>
      <c r="D318" s="4" t="s">
        <v>360</v>
      </c>
      <c r="E318" s="4" t="s">
        <v>95</v>
      </c>
      <c r="F318" s="4" t="s">
        <v>108</v>
      </c>
      <c r="G318" s="4" t="s">
        <v>105</v>
      </c>
      <c r="H318" s="4" t="s">
        <v>80</v>
      </c>
      <c r="I318" s="4"/>
      <c r="J318" s="4"/>
      <c r="K318" s="4">
        <v>65.400000000000006</v>
      </c>
      <c r="L318" s="4"/>
      <c r="M318" s="4">
        <v>-1</v>
      </c>
      <c r="N318" s="4" t="s">
        <v>365</v>
      </c>
      <c r="O318" s="4" t="s">
        <v>364</v>
      </c>
      <c r="P318" s="4" t="s">
        <v>291</v>
      </c>
      <c r="Q318" s="4" t="s">
        <v>292</v>
      </c>
      <c r="R318" s="4">
        <f t="shared" si="26"/>
        <v>65.400000000000006</v>
      </c>
      <c r="S318" s="4">
        <f t="shared" si="27"/>
        <v>55.227272727272734</v>
      </c>
      <c r="T318" s="6">
        <f t="shared" si="24"/>
        <v>-10.172727272727272</v>
      </c>
      <c r="U318" s="4"/>
      <c r="V318" s="4" t="s">
        <v>366</v>
      </c>
    </row>
    <row r="319" spans="1:22" x14ac:dyDescent="0.3">
      <c r="A319" s="4" t="s">
        <v>369</v>
      </c>
      <c r="B319" s="4" t="s">
        <v>153</v>
      </c>
      <c r="C319" s="5" t="s">
        <v>368</v>
      </c>
      <c r="D319" s="4" t="s">
        <v>370</v>
      </c>
      <c r="E319" s="4" t="s">
        <v>172</v>
      </c>
      <c r="F319" s="4" t="s">
        <v>129</v>
      </c>
      <c r="G319" s="4" t="s">
        <v>105</v>
      </c>
      <c r="H319" s="4" t="s">
        <v>80</v>
      </c>
      <c r="I319" s="4" t="s">
        <v>228</v>
      </c>
      <c r="J319" s="4" t="s">
        <v>372</v>
      </c>
      <c r="K319" s="4">
        <v>3.09</v>
      </c>
      <c r="L319" s="4"/>
      <c r="M319" s="4">
        <v>1</v>
      </c>
      <c r="N319" s="4" t="s">
        <v>371</v>
      </c>
      <c r="O319" s="4" t="s">
        <v>161</v>
      </c>
      <c r="P319" s="4" t="s">
        <v>375</v>
      </c>
      <c r="Q319" s="4" t="s">
        <v>376</v>
      </c>
      <c r="R319" s="4">
        <f>K319*100/44*12</f>
        <v>84.272727272727266</v>
      </c>
      <c r="S319" s="4"/>
      <c r="T319" s="6">
        <f t="shared" si="24"/>
        <v>84.272727272727266</v>
      </c>
      <c r="U319" s="4"/>
      <c r="V319" s="4" t="s">
        <v>295</v>
      </c>
    </row>
    <row r="320" spans="1:22" x14ac:dyDescent="0.3">
      <c r="A320" s="4" t="s">
        <v>369</v>
      </c>
      <c r="B320" s="4" t="s">
        <v>153</v>
      </c>
      <c r="C320" s="5" t="s">
        <v>368</v>
      </c>
      <c r="D320" s="4" t="s">
        <v>370</v>
      </c>
      <c r="E320" s="4" t="s">
        <v>172</v>
      </c>
      <c r="F320" s="4" t="s">
        <v>129</v>
      </c>
      <c r="G320" s="4" t="s">
        <v>105</v>
      </c>
      <c r="H320" s="4" t="s">
        <v>80</v>
      </c>
      <c r="I320" s="4" t="s">
        <v>228</v>
      </c>
      <c r="J320" s="4" t="s">
        <v>373</v>
      </c>
      <c r="K320" s="4">
        <v>0.6</v>
      </c>
      <c r="L320" s="4"/>
      <c r="M320" s="4">
        <v>1</v>
      </c>
      <c r="N320" s="4" t="s">
        <v>371</v>
      </c>
      <c r="O320" s="4" t="s">
        <v>161</v>
      </c>
      <c r="P320" s="4" t="s">
        <v>375</v>
      </c>
      <c r="Q320" s="4" t="s">
        <v>376</v>
      </c>
      <c r="R320" s="4">
        <f>K320*100/44*12</f>
        <v>16.363636363636363</v>
      </c>
      <c r="S320" s="4"/>
      <c r="T320" s="6">
        <f t="shared" si="24"/>
        <v>16.363636363636363</v>
      </c>
      <c r="U320" s="4"/>
      <c r="V320" s="4" t="s">
        <v>295</v>
      </c>
    </row>
    <row r="321" spans="1:22" x14ac:dyDescent="0.3">
      <c r="A321" s="4" t="s">
        <v>369</v>
      </c>
      <c r="B321" s="4" t="s">
        <v>153</v>
      </c>
      <c r="C321" s="5" t="s">
        <v>368</v>
      </c>
      <c r="D321" s="4" t="s">
        <v>370</v>
      </c>
      <c r="E321" s="4" t="s">
        <v>172</v>
      </c>
      <c r="F321" s="4" t="s">
        <v>129</v>
      </c>
      <c r="G321" s="4" t="s">
        <v>105</v>
      </c>
      <c r="H321" s="4" t="s">
        <v>80</v>
      </c>
      <c r="I321" s="4" t="s">
        <v>228</v>
      </c>
      <c r="J321" s="4" t="s">
        <v>374</v>
      </c>
      <c r="K321" s="4">
        <v>2.4700000000000002</v>
      </c>
      <c r="L321" s="4"/>
      <c r="M321" s="4">
        <v>1</v>
      </c>
      <c r="N321" s="4" t="s">
        <v>371</v>
      </c>
      <c r="O321" s="4" t="s">
        <v>161</v>
      </c>
      <c r="P321" s="4" t="s">
        <v>375</v>
      </c>
      <c r="Q321" s="4" t="s">
        <v>376</v>
      </c>
      <c r="R321" s="4">
        <f>K321*100/44*12</f>
        <v>67.363636363636374</v>
      </c>
      <c r="S321" s="4"/>
      <c r="T321" s="6">
        <f t="shared" si="24"/>
        <v>67.363636363636374</v>
      </c>
      <c r="U321" s="4"/>
      <c r="V321" s="4" t="s">
        <v>295</v>
      </c>
    </row>
    <row r="322" spans="1:22" x14ac:dyDescent="0.3">
      <c r="A322" s="4" t="s">
        <v>369</v>
      </c>
      <c r="B322" s="4" t="s">
        <v>153</v>
      </c>
      <c r="C322" s="5" t="s">
        <v>368</v>
      </c>
      <c r="D322" s="4" t="s">
        <v>370</v>
      </c>
      <c r="E322" s="4" t="s">
        <v>172</v>
      </c>
      <c r="F322" s="4" t="s">
        <v>159</v>
      </c>
      <c r="G322" s="4" t="s">
        <v>105</v>
      </c>
      <c r="H322" s="4" t="s">
        <v>80</v>
      </c>
      <c r="I322" s="4" t="s">
        <v>228</v>
      </c>
      <c r="J322" s="4" t="s">
        <v>377</v>
      </c>
      <c r="K322" s="4">
        <v>7.3</v>
      </c>
      <c r="L322" s="4"/>
      <c r="M322" s="4">
        <v>1</v>
      </c>
      <c r="N322" s="4" t="s">
        <v>371</v>
      </c>
      <c r="O322" s="4" t="s">
        <v>161</v>
      </c>
      <c r="P322" s="4" t="s">
        <v>375</v>
      </c>
      <c r="Q322" s="4" t="s">
        <v>376</v>
      </c>
      <c r="R322" s="4">
        <f>K322*100/44*12</f>
        <v>199.09090909090907</v>
      </c>
      <c r="S322" s="4"/>
      <c r="T322" s="6">
        <f t="shared" ref="T322:T339" si="28">R322*M322+S322</f>
        <v>199.09090909090907</v>
      </c>
      <c r="U322" s="4"/>
      <c r="V322" s="4" t="s">
        <v>295</v>
      </c>
    </row>
    <row r="323" spans="1:22" x14ac:dyDescent="0.3">
      <c r="A323" s="4" t="s">
        <v>378</v>
      </c>
      <c r="B323" s="4" t="s">
        <v>153</v>
      </c>
      <c r="C323" s="5" t="s">
        <v>379</v>
      </c>
      <c r="D323" s="4" t="s">
        <v>381</v>
      </c>
      <c r="E323" s="4" t="s">
        <v>75</v>
      </c>
      <c r="F323" s="4" t="s">
        <v>159</v>
      </c>
      <c r="G323" s="4" t="s">
        <v>105</v>
      </c>
      <c r="H323" s="4" t="s">
        <v>80</v>
      </c>
      <c r="I323" s="4" t="s">
        <v>228</v>
      </c>
      <c r="J323" s="4"/>
      <c r="K323" s="4">
        <v>1.82</v>
      </c>
      <c r="L323" s="4"/>
      <c r="M323" s="4">
        <v>1</v>
      </c>
      <c r="N323" s="4"/>
      <c r="O323" s="4" t="s">
        <v>390</v>
      </c>
      <c r="P323" s="4"/>
      <c r="Q323" s="4" t="s">
        <v>185</v>
      </c>
      <c r="R323" s="4">
        <f>K323*100</f>
        <v>182</v>
      </c>
      <c r="S323" s="4"/>
      <c r="T323" s="6">
        <f t="shared" si="28"/>
        <v>182</v>
      </c>
      <c r="U323" s="4"/>
      <c r="V323" s="4" t="s">
        <v>168</v>
      </c>
    </row>
    <row r="324" spans="1:22" x14ac:dyDescent="0.3">
      <c r="A324" s="4" t="s">
        <v>378</v>
      </c>
      <c r="B324" s="4" t="s">
        <v>153</v>
      </c>
      <c r="C324" s="5" t="s">
        <v>379</v>
      </c>
      <c r="D324" s="4" t="s">
        <v>382</v>
      </c>
      <c r="E324" s="4" t="s">
        <v>75</v>
      </c>
      <c r="F324" s="4" t="s">
        <v>159</v>
      </c>
      <c r="G324" s="4" t="s">
        <v>105</v>
      </c>
      <c r="H324" s="4" t="s">
        <v>80</v>
      </c>
      <c r="I324" s="4" t="s">
        <v>228</v>
      </c>
      <c r="J324" s="4"/>
      <c r="K324" s="4">
        <v>2.86</v>
      </c>
      <c r="L324" s="4"/>
      <c r="M324" s="4">
        <v>1</v>
      </c>
      <c r="N324" s="4"/>
      <c r="O324" s="4" t="s">
        <v>389</v>
      </c>
      <c r="P324" s="4"/>
      <c r="Q324" s="4" t="s">
        <v>185</v>
      </c>
      <c r="R324" s="4">
        <f t="shared" ref="R324:R328" si="29">K324*100</f>
        <v>286</v>
      </c>
      <c r="S324" s="4"/>
      <c r="T324" s="6">
        <f t="shared" si="28"/>
        <v>286</v>
      </c>
      <c r="U324" s="4"/>
      <c r="V324" s="4" t="s">
        <v>168</v>
      </c>
    </row>
    <row r="325" spans="1:22" x14ac:dyDescent="0.3">
      <c r="A325" s="4" t="s">
        <v>378</v>
      </c>
      <c r="B325" s="4" t="s">
        <v>153</v>
      </c>
      <c r="C325" s="5" t="s">
        <v>379</v>
      </c>
      <c r="D325" s="4" t="s">
        <v>383</v>
      </c>
      <c r="E325" s="4" t="s">
        <v>354</v>
      </c>
      <c r="F325" s="4" t="s">
        <v>159</v>
      </c>
      <c r="G325" s="4" t="s">
        <v>105</v>
      </c>
      <c r="H325" s="4" t="s">
        <v>80</v>
      </c>
      <c r="I325" s="4" t="s">
        <v>228</v>
      </c>
      <c r="J325" s="4"/>
      <c r="K325" s="4">
        <v>0.93</v>
      </c>
      <c r="L325" s="4"/>
      <c r="M325" s="4">
        <v>1</v>
      </c>
      <c r="N325" s="4"/>
      <c r="O325" s="4" t="s">
        <v>388</v>
      </c>
      <c r="P325" s="4"/>
      <c r="Q325" s="4" t="s">
        <v>185</v>
      </c>
      <c r="R325" s="4">
        <f t="shared" si="29"/>
        <v>93</v>
      </c>
      <c r="S325" s="4"/>
      <c r="T325" s="6">
        <f t="shared" si="28"/>
        <v>93</v>
      </c>
      <c r="U325" s="4"/>
      <c r="V325" s="4" t="s">
        <v>168</v>
      </c>
    </row>
    <row r="326" spans="1:22" x14ac:dyDescent="0.3">
      <c r="A326" s="4" t="s">
        <v>378</v>
      </c>
      <c r="B326" s="4" t="s">
        <v>153</v>
      </c>
      <c r="C326" s="5" t="s">
        <v>379</v>
      </c>
      <c r="D326" s="4" t="s">
        <v>384</v>
      </c>
      <c r="E326" s="4" t="s">
        <v>380</v>
      </c>
      <c r="F326" s="4" t="s">
        <v>159</v>
      </c>
      <c r="G326" s="4" t="s">
        <v>105</v>
      </c>
      <c r="H326" s="4" t="s">
        <v>80</v>
      </c>
      <c r="I326" s="4" t="s">
        <v>228</v>
      </c>
      <c r="J326" s="4"/>
      <c r="K326" s="4">
        <v>1.7</v>
      </c>
      <c r="L326" s="4"/>
      <c r="M326" s="4">
        <v>1</v>
      </c>
      <c r="N326" s="4"/>
      <c r="O326" s="4" t="s">
        <v>148</v>
      </c>
      <c r="P326" s="4"/>
      <c r="Q326" s="4" t="s">
        <v>185</v>
      </c>
      <c r="R326" s="4">
        <f t="shared" si="29"/>
        <v>170</v>
      </c>
      <c r="S326" s="4"/>
      <c r="T326" s="6">
        <f t="shared" si="28"/>
        <v>170</v>
      </c>
      <c r="U326" s="4"/>
      <c r="V326" s="4" t="s">
        <v>168</v>
      </c>
    </row>
    <row r="327" spans="1:22" x14ac:dyDescent="0.3">
      <c r="A327" s="4" t="s">
        <v>378</v>
      </c>
      <c r="B327" s="4" t="s">
        <v>153</v>
      </c>
      <c r="C327" s="5" t="s">
        <v>379</v>
      </c>
      <c r="D327" s="4" t="s">
        <v>385</v>
      </c>
      <c r="E327" s="4" t="s">
        <v>75</v>
      </c>
      <c r="F327" s="4" t="s">
        <v>159</v>
      </c>
      <c r="G327" s="4" t="s">
        <v>105</v>
      </c>
      <c r="H327" s="4" t="s">
        <v>80</v>
      </c>
      <c r="I327" s="4" t="s">
        <v>228</v>
      </c>
      <c r="J327" s="4"/>
      <c r="K327" s="4">
        <v>1.76</v>
      </c>
      <c r="L327" s="4"/>
      <c r="M327" s="4">
        <v>1</v>
      </c>
      <c r="N327" s="4"/>
      <c r="O327" s="4" t="s">
        <v>387</v>
      </c>
      <c r="P327" s="4"/>
      <c r="Q327" s="4" t="s">
        <v>185</v>
      </c>
      <c r="R327" s="4">
        <f t="shared" si="29"/>
        <v>176</v>
      </c>
      <c r="S327" s="4"/>
      <c r="T327" s="6">
        <f t="shared" si="28"/>
        <v>176</v>
      </c>
      <c r="U327" s="4"/>
      <c r="V327" s="4" t="s">
        <v>168</v>
      </c>
    </row>
    <row r="328" spans="1:22" x14ac:dyDescent="0.3">
      <c r="A328" s="4" t="s">
        <v>378</v>
      </c>
      <c r="B328" s="4" t="s">
        <v>153</v>
      </c>
      <c r="C328" s="5" t="s">
        <v>379</v>
      </c>
      <c r="D328" s="4" t="s">
        <v>386</v>
      </c>
      <c r="E328" s="4" t="s">
        <v>75</v>
      </c>
      <c r="F328" s="4" t="s">
        <v>159</v>
      </c>
      <c r="G328" s="4" t="s">
        <v>105</v>
      </c>
      <c r="H328" s="4" t="s">
        <v>80</v>
      </c>
      <c r="I328" s="4" t="s">
        <v>228</v>
      </c>
      <c r="J328" s="4"/>
      <c r="K328" s="4">
        <v>2.0299999999999998</v>
      </c>
      <c r="L328" s="4"/>
      <c r="M328" s="4">
        <v>1</v>
      </c>
      <c r="N328" s="4"/>
      <c r="O328" s="4" t="s">
        <v>387</v>
      </c>
      <c r="P328" s="4"/>
      <c r="Q328" s="4" t="s">
        <v>185</v>
      </c>
      <c r="R328" s="4">
        <f t="shared" si="29"/>
        <v>202.99999999999997</v>
      </c>
      <c r="S328" s="4"/>
      <c r="T328" s="6">
        <f t="shared" si="28"/>
        <v>202.99999999999997</v>
      </c>
      <c r="U328" s="4"/>
      <c r="V328" s="4" t="s">
        <v>168</v>
      </c>
    </row>
    <row r="329" spans="1:22" x14ac:dyDescent="0.3">
      <c r="A329" s="4" t="s">
        <v>396</v>
      </c>
      <c r="B329" s="4" t="s">
        <v>316</v>
      </c>
      <c r="C329" s="5" t="s">
        <v>397</v>
      </c>
      <c r="D329" s="4"/>
      <c r="E329" s="4" t="s">
        <v>354</v>
      </c>
      <c r="F329" s="4" t="s">
        <v>398</v>
      </c>
      <c r="G329" s="4" t="s">
        <v>105</v>
      </c>
      <c r="H329" s="4" t="s">
        <v>81</v>
      </c>
      <c r="I329" s="4" t="s">
        <v>399</v>
      </c>
      <c r="J329" s="4" t="s">
        <v>85</v>
      </c>
      <c r="K329" s="4"/>
      <c r="L329" s="4"/>
      <c r="M329" s="4">
        <v>1</v>
      </c>
      <c r="N329" s="4"/>
      <c r="O329" s="4">
        <v>2019</v>
      </c>
      <c r="P329" s="4"/>
      <c r="Q329" s="4" t="s">
        <v>36</v>
      </c>
      <c r="R329" s="4">
        <v>147</v>
      </c>
      <c r="S329" s="4"/>
      <c r="T329" s="6">
        <f t="shared" si="28"/>
        <v>147</v>
      </c>
      <c r="U329" s="4"/>
      <c r="V329" s="4" t="s">
        <v>400</v>
      </c>
    </row>
    <row r="330" spans="1:22" x14ac:dyDescent="0.3">
      <c r="A330" s="4" t="s">
        <v>396</v>
      </c>
      <c r="B330" s="4" t="s">
        <v>316</v>
      </c>
      <c r="C330" s="5" t="s">
        <v>397</v>
      </c>
      <c r="D330" s="4"/>
      <c r="E330" s="4" t="s">
        <v>354</v>
      </c>
      <c r="F330" s="4" t="s">
        <v>398</v>
      </c>
      <c r="G330" s="4" t="s">
        <v>105</v>
      </c>
      <c r="H330" s="4" t="s">
        <v>81</v>
      </c>
      <c r="I330" s="4" t="s">
        <v>399</v>
      </c>
      <c r="J330" s="4" t="s">
        <v>85</v>
      </c>
      <c r="K330" s="4"/>
      <c r="L330" s="4"/>
      <c r="M330" s="4">
        <v>1</v>
      </c>
      <c r="N330" s="4"/>
      <c r="O330" s="4">
        <v>2019</v>
      </c>
      <c r="P330" s="4"/>
      <c r="Q330" s="4" t="s">
        <v>36</v>
      </c>
      <c r="R330" s="4">
        <v>191</v>
      </c>
      <c r="S330" s="4"/>
      <c r="T330" s="6">
        <f t="shared" si="28"/>
        <v>191</v>
      </c>
      <c r="U330" s="4"/>
      <c r="V330" s="4" t="s">
        <v>400</v>
      </c>
    </row>
    <row r="331" spans="1:22" x14ac:dyDescent="0.3">
      <c r="A331" s="4" t="s">
        <v>401</v>
      </c>
      <c r="B331" s="4" t="s">
        <v>18</v>
      </c>
      <c r="C331" s="5" t="s">
        <v>402</v>
      </c>
      <c r="D331" s="4" t="s">
        <v>403</v>
      </c>
      <c r="E331" s="4" t="s">
        <v>404</v>
      </c>
      <c r="F331" s="4" t="s">
        <v>41</v>
      </c>
      <c r="G331" s="4" t="s">
        <v>112</v>
      </c>
      <c r="H331" s="4" t="s">
        <v>81</v>
      </c>
      <c r="I331" s="4"/>
      <c r="J331" s="4" t="s">
        <v>85</v>
      </c>
      <c r="K331" s="4"/>
      <c r="L331" s="4"/>
      <c r="M331" s="4">
        <v>1</v>
      </c>
      <c r="N331" s="4"/>
      <c r="O331" s="4">
        <v>2003</v>
      </c>
      <c r="P331" s="4"/>
      <c r="Q331" s="4" t="s">
        <v>36</v>
      </c>
      <c r="R331" s="4">
        <v>-2</v>
      </c>
      <c r="S331" s="4">
        <f>6*30.5*0.9/44*12</f>
        <v>44.918181818181822</v>
      </c>
      <c r="T331" s="6">
        <f t="shared" si="28"/>
        <v>42.918181818181822</v>
      </c>
      <c r="U331" s="4"/>
      <c r="V331" s="4" t="s">
        <v>168</v>
      </c>
    </row>
    <row r="332" spans="1:22" x14ac:dyDescent="0.3">
      <c r="A332" s="4" t="s">
        <v>401</v>
      </c>
      <c r="B332" s="4" t="s">
        <v>18</v>
      </c>
      <c r="C332" s="5" t="s">
        <v>402</v>
      </c>
      <c r="D332" s="4" t="s">
        <v>403</v>
      </c>
      <c r="E332" s="4" t="s">
        <v>404</v>
      </c>
      <c r="F332" s="4" t="s">
        <v>41</v>
      </c>
      <c r="G332" s="4" t="s">
        <v>112</v>
      </c>
      <c r="H332" s="4" t="s">
        <v>81</v>
      </c>
      <c r="I332" s="4"/>
      <c r="J332" s="4" t="s">
        <v>85</v>
      </c>
      <c r="K332" s="4"/>
      <c r="L332" s="4"/>
      <c r="M332" s="4">
        <v>1</v>
      </c>
      <c r="N332" s="4"/>
      <c r="O332" s="4">
        <v>2004</v>
      </c>
      <c r="P332" s="4"/>
      <c r="Q332" s="4" t="s">
        <v>36</v>
      </c>
      <c r="R332" s="4">
        <v>-170</v>
      </c>
      <c r="S332" s="4">
        <f>6*30.5*0.9/44*12</f>
        <v>44.918181818181822</v>
      </c>
      <c r="T332" s="6">
        <f t="shared" si="28"/>
        <v>-125.08181818181818</v>
      </c>
      <c r="U332" s="4"/>
      <c r="V332" s="4" t="s">
        <v>168</v>
      </c>
    </row>
    <row r="333" spans="1:22" x14ac:dyDescent="0.3">
      <c r="A333" s="4" t="s">
        <v>401</v>
      </c>
      <c r="B333" s="4" t="s">
        <v>18</v>
      </c>
      <c r="C333" s="5" t="s">
        <v>402</v>
      </c>
      <c r="D333" s="4" t="s">
        <v>403</v>
      </c>
      <c r="E333" s="4" t="s">
        <v>404</v>
      </c>
      <c r="F333" s="4" t="s">
        <v>41</v>
      </c>
      <c r="G333" s="4" t="s">
        <v>112</v>
      </c>
      <c r="H333" s="4" t="s">
        <v>81</v>
      </c>
      <c r="I333" s="4"/>
      <c r="J333" s="4" t="s">
        <v>85</v>
      </c>
      <c r="K333" s="4"/>
      <c r="L333" s="4"/>
      <c r="M333" s="4">
        <v>1</v>
      </c>
      <c r="N333" s="4"/>
      <c r="O333" s="4">
        <v>2005</v>
      </c>
      <c r="P333" s="4"/>
      <c r="Q333" s="4" t="s">
        <v>36</v>
      </c>
      <c r="R333" s="4">
        <v>-157</v>
      </c>
      <c r="S333" s="4">
        <f>6*30.5*0.9/44*12</f>
        <v>44.918181818181822</v>
      </c>
      <c r="T333" s="6">
        <f t="shared" si="28"/>
        <v>-112.08181818181818</v>
      </c>
      <c r="U333" s="4"/>
      <c r="V333" s="4" t="s">
        <v>168</v>
      </c>
    </row>
    <row r="334" spans="1:22" x14ac:dyDescent="0.3">
      <c r="A334" s="4" t="s">
        <v>401</v>
      </c>
      <c r="B334" s="4" t="s">
        <v>18</v>
      </c>
      <c r="C334" s="5" t="s">
        <v>402</v>
      </c>
      <c r="D334" s="4" t="s">
        <v>403</v>
      </c>
      <c r="E334" s="4" t="s">
        <v>404</v>
      </c>
      <c r="F334" s="4" t="s">
        <v>41</v>
      </c>
      <c r="G334" s="4" t="s">
        <v>112</v>
      </c>
      <c r="H334" s="4" t="s">
        <v>81</v>
      </c>
      <c r="I334" s="4"/>
      <c r="J334" s="4" t="s">
        <v>85</v>
      </c>
      <c r="K334" s="4"/>
      <c r="L334" s="4"/>
      <c r="M334" s="4">
        <v>1</v>
      </c>
      <c r="N334" s="4"/>
      <c r="O334" s="4">
        <v>2006</v>
      </c>
      <c r="P334" s="4"/>
      <c r="Q334" s="4" t="s">
        <v>36</v>
      </c>
      <c r="R334" s="4">
        <v>-190</v>
      </c>
      <c r="S334" s="4">
        <f>6*30.5*0.9/44*12</f>
        <v>44.918181818181822</v>
      </c>
      <c r="T334" s="6">
        <f t="shared" si="28"/>
        <v>-145.08181818181816</v>
      </c>
      <c r="U334" s="4"/>
      <c r="V334" s="4" t="s">
        <v>168</v>
      </c>
    </row>
    <row r="335" spans="1:22" x14ac:dyDescent="0.3">
      <c r="A335" s="4" t="s">
        <v>406</v>
      </c>
      <c r="B335" s="4" t="s">
        <v>407</v>
      </c>
      <c r="C335" s="5" t="s">
        <v>408</v>
      </c>
      <c r="D335" s="4" t="s">
        <v>405</v>
      </c>
      <c r="E335" s="4" t="s">
        <v>116</v>
      </c>
      <c r="F335" s="4" t="s">
        <v>41</v>
      </c>
      <c r="G335" s="4" t="s">
        <v>105</v>
      </c>
      <c r="H335" s="4" t="s">
        <v>81</v>
      </c>
      <c r="I335" s="4"/>
      <c r="J335" s="4" t="s">
        <v>85</v>
      </c>
      <c r="K335" s="4"/>
      <c r="L335" s="4"/>
      <c r="M335" s="4">
        <v>1</v>
      </c>
      <c r="N335" s="4"/>
      <c r="O335" s="4">
        <v>2015</v>
      </c>
      <c r="P335" s="4"/>
      <c r="Q335" s="4" t="s">
        <v>292</v>
      </c>
      <c r="R335" s="4">
        <v>-202</v>
      </c>
      <c r="S335" s="4">
        <f>9*30.5*0.9/44*12</f>
        <v>67.377272727272725</v>
      </c>
      <c r="T335" s="6">
        <f t="shared" si="28"/>
        <v>-134.62272727272727</v>
      </c>
      <c r="U335" s="4"/>
      <c r="V335" s="4" t="s">
        <v>411</v>
      </c>
    </row>
    <row r="336" spans="1:22" x14ac:dyDescent="0.3">
      <c r="A336" s="4" t="s">
        <v>406</v>
      </c>
      <c r="B336" s="4" t="s">
        <v>407</v>
      </c>
      <c r="C336" s="5" t="s">
        <v>408</v>
      </c>
      <c r="D336" s="4" t="s">
        <v>405</v>
      </c>
      <c r="E336" s="4" t="s">
        <v>116</v>
      </c>
      <c r="F336" s="4" t="s">
        <v>41</v>
      </c>
      <c r="G336" s="4" t="s">
        <v>105</v>
      </c>
      <c r="H336" s="4" t="s">
        <v>80</v>
      </c>
      <c r="I336" s="4"/>
      <c r="J336" s="4" t="s">
        <v>409</v>
      </c>
      <c r="K336" s="4"/>
      <c r="L336" s="4"/>
      <c r="M336" s="4">
        <v>1</v>
      </c>
      <c r="N336" s="4"/>
      <c r="O336" s="4">
        <v>2018</v>
      </c>
      <c r="P336" s="4"/>
      <c r="Q336" s="4" t="s">
        <v>292</v>
      </c>
      <c r="R336" s="4">
        <v>-22</v>
      </c>
      <c r="S336" s="4">
        <f>7*30.5*0.9/44*12</f>
        <v>52.404545454545456</v>
      </c>
      <c r="T336" s="6">
        <f t="shared" si="28"/>
        <v>30.404545454545456</v>
      </c>
      <c r="U336" s="4"/>
      <c r="V336" s="4" t="s">
        <v>168</v>
      </c>
    </row>
    <row r="337" spans="1:22" x14ac:dyDescent="0.3">
      <c r="A337" s="4" t="s">
        <v>406</v>
      </c>
      <c r="B337" s="4" t="s">
        <v>407</v>
      </c>
      <c r="C337" s="5" t="s">
        <v>408</v>
      </c>
      <c r="D337" s="4" t="s">
        <v>405</v>
      </c>
      <c r="E337" s="4" t="s">
        <v>116</v>
      </c>
      <c r="F337" s="4" t="s">
        <v>41</v>
      </c>
      <c r="G337" s="4" t="s">
        <v>105</v>
      </c>
      <c r="H337" s="4" t="s">
        <v>80</v>
      </c>
      <c r="I337" s="4"/>
      <c r="J337" s="4" t="s">
        <v>409</v>
      </c>
      <c r="K337" s="4"/>
      <c r="L337" s="4"/>
      <c r="M337" s="4">
        <v>1</v>
      </c>
      <c r="N337" s="4"/>
      <c r="O337" s="4">
        <v>2019</v>
      </c>
      <c r="P337" s="4"/>
      <c r="Q337" s="4" t="s">
        <v>292</v>
      </c>
      <c r="R337" s="4">
        <v>-32.1</v>
      </c>
      <c r="S337" s="4">
        <f>7*30.5*0.9/44*12</f>
        <v>52.404545454545456</v>
      </c>
      <c r="T337" s="6">
        <f t="shared" si="28"/>
        <v>20.304545454545455</v>
      </c>
      <c r="U337" s="4"/>
      <c r="V337" s="4" t="s">
        <v>168</v>
      </c>
    </row>
    <row r="338" spans="1:22" x14ac:dyDescent="0.3">
      <c r="A338" s="4" t="s">
        <v>406</v>
      </c>
      <c r="B338" s="4" t="s">
        <v>407</v>
      </c>
      <c r="C338" s="5" t="s">
        <v>408</v>
      </c>
      <c r="D338" s="4" t="s">
        <v>405</v>
      </c>
      <c r="E338" s="4" t="s">
        <v>116</v>
      </c>
      <c r="F338" s="4" t="s">
        <v>41</v>
      </c>
      <c r="G338" s="4" t="s">
        <v>105</v>
      </c>
      <c r="H338" s="4" t="s">
        <v>80</v>
      </c>
      <c r="I338" s="4"/>
      <c r="J338" s="4" t="s">
        <v>410</v>
      </c>
      <c r="K338" s="4"/>
      <c r="L338" s="4"/>
      <c r="M338" s="4">
        <v>1</v>
      </c>
      <c r="N338" s="4"/>
      <c r="O338" s="4">
        <v>2018</v>
      </c>
      <c r="P338" s="4"/>
      <c r="Q338" s="4" t="s">
        <v>292</v>
      </c>
      <c r="R338" s="4">
        <v>-107.8</v>
      </c>
      <c r="S338" s="4">
        <f>7*30.5*0.9/44*12</f>
        <v>52.404545454545456</v>
      </c>
      <c r="T338" s="6">
        <f t="shared" si="28"/>
        <v>-55.395454545454541</v>
      </c>
      <c r="U338" s="4"/>
      <c r="V338" s="4" t="s">
        <v>168</v>
      </c>
    </row>
    <row r="339" spans="1:22" x14ac:dyDescent="0.3">
      <c r="A339" s="4" t="s">
        <v>406</v>
      </c>
      <c r="B339" s="4" t="s">
        <v>407</v>
      </c>
      <c r="C339" s="5" t="s">
        <v>408</v>
      </c>
      <c r="D339" s="4" t="s">
        <v>405</v>
      </c>
      <c r="E339" s="4" t="s">
        <v>116</v>
      </c>
      <c r="F339" s="4" t="s">
        <v>41</v>
      </c>
      <c r="G339" s="4" t="s">
        <v>105</v>
      </c>
      <c r="H339" s="4" t="s">
        <v>80</v>
      </c>
      <c r="I339" s="4"/>
      <c r="J339" s="4" t="s">
        <v>410</v>
      </c>
      <c r="K339" s="4"/>
      <c r="L339" s="4"/>
      <c r="M339" s="4">
        <v>1</v>
      </c>
      <c r="N339" s="4"/>
      <c r="O339" s="4">
        <v>2019</v>
      </c>
      <c r="P339" s="4"/>
      <c r="Q339" s="4" t="s">
        <v>292</v>
      </c>
      <c r="R339" s="4">
        <v>-57.8</v>
      </c>
      <c r="S339" s="4">
        <f>7*30.5*0.9/44*12</f>
        <v>52.404545454545456</v>
      </c>
      <c r="T339" s="6">
        <f t="shared" si="28"/>
        <v>-5.3954545454545411</v>
      </c>
      <c r="U339" s="4"/>
      <c r="V339" s="4" t="s">
        <v>168</v>
      </c>
    </row>
  </sheetData>
  <phoneticPr fontId="3" type="noConversion"/>
  <hyperlinks>
    <hyperlink ref="C10" r:id="rId1" xr:uid="{903F34B7-B446-49FF-98FA-1069ECB34CE6}"/>
    <hyperlink ref="C11" r:id="rId2" xr:uid="{E9B78B6F-29AD-4E1B-9B3A-5E3703836337}"/>
    <hyperlink ref="C9" r:id="rId3" xr:uid="{B9926984-F407-443C-8552-899E60FF498D}"/>
    <hyperlink ref="C2:C8" r:id="rId4" display="https://doi.org/10.1111/j.1365-2486.2008.01756.x" xr:uid="{6D2AB0E7-BD6F-4BF8-8208-A58AB1799E04}"/>
    <hyperlink ref="C12" r:id="rId5" xr:uid="{44E32633-FB4C-45DE-BABF-832C0709746A}"/>
    <hyperlink ref="C13" r:id="rId6" xr:uid="{28E9F132-E7BE-4C10-AB86-9570DB863B00}"/>
    <hyperlink ref="C14" r:id="rId7" xr:uid="{F3CB6AF8-C12D-4CF7-AA54-8C32A389FDE5}"/>
    <hyperlink ref="C15" r:id="rId8" xr:uid="{2B2C56CB-B296-4428-936B-DCA4A664AB84}"/>
    <hyperlink ref="C16" r:id="rId9" xr:uid="{992F82E1-DA32-47A2-9400-05461DE9AFDD}"/>
    <hyperlink ref="C17" r:id="rId10" xr:uid="{02B3C39A-8F9A-4740-9059-5EE6B84B4FFD}"/>
    <hyperlink ref="C18" r:id="rId11" xr:uid="{F6B1EE67-F974-4240-BAA7-AF51BED7EC54}"/>
    <hyperlink ref="C19" r:id="rId12" xr:uid="{0868A987-C56E-4FC8-88E9-DD72F6BA826D}"/>
    <hyperlink ref="C20" r:id="rId13" xr:uid="{6256783F-FD83-476A-9E4C-BC848949D938}"/>
    <hyperlink ref="C21" r:id="rId14" xr:uid="{207B3FBF-1762-449E-AFBD-A3E6F7862319}"/>
    <hyperlink ref="C22" r:id="rId15" xr:uid="{E7D37F59-E966-4BCB-89C1-BE4467866A14}"/>
    <hyperlink ref="C23" r:id="rId16" xr:uid="{97931DE2-0002-4F8E-838A-202420E33AD6}"/>
    <hyperlink ref="C24" r:id="rId17" xr:uid="{E613E02F-7DDA-4A72-BD99-A36AD5C1991E}"/>
    <hyperlink ref="C25" r:id="rId18" xr:uid="{86754A3B-D141-4D49-87A5-40FCF4693BBD}"/>
    <hyperlink ref="C26" r:id="rId19" xr:uid="{81C3C4EC-2AFA-4AC7-AB37-2DF807FAB4D1}"/>
    <hyperlink ref="C27" r:id="rId20" xr:uid="{4DBE0968-CAA9-4A14-B297-1CBCB51D195A}"/>
    <hyperlink ref="C28" r:id="rId21" xr:uid="{819F5830-0CA8-4349-9B45-F068ADC4E46A}"/>
    <hyperlink ref="C29" r:id="rId22" xr:uid="{477F9009-E2BD-48E0-A228-59414C15F6D5}"/>
    <hyperlink ref="C30" r:id="rId23" xr:uid="{43B9CB79-5EB7-4BC1-A5A5-7C355CFF488B}"/>
    <hyperlink ref="C31" r:id="rId24" xr:uid="{3A158C45-4DB9-4761-8BDD-884FA9D391D2}"/>
    <hyperlink ref="C32" r:id="rId25" xr:uid="{0FEC03A6-9A65-492B-AF21-A0FF95969A89}"/>
    <hyperlink ref="C33" r:id="rId26" xr:uid="{DCF88FBA-FAA8-4AA4-A0C9-0D6E37C871BC}"/>
    <hyperlink ref="C34" r:id="rId27" xr:uid="{D2C6E215-24ED-48C9-870B-BA0795FCF820}"/>
    <hyperlink ref="C35" r:id="rId28" xr:uid="{35902F77-543A-4BC3-81C1-DE39F63E0052}"/>
    <hyperlink ref="C36" r:id="rId29" xr:uid="{8250AFB3-B49A-40ED-9369-CBDA621CE5B7}"/>
    <hyperlink ref="C37" r:id="rId30" xr:uid="{26E11C11-A74D-4968-8D54-25B5AC03B43E}"/>
    <hyperlink ref="C38" r:id="rId31" xr:uid="{F4DA02C4-358F-4B08-8F9B-D46C40B5992A}"/>
    <hyperlink ref="C39" r:id="rId32" xr:uid="{5EB54DDF-658D-42A1-8CDA-3CC8D0FD5144}"/>
    <hyperlink ref="C40" r:id="rId33" xr:uid="{D864CE37-E2D7-48CC-B804-9B1B58968EFB}"/>
    <hyperlink ref="C41" r:id="rId34" xr:uid="{E2CE6193-CD81-48E3-8CDA-7DBC7339ED37}"/>
    <hyperlink ref="C42" r:id="rId35" xr:uid="{7126F40C-4A09-4D7E-93D1-80173B3E3663}"/>
    <hyperlink ref="V151" r:id="rId36" tooltip="Persistent link using digital object identifier" xr:uid="{E711CBFA-9580-4E72-AA86-72B6B1BF715C}"/>
    <hyperlink ref="V152" r:id="rId37" tooltip="Persistent link using digital object identifier" xr:uid="{384970E4-F06A-4A58-8FAF-B079782DDCC3}"/>
    <hyperlink ref="V153" r:id="rId38" tooltip="Persistent link using digital object identifier" xr:uid="{68A62018-A55F-4793-9794-C648F14C039C}"/>
    <hyperlink ref="V154" r:id="rId39" tooltip="Persistent link using digital object identifier" xr:uid="{77E067F9-EDEF-456F-9A44-860979EA2C9C}"/>
    <hyperlink ref="V155" r:id="rId40" tooltip="Persistent link using digital object identifier" xr:uid="{F6194DF2-5424-4209-B43D-169818191172}"/>
    <hyperlink ref="V156" r:id="rId41" tooltip="Persistent link using digital object identifier" xr:uid="{E9DDC510-8B53-41FB-9128-893946574036}"/>
    <hyperlink ref="C43" r:id="rId42" xr:uid="{B810B6AC-5946-4CA6-AA84-51C354D955FD}"/>
    <hyperlink ref="C44" r:id="rId43" xr:uid="{B0A5FF0C-DF12-400B-B93E-AD0270FDBC01}"/>
    <hyperlink ref="C45" r:id="rId44" xr:uid="{BC05393C-321B-4452-B8EB-0858A2A57BC3}"/>
    <hyperlink ref="C46" r:id="rId45" xr:uid="{D82146A2-ACE8-4D61-964B-C9A0F6169B14}"/>
    <hyperlink ref="C47" r:id="rId46" xr:uid="{5A144B98-C215-459C-AF7B-1FA77E5127E5}"/>
    <hyperlink ref="C48" r:id="rId47" xr:uid="{3704D5B7-7B06-428D-8686-0E9289DC483B}"/>
    <hyperlink ref="C49" r:id="rId48" xr:uid="{767D357F-A63F-456A-BE5D-B8771D54418D}"/>
    <hyperlink ref="C50" r:id="rId49" xr:uid="{28398D5D-B504-4D6B-AF00-E7A46F59C3FE}"/>
    <hyperlink ref="C51" r:id="rId50" xr:uid="{635BC6E2-FF96-4129-88BE-C38D05ECE1EF}"/>
    <hyperlink ref="C52" r:id="rId51" xr:uid="{F7297114-25CE-4DE4-88D5-596B3848C941}"/>
    <hyperlink ref="C53" r:id="rId52" xr:uid="{F8001067-383B-4047-B417-D24E43C42045}"/>
    <hyperlink ref="C54" r:id="rId53" xr:uid="{23349527-FCFC-4632-A417-14FC750DD97D}"/>
    <hyperlink ref="C55" r:id="rId54" xr:uid="{5C42F10D-F6B4-4E6E-91D1-A40337761AC7}"/>
    <hyperlink ref="C56" r:id="rId55" xr:uid="{DEE0B20E-DD64-4BB2-A63A-2A79AE42E22D}"/>
    <hyperlink ref="C57" r:id="rId56" xr:uid="{B0A0A8AA-7929-4E7A-862D-6F0126C76DAE}"/>
    <hyperlink ref="C58" r:id="rId57" xr:uid="{20508E2D-3C62-4249-9424-AF28CCB98BD0}"/>
    <hyperlink ref="C59" r:id="rId58" xr:uid="{57BA3353-0B21-47E1-97D4-6DFBF1F69250}"/>
    <hyperlink ref="C60" r:id="rId59" xr:uid="{90AFE02C-CCD3-4C74-9DA1-79F183091789}"/>
    <hyperlink ref="C61" r:id="rId60" xr:uid="{281AECCA-D0FE-4550-8C2F-720422070CFA}"/>
    <hyperlink ref="C62" r:id="rId61" xr:uid="{E69C6DF8-C684-4EFF-8F1B-3A20B12519AF}"/>
    <hyperlink ref="C63" r:id="rId62" xr:uid="{E4199759-CD15-414A-B457-843B1754DA4D}"/>
    <hyperlink ref="C64" r:id="rId63" xr:uid="{023EDD53-15C7-4952-A6D1-F9E6D5FE80C0}"/>
    <hyperlink ref="C65" r:id="rId64" xr:uid="{E0ED5155-FF94-4430-822A-2CD4FAE4A697}"/>
    <hyperlink ref="C66" r:id="rId65" xr:uid="{C0F47EF2-CD54-4E46-8ED5-F1EED0C90E29}"/>
    <hyperlink ref="C67" r:id="rId66" xr:uid="{890DB363-541C-4004-B178-EBA8551493AD}"/>
    <hyperlink ref="C68" r:id="rId67" xr:uid="{60B247C8-0DB8-47E1-B39E-402E57F7A842}"/>
    <hyperlink ref="C69" r:id="rId68" xr:uid="{D94CBA22-34ED-4E48-B795-02931A4B6CB9}"/>
    <hyperlink ref="C70" r:id="rId69" xr:uid="{3C26E581-EF21-4C68-8C2B-E4CC69A444C6}"/>
    <hyperlink ref="C71" r:id="rId70" xr:uid="{42398A97-B924-417F-BB91-D7AEDF8BF04B}"/>
    <hyperlink ref="C72" r:id="rId71" xr:uid="{5BD11A21-DA08-4B96-A7F0-9D60093BE812}"/>
    <hyperlink ref="C73" r:id="rId72" xr:uid="{2ECBF818-FED9-4D00-9A64-6C816D65BA4A}"/>
    <hyperlink ref="C74" r:id="rId73" xr:uid="{99585209-C099-4BC5-931D-1D6692C05241}"/>
    <hyperlink ref="C75" r:id="rId74" xr:uid="{9A82B5A2-B51D-46EB-95B0-7A5D37E5882D}"/>
    <hyperlink ref="C76" r:id="rId75" xr:uid="{7DB657B1-1B94-4B89-924F-97F79CAB586E}"/>
    <hyperlink ref="C77" r:id="rId76" xr:uid="{7081A747-DF72-45D6-A43F-C967FFE5E9F5}"/>
    <hyperlink ref="C78" r:id="rId77" xr:uid="{79B56CAA-9C60-42D4-B466-A8FCE707DBEE}"/>
    <hyperlink ref="C79" r:id="rId78" xr:uid="{21E1493E-CBF1-4E69-B4F4-C39358C35F5A}"/>
    <hyperlink ref="C80" r:id="rId79" xr:uid="{D8A13841-E706-40AC-8E79-CCC6E3DD6F41}"/>
    <hyperlink ref="C81" r:id="rId80" xr:uid="{D6D458D2-159C-4DEF-A754-F4AD1FD739EC}"/>
    <hyperlink ref="C82" r:id="rId81" xr:uid="{EAF7A749-8071-4E1E-99CD-AF928AF13875}"/>
    <hyperlink ref="C83" r:id="rId82" xr:uid="{9B18B2AF-661D-46AC-96BB-08286027FFCF}"/>
    <hyperlink ref="C84" r:id="rId83" xr:uid="{DC1B8792-296B-4CCE-9BF4-83965F29DBFF}"/>
    <hyperlink ref="C85" r:id="rId84" xr:uid="{8605A896-55EB-4E74-A1FC-FA1330A1481A}"/>
    <hyperlink ref="C86" r:id="rId85" xr:uid="{30C2313A-9043-4521-ACF6-3C1119404E27}"/>
    <hyperlink ref="C87" r:id="rId86" xr:uid="{AC64A0E4-6021-4321-A63A-BD6ABD0A0D86}"/>
    <hyperlink ref="C88" r:id="rId87" xr:uid="{175482B0-1F71-4826-B581-C7089B466941}"/>
    <hyperlink ref="C89" r:id="rId88" xr:uid="{D8FEE872-0D72-47E8-A880-3967DC174610}"/>
    <hyperlink ref="C90" r:id="rId89" xr:uid="{E8024526-4214-49D9-9C09-AC856F1C695C}"/>
    <hyperlink ref="C91" r:id="rId90" xr:uid="{843ADC88-CE2F-4A5E-814D-DC373C36A161}"/>
    <hyperlink ref="C92" r:id="rId91" xr:uid="{DC3F679B-7D37-4137-97F2-7E6320EFF736}"/>
    <hyperlink ref="C93" r:id="rId92" xr:uid="{AA4FBA2C-F712-4A4B-827F-1FC8A2108CD8}"/>
    <hyperlink ref="C94" r:id="rId93" xr:uid="{331EE988-CF93-4C2C-A44B-E971C4A4B80E}"/>
    <hyperlink ref="C95" r:id="rId94" xr:uid="{82CAA2B0-F691-457A-A22B-E5E146815E19}"/>
    <hyperlink ref="C96" r:id="rId95" xr:uid="{D3717A51-3ABE-41DD-AB2D-6C7EE1F9AA95}"/>
    <hyperlink ref="C97" r:id="rId96" xr:uid="{30320B31-1FCC-442A-AC6F-39909DECEF05}"/>
    <hyperlink ref="C98" r:id="rId97" xr:uid="{8BD5FCD1-5B65-4AC7-8587-85731A6FED6C}"/>
    <hyperlink ref="C99" r:id="rId98" xr:uid="{C6439950-5F96-40AE-8698-11C7C075C3FE}"/>
    <hyperlink ref="C100" r:id="rId99" xr:uid="{72BF109B-5053-42B1-8196-81C1ACB4BAFC}"/>
    <hyperlink ref="C101" r:id="rId100" xr:uid="{5BC79B93-EEBF-4E6D-8C10-D9B99019AF79}"/>
    <hyperlink ref="C102" r:id="rId101" xr:uid="{9BC6FD9B-1F1A-4F7F-926B-E261B612F85B}"/>
    <hyperlink ref="C103" r:id="rId102" xr:uid="{63E4C110-7127-4FC0-AAF4-49582A42E5BB}"/>
    <hyperlink ref="C104" r:id="rId103" xr:uid="{54FAFAE2-E94A-4143-BA22-4977CEC8425E}"/>
    <hyperlink ref="C105" r:id="rId104" xr:uid="{CFDE1908-2C63-4596-9B8B-209D79A480E4}"/>
    <hyperlink ref="C106" r:id="rId105" xr:uid="{1F2EE542-F4EC-4654-A5F0-1F2DB7482EAF}"/>
    <hyperlink ref="C107" r:id="rId106" xr:uid="{35FEB17D-9BBA-4614-87F1-35F26A661F8E}"/>
    <hyperlink ref="C108" r:id="rId107" xr:uid="{3218AA31-BC1F-4E8A-9719-289F43609DA4}"/>
    <hyperlink ref="C109" r:id="rId108" xr:uid="{7CF7E7A1-1312-4AE5-8855-E976B4747C20}"/>
    <hyperlink ref="C110" r:id="rId109" xr:uid="{F280FA77-2824-4CD4-B2D8-368DD47016A9}"/>
    <hyperlink ref="C111" r:id="rId110" xr:uid="{CE181FE9-1A8E-4ACA-A003-0836B541CDC6}"/>
    <hyperlink ref="C112" r:id="rId111" xr:uid="{CF7D55D1-E00A-4760-AF95-13CF5558962D}"/>
    <hyperlink ref="C113" r:id="rId112" xr:uid="{5409B5D7-CD04-427A-B46B-2756C614F938}"/>
    <hyperlink ref="C114" r:id="rId113" xr:uid="{EDDE36FC-F8F9-4039-8159-AEDB978D7A2B}"/>
    <hyperlink ref="C115" r:id="rId114" xr:uid="{C0FDE3C2-E49E-4D12-B554-D34C1FED74B5}"/>
    <hyperlink ref="C116" r:id="rId115" xr:uid="{52C699BD-D108-44F3-ADD3-D42B86BAD827}"/>
    <hyperlink ref="C117" r:id="rId116" xr:uid="{19EF3646-045D-4A61-A2EB-DE3C1359FD3A}"/>
    <hyperlink ref="C118" r:id="rId117" xr:uid="{0838B639-23A2-4F6F-B0A8-E7937FAD857A}"/>
    <hyperlink ref="C119" r:id="rId118" xr:uid="{64FCF136-C5D2-4A89-B353-82A3E6243043}"/>
    <hyperlink ref="C120" r:id="rId119" xr:uid="{EC93AE25-81BB-4CD3-8635-1AB54AEBA687}"/>
    <hyperlink ref="C121" r:id="rId120" xr:uid="{5A4D8771-4A71-43AD-9F4B-E464281D49D2}"/>
    <hyperlink ref="C122" r:id="rId121" xr:uid="{53D650FA-A713-4A56-A104-E171DCA477A2}"/>
    <hyperlink ref="C123" r:id="rId122" xr:uid="{7787FC2C-FFE3-4FAB-A97F-0D35B6D79418}"/>
    <hyperlink ref="C124" r:id="rId123" xr:uid="{F7B6DAF2-AE15-4ECE-A136-31D432CCE0A9}"/>
    <hyperlink ref="C125" r:id="rId124" xr:uid="{5939EC71-84AB-4B1C-8740-6246CB08303E}"/>
    <hyperlink ref="C126" r:id="rId125" xr:uid="{FB5F54CC-2FB7-4284-94F7-3216DD8439C5}"/>
    <hyperlink ref="C127" r:id="rId126" xr:uid="{652F7684-15F8-495C-974A-EDBC1CA6E42E}"/>
    <hyperlink ref="C128" r:id="rId127" xr:uid="{D9534A6C-A1B4-4C9A-8E28-8894B40C1398}"/>
    <hyperlink ref="C129" r:id="rId128" xr:uid="{405140BC-DED1-45DB-A5CC-29016BE9D51D}"/>
    <hyperlink ref="C130" r:id="rId129" xr:uid="{FF9DA147-6EFC-4048-A961-D6A70254F7E6}"/>
    <hyperlink ref="C131" r:id="rId130" xr:uid="{D594A06B-3A53-4796-9190-CEC316078233}"/>
    <hyperlink ref="C132" r:id="rId131" xr:uid="{50386C43-1734-41FB-A211-8D073CB6899A}"/>
    <hyperlink ref="C133" r:id="rId132" xr:uid="{F890FF8D-F7AD-4CD6-9073-5F0A5AE0AB6E}"/>
    <hyperlink ref="C134" r:id="rId133" xr:uid="{1C8B0951-09E4-4570-8922-37627BBD022B}"/>
    <hyperlink ref="C135" r:id="rId134" xr:uid="{F616A48C-6F01-46B8-8FA6-1FF62A63BEFD}"/>
    <hyperlink ref="C136" r:id="rId135" xr:uid="{EA4F61D2-2FFD-40A2-A4F3-79B814ECD0B8}"/>
    <hyperlink ref="C137" r:id="rId136" xr:uid="{A77C04C7-443C-4BF7-B56E-59C720213703}"/>
    <hyperlink ref="C138" r:id="rId137" xr:uid="{9FC151B3-E29D-45F7-88EE-FE475FCFD913}"/>
    <hyperlink ref="C139" r:id="rId138" xr:uid="{5DC9B17A-AA98-48DA-8C85-FEE6AF44EACB}"/>
    <hyperlink ref="C140" r:id="rId139" xr:uid="{886BE2A8-CF1F-48BB-90C1-7A407921A6A1}"/>
    <hyperlink ref="C141" r:id="rId140" xr:uid="{84B21F94-4849-4406-8557-1C626CCCFC66}"/>
    <hyperlink ref="C142" r:id="rId141" xr:uid="{EF4BD106-11A4-4806-9A76-5F86AEF200D4}"/>
    <hyperlink ref="C143" r:id="rId142" xr:uid="{5570C47B-01BB-4BD9-9808-EB1224AC1F2A}"/>
    <hyperlink ref="C144" r:id="rId143" xr:uid="{D8326769-CD9D-4C5D-A43D-6AC5B8E8CDC4}"/>
    <hyperlink ref="C145" r:id="rId144" xr:uid="{19F5EEB6-CFBE-45FC-8086-C89FE86308A0}"/>
    <hyperlink ref="C146" r:id="rId145" xr:uid="{8F591B99-1C07-4791-BCC5-6F7F42DC5309}"/>
    <hyperlink ref="C147" r:id="rId146" xr:uid="{721D1EB2-554B-4832-8A75-F2854E4CCEBF}"/>
    <hyperlink ref="C148" r:id="rId147" xr:uid="{EC4944B7-E6B8-4240-B7A5-F0D73BFAE857}"/>
    <hyperlink ref="C149" r:id="rId148" xr:uid="{01237DEA-8CA9-4012-89CA-6EBBB40FF47F}"/>
    <hyperlink ref="C150" r:id="rId149" xr:uid="{243C775F-CD79-47E5-8B97-2807E50C77C1}"/>
    <hyperlink ref="C151" r:id="rId150" xr:uid="{B5BA99FE-2DF8-4CC8-821A-731CA490560E}"/>
    <hyperlink ref="C152" r:id="rId151" xr:uid="{3CB15CB5-D32A-4BAC-879A-F9CC2A46E07C}"/>
    <hyperlink ref="C153" r:id="rId152" xr:uid="{DFA8B0AB-462F-4D45-AFCE-82A1220A0EA2}"/>
    <hyperlink ref="C154" r:id="rId153" xr:uid="{97051605-FC75-4630-8B0E-6A24E18FE167}"/>
    <hyperlink ref="C155" r:id="rId154" xr:uid="{E88D30BD-7346-4E54-AE50-48BF6DAED055}"/>
    <hyperlink ref="C156" r:id="rId155" xr:uid="{81B2A2B0-8B0E-4E1C-BD8C-C7CDE5C9B27C}"/>
    <hyperlink ref="C157" r:id="rId156" xr:uid="{B3CD44C5-9787-4947-A33F-DA5E6E77E2D0}"/>
    <hyperlink ref="C158" r:id="rId157" xr:uid="{0CF291EF-E0EC-470E-9C16-A0AEFE8EE3AE}"/>
    <hyperlink ref="C159" r:id="rId158" xr:uid="{A8545814-8391-477F-A4DD-5420A802B34A}"/>
    <hyperlink ref="C160" r:id="rId159" xr:uid="{D634F5D4-B341-4BBC-8C93-CFE8C1027A45}"/>
    <hyperlink ref="C161" r:id="rId160" xr:uid="{F1FC4D5C-3A21-4060-A09E-411C17C5B7A0}"/>
    <hyperlink ref="C162" r:id="rId161" xr:uid="{AAFCD205-602A-42FA-99A5-EF81D164CE8B}"/>
    <hyperlink ref="C163" r:id="rId162" xr:uid="{B731C3D5-265D-4AC4-9572-A06C09E7F912}"/>
    <hyperlink ref="C164" r:id="rId163" xr:uid="{2CD59626-9344-4D44-A317-EA48B4AACB85}"/>
    <hyperlink ref="V157" r:id="rId164" xr:uid="{A7DEFCA6-BDC3-4E45-9496-F9BC6C878C32}"/>
    <hyperlink ref="V158" r:id="rId165" xr:uid="{7339797E-BE16-45FD-980E-3E3DC317B8E8}"/>
    <hyperlink ref="V159" r:id="rId166" xr:uid="{E0AE01C0-5F43-412D-AB23-D38FBD39BFFF}"/>
    <hyperlink ref="V160" r:id="rId167" xr:uid="{0BD665D7-F144-41C7-B48F-D4F1D0644576}"/>
    <hyperlink ref="V161" r:id="rId168" xr:uid="{EC79EC09-51EE-426A-9680-24671A0C8018}"/>
    <hyperlink ref="V162" r:id="rId169" xr:uid="{E8D55318-6CFC-481C-800F-B99540A779AF}"/>
    <hyperlink ref="V163" r:id="rId170" xr:uid="{2F0C9AD5-5198-4BE1-B2A1-B9C6F9F24FA9}"/>
    <hyperlink ref="V164" r:id="rId171" xr:uid="{D8DE4DF0-8708-46F5-855E-83F8036EECEA}"/>
    <hyperlink ref="V171" r:id="rId172" xr:uid="{1E8B086F-0FAF-4B46-9013-6B06171F2831}"/>
    <hyperlink ref="V172" r:id="rId173" xr:uid="{81BC7A85-39CA-41F7-A3FB-0C0DD0B18B7A}"/>
    <hyperlink ref="V173" r:id="rId174" xr:uid="{CFDC9F92-6762-4719-B337-0C3EDDE6A21E}"/>
    <hyperlink ref="C171" r:id="rId175" xr:uid="{1044F8DC-DF5D-43DB-96E3-CFC6404667AF}"/>
    <hyperlink ref="C172" r:id="rId176" xr:uid="{4BE9756E-76EB-42A1-A8CF-86600F6EAD70}"/>
    <hyperlink ref="C173" r:id="rId177" xr:uid="{4511FF81-04CB-41CE-AEED-319F25753497}"/>
    <hyperlink ref="C227" r:id="rId178" xr:uid="{D9BFD59C-7B4F-48B7-AAC4-4170EF94F28A}"/>
    <hyperlink ref="C228" r:id="rId179" xr:uid="{98346B64-4D9A-4F3C-92C8-587BABA1B9A3}"/>
    <hyperlink ref="C229" r:id="rId180" xr:uid="{97B09FC3-CAE8-474C-BA3A-2B909786FAF9}"/>
    <hyperlink ref="C230" r:id="rId181" xr:uid="{FBEF0709-7C44-4DA2-B054-AB72A3F3A5D8}"/>
    <hyperlink ref="C231" r:id="rId182" xr:uid="{27F278EA-84C0-4991-9A34-C0C2A5813B40}"/>
    <hyperlink ref="C232" r:id="rId183" xr:uid="{12A90D8B-1D08-41A4-BAC4-EBF9AF5709AE}"/>
    <hyperlink ref="C233" r:id="rId184" xr:uid="{B5A5F7E9-9702-4A1E-AA93-DC5C81F44133}"/>
    <hyperlink ref="C234" r:id="rId185" xr:uid="{F9DEFFBE-EBBB-4DBA-87DF-6BD33947C72B}"/>
    <hyperlink ref="C174" r:id="rId186" xr:uid="{48AFE3DB-8C95-4807-860B-744EA125715C}"/>
    <hyperlink ref="C175" r:id="rId187" xr:uid="{9D5F334E-534F-4175-AAC5-FAF725910602}"/>
    <hyperlink ref="C176" r:id="rId188" xr:uid="{2C1EB8A7-1159-4E72-8350-097FB5D0CB9A}"/>
    <hyperlink ref="C177" r:id="rId189" xr:uid="{05081C24-22FF-4ECF-840F-ED5984C670F3}"/>
    <hyperlink ref="C178" r:id="rId190" xr:uid="{3B60EFE3-994D-4FB1-95F8-39C6E7CB6365}"/>
    <hyperlink ref="C179" r:id="rId191" xr:uid="{A34A53B3-F572-4557-9AB5-570F3ACD96B5}"/>
    <hyperlink ref="C180" r:id="rId192" xr:uid="{13AF23F3-7DD6-4D4C-ADF5-54CCBCE917D6}"/>
    <hyperlink ref="C181" r:id="rId193" xr:uid="{66E06859-9FD7-4DC3-848D-F1E5BC291102}"/>
    <hyperlink ref="C183" r:id="rId194" xr:uid="{07ADEFA3-624B-4037-A27C-C0EF7AE853CF}"/>
    <hyperlink ref="C184" r:id="rId195" xr:uid="{A5E6949D-D4C4-4EC8-92E5-82F791E8C4C1}"/>
    <hyperlink ref="C186" r:id="rId196" xr:uid="{5C812488-C63B-4595-A66B-A078F029DF2C}"/>
    <hyperlink ref="C182" r:id="rId197" xr:uid="{279B4700-27BE-4446-83C4-863425809EC2}"/>
    <hyperlink ref="C185" r:id="rId198" xr:uid="{AA42EBB7-5862-4420-B1AF-2E5BE69A08E4}"/>
    <hyperlink ref="C187" r:id="rId199" xr:uid="{FCF848E1-6322-41AC-B5A4-CD09A46B2438}"/>
    <hyperlink ref="C188" r:id="rId200" xr:uid="{08E202C8-1F28-44B4-A352-922E86ED92C7}"/>
    <hyperlink ref="C189" r:id="rId201" xr:uid="{D61CED32-929B-4BFC-9C36-44B8A21CC2EB}"/>
    <hyperlink ref="C190" r:id="rId202" xr:uid="{CF7BA97C-D017-4E07-921A-46BA9FDD09A9}"/>
    <hyperlink ref="C191" r:id="rId203" xr:uid="{052B1B22-B8CD-4FCE-AF38-7DB2272AE20B}"/>
    <hyperlink ref="C192" r:id="rId204" xr:uid="{46570A51-E946-469F-8F78-D4885BAE75F2}"/>
    <hyperlink ref="C193" r:id="rId205" xr:uid="{A6A2ABFD-4366-4CB1-B0AE-5533D9F7ECC0}"/>
    <hyperlink ref="C194" r:id="rId206" xr:uid="{C3783B44-E6AC-4355-BC2E-B2D688F3CBAF}"/>
    <hyperlink ref="C195" r:id="rId207" xr:uid="{90B44512-14DB-427E-AB8C-857FFDA0AEB2}"/>
    <hyperlink ref="C196" r:id="rId208" xr:uid="{B456A518-B968-42B4-A0C9-C193B3929FF6}"/>
    <hyperlink ref="C197" r:id="rId209" xr:uid="{71980F55-051C-4403-BE13-8F41EB4B6E54}"/>
    <hyperlink ref="C198" r:id="rId210" xr:uid="{D9C8BCA0-2047-4AD5-AAA6-EC564758B78D}"/>
    <hyperlink ref="C199" r:id="rId211" xr:uid="{15306B05-F923-4B68-A11F-6E95C7BCFA70}"/>
    <hyperlink ref="C200" r:id="rId212" xr:uid="{20F1F9B5-F97C-472E-BFD6-562C06602162}"/>
    <hyperlink ref="C201" r:id="rId213" xr:uid="{13D4D2DC-5F8E-46BF-8B36-03A1D62E63D2}"/>
    <hyperlink ref="C202" r:id="rId214" xr:uid="{86F2A9B5-79B0-4FCA-9290-4870A37E6501}"/>
    <hyperlink ref="C203" r:id="rId215" xr:uid="{F07F24EE-51C0-4B2D-AF52-4233B201F14E}"/>
    <hyperlink ref="C204" r:id="rId216" xr:uid="{22880E6A-D573-4D6A-89AB-778C2C6FC65F}"/>
    <hyperlink ref="C205" r:id="rId217" xr:uid="{B47D72BD-CA4B-427F-A004-16E8B58378D7}"/>
    <hyperlink ref="C206" r:id="rId218" xr:uid="{1553E8A2-120B-421E-B8BD-87C3B36D57DD}"/>
    <hyperlink ref="C207" r:id="rId219" xr:uid="{4ED232D7-3191-4899-A4D9-AD0554E51178}"/>
    <hyperlink ref="C208" r:id="rId220" xr:uid="{B2E23859-09F9-4C26-A509-AC17BC7D5B93}"/>
    <hyperlink ref="C209" r:id="rId221" xr:uid="{D4A381EF-6F7C-48C8-BD5A-61572AB12A92}"/>
    <hyperlink ref="C210" r:id="rId222" xr:uid="{EC6F9169-C454-4FA7-82B4-81863C2A52B1}"/>
    <hyperlink ref="C211" r:id="rId223" xr:uid="{CABBFF07-95A6-4E6D-9A72-C3E4046AFA11}"/>
    <hyperlink ref="C212" r:id="rId224" xr:uid="{07F870E8-8374-4790-B25E-4ADFBE74E11A}"/>
    <hyperlink ref="C213" r:id="rId225" xr:uid="{42496CF8-C16C-410F-8E0C-1A3BBF514C16}"/>
    <hyperlink ref="C214" r:id="rId226" xr:uid="{D09E7B80-FA48-4DD1-90F0-417C566565CA}"/>
    <hyperlink ref="C215" r:id="rId227" xr:uid="{926947AF-678B-4D23-9374-41CC81BBF8E5}"/>
    <hyperlink ref="C216" r:id="rId228" xr:uid="{76E0C6F0-0D88-45EE-AC76-E9720104FA89}"/>
    <hyperlink ref="C217" r:id="rId229" xr:uid="{DB759D43-E9CC-48BF-A3FD-B2C6A2B19A8B}"/>
    <hyperlink ref="C218" r:id="rId230" xr:uid="{5F76FD97-0108-4087-9A59-4D568BA0F32B}"/>
    <hyperlink ref="C219" r:id="rId231" xr:uid="{35E4C777-253F-4185-8358-2BAAEF8839AA}"/>
    <hyperlink ref="C220" r:id="rId232" xr:uid="{0CAACF69-C237-48A8-A9B7-0D5BEA93B495}"/>
    <hyperlink ref="C221" r:id="rId233" xr:uid="{CD1B883B-A385-4CD4-8AA9-517EF98F71BC}"/>
    <hyperlink ref="C222" r:id="rId234" xr:uid="{0E8E8C76-E7B6-4FE9-9B68-2DF63A4C3B30}"/>
    <hyperlink ref="C223" r:id="rId235" xr:uid="{E4781EC6-5A90-484E-873E-6E41AEE2B8F0}"/>
    <hyperlink ref="C224" r:id="rId236" xr:uid="{03F5D955-9ACB-4A29-8644-F1174CE14804}"/>
    <hyperlink ref="C225" r:id="rId237" xr:uid="{48D9E1E3-B329-4246-96A2-AE39B16A1C13}"/>
    <hyperlink ref="C226" r:id="rId238" xr:uid="{243D371D-3450-45A5-8317-42EBD0F24A2D}"/>
    <hyperlink ref="C235" r:id="rId239" xr:uid="{26301C29-2232-4A90-9D3D-5590DC44C7C3}"/>
    <hyperlink ref="C236:C239" r:id="rId240" display="http://doi.org/10.1111/gcb.13325" xr:uid="{9D25587E-EA60-4EFC-BA14-C212C16D4640}"/>
    <hyperlink ref="C242" r:id="rId241" xr:uid="{75EE72ED-1E0F-42F3-ADFA-B54168517E19}"/>
    <hyperlink ref="C243" r:id="rId242" xr:uid="{30C26471-8543-4D68-9FB9-41F608943AAF}"/>
    <hyperlink ref="C244" r:id="rId243" xr:uid="{AB79F052-B591-4B04-8D2E-DE82F90EDE77}"/>
    <hyperlink ref="C245" r:id="rId244" xr:uid="{FBEFCABB-FF43-44A6-AF60-46325CC7358F}"/>
    <hyperlink ref="C246" r:id="rId245" xr:uid="{2729C48F-5DDB-4C8B-8DEB-E726E763E0CE}"/>
    <hyperlink ref="C247" r:id="rId246" xr:uid="{3096C416-BEAB-413D-8009-72C6009E9E00}"/>
    <hyperlink ref="C251" r:id="rId247" xr:uid="{1331C73F-6C9F-41B8-B35C-57E5E8AFEEC7}"/>
    <hyperlink ref="C249" r:id="rId248" xr:uid="{00BB8FF2-2378-43C9-BC4F-5AA99A7BD1E2}"/>
    <hyperlink ref="C248" r:id="rId249" xr:uid="{E1A0BFEE-6941-43C3-973E-B0E6099AFEFB}"/>
    <hyperlink ref="C250" r:id="rId250" xr:uid="{0B649AC8-FE74-481D-A6C2-EC951D9B44FF}"/>
    <hyperlink ref="C252" r:id="rId251" xr:uid="{A0438D9C-CB1B-483D-8BC2-F90E06DAFA4C}"/>
    <hyperlink ref="C253" r:id="rId252" xr:uid="{FF0B7226-5121-44B2-AD1F-000175393AC3}"/>
    <hyperlink ref="C254" r:id="rId253" xr:uid="{F467ACF8-6DC1-494F-886D-4620B5065B05}"/>
    <hyperlink ref="C255" r:id="rId254" xr:uid="{1B32D730-6817-4F88-B3B0-C7C6D4EEE964}"/>
    <hyperlink ref="C256:C268" r:id="rId255" display="https://www.epa.ie/publications/research/biodiversity/Research_Report_236.pdf" xr:uid="{4A2F89B1-F266-472B-A86F-FE1E39B0129F}"/>
    <hyperlink ref="C269" r:id="rId256" xr:uid="{CB8E1425-9AD2-4808-9763-733B4E90CD85}"/>
    <hyperlink ref="C270" r:id="rId257" xr:uid="{C425D833-BCA1-48C6-B767-553A8701C2C2}"/>
    <hyperlink ref="C271" r:id="rId258" xr:uid="{0BF1CBD1-E902-412D-BA6B-5DD35A45F5DB}"/>
    <hyperlink ref="C272" r:id="rId259" xr:uid="{1A6B95CF-DDEB-4B5A-9A24-A6F3EE8C27D9}"/>
    <hyperlink ref="C273" r:id="rId260" xr:uid="{EF95552A-5401-49D4-8DB1-1624434BAFE0}"/>
    <hyperlink ref="C274" r:id="rId261" xr:uid="{6AF23465-E8D5-4C79-BCB7-889D13F2D0EC}"/>
    <hyperlink ref="C275" r:id="rId262" xr:uid="{BA4F37C0-E679-4975-93BB-91E8B9700338}"/>
    <hyperlink ref="C276" r:id="rId263" xr:uid="{AE4FCA4A-3A82-435F-BE66-307B21AE58DE}"/>
    <hyperlink ref="C277" r:id="rId264" xr:uid="{EE31046D-6DA2-4272-B3A6-BB912B37E0AA}"/>
    <hyperlink ref="C278" r:id="rId265" xr:uid="{D2959289-8AB7-4E71-9BA1-5C3BF3A01336}"/>
    <hyperlink ref="C279" r:id="rId266" xr:uid="{55E11BD4-EF2D-48CF-823D-D3DA9B764DF0}"/>
    <hyperlink ref="C280" r:id="rId267" xr:uid="{739710CA-D39F-4148-A095-B6B542C527FA}"/>
    <hyperlink ref="C281" r:id="rId268" xr:uid="{70CC0F76-C502-4921-9A2E-C8349083811D}"/>
    <hyperlink ref="C282" r:id="rId269" xr:uid="{2130D583-5E84-4B68-BA9A-E0796BDEBD47}"/>
    <hyperlink ref="C283" r:id="rId270" xr:uid="{7E4A4925-9132-4C0F-AA1E-7311915CA52C}"/>
    <hyperlink ref="C284" r:id="rId271" xr:uid="{966CB715-D325-4DF8-BF6D-99ACBCDB962F}"/>
    <hyperlink ref="C285" r:id="rId272" xr:uid="{5DF7855F-5FA6-48DE-9007-6AAC76F5E582}"/>
    <hyperlink ref="C286" r:id="rId273" xr:uid="{8F303B15-2BE6-476E-80E2-5A68E5680D4B}"/>
    <hyperlink ref="C287" r:id="rId274" xr:uid="{052D2A34-FF14-40E0-B045-F5E649522F71}"/>
    <hyperlink ref="C288" r:id="rId275" xr:uid="{C3533241-20D1-4480-85A6-388749AD8622}"/>
    <hyperlink ref="C289" r:id="rId276" xr:uid="{9CD67E1F-8C2C-42C5-A974-526E67407B23}"/>
    <hyperlink ref="C290" r:id="rId277" xr:uid="{2E36CF1C-1D3D-4E55-83F9-967BFE58EC90}"/>
    <hyperlink ref="C291" r:id="rId278" xr:uid="{EFDA569E-D617-4DC1-B37D-5191D6D145E5}"/>
    <hyperlink ref="C292" r:id="rId279" xr:uid="{99FFA166-DFCE-4CE5-8755-45670103164E}"/>
    <hyperlink ref="C293" r:id="rId280" xr:uid="{50C021C0-005D-49C3-BFF2-0579BD258ADB}"/>
    <hyperlink ref="C294" r:id="rId281" xr:uid="{DF877284-266F-4B64-B218-7A50BC70AC71}"/>
    <hyperlink ref="C295" r:id="rId282" xr:uid="{36C2B4FE-4730-438D-8002-24523FD08228}"/>
    <hyperlink ref="C296" r:id="rId283" xr:uid="{FA0789F1-030D-4BA3-8832-AC3785B03497}"/>
    <hyperlink ref="C297" r:id="rId284" xr:uid="{77761ED1-4A8B-4598-A09E-E12DC62B3C08}"/>
    <hyperlink ref="C298" r:id="rId285" xr:uid="{44D2D118-7957-4310-97B7-C96B0887FC0C}"/>
    <hyperlink ref="C299" r:id="rId286" xr:uid="{48A0F020-6843-4217-A927-2A7FA1FAD811}"/>
    <hyperlink ref="C300" r:id="rId287" xr:uid="{3153A411-C4A4-4D26-A383-C0BFE5A2B164}"/>
    <hyperlink ref="C301" r:id="rId288" xr:uid="{FD9CB6CB-83F5-40AA-8F38-4AC1099DC707}"/>
    <hyperlink ref="C302" r:id="rId289" xr:uid="{4446BF65-3304-4079-B46D-6188420E8198}"/>
    <hyperlink ref="C303" r:id="rId290" xr:uid="{63C852CF-8509-406E-AA3F-2D4B5008A45D}"/>
    <hyperlink ref="C304" r:id="rId291" xr:uid="{AE825A8C-77DA-4D28-B4B2-5696CE0786F5}"/>
    <hyperlink ref="C305" r:id="rId292" xr:uid="{2D54289E-122B-41AE-A50B-4D284D85CC6C}"/>
    <hyperlink ref="C306" r:id="rId293" xr:uid="{9306A45D-EE3C-4B34-A4FD-244832CBF27E}"/>
    <hyperlink ref="C307" r:id="rId294" xr:uid="{B63E3FB7-D7CE-4D00-9F0E-9135213DBC68}"/>
    <hyperlink ref="C308" r:id="rId295" xr:uid="{42356940-A8B7-4C56-8B71-3704C695C2AE}"/>
    <hyperlink ref="C309" r:id="rId296" xr:uid="{AD83B461-9B4D-427C-852C-6901342C4A6A}"/>
    <hyperlink ref="C310" r:id="rId297" xr:uid="{FC7BAE3D-BD11-45A8-B7F5-7D163963A440}"/>
    <hyperlink ref="C311" r:id="rId298" xr:uid="{39CF1FFC-5290-441F-AC60-722BCD4A6E24}"/>
    <hyperlink ref="C312" r:id="rId299" xr:uid="{71DCC75F-CEA8-42DC-A3A8-CAC1660546C7}"/>
    <hyperlink ref="C313" r:id="rId300" xr:uid="{D0D5013D-14F9-445D-8C09-AF7E39D21098}"/>
    <hyperlink ref="C314" r:id="rId301" xr:uid="{55175DD7-B888-47C3-8DC4-F13A3D82C216}"/>
    <hyperlink ref="C315" r:id="rId302" xr:uid="{A7CF3333-6FA4-489B-9161-42E38E144828}"/>
    <hyperlink ref="C316" r:id="rId303" xr:uid="{DE9B7561-644A-4E38-8ACA-EA5AA18F087D}"/>
    <hyperlink ref="C317" r:id="rId304" xr:uid="{9268C805-1700-42F4-9B44-FED5A1247838}"/>
    <hyperlink ref="C318" r:id="rId305" xr:uid="{C152FFE8-96DE-4048-94E4-6FB98E2CB6E2}"/>
    <hyperlink ref="V74" r:id="rId306" xr:uid="{3A4D1FB9-172C-4D99-AE5F-C01B474D3206}"/>
    <hyperlink ref="V75:V84" r:id="rId307" display="https://doi.org/10.1111/j.1365-2486.2010.02180.x or McVeigh et al., 2014" xr:uid="{A8469F38-E337-427B-9BC4-A47C26721FE6}"/>
    <hyperlink ref="C319" r:id="rId308" xr:uid="{950678A1-E60B-41A7-A3F7-5C47A0CD1F2E}"/>
    <hyperlink ref="C320" r:id="rId309" xr:uid="{8852B927-07C5-47CA-8CF3-B3380FC2563C}"/>
    <hyperlink ref="C321" r:id="rId310" xr:uid="{0D199B71-FF8A-45ED-9A32-2F2D8B702D24}"/>
    <hyperlink ref="C322" r:id="rId311" xr:uid="{B6079BBB-2570-434F-B9BB-8BB181562F44}"/>
    <hyperlink ref="C323" r:id="rId312" xr:uid="{5CC27578-0690-4494-9650-1846BE30A9F5}"/>
    <hyperlink ref="C324" r:id="rId313" xr:uid="{959E9D0D-D972-42D7-AF29-98184980DBAC}"/>
    <hyperlink ref="C325" r:id="rId314" xr:uid="{744329AE-2E86-4330-8065-B4BFB6221811}"/>
    <hyperlink ref="C326" r:id="rId315" xr:uid="{75AC28CD-AE65-40C8-8733-BC117532A555}"/>
    <hyperlink ref="C327" r:id="rId316" xr:uid="{12005CBB-0DDE-4F65-A0CD-428ED7333785}"/>
    <hyperlink ref="C328" r:id="rId317" xr:uid="{3A48EE70-8876-4720-861F-4CF808975C1D}"/>
    <hyperlink ref="V111" r:id="rId318" xr:uid="{D89E5294-DFDB-48E1-A262-FAAB4CBD14F5}"/>
    <hyperlink ref="V112:V115" r:id="rId319" display="https://doi.org/10.1088/1748-9326/7/4/045704" xr:uid="{302A0F41-C7CE-4CC8-97CF-DE939CB14E3E}"/>
    <hyperlink ref="V92" r:id="rId320" xr:uid="{C6969B9A-06B9-4328-AEA9-6A74DF30C1E0}"/>
    <hyperlink ref="V93:V110" r:id="rId321" display="https://doi.org/10.1029/2006JG000306" xr:uid="{139158CD-1F0D-43B2-8042-40160D4B390E}"/>
    <hyperlink ref="C329" r:id="rId322" xr:uid="{788655C0-4AD6-4F02-A062-4BA1269638B0}"/>
    <hyperlink ref="C330" r:id="rId323" xr:uid="{75757EEB-587D-4763-A833-E02AAE45596C}"/>
    <hyperlink ref="C331" r:id="rId324" xr:uid="{98809661-B6FD-4710-B660-8A8172FA9B8E}"/>
    <hyperlink ref="C332" r:id="rId325" xr:uid="{A2FF6445-B98F-4616-9770-D1AB47DDA854}"/>
    <hyperlink ref="C333" r:id="rId326" xr:uid="{F9032658-36F0-413B-AB25-0E51AD53CE11}"/>
    <hyperlink ref="C334" r:id="rId327" xr:uid="{E78579D1-30AF-4439-B80C-91CA6D9A22FB}"/>
    <hyperlink ref="C335" r:id="rId328" xr:uid="{CCF01FA7-0717-4C55-85D0-D8D2E801C9F7}"/>
    <hyperlink ref="C336" r:id="rId329" xr:uid="{DD6C0AD5-3D4B-47B1-BEC1-C7E230E8A99D}"/>
    <hyperlink ref="C338" r:id="rId330" xr:uid="{AAC1424A-57D3-4F43-A6BA-1098C7403640}"/>
    <hyperlink ref="C337" r:id="rId331" xr:uid="{2B2F3DDC-78AF-4F04-BC06-51FA601A8CB4}"/>
    <hyperlink ref="C339" r:id="rId332" xr:uid="{F2482480-7E49-4934-9824-B0C3F1F92B8A}"/>
  </hyperlinks>
  <pageMargins left="0.7" right="0.7" top="0.75" bottom="0.75" header="0.3" footer="0.3"/>
  <pageSetup orientation="portrait" r:id="rId3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</vt:lpstr>
      <vt:lpstr>burned</vt:lpstr>
      <vt:lpstr>not_burned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Moore</dc:creator>
  <cp:lastModifiedBy>Paul PC</cp:lastModifiedBy>
  <dcterms:created xsi:type="dcterms:W3CDTF">2022-11-07T19:02:30Z</dcterms:created>
  <dcterms:modified xsi:type="dcterms:W3CDTF">2023-03-10T16:42:58Z</dcterms:modified>
</cp:coreProperties>
</file>