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Sheet1!$A$1:$AB$64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<sst xmlns="http://schemas.openxmlformats.org/spreadsheetml/2006/main" count="564" uniqueCount="341">
  <si>
    <t xml:space="preserve">MSW05_Order</t>
  </si>
  <si>
    <t xml:space="preserve">MSW05_Family</t>
  </si>
  <si>
    <t xml:space="preserve">MSW05_Genus</t>
  </si>
  <si>
    <t xml:space="preserve">MSW05_Species</t>
  </si>
  <si>
    <t xml:space="preserve">MSW05_Binomial</t>
  </si>
  <si>
    <t xml:space="preserve">5-1_AdultBodyMass_g</t>
  </si>
  <si>
    <t xml:space="preserve">5-3_NeonateBodyMass_g</t>
  </si>
  <si>
    <t xml:space="preserve">21-1_PopulationDensity_n/km2</t>
  </si>
  <si>
    <t xml:space="preserve">References</t>
  </si>
  <si>
    <t xml:space="preserve">id_no</t>
  </si>
  <si>
    <t xml:space="preserve">Range_size</t>
  </si>
  <si>
    <t xml:space="preserve">binomial</t>
  </si>
  <si>
    <t xml:space="preserve">Log log total num</t>
  </si>
  <si>
    <t xml:space="preserve">Shai total num</t>
  </si>
  <si>
    <t xml:space="preserve">Log log total mass</t>
  </si>
  <si>
    <t xml:space="preserve">Shai total mass</t>
  </si>
  <si>
    <t xml:space="preserve">Geometric mean log log and shai</t>
  </si>
  <si>
    <t xml:space="preserve">IUCN Population size</t>
  </si>
  <si>
    <t xml:space="preserve">Lower range</t>
  </si>
  <si>
    <t xml:space="preserve">Upper range</t>
  </si>
  <si>
    <t xml:space="preserve">IUCN Reference</t>
  </si>
  <si>
    <t xml:space="preserve">Remarks</t>
  </si>
  <si>
    <t xml:space="preserve">IUCN Year</t>
  </si>
  <si>
    <t xml:space="preserve">Calculation method</t>
  </si>
  <si>
    <t xml:space="preserve">IUCN status</t>
  </si>
  <si>
    <t xml:space="preserve">IUCN mass</t>
  </si>
  <si>
    <t xml:space="preserve">Geometric mean mass</t>
  </si>
  <si>
    <t xml:space="preserve">Log log trophic num</t>
  </si>
  <si>
    <t xml:space="preserve">Shai total trophic num</t>
  </si>
  <si>
    <t xml:space="preserve">Log log trophic mass</t>
  </si>
  <si>
    <t xml:space="preserve">Shai total trophic mass</t>
  </si>
  <si>
    <t xml:space="preserve">Perissodactyla</t>
  </si>
  <si>
    <t xml:space="preserve">Rhinocerotidae</t>
  </si>
  <si>
    <t xml:space="preserve">Ceratotherium</t>
  </si>
  <si>
    <t xml:space="preserve">simum</t>
  </si>
  <si>
    <t xml:space="preserve">Ceratotherium simum</t>
  </si>
  <si>
    <t xml:space="preserve">543;674;730;899;997;1196;1297;1348;1573;1763;2202;2232;2283;2335;2354;2355;2582;2613;2629;2655;2777;2887;2908;3136</t>
  </si>
  <si>
    <t xml:space="preserve">https://rhinos.org/wp-content/uploads/2016/09/E-CoP17-68-A5.pdf</t>
  </si>
  <si>
    <t xml:space="preserve">http://www.iucnredlist.org/details/4185/0#sectionPopulation</t>
  </si>
  <si>
    <t xml:space="preserve">Total populations</t>
  </si>
  <si>
    <t xml:space="preserve">Near threatened</t>
  </si>
  <si>
    <t xml:space="preserve">Artiodactyla</t>
  </si>
  <si>
    <t xml:space="preserve">Cervidae</t>
  </si>
  <si>
    <t xml:space="preserve">Alces</t>
  </si>
  <si>
    <t xml:space="preserve">alces</t>
  </si>
  <si>
    <t xml:space="preserve">Alces alces</t>
  </si>
  <si>
    <t xml:space="preserve">543;653;730;1013;1297;1418;1555;1573;1763;2525;2573;2620;2655;2890;2986;3009;3010</t>
  </si>
  <si>
    <t xml:space="preserve">https://www.wikiwand.com/en/Moose#/Populations</t>
  </si>
  <si>
    <t xml:space="preserve">Possible links - http://alcesjournal.org/index.php/alces/article/viewFile/155/199</t>
  </si>
  <si>
    <t xml:space="preserve">Least concern</t>
  </si>
  <si>
    <t xml:space="preserve">Carnivora</t>
  </si>
  <si>
    <t xml:space="preserve">Ursidae</t>
  </si>
  <si>
    <t xml:space="preserve">Ursus</t>
  </si>
  <si>
    <t xml:space="preserve">arctos</t>
  </si>
  <si>
    <t xml:space="preserve">Ursus arctos</t>
  </si>
  <si>
    <t xml:space="preserve">367;542;543;730;1113;1297;1573;2338;2620;2655</t>
  </si>
  <si>
    <t xml:space="preserve">http://www.iucnredlist.org/details/41688/0#sectionPopulation</t>
  </si>
  <si>
    <t xml:space="preserve">http://www.iucnredlist.org/attachments/989</t>
  </si>
  <si>
    <t xml:space="preserve">maritimus</t>
  </si>
  <si>
    <t xml:space="preserve">Ursus maritimus</t>
  </si>
  <si>
    <t xml:space="preserve">367;542;543;730;1015;1113;1297;2655</t>
  </si>
  <si>
    <t xml:space="preserve">http://www.iucnredlist.org/details/22823/0#sectionPopulation</t>
  </si>
  <si>
    <t xml:space="preserve">http://www.iucnredlist.org/attachments/1307</t>
  </si>
  <si>
    <t xml:space="preserve">Vulnerable</t>
  </si>
  <si>
    <t xml:space="preserve">Proboscidea</t>
  </si>
  <si>
    <t xml:space="preserve">Elephantidae</t>
  </si>
  <si>
    <t xml:space="preserve">Loxodonta</t>
  </si>
  <si>
    <t xml:space="preserve">africana</t>
  </si>
  <si>
    <t xml:space="preserve">Loxodonta africana</t>
  </si>
  <si>
    <t xml:space="preserve">511;543;730;854;899;931;1297;1573;1577;1745;1763;2195;2313;2338;2655;2755;2820;2949;2986</t>
  </si>
  <si>
    <t xml:space="preserve">https://conservationaction.co.za/wp-content/uploads/2016/10/AfESG-African-Elephant-Status-Report-2016-Executive-Summary-only.pdf</t>
  </si>
  <si>
    <t xml:space="preserve">415000 surveyed and 120000 in areas not surveyed</t>
  </si>
  <si>
    <t xml:space="preserve">Diceros</t>
  </si>
  <si>
    <t xml:space="preserve">bicornis</t>
  </si>
  <si>
    <t xml:space="preserve">Diceros bicornis</t>
  </si>
  <si>
    <t xml:space="preserve">453;543;674;730;899;997;1053;1297;1349;1573;1594;1622;1623;1763;1894;2335;2494;2629;2655;2687;2962;3105;3136</t>
  </si>
  <si>
    <t xml:space="preserve">Critically endangered</t>
  </si>
  <si>
    <t xml:space="preserve">Bovidae</t>
  </si>
  <si>
    <t xml:space="preserve">Syncerus</t>
  </si>
  <si>
    <t xml:space="preserve">caffer</t>
  </si>
  <si>
    <t xml:space="preserve">Syncerus caffer</t>
  </si>
  <si>
    <t xml:space="preserve">543;730;854;869;904;1297;1525;1573;1763;1848;2338;2620;2629;2655;2986</t>
  </si>
  <si>
    <t xml:space="preserve">http://www.iucnredlist.org/details/21251/0#sectionPopulation</t>
  </si>
  <si>
    <t xml:space="preserve">Might be conservative</t>
  </si>
  <si>
    <t xml:space="preserve">Suidae</t>
  </si>
  <si>
    <t xml:space="preserve">Sus</t>
  </si>
  <si>
    <t xml:space="preserve">scrofa</t>
  </si>
  <si>
    <t xml:space="preserve">Sus scrofa</t>
  </si>
  <si>
    <t xml:space="preserve">136;506;543;645;679;730;789;1052;1297;1573;1594;1848;2180;2338;2620;2655</t>
  </si>
  <si>
    <t xml:space="preserve">http://www.iucnredlist.org/details/41775/0#sectionPopulation</t>
  </si>
  <si>
    <t xml:space="preserve">Assuming average density of 1 per 1000 ha</t>
  </si>
  <si>
    <t xml:space="preserve">Density</t>
  </si>
  <si>
    <t xml:space="preserve">Canidae</t>
  </si>
  <si>
    <t xml:space="preserve">Canis</t>
  </si>
  <si>
    <t xml:space="preserve">lupus</t>
  </si>
  <si>
    <t xml:space="preserve">Canis lupus</t>
  </si>
  <si>
    <t xml:space="preserve">367;542;543;730;1015;1052;1113;1297;1573;1594;2338;2655</t>
  </si>
  <si>
    <t xml:space="preserve">http://www.iucnredlist.org/details/3746/0#sectionPopulation</t>
  </si>
  <si>
    <t xml:space="preserve">Taking the geometric mean density of 1 per 12 km^2 and 1 per 120 km^2. Based on country by country assesment it is 167210 (http://www.carnivoreconservation.org/files/actionplans/canids.pdf)</t>
  </si>
  <si>
    <t xml:space="preserve">Felidae</t>
  </si>
  <si>
    <t xml:space="preserve">Panthera</t>
  </si>
  <si>
    <t xml:space="preserve">pardus</t>
  </si>
  <si>
    <t xml:space="preserve">Panthera pardus</t>
  </si>
  <si>
    <t xml:space="preserve">542;543;679;730;1015;1113;1297;1573;2655</t>
  </si>
  <si>
    <t xml:space="preserve">Rangifer</t>
  </si>
  <si>
    <t xml:space="preserve">tarandus</t>
  </si>
  <si>
    <t xml:space="preserve">Rangifer tarandus</t>
  </si>
  <si>
    <t xml:space="preserve">511;543;653;730;764;1015;1297;1404;1573;1763;2512;2525;2655;2718;2986;3009;3010</t>
  </si>
  <si>
    <t xml:space="preserve">http://www.iucnredlist.org/details/29742/0#sectionPopulation</t>
  </si>
  <si>
    <t xml:space="preserve">Tapiridae</t>
  </si>
  <si>
    <t xml:space="preserve">Tapirus</t>
  </si>
  <si>
    <t xml:space="preserve">terrestris</t>
  </si>
  <si>
    <t xml:space="preserve">Tapirus terrestris</t>
  </si>
  <si>
    <t xml:space="preserve">392;393;394;543;730;905;1297;1322;1426;1594;1800;2151;2208;2532;2655</t>
  </si>
  <si>
    <t xml:space="preserve">http://www.iucnredlist.org/details/21474/0#sectionPopulation</t>
  </si>
  <si>
    <t xml:space="preserve">Based on geometric mean of a range of population densities (0.2-3.7 ind per km^2)</t>
  </si>
  <si>
    <t xml:space="preserve">americanus</t>
  </si>
  <si>
    <t xml:space="preserve">Ursus americanus</t>
  </si>
  <si>
    <t xml:space="preserve">http://www.iucnredlist.org/details/41687/0#sectionPopulation</t>
  </si>
  <si>
    <t xml:space="preserve">Puma</t>
  </si>
  <si>
    <t xml:space="preserve">concolor</t>
  </si>
  <si>
    <t xml:space="preserve">Puma concolor</t>
  </si>
  <si>
    <t xml:space="preserve">367;542;543;730;890;1113;1297;1573;2655</t>
  </si>
  <si>
    <t xml:space="preserve">http://www.iucnredlist.org/details/18868/0#sectionPopulation</t>
  </si>
  <si>
    <t xml:space="preserve">Based on geometric mean of a range of population densities (0.4,5,0.9,2.4,6,4.4,3.5,0.7,6.5,4 ind per km^2)</t>
  </si>
  <si>
    <t xml:space="preserve">Kobus</t>
  </si>
  <si>
    <t xml:space="preserve">ellipsiprymnus</t>
  </si>
  <si>
    <t xml:space="preserve">Kobus ellipsiprymnus</t>
  </si>
  <si>
    <t xml:space="preserve">543;730;854;869;917;1052;1297;1525;1822;1848;1981;2338;2620;2629;2655;2693;2986;3057</t>
  </si>
  <si>
    <t xml:space="preserve">http://www.iucnredlist.org/details/11035/0#sectionPopulation</t>
  </si>
  <si>
    <t xml:space="preserve">Tubulidentata</t>
  </si>
  <si>
    <t xml:space="preserve">Orycteropodidae</t>
  </si>
  <si>
    <t xml:space="preserve">Orycteropus</t>
  </si>
  <si>
    <t xml:space="preserve">afer</t>
  </si>
  <si>
    <t xml:space="preserve">Orycteropus afer</t>
  </si>
  <si>
    <t xml:space="preserve">511;543;1008;1126;1297;1822;1947;1980;2151;2611;2655</t>
  </si>
  <si>
    <t xml:space="preserve">Odocoileus</t>
  </si>
  <si>
    <t xml:space="preserve">virginianus</t>
  </si>
  <si>
    <t xml:space="preserve">Odocoileus virginianus</t>
  </si>
  <si>
    <t xml:space="preserve">543;653;730;764;905;1297;1404;1573;1577;1594;2151;2338;2525;2650;2655;2718;2986;3009;3010</t>
  </si>
  <si>
    <t xml:space="preserve">http://www.iucnredlist.org/details/summary/42394/0#sectionPopulation</t>
  </si>
  <si>
    <t xml:space="preserve">Their population got expanded in the US</t>
  </si>
  <si>
    <t xml:space="preserve">Hyaenidae</t>
  </si>
  <si>
    <t xml:space="preserve">Hyaena</t>
  </si>
  <si>
    <t xml:space="preserve">hyaena</t>
  </si>
  <si>
    <t xml:space="preserve">Hyaena hyaena</t>
  </si>
  <si>
    <t xml:space="preserve">367;543;679;1113;1297;1573;1594;2655</t>
  </si>
  <si>
    <t xml:space="preserve">http://www.iucnredlist.org/details/summary/10274/0#sectionPopulation</t>
  </si>
  <si>
    <t xml:space="preserve">This study https://link.springer.com/article/10.1007/s13364-014-0187-8 estimates their density at 5 per 100 km^2, which would yield and estimate of a total of 10^6 individuals</t>
  </si>
  <si>
    <t xml:space="preserve">Questionable</t>
  </si>
  <si>
    <t xml:space="preserve">Rusa</t>
  </si>
  <si>
    <t xml:space="preserve">unicolor</t>
  </si>
  <si>
    <t xml:space="preserve">Rusa unicolor</t>
  </si>
  <si>
    <t xml:space="preserve">653;730;789;1297;2133;2152;2525;2655;2986;3010</t>
  </si>
  <si>
    <t xml:space="preserve">Crocuta</t>
  </si>
  <si>
    <t xml:space="preserve">crocuta</t>
  </si>
  <si>
    <t xml:space="preserve">Crocuta crocuta</t>
  </si>
  <si>
    <t xml:space="preserve">257;542;543;730;1113;1297;1573;2655</t>
  </si>
  <si>
    <t xml:space="preserve">http://www.iucnredlist.org/details/summary/5674/0#sectionPopulation</t>
  </si>
  <si>
    <t xml:space="preserve">Hippotragus</t>
  </si>
  <si>
    <t xml:space="preserve">equinus</t>
  </si>
  <si>
    <t xml:space="preserve">Hippotragus equinus</t>
  </si>
  <si>
    <t xml:space="preserve">543;730;859;869;1297;1525;1848;2629;2655;2693;2986</t>
  </si>
  <si>
    <t xml:space="preserve">http://www.iucnredlist.org/details/summary/10167/0#sectionPopulation</t>
  </si>
  <si>
    <t xml:space="preserve">More detailed account - https://repository.up.ac.za/bitstream/handle/2263/52926/Havemann_Roan_2016.pdf?sequence=1</t>
  </si>
  <si>
    <t xml:space="preserve">Vulpes</t>
  </si>
  <si>
    <t xml:space="preserve">vulpes</t>
  </si>
  <si>
    <t xml:space="preserve">Vulpes vulpes</t>
  </si>
  <si>
    <t xml:space="preserve">367;542;543;730;1113;1297;1573;1577;1594;2338;2655</t>
  </si>
  <si>
    <t xml:space="preserve">http://www.carnivoreconservation.org/files/actionplans/canids.pdf</t>
  </si>
  <si>
    <t xml:space="preserve">Geometric mean of densities values of 0.025, 1.17, 30, 3, 0.1, 1</t>
  </si>
  <si>
    <t xml:space="preserve">Tragelaphus</t>
  </si>
  <si>
    <t xml:space="preserve">strepsiceros</t>
  </si>
  <si>
    <t xml:space="preserve">Tragelaphus strepsiceros</t>
  </si>
  <si>
    <t xml:space="preserve">453;543;730;854;869;1297;1525;1573;1577;1848;2629;2655;2693;2986</t>
  </si>
  <si>
    <t xml:space="preserve">http://www.iucnredlist.org/details/summary/22054/0#sectionPopulation</t>
  </si>
  <si>
    <t xml:space="preserve">Alcelaphus</t>
  </si>
  <si>
    <t xml:space="preserve">buselaphus</t>
  </si>
  <si>
    <t xml:space="preserve">Alcelaphus buselaphus</t>
  </si>
  <si>
    <t xml:space="preserve">543;730;869;1297;1525;1573;1763;1848;2629;2655;2693;2986</t>
  </si>
  <si>
    <t xml:space="preserve">http://www.iucnredlist.org/details/summary/811/0#sectionPopulation</t>
  </si>
  <si>
    <t xml:space="preserve">Phacochoerus</t>
  </si>
  <si>
    <t xml:space="preserve">africanus</t>
  </si>
  <si>
    <t xml:space="preserve">Phacochoerus africanus</t>
  </si>
  <si>
    <t xml:space="preserve">760;1848;2655</t>
  </si>
  <si>
    <t xml:space="preserve">https://scholar.sun.ac.za/bitstream/handle/10019.1/98561/swanepoel_distribution_2016.pdf?sequence=2&amp;isAllowed=y</t>
  </si>
  <si>
    <t xml:space="preserve">Based on estimates by cummings 1999</t>
  </si>
  <si>
    <t xml:space="preserve">thibetanus</t>
  </si>
  <si>
    <t xml:space="preserve">Ursus thibetanus</t>
  </si>
  <si>
    <t xml:space="preserve">543;1113;1297;2655</t>
  </si>
  <si>
    <t xml:space="preserve">http://www.iucnredlist.org/details/summary/22824/0#sectionPopulation</t>
  </si>
  <si>
    <t xml:space="preserve">Higher estimate is based on a geometric mean of reported density estimates and lower estimate based on country reports</t>
  </si>
  <si>
    <t xml:space="preserve">Rodentia</t>
  </si>
  <si>
    <t xml:space="preserve">Caviidae</t>
  </si>
  <si>
    <t xml:space="preserve">Hydrochoerus</t>
  </si>
  <si>
    <t xml:space="preserve">hydrochaeris</t>
  </si>
  <si>
    <t xml:space="preserve">Hydrochoerus hydrochaeris</t>
  </si>
  <si>
    <t xml:space="preserve">543;597;730;890;905;1297;1327;1822;1845;2048;2151;2348;2655;3125</t>
  </si>
  <si>
    <t xml:space="preserve">onca</t>
  </si>
  <si>
    <t xml:space="preserve">Panthera onca</t>
  </si>
  <si>
    <t xml:space="preserve">367;542;543;730;890;1015;1113;1297;1573;2151;2431;2655</t>
  </si>
  <si>
    <t xml:space="preserve">Giraffidae</t>
  </si>
  <si>
    <t xml:space="preserve">Giraffa</t>
  </si>
  <si>
    <t xml:space="preserve">camelopardalis</t>
  </si>
  <si>
    <t xml:space="preserve">Giraffa camelopardalis</t>
  </si>
  <si>
    <t xml:space="preserve">453;543;718;730;869;1297;1446;1573;1594;1848;2629;2655;2986</t>
  </si>
  <si>
    <t xml:space="preserve">http://www.iucnredlist.org/details/summary/9194/0#sectionPopulation</t>
  </si>
  <si>
    <t xml:space="preserve">Lynx</t>
  </si>
  <si>
    <t xml:space="preserve">lynx</t>
  </si>
  <si>
    <t xml:space="preserve">Lynx lynx</t>
  </si>
  <si>
    <t xml:space="preserve">542;543;730;1113;1297;1573;2338;2655</t>
  </si>
  <si>
    <t xml:space="preserve">http://www.iucnredlist.org/details/summary/12519/0#sectionPopulation</t>
  </si>
  <si>
    <t xml:space="preserve">Possibly a small underestimate as it doesn’t include all the countries within the range</t>
  </si>
  <si>
    <t xml:space="preserve">Hippopotamidae</t>
  </si>
  <si>
    <t xml:space="preserve">Hippopotamus</t>
  </si>
  <si>
    <t xml:space="preserve">amphibius</t>
  </si>
  <si>
    <t xml:space="preserve">Hippopotamus amphibius</t>
  </si>
  <si>
    <t xml:space="preserve">543;898;1297;1763;1848;2180;2338;2620;2629;2655</t>
  </si>
  <si>
    <t xml:space="preserve">scriptus</t>
  </si>
  <si>
    <t xml:space="preserve">Tragelaphus scriptus</t>
  </si>
  <si>
    <t xml:space="preserve">57;200;730;854;869;1297;1525;1573;1848;2629;2655;2693;2986;3057</t>
  </si>
  <si>
    <t xml:space="preserve">Capreolus</t>
  </si>
  <si>
    <t xml:space="preserve">pygargus</t>
  </si>
  <si>
    <t xml:space="preserve">Capreolus pygargus</t>
  </si>
  <si>
    <t xml:space="preserve">733;3010</t>
  </si>
  <si>
    <t xml:space="preserve">Tayassuidae</t>
  </si>
  <si>
    <t xml:space="preserve">Tayassu</t>
  </si>
  <si>
    <t xml:space="preserve">pecari</t>
  </si>
  <si>
    <t xml:space="preserve">Tayassu pecari</t>
  </si>
  <si>
    <t xml:space="preserve">543;645;730;905;1297;1573;1848;1908;2151;2180;2655;2686;2998</t>
  </si>
  <si>
    <t xml:space="preserve">Cervus</t>
  </si>
  <si>
    <t xml:space="preserve">elaphus</t>
  </si>
  <si>
    <t xml:space="preserve">Cervus elaphus</t>
  </si>
  <si>
    <t xml:space="preserve">177;216;511;543;653;730;764;1297;1404;1573;1577;1594;1763;2338;2525;2620;2655;2718;2986;3009;3010</t>
  </si>
  <si>
    <t xml:space="preserve">Mustelidae</t>
  </si>
  <si>
    <t xml:space="preserve">Gulo</t>
  </si>
  <si>
    <t xml:space="preserve">gulo</t>
  </si>
  <si>
    <t xml:space="preserve">Gulo gulo</t>
  </si>
  <si>
    <t xml:space="preserve">367;543;1015;1113;1297;1573;2655;2986</t>
  </si>
  <si>
    <t xml:space="preserve">Mellivora</t>
  </si>
  <si>
    <t xml:space="preserve">capensis</t>
  </si>
  <si>
    <t xml:space="preserve">Mellivora capensis</t>
  </si>
  <si>
    <t xml:space="preserve">543;1113;1297;2655;2986</t>
  </si>
  <si>
    <t xml:space="preserve">aureus</t>
  </si>
  <si>
    <t xml:space="preserve">Canis aureus</t>
  </si>
  <si>
    <t xml:space="preserve">543;679;730;1113;1297;1573;2655</t>
  </si>
  <si>
    <t xml:space="preserve">Pilosa</t>
  </si>
  <si>
    <t xml:space="preserve">Myrmecophagidae</t>
  </si>
  <si>
    <t xml:space="preserve">Myrmecophaga</t>
  </si>
  <si>
    <t xml:space="preserve">tridactyla</t>
  </si>
  <si>
    <t xml:space="preserve">Myrmecophaga tridactyla</t>
  </si>
  <si>
    <t xml:space="preserve">543;730;889;890;899;966;1008;1297;1573;1822;1848;1947;2051;2151;2404;2596;2655</t>
  </si>
  <si>
    <t xml:space="preserve">Elephas</t>
  </si>
  <si>
    <t xml:space="preserve">maximus</t>
  </si>
  <si>
    <t xml:space="preserve">Elephas maximus</t>
  </si>
  <si>
    <t xml:space="preserve">511;543;679;730;899;1297;1573;1577;1594;1878;2017;2195;2610;2655;2759;2986</t>
  </si>
  <si>
    <t xml:space="preserve">Pecari</t>
  </si>
  <si>
    <t xml:space="preserve">tajacu</t>
  </si>
  <si>
    <t xml:space="preserve">Pecari tajacu</t>
  </si>
  <si>
    <t xml:space="preserve">543;645;730;905;1297;1573;1594;1848;2151;2180;2431;2655;2686;2998</t>
  </si>
  <si>
    <t xml:space="preserve">hemionus</t>
  </si>
  <si>
    <t xml:space="preserve">Odocoileus hemionus</t>
  </si>
  <si>
    <t xml:space="preserve">89;653;730;1297;1404;1573;1577;1763;2525;2620;2655;2718;2986;3009;3010</t>
  </si>
  <si>
    <t xml:space="preserve">Lutra</t>
  </si>
  <si>
    <t xml:space="preserve">lutra</t>
  </si>
  <si>
    <t xml:space="preserve">Lutra lutra</t>
  </si>
  <si>
    <t xml:space="preserve">367;543;1113;1297;2655;2986</t>
  </si>
  <si>
    <t xml:space="preserve">Equidae</t>
  </si>
  <si>
    <t xml:space="preserve">Equus</t>
  </si>
  <si>
    <t xml:space="preserve">quagga</t>
  </si>
  <si>
    <t xml:space="preserve">Equus quagga</t>
  </si>
  <si>
    <t xml:space="preserve">543;2655</t>
  </si>
  <si>
    <t xml:space="preserve">niger</t>
  </si>
  <si>
    <t xml:space="preserve">Hippotragus niger</t>
  </si>
  <si>
    <t xml:space="preserve">543;730;869;1297;1525;1594;1848;2629;2655;2693;2986</t>
  </si>
  <si>
    <t xml:space="preserve">Castoridae</t>
  </si>
  <si>
    <t xml:space="preserve">Castor</t>
  </si>
  <si>
    <t xml:space="preserve">canadensis</t>
  </si>
  <si>
    <t xml:space="preserve">Castor canadensis</t>
  </si>
  <si>
    <t xml:space="preserve">457;514;543;1297;1482;1573;1577;1849;2190;2338;2514;2588;2620;2655;2863</t>
  </si>
  <si>
    <t xml:space="preserve">leo</t>
  </si>
  <si>
    <t xml:space="preserve">Panthera leo</t>
  </si>
  <si>
    <t xml:space="preserve">367;542;543;730;1015;1052;1113;1297;1573;1594;2655</t>
  </si>
  <si>
    <t xml:space="preserve">Connochaetes</t>
  </si>
  <si>
    <t xml:space="preserve">taurinus</t>
  </si>
  <si>
    <t xml:space="preserve">Connochaetes taurinus</t>
  </si>
  <si>
    <t xml:space="preserve">543;730;869;1052;1297;1525;1763;1822;1848;2338;2620;2629;2655;2693;2986</t>
  </si>
  <si>
    <t xml:space="preserve">Potamochoerus</t>
  </si>
  <si>
    <t xml:space="preserve">larvatus</t>
  </si>
  <si>
    <t xml:space="preserve">Potamochoerus larvatus</t>
  </si>
  <si>
    <t xml:space="preserve">645;1045;1848;2180;2655</t>
  </si>
  <si>
    <t xml:space="preserve">Blastocerus</t>
  </si>
  <si>
    <t xml:space="preserve">dichotomus</t>
  </si>
  <si>
    <t xml:space="preserve">Blastocerus dichotomus</t>
  </si>
  <si>
    <t xml:space="preserve">730;890;899;1297;2286;2655;3010</t>
  </si>
  <si>
    <t xml:space="preserve">Cephalophus</t>
  </si>
  <si>
    <t xml:space="preserve">silvicultor</t>
  </si>
  <si>
    <t xml:space="preserve">Cephalophus silvicultor</t>
  </si>
  <si>
    <t xml:space="preserve">511;869;904;1297;1525;1833;1848;2655;2693;3046</t>
  </si>
  <si>
    <t xml:space="preserve">Caracal</t>
  </si>
  <si>
    <t xml:space="preserve">caracal</t>
  </si>
  <si>
    <t xml:space="preserve">Caracal caracal</t>
  </si>
  <si>
    <t xml:space="preserve">543;679;1113;1297;1573;2655</t>
  </si>
  <si>
    <t xml:space="preserve">latrans</t>
  </si>
  <si>
    <t xml:space="preserve">Canis latrans</t>
  </si>
  <si>
    <t xml:space="preserve">367;542;543;730;1113;1297;1573;1822;2655</t>
  </si>
  <si>
    <t xml:space="preserve">eurycerus</t>
  </si>
  <si>
    <t xml:space="preserve">Tragelaphus eurycerus</t>
  </si>
  <si>
    <t xml:space="preserve">543;869;917;1297;1525;1848;2366;2655;2693;2875;2882;2986</t>
  </si>
  <si>
    <t xml:space="preserve">Sylvicapra</t>
  </si>
  <si>
    <t xml:space="preserve">grimmia</t>
  </si>
  <si>
    <t xml:space="preserve">Sylvicapra grimmia</t>
  </si>
  <si>
    <t xml:space="preserve">543;730;869;1297;1525;1763;1848;2629;2655;2693;2986;3046</t>
  </si>
  <si>
    <t xml:space="preserve">Aonyx</t>
  </si>
  <si>
    <t xml:space="preserve">Aonyx capensis</t>
  </si>
  <si>
    <t xml:space="preserve">Felis</t>
  </si>
  <si>
    <t xml:space="preserve">silvestris</t>
  </si>
  <si>
    <t xml:space="preserve">Felis silvestris</t>
  </si>
  <si>
    <t xml:space="preserve">367;543;679;730;1113;1297;1573;1577;2655</t>
  </si>
  <si>
    <t xml:space="preserve">Mazama</t>
  </si>
  <si>
    <t xml:space="preserve">americana</t>
  </si>
  <si>
    <t xml:space="preserve">Mazama americana</t>
  </si>
  <si>
    <t xml:space="preserve">200;543;653;730;905;1297;1852;2151;2431;2525;2655;2986;3009;3010</t>
  </si>
  <si>
    <t xml:space="preserve">Oryx</t>
  </si>
  <si>
    <t xml:space="preserve">dammah</t>
  </si>
  <si>
    <t xml:space="preserve">Oryx dammah</t>
  </si>
  <si>
    <t xml:space="preserve">511;899;1297;1525;1594;1848;2655;2693</t>
  </si>
  <si>
    <t xml:space="preserve">Viverridae</t>
  </si>
  <si>
    <t xml:space="preserve">Civettictis</t>
  </si>
  <si>
    <t xml:space="preserve">civetta</t>
  </si>
  <si>
    <t xml:space="preserve">Civettictis civetta</t>
  </si>
  <si>
    <t xml:space="preserve">Ovis</t>
  </si>
  <si>
    <t xml:space="preserve">ammon</t>
  </si>
  <si>
    <t xml:space="preserve">Ovis ammon</t>
  </si>
  <si>
    <t xml:space="preserve">543;899;1068;1297;1525;1573;1848;2401;2555;2655</t>
  </si>
  <si>
    <t xml:space="preserve">porcus</t>
  </si>
  <si>
    <t xml:space="preserve">Potamochoerus porcus</t>
  </si>
  <si>
    <t xml:space="preserve">543;645;730;760;904;1297;1848;2180;2629;2655</t>
  </si>
  <si>
    <t xml:space="preserve">Lontra</t>
  </si>
  <si>
    <t xml:space="preserve">Lontra canadensis</t>
  </si>
  <si>
    <t xml:space="preserve">543;1113;1297;2338;2655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</si>
</sst>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D1C24"/>
        <bgColor rgb="FF9933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alcesjournal.org/index.php/alces/article/viewFile/155/199" TargetMode="External"/><Relationship Id="rId2" Type="http://schemas.openxmlformats.org/officeDocument/2006/relationships/hyperlink" Target="http://www.carnivoreconservation.org/files/actionplans/canids.pdf" TargetMode="External"/><Relationship Id="rId3" Type="http://schemas.openxmlformats.org/officeDocument/2006/relationships/hyperlink" Target="https://repository.up.ac.za/bitstream/handle/2263/52926/Havemann_Roan_2016.pdf?sequence=1" TargetMode="External"/><Relationship Id="rId4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64"/>
  <sheetViews>
    <sheetView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selection pane="topLeft" activeCell="AE1" activeCellId="0" sqref="AE:AF"/>
    </sheetView>
  </sheetViews>
  <sheetFormatPr defaultRowHeight="13.8" zeroHeight="false" outlineLevelRow="0" outlineLevelCol="0"/>
  <cols>
    <col collapsed="false" customWidth="true" hidden="false" outlineLevel="0" max="8" min="1" style="0" width="8.67"/>
    <col collapsed="false" customWidth="true" hidden="false" outlineLevel="0" max="9" min="9" style="0" width="10.57"/>
    <col collapsed="false" customWidth="true" hidden="false" outlineLevel="0" max="11" min="10" style="0" width="8.67"/>
    <col collapsed="false" customWidth="true" hidden="false" outlineLevel="0" max="12" min="12" style="1" width="13.93"/>
    <col collapsed="false" customWidth="true" hidden="false" outlineLevel="0" max="13" min="13" style="0" width="24.63"/>
    <col collapsed="false" customWidth="false" hidden="false" outlineLevel="0" max="14" min="14" style="2" width="11.52"/>
    <col collapsed="false" customWidth="true" hidden="false" outlineLevel="0" max="15" min="15" style="2" width="10.97"/>
    <col collapsed="false" customWidth="true" hidden="false" outlineLevel="0" max="16" min="16" style="2" width="13.75"/>
    <col collapsed="false" customWidth="false" hidden="false" outlineLevel="0" max="17" min="17" style="2" width="11.52"/>
    <col collapsed="false" customWidth="true" hidden="false" outlineLevel="0" max="18" min="18" style="2" width="10.57"/>
    <col collapsed="false" customWidth="true" hidden="false" outlineLevel="0" max="21" min="19" style="1" width="8.67"/>
    <col collapsed="false" customWidth="true" hidden="false" outlineLevel="0" max="24" min="22" style="0" width="8.67"/>
    <col collapsed="false" customWidth="true" hidden="false" outlineLevel="0" max="25" min="25" style="0" width="15.28"/>
    <col collapsed="false" customWidth="true" hidden="false" outlineLevel="0" max="26" min="26" style="0" width="12.96"/>
    <col collapsed="false" customWidth="true" hidden="false" outlineLevel="0" max="28" min="27" style="0" width="8.67"/>
    <col collapsed="false" customWidth="true" hidden="false" outlineLevel="0" max="32" min="29" style="0" width="8.67"/>
    <col collapsed="false" customWidth="true" hidden="false" outlineLevel="0" max="978" min="33" style="0" width="8.67"/>
    <col collapsed="false" customWidth="false" hidden="false" outlineLevel="0" max="1025" min="979" style="0" width="11.52"/>
  </cols>
  <sheetData>
    <row r="1" s="3" customFormat="true" ht="23.25" hidden="false" customHeight="true" outlineLevel="0" collapsed="false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5" t="s">
        <v>10</v>
      </c>
      <c r="M1" s="4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7" t="s">
        <v>16</v>
      </c>
      <c r="S1" s="8" t="s">
        <v>17</v>
      </c>
      <c r="T1" s="9" t="s">
        <v>18</v>
      </c>
      <c r="U1" s="9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4" t="s">
        <v>27</v>
      </c>
      <c r="AD1" s="4" t="s">
        <v>28</v>
      </c>
      <c r="AE1" s="4" t="s">
        <v>29</v>
      </c>
      <c r="AF1" s="4" t="s">
        <v>30</v>
      </c>
    </row>
    <row r="2" customFormat="false" ht="13.8" hidden="false" customHeight="false" outlineLevel="0" collapsed="false">
      <c r="A2" s="4" t="n">
        <v>124</v>
      </c>
      <c r="B2" s="10" t="s">
        <v>31</v>
      </c>
      <c r="C2" s="11" t="s">
        <v>32</v>
      </c>
      <c r="D2" s="11" t="s">
        <v>33</v>
      </c>
      <c r="E2" s="11" t="s">
        <v>34</v>
      </c>
      <c r="F2" s="11" t="s">
        <v>35</v>
      </c>
      <c r="G2" s="11" t="n">
        <v>2285939.43</v>
      </c>
      <c r="H2" s="11" t="n">
        <v>48500</v>
      </c>
      <c r="I2" s="11" t="n">
        <v>0.47</v>
      </c>
      <c r="J2" s="11" t="s">
        <v>36</v>
      </c>
      <c r="K2" s="11" t="n">
        <v>4185</v>
      </c>
      <c r="L2" s="12" t="n">
        <v>9768292190224.22</v>
      </c>
      <c r="M2" s="11" t="s">
        <v>35</v>
      </c>
      <c r="N2" s="13" t="n">
        <v>499651.784619799</v>
      </c>
      <c r="O2" s="13" t="n">
        <v>69544.5830269273</v>
      </c>
      <c r="P2" s="13" t="n">
        <v>1142173715732.27</v>
      </c>
      <c r="Q2" s="13" t="n">
        <v>158974704484.162</v>
      </c>
      <c r="R2" s="1" t="n">
        <f aca="false">GEOMEAN(N2:O2)</f>
        <v>186408.355553189</v>
      </c>
      <c r="S2" s="8" t="n">
        <v>20375</v>
      </c>
      <c r="V2" s="14" t="s">
        <v>37</v>
      </c>
      <c r="W2" s="11" t="s">
        <v>38</v>
      </c>
      <c r="X2" s="0" t="n">
        <v>2015</v>
      </c>
      <c r="Y2" s="0" t="s">
        <v>39</v>
      </c>
      <c r="Z2" s="0" t="s">
        <v>40</v>
      </c>
      <c r="AA2" s="0" t="n">
        <f aca="false">S2*G2</f>
        <v>46576015886.25</v>
      </c>
      <c r="AB2" s="0" t="n">
        <f aca="false">R2*G2</f>
        <v>426118210040.494</v>
      </c>
      <c r="AD2" s="0" t="n">
        <v>8301426.37927675</v>
      </c>
      <c r="AF2" s="0" t="n">
        <v>80180986969.5203</v>
      </c>
    </row>
    <row r="3" customFormat="false" ht="13.8" hidden="false" customHeight="false" outlineLevel="0" collapsed="false">
      <c r="A3" s="4" t="n">
        <v>4258</v>
      </c>
      <c r="B3" s="15" t="s">
        <v>41</v>
      </c>
      <c r="C3" s="0" t="s">
        <v>42</v>
      </c>
      <c r="D3" s="0" t="s">
        <v>43</v>
      </c>
      <c r="E3" s="0" t="s">
        <v>44</v>
      </c>
      <c r="F3" s="0" t="s">
        <v>45</v>
      </c>
      <c r="G3" s="0" t="n">
        <v>461900.76</v>
      </c>
      <c r="H3" s="0" t="n">
        <v>12999.99</v>
      </c>
      <c r="I3" s="0" t="n">
        <v>0.4</v>
      </c>
      <c r="J3" s="0" t="s">
        <v>46</v>
      </c>
      <c r="K3" s="0" t="n">
        <v>56003281</v>
      </c>
      <c r="L3" s="1" t="n">
        <v>23096275489413.2</v>
      </c>
      <c r="M3" s="0" t="s">
        <v>45</v>
      </c>
      <c r="N3" s="2" t="n">
        <v>4398280.65958421</v>
      </c>
      <c r="O3" s="2" t="n">
        <v>304210.938282062</v>
      </c>
      <c r="P3" s="2" t="n">
        <v>2031569179355.25</v>
      </c>
      <c r="Q3" s="2" t="n">
        <v>140515263592.797</v>
      </c>
      <c r="R3" s="1" t="n">
        <f aca="false">GEOMEAN(N3:O3)</f>
        <v>1156721.69785128</v>
      </c>
      <c r="S3" s="2" t="n">
        <f aca="false">GEOMEAN(T3:U3)</f>
        <v>2250088.88713313</v>
      </c>
      <c r="T3" s="1" t="n">
        <v>1970000</v>
      </c>
      <c r="U3" s="1" t="n">
        <v>2570000</v>
      </c>
      <c r="V3" s="0" t="s">
        <v>47</v>
      </c>
      <c r="W3" s="16" t="s">
        <v>48</v>
      </c>
      <c r="X3" s="0" t="n">
        <v>2015</v>
      </c>
      <c r="Y3" s="7" t="s">
        <v>39</v>
      </c>
      <c r="Z3" s="0" t="s">
        <v>49</v>
      </c>
      <c r="AA3" s="0" t="n">
        <f aca="false">S3*G3</f>
        <v>1039317767034.35</v>
      </c>
      <c r="AB3" s="0" t="n">
        <f aca="false">R3*G3</f>
        <v>534290631345.998</v>
      </c>
      <c r="AC3" s="0" t="n">
        <v>3167760.5711739</v>
      </c>
      <c r="AD3" s="0" t="n">
        <v>162173.837466701</v>
      </c>
      <c r="AE3" s="0" t="n">
        <v>37978598263.861</v>
      </c>
      <c r="AF3" s="0" t="n">
        <v>1944318354.77203</v>
      </c>
    </row>
    <row r="4" customFormat="false" ht="13.8" hidden="false" customHeight="false" outlineLevel="0" collapsed="false">
      <c r="A4" s="4" t="n">
        <v>4610</v>
      </c>
      <c r="B4" s="15" t="s">
        <v>50</v>
      </c>
      <c r="C4" s="0" t="s">
        <v>51</v>
      </c>
      <c r="D4" s="0" t="s">
        <v>52</v>
      </c>
      <c r="E4" s="0" t="s">
        <v>53</v>
      </c>
      <c r="F4" s="0" t="s">
        <v>54</v>
      </c>
      <c r="G4" s="0" t="n">
        <v>196287.5</v>
      </c>
      <c r="H4" s="0" t="n">
        <v>499.99</v>
      </c>
      <c r="I4" s="0" t="n">
        <v>0.02</v>
      </c>
      <c r="J4" s="0" t="s">
        <v>55</v>
      </c>
      <c r="K4" s="0" t="n">
        <v>41688</v>
      </c>
      <c r="L4" s="1" t="n">
        <v>36215614458861.5</v>
      </c>
      <c r="M4" s="0" t="s">
        <v>54</v>
      </c>
      <c r="N4" s="2" t="n">
        <v>13935998.9524328</v>
      </c>
      <c r="O4" s="2" t="n">
        <v>664906.954291205</v>
      </c>
      <c r="P4" s="2" t="n">
        <v>2735462394375.66</v>
      </c>
      <c r="Q4" s="2" t="n">
        <v>130512923790.435</v>
      </c>
      <c r="R4" s="1" t="n">
        <f aca="false">GEOMEAN(N4:O4)</f>
        <v>3044033.93845527</v>
      </c>
      <c r="S4" s="2" t="n">
        <v>173000</v>
      </c>
      <c r="V4" s="0" t="s">
        <v>56</v>
      </c>
      <c r="W4" s="16" t="s">
        <v>57</v>
      </c>
      <c r="Y4" s="7" t="s">
        <v>39</v>
      </c>
      <c r="Z4" s="7" t="s">
        <v>49</v>
      </c>
      <c r="AA4" s="0" t="n">
        <f aca="false">S4*G4</f>
        <v>33957737500</v>
      </c>
      <c r="AB4" s="0" t="n">
        <f aca="false">R4*G4</f>
        <v>597505811694.539</v>
      </c>
      <c r="AC4" s="0" t="n">
        <v>3089226.6020695</v>
      </c>
      <c r="AD4" s="0" t="n">
        <v>162001.460391307</v>
      </c>
      <c r="AE4" s="0" t="n">
        <v>98103055480.8861</v>
      </c>
      <c r="AF4" s="0" t="n">
        <v>5144600996.93115</v>
      </c>
    </row>
    <row r="5" customFormat="false" ht="13.8" hidden="false" customHeight="false" outlineLevel="0" collapsed="false">
      <c r="A5" s="4" t="n">
        <v>4611</v>
      </c>
      <c r="B5" s="15" t="s">
        <v>50</v>
      </c>
      <c r="C5" s="0" t="s">
        <v>51</v>
      </c>
      <c r="D5" s="0" t="s">
        <v>52</v>
      </c>
      <c r="E5" s="0" t="s">
        <v>58</v>
      </c>
      <c r="F5" s="0" t="s">
        <v>59</v>
      </c>
      <c r="G5" s="0" t="n">
        <v>371703.81</v>
      </c>
      <c r="H5" s="0" t="n">
        <v>670.48</v>
      </c>
      <c r="I5" s="0" t="n">
        <v>0.007048404</v>
      </c>
      <c r="J5" s="0" t="s">
        <v>60</v>
      </c>
      <c r="K5" s="0" t="n">
        <v>22823</v>
      </c>
      <c r="L5" s="1" t="n">
        <v>22605612373867.1</v>
      </c>
      <c r="M5" s="0" t="s">
        <v>59</v>
      </c>
      <c r="N5" s="2" t="n">
        <v>5146527.90504658</v>
      </c>
      <c r="O5" s="2" t="n">
        <v>336026.450923968</v>
      </c>
      <c r="P5" s="2" t="n">
        <v>1912984030577.13</v>
      </c>
      <c r="Q5" s="2" t="n">
        <v>124902312069.217</v>
      </c>
      <c r="R5" s="1" t="n">
        <f aca="false">GEOMEAN(N5:O5)</f>
        <v>1315054.94429471</v>
      </c>
      <c r="S5" s="2" t="n">
        <v>26000</v>
      </c>
      <c r="T5" s="1" t="n">
        <v>22000</v>
      </c>
      <c r="U5" s="1" t="n">
        <v>31000</v>
      </c>
      <c r="V5" s="0" t="s">
        <v>61</v>
      </c>
      <c r="W5" s="16" t="s">
        <v>62</v>
      </c>
      <c r="X5" s="0" t="n">
        <v>2015</v>
      </c>
      <c r="Y5" s="7" t="s">
        <v>39</v>
      </c>
      <c r="Z5" s="0" t="s">
        <v>63</v>
      </c>
      <c r="AA5" s="0" t="n">
        <f aca="false">S5*G5</f>
        <v>9664299060</v>
      </c>
      <c r="AB5" s="0" t="n">
        <f aca="false">R5*G5</f>
        <v>488810933153.682</v>
      </c>
      <c r="AD5" s="0" t="n">
        <v>416577.41261592</v>
      </c>
      <c r="AF5" s="0" t="n">
        <v>25830548993.1103</v>
      </c>
    </row>
    <row r="6" customFormat="false" ht="13.8" hidden="false" customHeight="false" outlineLevel="0" collapsed="false">
      <c r="A6" s="4" t="n">
        <v>1915</v>
      </c>
      <c r="B6" s="15" t="s">
        <v>64</v>
      </c>
      <c r="C6" s="0" t="s">
        <v>65</v>
      </c>
      <c r="D6" s="0" t="s">
        <v>66</v>
      </c>
      <c r="E6" s="0" t="s">
        <v>67</v>
      </c>
      <c r="F6" s="0" t="s">
        <v>68</v>
      </c>
      <c r="G6" s="0" t="n">
        <v>3824539.93</v>
      </c>
      <c r="H6" s="0" t="n">
        <v>105000</v>
      </c>
      <c r="I6" s="0" t="n">
        <v>6.72</v>
      </c>
      <c r="J6" s="0" t="s">
        <v>69</v>
      </c>
      <c r="K6" s="0" t="n">
        <v>12392</v>
      </c>
      <c r="L6" s="1" t="n">
        <v>3331648547686.3</v>
      </c>
      <c r="M6" s="0" t="s">
        <v>68</v>
      </c>
      <c r="N6" s="2" t="n">
        <v>111629.525794339</v>
      </c>
      <c r="O6" s="2" t="n">
        <v>24142.0545563031</v>
      </c>
      <c r="P6" s="2" t="n">
        <v>426931578767.415</v>
      </c>
      <c r="Q6" s="2" t="n">
        <v>92332251642.8195</v>
      </c>
      <c r="R6" s="1" t="n">
        <f aca="false">GEOMEAN(N6:O6)</f>
        <v>51913.0629208216</v>
      </c>
      <c r="S6" s="2" t="n">
        <v>535428</v>
      </c>
      <c r="T6" s="1" t="n">
        <v>512000</v>
      </c>
      <c r="U6" s="1" t="n">
        <v>570000</v>
      </c>
      <c r="V6" s="0" t="s">
        <v>70</v>
      </c>
      <c r="W6" s="16" t="s">
        <v>71</v>
      </c>
      <c r="X6" s="0" t="n">
        <v>2016</v>
      </c>
      <c r="Y6" s="7" t="s">
        <v>39</v>
      </c>
      <c r="Z6" s="7" t="s">
        <v>63</v>
      </c>
      <c r="AA6" s="0" t="n">
        <f aca="false">S6*G6</f>
        <v>2047765765640.04</v>
      </c>
      <c r="AB6" s="0" t="n">
        <f aca="false">R6*G6</f>
        <v>198543582029.284</v>
      </c>
      <c r="AC6" s="0" t="n">
        <v>1450061.70575297</v>
      </c>
      <c r="AD6" s="0" t="n">
        <v>167754.724007543</v>
      </c>
      <c r="AE6" s="0" t="n">
        <v>3314753229113.77</v>
      </c>
      <c r="AF6" s="0" t="n">
        <v>383477138177.609</v>
      </c>
    </row>
    <row r="7" customFormat="false" ht="13.8" hidden="false" customHeight="false" outlineLevel="0" collapsed="false">
      <c r="A7" s="4" t="n">
        <v>393</v>
      </c>
      <c r="B7" s="15" t="s">
        <v>31</v>
      </c>
      <c r="C7" s="0" t="s">
        <v>32</v>
      </c>
      <c r="D7" s="0" t="s">
        <v>72</v>
      </c>
      <c r="E7" s="0" t="s">
        <v>73</v>
      </c>
      <c r="F7" s="0" t="s">
        <v>74</v>
      </c>
      <c r="G7" s="0" t="n">
        <v>995940.54</v>
      </c>
      <c r="H7" s="0" t="n">
        <v>34999.99</v>
      </c>
      <c r="I7" s="0" t="n">
        <v>0.11</v>
      </c>
      <c r="J7" s="0" t="s">
        <v>75</v>
      </c>
      <c r="K7" s="0" t="n">
        <v>6557</v>
      </c>
      <c r="L7" s="1" t="n">
        <v>7899208778826.86</v>
      </c>
      <c r="M7" s="0" t="s">
        <v>74</v>
      </c>
      <c r="N7" s="2" t="n">
        <v>799900.05907009</v>
      </c>
      <c r="O7" s="2" t="n">
        <v>92506.5138815418</v>
      </c>
      <c r="P7" s="2" t="n">
        <v>796652896776.297</v>
      </c>
      <c r="Q7" s="2" t="n">
        <v>92130987388.7003</v>
      </c>
      <c r="R7" s="1" t="n">
        <f aca="false">GEOMEAN(N7:O7)</f>
        <v>272021.995283862</v>
      </c>
      <c r="S7" s="2" t="n">
        <v>5250</v>
      </c>
      <c r="V7" s="14" t="s">
        <v>37</v>
      </c>
      <c r="X7" s="7" t="n">
        <v>2015</v>
      </c>
      <c r="Y7" s="7" t="s">
        <v>39</v>
      </c>
      <c r="Z7" s="0" t="s">
        <v>76</v>
      </c>
      <c r="AA7" s="0" t="n">
        <f aca="false">S7*G7</f>
        <v>5228687835</v>
      </c>
      <c r="AB7" s="0" t="n">
        <f aca="false">R7*G7</f>
        <v>270917732874.887</v>
      </c>
      <c r="AC7" s="0" t="n">
        <v>3219257.82070161</v>
      </c>
      <c r="AD7" s="0" t="n">
        <v>273573.167737164</v>
      </c>
      <c r="AE7" s="0" t="n">
        <v>775413392002.45</v>
      </c>
      <c r="AF7" s="0" t="n">
        <v>65894783757.8593</v>
      </c>
    </row>
    <row r="8" customFormat="false" ht="13.8" hidden="false" customHeight="false" outlineLevel="0" collapsed="false">
      <c r="A8" s="4" t="n">
        <v>4145</v>
      </c>
      <c r="B8" s="15" t="s">
        <v>41</v>
      </c>
      <c r="C8" s="0" t="s">
        <v>77</v>
      </c>
      <c r="D8" s="0" t="s">
        <v>78</v>
      </c>
      <c r="E8" s="0" t="s">
        <v>79</v>
      </c>
      <c r="F8" s="0" t="s">
        <v>80</v>
      </c>
      <c r="G8" s="0" t="n">
        <v>592665.98</v>
      </c>
      <c r="H8" s="0" t="n">
        <v>39843.11</v>
      </c>
      <c r="I8" s="0" t="n">
        <v>5.84</v>
      </c>
      <c r="J8" s="0" t="s">
        <v>81</v>
      </c>
      <c r="K8" s="0" t="n">
        <v>21251</v>
      </c>
      <c r="L8" s="1" t="n">
        <v>8443091759491.88</v>
      </c>
      <c r="M8" s="0" t="s">
        <v>80</v>
      </c>
      <c r="N8" s="2" t="n">
        <v>1309940.86384448</v>
      </c>
      <c r="O8" s="2" t="n">
        <v>127866.507269453</v>
      </c>
      <c r="P8" s="2" t="n">
        <v>776357385812.437</v>
      </c>
      <c r="Q8" s="2" t="n">
        <v>75782128840.0274</v>
      </c>
      <c r="R8" s="1" t="n">
        <f aca="false">GEOMEAN(N8:O8)</f>
        <v>409264.661300391</v>
      </c>
      <c r="S8" s="2" t="n">
        <v>830000</v>
      </c>
      <c r="T8" s="1" t="n">
        <v>500000</v>
      </c>
      <c r="U8" s="1" t="n">
        <v>1000000</v>
      </c>
      <c r="V8" s="0" t="s">
        <v>82</v>
      </c>
      <c r="W8" s="16" t="s">
        <v>83</v>
      </c>
      <c r="X8" s="0" t="n">
        <v>1999</v>
      </c>
      <c r="Y8" s="7" t="s">
        <v>39</v>
      </c>
      <c r="Z8" s="7" t="s">
        <v>49</v>
      </c>
      <c r="AA8" s="0" t="n">
        <f aca="false">S8*G8</f>
        <v>491912763400</v>
      </c>
      <c r="AB8" s="0" t="n">
        <f aca="false">R8*G8</f>
        <v>242557241568.964</v>
      </c>
      <c r="AC8" s="0" t="n">
        <v>7359.97392199796</v>
      </c>
      <c r="AD8" s="0" t="n">
        <v>1594.69403599642</v>
      </c>
      <c r="AE8" s="0" t="n">
        <v>2943989568.79918</v>
      </c>
      <c r="AF8" s="0" t="n">
        <v>637877614.398568</v>
      </c>
    </row>
    <row r="9" customFormat="false" ht="13.8" hidden="false" customHeight="false" outlineLevel="0" collapsed="false">
      <c r="A9" s="4" t="n">
        <v>4107</v>
      </c>
      <c r="B9" s="15" t="s">
        <v>41</v>
      </c>
      <c r="C9" s="0" t="s">
        <v>84</v>
      </c>
      <c r="D9" s="0" t="s">
        <v>85</v>
      </c>
      <c r="E9" s="0" t="s">
        <v>86</v>
      </c>
      <c r="F9" s="0" t="s">
        <v>87</v>
      </c>
      <c r="G9" s="0" t="n">
        <v>84471.54</v>
      </c>
      <c r="H9" s="0" t="n">
        <v>807.77</v>
      </c>
      <c r="I9" s="0" t="n">
        <v>3.54</v>
      </c>
      <c r="J9" s="0" t="s">
        <v>88</v>
      </c>
      <c r="K9" s="0" t="n">
        <v>41775</v>
      </c>
      <c r="L9" s="1" t="n">
        <v>28026521310401.1</v>
      </c>
      <c r="M9" s="0" t="s">
        <v>87</v>
      </c>
      <c r="N9" s="2" t="n">
        <v>21568166.9883104</v>
      </c>
      <c r="O9" s="2" t="n">
        <v>862122.529940609</v>
      </c>
      <c r="P9" s="2" t="n">
        <v>1821896280479.74</v>
      </c>
      <c r="Q9" s="2" t="n">
        <v>72824817772.7793</v>
      </c>
      <c r="R9" s="1" t="n">
        <f aca="false">GEOMEAN(N9:O9)</f>
        <v>4312122.75916904</v>
      </c>
      <c r="S9" s="1" t="n">
        <f aca="false">0.0000001*L9</f>
        <v>2802652.13104011</v>
      </c>
      <c r="V9" s="16" t="s">
        <v>89</v>
      </c>
      <c r="W9" s="0" t="s">
        <v>90</v>
      </c>
      <c r="Y9" s="0" t="s">
        <v>91</v>
      </c>
      <c r="Z9" s="7" t="s">
        <v>49</v>
      </c>
      <c r="AA9" s="0" t="n">
        <f aca="false">S9*G9</f>
        <v>236744341593.24</v>
      </c>
      <c r="AB9" s="0" t="n">
        <f aca="false">R9*G9</f>
        <v>364251650136.058</v>
      </c>
      <c r="AC9" s="0" t="n">
        <v>6712553.48424733</v>
      </c>
      <c r="AD9" s="0" t="n">
        <v>461782.043731012</v>
      </c>
      <c r="AE9" s="0" t="n">
        <v>755286650593.888</v>
      </c>
      <c r="AF9" s="0" t="n">
        <v>51959036741.0092</v>
      </c>
    </row>
    <row r="10" customFormat="false" ht="13.8" hidden="false" customHeight="false" outlineLevel="0" collapsed="false">
      <c r="A10" s="4" t="n">
        <v>3</v>
      </c>
      <c r="B10" s="15" t="s">
        <v>50</v>
      </c>
      <c r="C10" s="0" t="s">
        <v>92</v>
      </c>
      <c r="D10" s="0" t="s">
        <v>93</v>
      </c>
      <c r="E10" s="0" t="s">
        <v>94</v>
      </c>
      <c r="F10" s="0" t="s">
        <v>95</v>
      </c>
      <c r="G10" s="0" t="n">
        <v>31756.51</v>
      </c>
      <c r="H10" s="0" t="n">
        <v>412.31</v>
      </c>
      <c r="I10" s="0" t="n">
        <v>0.01</v>
      </c>
      <c r="J10" s="0" t="s">
        <v>96</v>
      </c>
      <c r="K10" s="0" t="n">
        <v>3746</v>
      </c>
      <c r="L10" s="1" t="n">
        <v>51561288392789.9</v>
      </c>
      <c r="M10" s="0" t="s">
        <v>95</v>
      </c>
      <c r="N10" s="2" t="n">
        <v>88678272.7628591</v>
      </c>
      <c r="O10" s="2" t="n">
        <v>2259565.72493489</v>
      </c>
      <c r="P10" s="2" t="n">
        <v>2816112455776.46</v>
      </c>
      <c r="Q10" s="2" t="n">
        <v>71755921539.552</v>
      </c>
      <c r="R10" s="1" t="n">
        <f aca="false">GEOMEAN(N10:O10)</f>
        <v>14155365.9677658</v>
      </c>
      <c r="S10" s="1" t="n">
        <f aca="false">0.000000026*L10</f>
        <v>1340593.49821254</v>
      </c>
      <c r="T10" s="1" t="n">
        <f aca="false">0.000000008*L10</f>
        <v>412490.307142319</v>
      </c>
      <c r="U10" s="1" t="n">
        <f aca="false">T10*10</f>
        <v>4124903.07142319</v>
      </c>
      <c r="V10" s="16" t="s">
        <v>97</v>
      </c>
      <c r="W10" s="17" t="s">
        <v>98</v>
      </c>
      <c r="Y10" s="0" t="s">
        <v>91</v>
      </c>
      <c r="Z10" s="7" t="s">
        <v>49</v>
      </c>
      <c r="AA10" s="0" t="n">
        <f aca="false">S10*G10</f>
        <v>42572570831.9214</v>
      </c>
      <c r="AB10" s="0" t="n">
        <f aca="false">R10*G10</f>
        <v>449525020909.015</v>
      </c>
      <c r="AC10" s="0" t="n">
        <v>2253864.3765315</v>
      </c>
      <c r="AD10" s="0" t="n">
        <v>224962.945812048</v>
      </c>
      <c r="AE10" s="0" t="n">
        <v>2244714904249.54</v>
      </c>
      <c r="AF10" s="0" t="n">
        <v>224049717732.041</v>
      </c>
    </row>
    <row r="11" customFormat="false" ht="13.8" hidden="false" customHeight="false" outlineLevel="0" collapsed="false">
      <c r="A11" s="4" t="n">
        <v>2846</v>
      </c>
      <c r="B11" s="15" t="s">
        <v>50</v>
      </c>
      <c r="C11" s="0" t="s">
        <v>99</v>
      </c>
      <c r="D11" s="0" t="s">
        <v>100</v>
      </c>
      <c r="E11" s="0" t="s">
        <v>101</v>
      </c>
      <c r="F11" s="0" t="s">
        <v>102</v>
      </c>
      <c r="G11" s="0" t="n">
        <v>52399.99</v>
      </c>
      <c r="H11" s="0" t="n">
        <v>553.39</v>
      </c>
      <c r="I11" s="0" t="n">
        <v>0.07</v>
      </c>
      <c r="J11" s="0" t="s">
        <v>103</v>
      </c>
      <c r="K11" s="0" t="n">
        <v>15954</v>
      </c>
      <c r="L11" s="1" t="n">
        <v>34736611624656.6</v>
      </c>
      <c r="M11" s="0" t="s">
        <v>102</v>
      </c>
      <c r="N11" s="2" t="n">
        <v>39581951.5839671</v>
      </c>
      <c r="O11" s="2" t="n">
        <v>1298761.19031658</v>
      </c>
      <c r="P11" s="2" t="n">
        <v>2074093867180.36</v>
      </c>
      <c r="Q11" s="2" t="n">
        <v>68055073384.9768</v>
      </c>
      <c r="R11" s="1" t="n">
        <f aca="false">GEOMEAN(N11:O11)</f>
        <v>7169902.54844836</v>
      </c>
      <c r="T11" s="18"/>
      <c r="AB11" s="0" t="n">
        <f aca="false">R11*G11</f>
        <v>375702821839.669</v>
      </c>
      <c r="AC11" s="0" t="n">
        <v>69536.1031120156</v>
      </c>
      <c r="AD11" s="0" t="n">
        <v>16502.4130018091</v>
      </c>
      <c r="AE11" s="0" t="n">
        <v>227368756381.325</v>
      </c>
      <c r="AF11" s="0" t="n">
        <v>53959496629.6579</v>
      </c>
    </row>
    <row r="12" customFormat="false" ht="13.8" hidden="false" customHeight="false" outlineLevel="0" collapsed="false">
      <c r="A12" s="4" t="n">
        <v>3495</v>
      </c>
      <c r="B12" s="15" t="s">
        <v>41</v>
      </c>
      <c r="C12" s="0" t="s">
        <v>42</v>
      </c>
      <c r="D12" s="0" t="s">
        <v>104</v>
      </c>
      <c r="E12" s="0" t="s">
        <v>105</v>
      </c>
      <c r="F12" s="0" t="s">
        <v>106</v>
      </c>
      <c r="G12" s="0" t="n">
        <v>109088.5</v>
      </c>
      <c r="H12" s="0" t="n">
        <v>5490.62</v>
      </c>
      <c r="I12" s="0" t="n">
        <v>2.55</v>
      </c>
      <c r="J12" s="0" t="s">
        <v>107</v>
      </c>
      <c r="K12" s="0" t="n">
        <v>29742</v>
      </c>
      <c r="L12" s="1" t="n">
        <v>18784272161996.6</v>
      </c>
      <c r="M12" s="0" t="s">
        <v>106</v>
      </c>
      <c r="N12" s="2" t="n">
        <v>11714939.7293853</v>
      </c>
      <c r="O12" s="2" t="n">
        <v>562143.298190814</v>
      </c>
      <c r="P12" s="2" t="n">
        <v>1277965202669.05</v>
      </c>
      <c r="Q12" s="2" t="n">
        <v>61323369184.6887</v>
      </c>
      <c r="R12" s="1" t="n">
        <f aca="false">GEOMEAN(N12:O12)</f>
        <v>2566218.00663608</v>
      </c>
      <c r="S12" s="8" t="n">
        <v>2890410</v>
      </c>
      <c r="T12" s="18" t="n">
        <f aca="false">SUM(195000,31200,20000 ,38600,15300,2260,22630,93700,14200,12000,5000,59000,430000,95000,197000,246000,12300,28500,500000,32000,235000,34000 )</f>
        <v>2318690</v>
      </c>
      <c r="V12" s="0" t="s">
        <v>108</v>
      </c>
      <c r="Y12" s="7" t="s">
        <v>39</v>
      </c>
      <c r="Z12" s="7" t="s">
        <v>63</v>
      </c>
      <c r="AA12" s="0" t="n">
        <f aca="false">S12*G12</f>
        <v>315310491285</v>
      </c>
      <c r="AB12" s="0" t="n">
        <f aca="false">R12*G12</f>
        <v>279944873016.92</v>
      </c>
      <c r="AC12" s="0" t="n">
        <v>529082.405900588</v>
      </c>
      <c r="AD12" s="0" t="n">
        <v>41620.8967477236</v>
      </c>
      <c r="AE12" s="0" t="n">
        <v>21888684086.9854</v>
      </c>
      <c r="AF12" s="0" t="n">
        <v>1721899367.97698</v>
      </c>
    </row>
    <row r="13" customFormat="false" ht="13.8" hidden="false" customHeight="false" outlineLevel="0" collapsed="false">
      <c r="A13" s="4" t="n">
        <v>4053</v>
      </c>
      <c r="B13" s="15" t="s">
        <v>31</v>
      </c>
      <c r="C13" s="0" t="s">
        <v>109</v>
      </c>
      <c r="D13" s="0" t="s">
        <v>110</v>
      </c>
      <c r="E13" s="0" t="s">
        <v>111</v>
      </c>
      <c r="F13" s="0" t="s">
        <v>112</v>
      </c>
      <c r="G13" s="0" t="n">
        <v>169496.64</v>
      </c>
      <c r="H13" s="0" t="n">
        <v>4507.91</v>
      </c>
      <c r="I13" s="0" t="n">
        <v>0.85</v>
      </c>
      <c r="J13" s="0" t="s">
        <v>113</v>
      </c>
      <c r="K13" s="0" t="n">
        <v>21474</v>
      </c>
      <c r="L13" s="1" t="n">
        <v>13073014513067.8</v>
      </c>
      <c r="M13" s="0" t="s">
        <v>112</v>
      </c>
      <c r="N13" s="2" t="n">
        <v>5675515.6363152</v>
      </c>
      <c r="O13" s="2" t="n">
        <v>341585.095807759</v>
      </c>
      <c r="P13" s="2" t="n">
        <v>961980830622.888</v>
      </c>
      <c r="Q13" s="2" t="n">
        <v>57897526013.4932</v>
      </c>
      <c r="R13" s="1" t="n">
        <f aca="false">GEOMEAN(N13:O13)</f>
        <v>1392361.86115146</v>
      </c>
      <c r="S13" s="1" t="n">
        <f aca="false">0.00000086*L13</f>
        <v>11242792.4812383</v>
      </c>
      <c r="T13" s="18" t="n">
        <f aca="false">0.2/1000000*L13</f>
        <v>2614602.90261356</v>
      </c>
      <c r="U13" s="1" t="n">
        <f aca="false">3.7/1000000*L13</f>
        <v>48370153.6983509</v>
      </c>
      <c r="V13" s="0" t="s">
        <v>114</v>
      </c>
      <c r="W13" s="0" t="s">
        <v>115</v>
      </c>
      <c r="Y13" s="7" t="s">
        <v>91</v>
      </c>
      <c r="Z13" s="7" t="s">
        <v>63</v>
      </c>
      <c r="AA13" s="0" t="n">
        <f aca="false">S13*G13</f>
        <v>1905615549787.16</v>
      </c>
      <c r="AB13" s="0" t="n">
        <f aca="false">R13*G13</f>
        <v>236000657129.319</v>
      </c>
      <c r="AC13" s="0" t="n">
        <v>3195112.94471751</v>
      </c>
      <c r="AD13" s="0" t="n">
        <v>163248.873480292</v>
      </c>
      <c r="AE13" s="0" t="n">
        <v>38227545413.5193</v>
      </c>
      <c r="AF13" s="0" t="n">
        <v>1953171556.89014</v>
      </c>
    </row>
    <row r="14" customFormat="false" ht="13.8" hidden="false" customHeight="false" outlineLevel="0" collapsed="false">
      <c r="A14" s="4" t="n">
        <v>4609</v>
      </c>
      <c r="B14" s="15" t="s">
        <v>50</v>
      </c>
      <c r="C14" s="0" t="s">
        <v>51</v>
      </c>
      <c r="D14" s="0" t="s">
        <v>52</v>
      </c>
      <c r="E14" s="0" t="s">
        <v>116</v>
      </c>
      <c r="F14" s="0" t="s">
        <v>117</v>
      </c>
      <c r="G14" s="0" t="n">
        <v>110500</v>
      </c>
      <c r="H14" s="0" t="n">
        <v>293.99</v>
      </c>
      <c r="I14" s="0" t="n">
        <v>0.72</v>
      </c>
      <c r="J14" s="0" t="s">
        <v>55</v>
      </c>
      <c r="K14" s="0" t="n">
        <v>41687</v>
      </c>
      <c r="L14" s="1" t="n">
        <v>16122483086222.3</v>
      </c>
      <c r="M14" s="0" t="s">
        <v>117</v>
      </c>
      <c r="N14" s="2" t="n">
        <v>9949199.45646173</v>
      </c>
      <c r="O14" s="2" t="n">
        <v>499393.978565762</v>
      </c>
      <c r="P14" s="2" t="n">
        <v>1099386539939.02</v>
      </c>
      <c r="Q14" s="2" t="n">
        <v>55183034631.5167</v>
      </c>
      <c r="R14" s="1" t="n">
        <f aca="false">GEOMEAN(N14:O14)</f>
        <v>2229029.00387293</v>
      </c>
      <c r="S14" s="1" t="n">
        <f aca="false">GEOMEAN(T14:U14)</f>
        <v>898610.03778057</v>
      </c>
      <c r="T14" s="18" t="n">
        <v>850000</v>
      </c>
      <c r="U14" s="1" t="n">
        <v>950000</v>
      </c>
      <c r="V14" s="0" t="s">
        <v>118</v>
      </c>
      <c r="Y14" s="7" t="s">
        <v>39</v>
      </c>
      <c r="Z14" s="7" t="s">
        <v>49</v>
      </c>
      <c r="AA14" s="0" t="n">
        <f aca="false">S14*G14</f>
        <v>99296409174.753</v>
      </c>
      <c r="AB14" s="0" t="n">
        <f aca="false">R14*G14</f>
        <v>246307704927.959</v>
      </c>
      <c r="AC14" s="0" t="n">
        <v>104680722.136787</v>
      </c>
      <c r="AD14" s="0" t="n">
        <v>3459137.77309471</v>
      </c>
      <c r="AE14" s="0" t="n">
        <v>1897276327103.2</v>
      </c>
      <c r="AF14" s="0" t="n">
        <v>62694831246.0555</v>
      </c>
    </row>
    <row r="15" customFormat="false" ht="13.8" hidden="false" customHeight="false" outlineLevel="0" collapsed="false">
      <c r="A15" s="4" t="n">
        <v>3438</v>
      </c>
      <c r="B15" s="15" t="s">
        <v>50</v>
      </c>
      <c r="C15" s="0" t="s">
        <v>99</v>
      </c>
      <c r="D15" s="0" t="s">
        <v>119</v>
      </c>
      <c r="E15" s="0" t="s">
        <v>120</v>
      </c>
      <c r="F15" s="0" t="s">
        <v>121</v>
      </c>
      <c r="G15" s="0" t="n">
        <v>53954.05</v>
      </c>
      <c r="H15" s="0" t="n">
        <v>409.87</v>
      </c>
      <c r="I15" s="0" t="n">
        <v>0.02</v>
      </c>
      <c r="J15" s="0" t="s">
        <v>122</v>
      </c>
      <c r="K15" s="0" t="n">
        <v>18868</v>
      </c>
      <c r="L15" s="1" t="n">
        <v>22660248130350.5</v>
      </c>
      <c r="M15" s="0" t="s">
        <v>121</v>
      </c>
      <c r="N15" s="2" t="n">
        <v>25208145.2119352</v>
      </c>
      <c r="O15" s="2" t="n">
        <v>936203.921768069</v>
      </c>
      <c r="P15" s="2" t="n">
        <v>1360081527172.01</v>
      </c>
      <c r="Q15" s="2" t="n">
        <v>50511993205.2705</v>
      </c>
      <c r="R15" s="1" t="n">
        <f aca="false">GEOMEAN(N15:O15)</f>
        <v>4857979.45733745</v>
      </c>
      <c r="S15" s="1" t="n">
        <f aca="false">2.43/1000000*L15</f>
        <v>55064402.9567517</v>
      </c>
      <c r="T15" s="18" t="n">
        <f aca="false">0.4/1000000*L15</f>
        <v>9064099.2521402</v>
      </c>
      <c r="U15" s="1" t="n">
        <f aca="false">6.5/1000000*L15</f>
        <v>147291612.847278</v>
      </c>
      <c r="V15" s="0" t="s">
        <v>123</v>
      </c>
      <c r="W15" s="17" t="s">
        <v>124</v>
      </c>
      <c r="Y15" s="7" t="s">
        <v>91</v>
      </c>
      <c r="Z15" s="7" t="s">
        <v>49</v>
      </c>
      <c r="AA15" s="0" t="n">
        <f aca="false">S15*G15</f>
        <v>2970947550348.73</v>
      </c>
      <c r="AB15" s="0" t="n">
        <f aca="false">R15*G15</f>
        <v>262107666540.158</v>
      </c>
      <c r="AD15" s="0" t="n">
        <v>4070557.43311851</v>
      </c>
      <c r="AF15" s="0" t="n">
        <v>49154341928.2172</v>
      </c>
    </row>
    <row r="16" customFormat="false" ht="13.8" hidden="false" customHeight="false" outlineLevel="0" collapsed="false">
      <c r="A16" s="4" t="n">
        <v>1635</v>
      </c>
      <c r="B16" s="15" t="s">
        <v>41</v>
      </c>
      <c r="C16" s="0" t="s">
        <v>77</v>
      </c>
      <c r="D16" s="0" t="s">
        <v>125</v>
      </c>
      <c r="E16" s="0" t="s">
        <v>126</v>
      </c>
      <c r="F16" s="0" t="s">
        <v>127</v>
      </c>
      <c r="G16" s="0" t="n">
        <v>204393.48</v>
      </c>
      <c r="H16" s="0" t="n">
        <v>12000</v>
      </c>
      <c r="I16" s="0" t="n">
        <v>2.46</v>
      </c>
      <c r="J16" s="0" t="s">
        <v>128</v>
      </c>
      <c r="K16" s="0" t="n">
        <v>11035</v>
      </c>
      <c r="L16" s="1" t="n">
        <v>8949699489190.13</v>
      </c>
      <c r="M16" s="0" t="s">
        <v>127</v>
      </c>
      <c r="N16" s="2" t="n">
        <v>3331229.45321</v>
      </c>
      <c r="O16" s="2" t="n">
        <v>234570.09324628</v>
      </c>
      <c r="P16" s="2" t="n">
        <v>680881580620.089</v>
      </c>
      <c r="Q16" s="2" t="n">
        <v>47944597662.5318</v>
      </c>
      <c r="R16" s="1" t="n">
        <f aca="false">GEOMEAN(N16:O16)</f>
        <v>883972.173467144</v>
      </c>
      <c r="S16" s="1" t="n">
        <v>200000</v>
      </c>
      <c r="T16" s="18" t="n">
        <v>79000</v>
      </c>
      <c r="V16" s="0" t="s">
        <v>129</v>
      </c>
      <c r="X16" s="0" t="n">
        <v>1999</v>
      </c>
      <c r="Y16" s="0" t="s">
        <v>39</v>
      </c>
      <c r="Z16" s="7" t="s">
        <v>49</v>
      </c>
      <c r="AA16" s="0" t="n">
        <f aca="false">S16*G16</f>
        <v>40878696000</v>
      </c>
      <c r="AB16" s="0" t="n">
        <f aca="false">R16*G16</f>
        <v>180678148758.113</v>
      </c>
      <c r="AC16" s="0" t="n">
        <v>3146653.80842375</v>
      </c>
      <c r="AD16" s="0" t="n">
        <v>265944.602306179</v>
      </c>
      <c r="AE16" s="0" t="n">
        <v>624987372499.906</v>
      </c>
      <c r="AF16" s="0" t="n">
        <v>52821831807.7805</v>
      </c>
    </row>
    <row r="17" customFormat="false" ht="13.8" hidden="false" customHeight="false" outlineLevel="0" collapsed="false">
      <c r="A17" s="4" t="n">
        <v>2781</v>
      </c>
      <c r="B17" s="15" t="s">
        <v>130</v>
      </c>
      <c r="C17" s="0" t="s">
        <v>131</v>
      </c>
      <c r="D17" s="0" t="s">
        <v>132</v>
      </c>
      <c r="E17" s="0" t="s">
        <v>133</v>
      </c>
      <c r="F17" s="0" t="s">
        <v>134</v>
      </c>
      <c r="G17" s="0" t="n">
        <v>56175.2</v>
      </c>
      <c r="H17" s="0" t="n">
        <v>1899.68</v>
      </c>
      <c r="I17" s="0" t="n">
        <v>-999</v>
      </c>
      <c r="J17" s="0" t="s">
        <v>135</v>
      </c>
      <c r="K17" s="0" t="n">
        <v>41504</v>
      </c>
      <c r="L17" s="1" t="n">
        <v>19273000829799</v>
      </c>
      <c r="M17" s="0" t="s">
        <v>134</v>
      </c>
      <c r="N17" s="2" t="n">
        <v>20740711.7810881</v>
      </c>
      <c r="O17" s="2" t="n">
        <v>814243.622741632</v>
      </c>
      <c r="P17" s="2" t="n">
        <v>1165113632444.98</v>
      </c>
      <c r="Q17" s="2" t="n">
        <v>45740298356.2358</v>
      </c>
      <c r="R17" s="1" t="n">
        <f aca="false">GEOMEAN(N17:O17)</f>
        <v>4109500.24928497</v>
      </c>
      <c r="T17" s="18"/>
      <c r="AB17" s="0" t="n">
        <f aca="false">R17*G17</f>
        <v>230851998403.633</v>
      </c>
      <c r="AC17" s="0" t="n">
        <v>389414.846302408</v>
      </c>
      <c r="AD17" s="0" t="n">
        <v>33105.7776068568</v>
      </c>
      <c r="AE17" s="0" t="n">
        <v>24677211021.8867</v>
      </c>
      <c r="AF17" s="0" t="n">
        <v>2097912464.83096</v>
      </c>
    </row>
    <row r="18" customFormat="false" ht="13.8" hidden="false" customHeight="false" outlineLevel="0" collapsed="false">
      <c r="A18" s="4" t="n">
        <v>2764</v>
      </c>
      <c r="B18" s="15" t="s">
        <v>41</v>
      </c>
      <c r="C18" s="0" t="s">
        <v>42</v>
      </c>
      <c r="D18" s="0" t="s">
        <v>136</v>
      </c>
      <c r="E18" s="0" t="s">
        <v>137</v>
      </c>
      <c r="F18" s="0" t="s">
        <v>138</v>
      </c>
      <c r="G18" s="0" t="n">
        <v>75901.25</v>
      </c>
      <c r="H18" s="0" t="n">
        <v>2949.99</v>
      </c>
      <c r="I18" s="0" t="n">
        <v>17.32</v>
      </c>
      <c r="J18" s="0" t="s">
        <v>139</v>
      </c>
      <c r="K18" s="0" t="n">
        <v>42394</v>
      </c>
      <c r="L18" s="1" t="n">
        <v>14410636173692</v>
      </c>
      <c r="M18" s="0" t="s">
        <v>138</v>
      </c>
      <c r="N18" s="2" t="n">
        <v>12109285.9455461</v>
      </c>
      <c r="O18" s="2" t="n">
        <v>561444.420394443</v>
      </c>
      <c r="P18" s="2" t="n">
        <v>919109939874.38</v>
      </c>
      <c r="Q18" s="2" t="n">
        <v>42614333313.4637</v>
      </c>
      <c r="R18" s="1" t="n">
        <f aca="false">GEOMEAN(N18:O18)</f>
        <v>2607429.96628629</v>
      </c>
      <c r="S18" s="1" t="n">
        <v>11500000</v>
      </c>
      <c r="T18" s="18"/>
      <c r="V18" s="0" t="s">
        <v>140</v>
      </c>
      <c r="W18" s="0" t="s">
        <v>141</v>
      </c>
      <c r="Y18" s="0" t="s">
        <v>39</v>
      </c>
      <c r="Z18" s="7" t="s">
        <v>49</v>
      </c>
      <c r="AA18" s="0" t="n">
        <f aca="false">S18*G18</f>
        <v>872864375000</v>
      </c>
      <c r="AB18" s="0" t="n">
        <f aca="false">R18*G18</f>
        <v>197907193728.587</v>
      </c>
      <c r="AC18" s="0" t="n">
        <v>4192175.66721374</v>
      </c>
      <c r="AD18" s="0" t="n">
        <v>201639.375961441</v>
      </c>
      <c r="AE18" s="0" t="n">
        <v>53628365301.075</v>
      </c>
      <c r="AF18" s="0" t="n">
        <v>2579469700.59297</v>
      </c>
    </row>
    <row r="19" customFormat="false" ht="13.8" hidden="false" customHeight="false" outlineLevel="0" collapsed="false">
      <c r="A19" s="4" t="n">
        <v>1475</v>
      </c>
      <c r="B19" s="15" t="s">
        <v>50</v>
      </c>
      <c r="C19" s="0" t="s">
        <v>142</v>
      </c>
      <c r="D19" s="0" t="s">
        <v>143</v>
      </c>
      <c r="E19" s="0" t="s">
        <v>144</v>
      </c>
      <c r="F19" s="0" t="s">
        <v>145</v>
      </c>
      <c r="G19" s="0" t="n">
        <v>35070.51</v>
      </c>
      <c r="H19" s="0" t="n">
        <v>653.23</v>
      </c>
      <c r="I19" s="0" t="n">
        <v>-999</v>
      </c>
      <c r="J19" s="0" t="s">
        <v>146</v>
      </c>
      <c r="K19" s="0" t="n">
        <v>10274</v>
      </c>
      <c r="L19" s="1" t="n">
        <v>23460487003951.4</v>
      </c>
      <c r="M19" s="0" t="s">
        <v>145</v>
      </c>
      <c r="N19" s="2" t="n">
        <v>37187298.6993715</v>
      </c>
      <c r="O19" s="2" t="n">
        <v>1206498.32613916</v>
      </c>
      <c r="P19" s="2" t="n">
        <v>1304177530909.3</v>
      </c>
      <c r="Q19" s="2" t="n">
        <v>42312511611.8467</v>
      </c>
      <c r="R19" s="1" t="n">
        <f aca="false">GEOMEAN(N19:O19)</f>
        <v>6698239.59219353</v>
      </c>
      <c r="S19" s="1" t="n">
        <f aca="false">GEOMEAN(T19:U19)</f>
        <v>8366.60026534075</v>
      </c>
      <c r="T19" s="18" t="n">
        <v>5000</v>
      </c>
      <c r="U19" s="1" t="n">
        <v>14000</v>
      </c>
      <c r="V19" s="0" t="s">
        <v>147</v>
      </c>
      <c r="W19" s="17" t="s">
        <v>148</v>
      </c>
      <c r="Y19" s="0" t="s">
        <v>149</v>
      </c>
      <c r="Z19" s="7" t="s">
        <v>40</v>
      </c>
      <c r="AA19" s="0" t="n">
        <f aca="false">S19*G19</f>
        <v>293420938.271635</v>
      </c>
      <c r="AB19" s="0" t="n">
        <f aca="false">R19*G19</f>
        <v>234910678600.419</v>
      </c>
      <c r="AC19" s="0" t="n">
        <v>16518260.1658</v>
      </c>
      <c r="AD19" s="0" t="n">
        <v>570826.253616031</v>
      </c>
      <c r="AE19" s="0" t="n">
        <v>75539325199.0167</v>
      </c>
      <c r="AF19" s="0" t="n">
        <v>2610434123.8864</v>
      </c>
    </row>
    <row r="20" customFormat="false" ht="13.8" hidden="false" customHeight="false" outlineLevel="0" collapsed="false">
      <c r="A20" s="4" t="n">
        <v>3441</v>
      </c>
      <c r="B20" s="15" t="s">
        <v>41</v>
      </c>
      <c r="C20" s="0" t="s">
        <v>42</v>
      </c>
      <c r="D20" s="0" t="s">
        <v>150</v>
      </c>
      <c r="E20" s="0" t="s">
        <v>151</v>
      </c>
      <c r="F20" s="0" t="s">
        <v>152</v>
      </c>
      <c r="G20" s="0" t="n">
        <v>177522.9</v>
      </c>
      <c r="H20" s="0" t="n">
        <v>10270</v>
      </c>
      <c r="I20" s="0" t="n">
        <v>4.89</v>
      </c>
      <c r="J20" s="0" t="s">
        <v>153</v>
      </c>
      <c r="K20" s="0" t="n">
        <v>41790</v>
      </c>
      <c r="L20" s="1" t="n">
        <v>7570387844146.94</v>
      </c>
      <c r="M20" s="0" t="s">
        <v>152</v>
      </c>
      <c r="N20" s="2" t="n">
        <v>3163960.30480831</v>
      </c>
      <c r="O20" s="2" t="n">
        <v>223692.493821855</v>
      </c>
      <c r="P20" s="2" t="n">
        <v>561675408794.456</v>
      </c>
      <c r="Q20" s="2" t="n">
        <v>39710540211.4877</v>
      </c>
      <c r="R20" s="1" t="n">
        <f aca="false">GEOMEAN(N20:O20)</f>
        <v>841281.267434339</v>
      </c>
      <c r="T20" s="18"/>
      <c r="AB20" s="0" t="n">
        <f aca="false">R20*G20</f>
        <v>149346690310.619</v>
      </c>
      <c r="AC20" s="0" t="n">
        <v>532980.873149915</v>
      </c>
      <c r="AD20" s="0" t="n">
        <v>73986.8092313641</v>
      </c>
      <c r="AE20" s="0" t="n">
        <v>514142520283.595</v>
      </c>
      <c r="AF20" s="0" t="n">
        <v>71371725482.6431</v>
      </c>
    </row>
    <row r="21" customFormat="false" ht="13.8" hidden="false" customHeight="false" outlineLevel="0" collapsed="false">
      <c r="A21" s="4" t="n">
        <v>870</v>
      </c>
      <c r="B21" s="15" t="s">
        <v>50</v>
      </c>
      <c r="C21" s="0" t="s">
        <v>142</v>
      </c>
      <c r="D21" s="0" t="s">
        <v>154</v>
      </c>
      <c r="E21" s="0" t="s">
        <v>155</v>
      </c>
      <c r="F21" s="0" t="s">
        <v>156</v>
      </c>
      <c r="G21" s="0" t="n">
        <v>63369.98</v>
      </c>
      <c r="H21" s="0" t="n">
        <v>1460</v>
      </c>
      <c r="I21" s="0" t="n">
        <v>0.12</v>
      </c>
      <c r="J21" s="0" t="s">
        <v>157</v>
      </c>
      <c r="K21" s="0" t="n">
        <v>5674</v>
      </c>
      <c r="L21" s="1" t="n">
        <v>14474893403445.7</v>
      </c>
      <c r="M21" s="0" t="s">
        <v>156</v>
      </c>
      <c r="N21" s="2" t="n">
        <v>14108052.9042963</v>
      </c>
      <c r="O21" s="2" t="n">
        <v>619799.085352127</v>
      </c>
      <c r="P21" s="2" t="n">
        <v>894027030384.196</v>
      </c>
      <c r="Q21" s="2" t="n">
        <v>39276655642.7826</v>
      </c>
      <c r="R21" s="1" t="n">
        <f aca="false">GEOMEAN(N21:O21)</f>
        <v>2957052.2968291</v>
      </c>
      <c r="S21" s="1" t="n">
        <f aca="false">GEOMEAN(T21:U21)</f>
        <v>35623.0262611138</v>
      </c>
      <c r="T21" s="18" t="n">
        <v>27000</v>
      </c>
      <c r="U21" s="1" t="n">
        <v>47000</v>
      </c>
      <c r="V21" s="0" t="s">
        <v>158</v>
      </c>
      <c r="Y21" s="0" t="s">
        <v>39</v>
      </c>
      <c r="Z21" s="7" t="s">
        <v>49</v>
      </c>
      <c r="AA21" s="0" t="n">
        <f aca="false">S21*G21</f>
        <v>2257430461.70625</v>
      </c>
      <c r="AB21" s="0" t="n">
        <f aca="false">R21*G21</f>
        <v>187388344909.014</v>
      </c>
      <c r="AD21" s="0" t="n">
        <v>5535.41645214065</v>
      </c>
      <c r="AF21" s="0" t="n">
        <v>8504117863.75479</v>
      </c>
    </row>
    <row r="22" customFormat="false" ht="13.8" hidden="false" customHeight="false" outlineLevel="0" collapsed="false">
      <c r="A22" s="4" t="n">
        <v>1461</v>
      </c>
      <c r="B22" s="15" t="s">
        <v>41</v>
      </c>
      <c r="C22" s="0" t="s">
        <v>77</v>
      </c>
      <c r="D22" s="0" t="s">
        <v>159</v>
      </c>
      <c r="E22" s="0" t="s">
        <v>160</v>
      </c>
      <c r="F22" s="0" t="s">
        <v>161</v>
      </c>
      <c r="G22" s="0" t="n">
        <v>264173.96</v>
      </c>
      <c r="H22" s="0" t="n">
        <v>16412.18</v>
      </c>
      <c r="I22" s="0" t="n">
        <v>0.96</v>
      </c>
      <c r="J22" s="0" t="s">
        <v>162</v>
      </c>
      <c r="K22" s="0" t="n">
        <v>10167</v>
      </c>
      <c r="L22" s="1" t="n">
        <v>5571097586104.12</v>
      </c>
      <c r="M22" s="0" t="s">
        <v>161</v>
      </c>
      <c r="N22" s="2" t="n">
        <v>1679373.05429596</v>
      </c>
      <c r="O22" s="2" t="n">
        <v>144855.522069066</v>
      </c>
      <c r="P22" s="2" t="n">
        <v>443646630070.658</v>
      </c>
      <c r="Q22" s="2" t="n">
        <v>38267056892.8526</v>
      </c>
      <c r="R22" s="1" t="n">
        <f aca="false">GEOMEAN(N22:O22)</f>
        <v>493220.49889351</v>
      </c>
      <c r="S22" s="1" t="n">
        <f aca="false">GEOMEAN(T22:U22)</f>
        <v>54442.6303552649</v>
      </c>
      <c r="T22" s="18" t="n">
        <v>39000</v>
      </c>
      <c r="U22" s="1" t="n">
        <v>76000</v>
      </c>
      <c r="V22" s="0" t="s">
        <v>163</v>
      </c>
      <c r="W22" s="0" t="s">
        <v>164</v>
      </c>
      <c r="X22" s="0" t="n">
        <v>1999</v>
      </c>
      <c r="Y22" s="7" t="s">
        <v>39</v>
      </c>
      <c r="Z22" s="7" t="s">
        <v>49</v>
      </c>
      <c r="AA22" s="0" t="n">
        <f aca="false">S22*G22</f>
        <v>14382325253.7665</v>
      </c>
      <c r="AB22" s="0" t="n">
        <f aca="false">R22*G22</f>
        <v>130296012345.874</v>
      </c>
      <c r="AC22" s="0" t="n">
        <v>4513891.56668849</v>
      </c>
      <c r="AD22" s="0" t="n">
        <v>356726.100308762</v>
      </c>
      <c r="AE22" s="0" t="n">
        <v>1192452610182.7</v>
      </c>
      <c r="AF22" s="0" t="n">
        <v>94237746553.9229</v>
      </c>
    </row>
    <row r="23" customFormat="false" ht="13.8" hidden="false" customHeight="false" outlineLevel="0" collapsed="false">
      <c r="A23" s="4" t="n">
        <v>4656</v>
      </c>
      <c r="B23" s="15" t="s">
        <v>50</v>
      </c>
      <c r="C23" s="0" t="s">
        <v>92</v>
      </c>
      <c r="D23" s="0" t="s">
        <v>165</v>
      </c>
      <c r="E23" s="0" t="s">
        <v>166</v>
      </c>
      <c r="F23" s="0" t="s">
        <v>167</v>
      </c>
      <c r="G23" s="0" t="n">
        <v>4820.36</v>
      </c>
      <c r="H23" s="0" t="n">
        <v>100.49</v>
      </c>
      <c r="I23" s="0" t="n">
        <v>1.1</v>
      </c>
      <c r="J23" s="0" t="s">
        <v>168</v>
      </c>
      <c r="K23" s="0" t="n">
        <v>23062</v>
      </c>
      <c r="L23" s="1" t="n">
        <v>72402482931127.2</v>
      </c>
      <c r="M23" s="0" t="s">
        <v>167</v>
      </c>
      <c r="N23" s="2" t="n">
        <v>586492053.726343</v>
      </c>
      <c r="O23" s="2" t="n">
        <v>7862993.28059556</v>
      </c>
      <c r="P23" s="2" t="n">
        <v>2827102836100.31</v>
      </c>
      <c r="Q23" s="2" t="n">
        <v>37902458290.0516</v>
      </c>
      <c r="R23" s="1" t="n">
        <f aca="false">GEOMEAN(N23:O23)</f>
        <v>67908637.7243197</v>
      </c>
      <c r="S23" s="1" t="n">
        <f aca="false">GEOMEAN(0.025,1.17,30,3,0.1)/1000000*L23</f>
        <v>55440499.6805986</v>
      </c>
      <c r="T23" s="18" t="n">
        <f aca="false">0.025/1000000*L23</f>
        <v>1810062.07327818</v>
      </c>
      <c r="U23" s="1" t="n">
        <f aca="false">30/1000000*L23</f>
        <v>2172074487.93382</v>
      </c>
      <c r="V23" s="0" t="s">
        <v>169</v>
      </c>
      <c r="W23" s="0" t="s">
        <v>170</v>
      </c>
      <c r="Y23" s="0" t="s">
        <v>91</v>
      </c>
      <c r="Z23" s="7" t="s">
        <v>49</v>
      </c>
      <c r="AA23" s="0" t="n">
        <f aca="false">S23*G23</f>
        <v>267243167040.37</v>
      </c>
      <c r="AB23" s="0" t="n">
        <f aca="false">R23*G23</f>
        <v>327344080940.802</v>
      </c>
      <c r="AC23" s="0" t="n">
        <v>2664856.23729761</v>
      </c>
      <c r="AD23" s="0" t="n">
        <v>236275.7835125</v>
      </c>
      <c r="AE23" s="0" t="n">
        <v>629987737148.955</v>
      </c>
      <c r="AF23" s="0" t="n">
        <v>55856989249.4778</v>
      </c>
    </row>
    <row r="24" customFormat="false" ht="13.8" hidden="false" customHeight="false" outlineLevel="0" collapsed="false">
      <c r="A24" s="4" t="n">
        <v>4036</v>
      </c>
      <c r="B24" s="15" t="s">
        <v>41</v>
      </c>
      <c r="C24" s="0" t="s">
        <v>77</v>
      </c>
      <c r="D24" s="0" t="s">
        <v>171</v>
      </c>
      <c r="E24" s="0" t="s">
        <v>172</v>
      </c>
      <c r="F24" s="0" t="s">
        <v>173</v>
      </c>
      <c r="G24" s="0" t="n">
        <v>206056.41</v>
      </c>
      <c r="H24" s="0" t="n">
        <v>15366.57</v>
      </c>
      <c r="I24" s="0" t="n">
        <v>1.06</v>
      </c>
      <c r="J24" s="0" t="s">
        <v>174</v>
      </c>
      <c r="K24" s="0" t="n">
        <v>22054</v>
      </c>
      <c r="L24" s="1" t="n">
        <v>6085607899611.66</v>
      </c>
      <c r="M24" s="0" t="s">
        <v>173</v>
      </c>
      <c r="N24" s="2" t="n">
        <v>2250128.75094704</v>
      </c>
      <c r="O24" s="2" t="n">
        <v>176250.049439288</v>
      </c>
      <c r="P24" s="2" t="n">
        <v>463653452457.932</v>
      </c>
      <c r="Q24" s="2" t="n">
        <v>36317452449.7822</v>
      </c>
      <c r="R24" s="1" t="n">
        <f aca="false">GEOMEAN(N24:O24)</f>
        <v>629750.191424488</v>
      </c>
      <c r="S24" s="1" t="n">
        <f aca="false">GEOMEAN(T24:U24)</f>
        <v>380263.066836631</v>
      </c>
      <c r="T24" s="18" t="n">
        <v>300000</v>
      </c>
      <c r="U24" s="1" t="n">
        <v>482000</v>
      </c>
      <c r="V24" s="1" t="s">
        <v>175</v>
      </c>
      <c r="Y24" s="7" t="s">
        <v>39</v>
      </c>
      <c r="Z24" s="7" t="s">
        <v>49</v>
      </c>
      <c r="AA24" s="0" t="n">
        <f aca="false">S24*G24</f>
        <v>78355642407.9462</v>
      </c>
      <c r="AB24" s="0" t="n">
        <f aca="false">R24*G24</f>
        <v>129764063641.743</v>
      </c>
      <c r="AD24" s="0" t="n">
        <v>2286399.29361208</v>
      </c>
      <c r="AF24" s="0" t="n">
        <v>80185189290.6153</v>
      </c>
    </row>
    <row r="25" customFormat="false" ht="13.8" hidden="false" customHeight="false" outlineLevel="0" collapsed="false">
      <c r="A25" s="4" t="n">
        <v>4257</v>
      </c>
      <c r="B25" s="15" t="s">
        <v>41</v>
      </c>
      <c r="C25" s="0" t="s">
        <v>77</v>
      </c>
      <c r="D25" s="0" t="s">
        <v>176</v>
      </c>
      <c r="E25" s="0" t="s">
        <v>177</v>
      </c>
      <c r="F25" s="0" t="s">
        <v>178</v>
      </c>
      <c r="G25" s="0" t="n">
        <v>160937.86</v>
      </c>
      <c r="H25" s="0" t="n">
        <v>12500</v>
      </c>
      <c r="I25" s="0" t="n">
        <v>3.65</v>
      </c>
      <c r="J25" s="0" t="s">
        <v>179</v>
      </c>
      <c r="K25" s="0" t="n">
        <v>811</v>
      </c>
      <c r="L25" s="1" t="n">
        <v>6856360412844.35</v>
      </c>
      <c r="M25" s="0" t="s">
        <v>178</v>
      </c>
      <c r="N25" s="2" t="n">
        <v>3106136.8081713</v>
      </c>
      <c r="O25" s="2" t="n">
        <v>219189.375104295</v>
      </c>
      <c r="P25" s="2" t="n">
        <v>499895010774.319</v>
      </c>
      <c r="Q25" s="2" t="n">
        <v>35275868964.0225</v>
      </c>
      <c r="R25" s="1" t="n">
        <f aca="false">GEOMEAN(N25:O25)</f>
        <v>825125.557701078</v>
      </c>
      <c r="S25" s="1" t="n">
        <f aca="false">GEOMEAN(T25:U25)</f>
        <v>288548.089579536</v>
      </c>
      <c r="T25" s="1" t="n">
        <f aca="false">36000+70000+82000+42000</f>
        <v>230000</v>
      </c>
      <c r="U25" s="1" t="n">
        <v>362000</v>
      </c>
      <c r="V25" s="0" t="s">
        <v>180</v>
      </c>
      <c r="Y25" s="7" t="s">
        <v>39</v>
      </c>
      <c r="Z25" s="7" t="s">
        <v>49</v>
      </c>
      <c r="AA25" s="0" t="n">
        <f aca="false">S25*G25</f>
        <v>46438312044.0188</v>
      </c>
      <c r="AB25" s="0" t="n">
        <f aca="false">R25*G25</f>
        <v>132793941487.718</v>
      </c>
      <c r="AC25" s="0" t="n">
        <v>41403466.8300238</v>
      </c>
      <c r="AD25" s="0" t="n">
        <v>1787991.22594201</v>
      </c>
      <c r="AE25" s="0" t="n">
        <v>1993366184219.48</v>
      </c>
      <c r="AF25" s="0" t="n">
        <v>86082676653.7677</v>
      </c>
    </row>
    <row r="26" customFormat="false" ht="13.8" hidden="false" customHeight="false" outlineLevel="0" collapsed="false">
      <c r="A26" s="4" t="n">
        <v>3050</v>
      </c>
      <c r="B26" s="15" t="s">
        <v>41</v>
      </c>
      <c r="C26" s="0" t="s">
        <v>84</v>
      </c>
      <c r="D26" s="0" t="s">
        <v>181</v>
      </c>
      <c r="E26" s="0" t="s">
        <v>182</v>
      </c>
      <c r="F26" s="0" t="s">
        <v>183</v>
      </c>
      <c r="G26" s="0" t="n">
        <v>82499.99</v>
      </c>
      <c r="H26" s="0" t="n">
        <v>-999</v>
      </c>
      <c r="I26" s="0" t="n">
        <v>-999</v>
      </c>
      <c r="J26" s="0" t="s">
        <v>184</v>
      </c>
      <c r="K26" s="0" t="n">
        <v>41768</v>
      </c>
      <c r="L26" s="1" t="n">
        <v>9955175536914.72</v>
      </c>
      <c r="M26" s="0" t="s">
        <v>183</v>
      </c>
      <c r="N26" s="2" t="n">
        <v>7811309.0325835</v>
      </c>
      <c r="O26" s="2" t="n">
        <v>410067.309135465</v>
      </c>
      <c r="P26" s="2" t="n">
        <v>644432917075.048</v>
      </c>
      <c r="Q26" s="2" t="n">
        <v>33830548903.0027</v>
      </c>
      <c r="R26" s="1" t="n">
        <f aca="false">GEOMEAN(N26:O26)</f>
        <v>1789738.10257732</v>
      </c>
      <c r="S26" s="1" t="n">
        <v>250000</v>
      </c>
      <c r="T26" s="18"/>
      <c r="V26" s="0" t="s">
        <v>185</v>
      </c>
      <c r="X26" s="0" t="s">
        <v>186</v>
      </c>
      <c r="Y26" s="7" t="s">
        <v>39</v>
      </c>
      <c r="Z26" s="7" t="s">
        <v>49</v>
      </c>
      <c r="AA26" s="0" t="n">
        <f aca="false">S26*G26</f>
        <v>20624997500</v>
      </c>
      <c r="AB26" s="0" t="n">
        <f aca="false">R26*G26</f>
        <v>147653375565.248</v>
      </c>
      <c r="AC26" s="0" t="n">
        <v>8872532.04471729</v>
      </c>
      <c r="AD26" s="0" t="n">
        <v>591746.418189625</v>
      </c>
      <c r="AE26" s="0" t="n">
        <v>1813487701031.28</v>
      </c>
      <c r="AF26" s="0" t="n">
        <v>120949109691.313</v>
      </c>
    </row>
    <row r="27" customFormat="false" ht="13.8" hidden="false" customHeight="false" outlineLevel="0" collapsed="false">
      <c r="A27" s="4" t="n">
        <v>4612</v>
      </c>
      <c r="B27" s="15" t="s">
        <v>50</v>
      </c>
      <c r="C27" s="0" t="s">
        <v>51</v>
      </c>
      <c r="D27" s="0" t="s">
        <v>52</v>
      </c>
      <c r="E27" s="0" t="s">
        <v>187</v>
      </c>
      <c r="F27" s="0" t="s">
        <v>188</v>
      </c>
      <c r="G27" s="0" t="n">
        <v>99714.19</v>
      </c>
      <c r="H27" s="0" t="n">
        <v>357.5</v>
      </c>
      <c r="I27" s="0" t="n">
        <v>-999</v>
      </c>
      <c r="J27" s="0" t="s">
        <v>189</v>
      </c>
      <c r="K27" s="0" t="n">
        <v>22824</v>
      </c>
      <c r="L27" s="1" t="n">
        <v>8530082355747.48</v>
      </c>
      <c r="M27" s="0" t="s">
        <v>188</v>
      </c>
      <c r="N27" s="2" t="n">
        <v>5727630.56974363</v>
      </c>
      <c r="O27" s="2" t="n">
        <v>331325.347256717</v>
      </c>
      <c r="P27" s="2" t="n">
        <v>571126042881.225</v>
      </c>
      <c r="Q27" s="2" t="n">
        <v>33037838628.1722</v>
      </c>
      <c r="R27" s="1" t="n">
        <f aca="false">GEOMEAN(N27:O27)</f>
        <v>1377573.65954729</v>
      </c>
      <c r="S27" s="1" t="n">
        <f aca="false">GEOMEAN(T27:U27)</f>
        <v>273492.815006296</v>
      </c>
      <c r="T27" s="1" t="n">
        <f aca="false">28000+15500+6000+6000</f>
        <v>55500</v>
      </c>
      <c r="U27" s="1" t="n">
        <f aca="false">GEOMEAN(8,29,17)/100/1000000*L27</f>
        <v>1347717.47495618</v>
      </c>
      <c r="V27" s="0" t="s">
        <v>190</v>
      </c>
      <c r="W27" s="17" t="s">
        <v>191</v>
      </c>
      <c r="Y27" s="0" t="s">
        <v>149</v>
      </c>
      <c r="Z27" s="7" t="s">
        <v>63</v>
      </c>
      <c r="AA27" s="0" t="n">
        <f aca="false">S27*G27</f>
        <v>27271114519.1726</v>
      </c>
      <c r="AB27" s="0" t="n">
        <f aca="false">R27*G27</f>
        <v>137363641627.093</v>
      </c>
      <c r="AD27" s="0" t="n">
        <v>9598787.22545482</v>
      </c>
      <c r="AF27" s="0" t="n">
        <v>86388989041.2211</v>
      </c>
    </row>
    <row r="28" customFormat="false" ht="13.8" hidden="false" customHeight="false" outlineLevel="0" collapsed="false">
      <c r="A28" s="4" t="n">
        <v>1483</v>
      </c>
      <c r="B28" s="15" t="s">
        <v>192</v>
      </c>
      <c r="C28" s="0" t="s">
        <v>193</v>
      </c>
      <c r="D28" s="0" t="s">
        <v>194</v>
      </c>
      <c r="E28" s="0" t="s">
        <v>195</v>
      </c>
      <c r="F28" s="0" t="s">
        <v>196</v>
      </c>
      <c r="G28" s="0" t="n">
        <v>48144.91</v>
      </c>
      <c r="H28" s="0" t="n">
        <v>1500</v>
      </c>
      <c r="I28" s="0" t="n">
        <v>125.34</v>
      </c>
      <c r="J28" s="0" t="s">
        <v>197</v>
      </c>
      <c r="K28" s="0" t="n">
        <v>10300</v>
      </c>
      <c r="L28" s="1" t="n">
        <v>13395889233942.3</v>
      </c>
      <c r="M28" s="0" t="s">
        <v>196</v>
      </c>
      <c r="N28" s="2" t="n">
        <v>16364967.0853459</v>
      </c>
      <c r="O28" s="2" t="n">
        <v>677544.039353531</v>
      </c>
      <c r="P28" s="2" t="n">
        <v>787889867476.942</v>
      </c>
      <c r="Q28" s="2" t="n">
        <v>32620296795.7122</v>
      </c>
      <c r="R28" s="1" t="n">
        <f aca="false">GEOMEAN(N28:O28)</f>
        <v>3329862.74535345</v>
      </c>
      <c r="T28" s="18"/>
      <c r="U28" s="0"/>
      <c r="AB28" s="0" t="n">
        <f aca="false">R28*G28</f>
        <v>160315942187.395</v>
      </c>
      <c r="AC28" s="0" t="n">
        <v>5580384.82306569</v>
      </c>
      <c r="AD28" s="0" t="n">
        <v>249374.00316682</v>
      </c>
      <c r="AE28" s="0" t="n">
        <v>45130915825.7579</v>
      </c>
      <c r="AF28" s="0" t="n">
        <v>2016792300.6914</v>
      </c>
    </row>
    <row r="29" customFormat="false" ht="13.8" hidden="false" customHeight="false" outlineLevel="0" collapsed="false">
      <c r="A29" s="4" t="n">
        <v>2845</v>
      </c>
      <c r="B29" s="15" t="s">
        <v>50</v>
      </c>
      <c r="C29" s="0" t="s">
        <v>99</v>
      </c>
      <c r="D29" s="0" t="s">
        <v>100</v>
      </c>
      <c r="E29" s="0" t="s">
        <v>198</v>
      </c>
      <c r="F29" s="0" t="s">
        <v>199</v>
      </c>
      <c r="G29" s="0" t="n">
        <v>83943.09</v>
      </c>
      <c r="H29" s="0" t="n">
        <v>817.3</v>
      </c>
      <c r="I29" s="0" t="n">
        <v>0.05</v>
      </c>
      <c r="J29" s="0" t="s">
        <v>200</v>
      </c>
      <c r="K29" s="0" t="n">
        <v>15953</v>
      </c>
      <c r="L29" s="1" t="n">
        <v>9026158262853.03</v>
      </c>
      <c r="M29" s="0" t="s">
        <v>199</v>
      </c>
      <c r="N29" s="2" t="n">
        <v>6982120.08071151</v>
      </c>
      <c r="O29" s="2" t="n">
        <v>378272.809212092</v>
      </c>
      <c r="P29" s="2" t="n">
        <v>586100734325.973</v>
      </c>
      <c r="Q29" s="2" t="n">
        <v>31753388468.2435</v>
      </c>
      <c r="R29" s="1" t="n">
        <f aca="false">GEOMEAN(N29:O29)</f>
        <v>1625160.35429951</v>
      </c>
      <c r="S29" s="0"/>
      <c r="AB29" s="0" t="n">
        <f aca="false">R29*G29</f>
        <v>136420981885.395</v>
      </c>
      <c r="AC29" s="0" t="n">
        <v>329946.641116904</v>
      </c>
      <c r="AD29" s="0" t="n">
        <v>55211.4318548717</v>
      </c>
      <c r="AE29" s="0" t="n">
        <v>1261894103720.98</v>
      </c>
      <c r="AF29" s="0" t="n">
        <v>211158325721.431</v>
      </c>
    </row>
    <row r="30" customFormat="false" ht="13.8" hidden="false" customHeight="false" outlineLevel="0" collapsed="false">
      <c r="A30" s="4" t="n">
        <v>1299</v>
      </c>
      <c r="B30" s="15" t="s">
        <v>41</v>
      </c>
      <c r="C30" s="0" t="s">
        <v>201</v>
      </c>
      <c r="D30" s="0" t="s">
        <v>202</v>
      </c>
      <c r="E30" s="0" t="s">
        <v>203</v>
      </c>
      <c r="F30" s="0" t="s">
        <v>204</v>
      </c>
      <c r="G30" s="0" t="n">
        <v>964654.73</v>
      </c>
      <c r="H30" s="0" t="n">
        <v>55244.9</v>
      </c>
      <c r="I30" s="0" t="n">
        <v>1.23</v>
      </c>
      <c r="J30" s="0" t="s">
        <v>205</v>
      </c>
      <c r="K30" s="0" t="n">
        <v>9194</v>
      </c>
      <c r="L30" s="1" t="n">
        <v>1821654575118.61</v>
      </c>
      <c r="M30" s="0" t="s">
        <v>204</v>
      </c>
      <c r="N30" s="2" t="n">
        <v>189370.501202695</v>
      </c>
      <c r="O30" s="2" t="n">
        <v>32242.0832548374</v>
      </c>
      <c r="P30" s="2" t="n">
        <v>182677149707.651</v>
      </c>
      <c r="Q30" s="2" t="n">
        <v>31102478116.8327</v>
      </c>
      <c r="R30" s="1" t="n">
        <f aca="false">GEOMEAN(N30:O30)</f>
        <v>78138.9753310573</v>
      </c>
      <c r="S30" s="1" t="n">
        <v>97562</v>
      </c>
      <c r="T30" s="18"/>
      <c r="U30" s="0"/>
      <c r="V30" s="0" t="s">
        <v>206</v>
      </c>
      <c r="X30" s="0" t="n">
        <v>2015</v>
      </c>
      <c r="Y30" s="7" t="s">
        <v>39</v>
      </c>
      <c r="Z30" s="7" t="s">
        <v>63</v>
      </c>
      <c r="AA30" s="0" t="n">
        <f aca="false">S30*G30</f>
        <v>94113644768.26</v>
      </c>
      <c r="AB30" s="0" t="n">
        <f aca="false">R30*G30</f>
        <v>75377132150.4578</v>
      </c>
      <c r="AC30" s="0" t="n">
        <v>7111851.40233061</v>
      </c>
      <c r="AD30" s="0" t="n">
        <v>301312.0611932</v>
      </c>
      <c r="AE30" s="0" t="n">
        <v>63072805413.3354</v>
      </c>
      <c r="AF30" s="0" t="n">
        <v>2672243263.98352</v>
      </c>
    </row>
    <row r="31" customFormat="false" ht="13.8" hidden="false" customHeight="false" outlineLevel="0" collapsed="false">
      <c r="A31" s="4" t="n">
        <v>1932</v>
      </c>
      <c r="B31" s="19" t="s">
        <v>50</v>
      </c>
      <c r="C31" s="20" t="s">
        <v>99</v>
      </c>
      <c r="D31" s="20" t="s">
        <v>207</v>
      </c>
      <c r="E31" s="20" t="s">
        <v>208</v>
      </c>
      <c r="F31" s="20" t="s">
        <v>209</v>
      </c>
      <c r="G31" s="20" t="n">
        <v>19300</v>
      </c>
      <c r="H31" s="20" t="n">
        <v>289</v>
      </c>
      <c r="I31" s="20" t="n">
        <v>0.02</v>
      </c>
      <c r="J31" s="20" t="s">
        <v>210</v>
      </c>
      <c r="K31" s="20" t="n">
        <v>12519</v>
      </c>
      <c r="L31" s="21" t="n">
        <v>20817796119992.6</v>
      </c>
      <c r="M31" s="20" t="s">
        <v>209</v>
      </c>
      <c r="N31" s="22" t="n">
        <v>53914631.7146586</v>
      </c>
      <c r="O31" s="22" t="n">
        <v>1517441.62979031</v>
      </c>
      <c r="P31" s="22" t="n">
        <v>1040552392092.91</v>
      </c>
      <c r="Q31" s="22" t="n">
        <v>29286623454.9531</v>
      </c>
      <c r="R31" s="1" t="n">
        <f aca="false">GEOMEAN(N31:O31)</f>
        <v>9045015.56762816</v>
      </c>
      <c r="S31" s="1" t="n">
        <f aca="false">9500+22510+10000+27000</f>
        <v>69010</v>
      </c>
      <c r="T31" s="23"/>
      <c r="V31" s="0" t="s">
        <v>211</v>
      </c>
      <c r="W31" s="0" t="s">
        <v>212</v>
      </c>
      <c r="Y31" s="7" t="s">
        <v>39</v>
      </c>
      <c r="Z31" s="7" t="s">
        <v>49</v>
      </c>
      <c r="AA31" s="0" t="n">
        <f aca="false">S31*G31</f>
        <v>1331893000</v>
      </c>
      <c r="AB31" s="0" t="n">
        <f aca="false">R31*G31</f>
        <v>174568800455.224</v>
      </c>
      <c r="AC31" s="0" t="n">
        <v>2221275.29047485</v>
      </c>
      <c r="AD31" s="0" t="n">
        <v>124370.191339276</v>
      </c>
      <c r="AE31" s="0" t="n">
        <v>42870613106.1646</v>
      </c>
      <c r="AF31" s="0" t="n">
        <v>2400344692.84802</v>
      </c>
    </row>
    <row r="32" customFormat="false" ht="13.8" hidden="false" customHeight="false" outlineLevel="0" collapsed="false">
      <c r="A32" s="4" t="n">
        <v>1393</v>
      </c>
      <c r="B32" s="0" t="s">
        <v>41</v>
      </c>
      <c r="C32" s="0" t="s">
        <v>213</v>
      </c>
      <c r="D32" s="0" t="s">
        <v>214</v>
      </c>
      <c r="E32" s="0" t="s">
        <v>215</v>
      </c>
      <c r="F32" s="0" t="s">
        <v>216</v>
      </c>
      <c r="G32" s="0" t="n">
        <v>1536310.4</v>
      </c>
      <c r="H32" s="0" t="n">
        <v>40199.99</v>
      </c>
      <c r="I32" s="0" t="n">
        <v>4.86</v>
      </c>
      <c r="J32" s="0" t="s">
        <v>217</v>
      </c>
      <c r="K32" s="0" t="n">
        <v>10103</v>
      </c>
      <c r="L32" s="1" t="n">
        <v>1233077313288.71</v>
      </c>
      <c r="M32" s="0" t="s">
        <v>216</v>
      </c>
      <c r="N32" s="2" t="n">
        <v>87438.8815309029</v>
      </c>
      <c r="O32" s="2" t="n">
        <v>18949.1210481525</v>
      </c>
      <c r="P32" s="2" t="n">
        <v>134333263060.294</v>
      </c>
      <c r="Q32" s="2" t="n">
        <v>29111731737.1356</v>
      </c>
      <c r="R32" s="1" t="n">
        <f aca="false">GEOMEAN(N32:O32)</f>
        <v>40704.9130995774</v>
      </c>
      <c r="AB32" s="1"/>
      <c r="AC32" s="0" t="n">
        <v>66167901.0994236</v>
      </c>
      <c r="AD32" s="0" t="n">
        <v>2446788.19028866</v>
      </c>
      <c r="AE32" s="0" t="n">
        <v>1359542600383.7</v>
      </c>
      <c r="AF32" s="0" t="n">
        <v>50273814395.5144</v>
      </c>
    </row>
    <row r="33" customFormat="false" ht="13.8" hidden="false" customHeight="false" outlineLevel="0" collapsed="false">
      <c r="A33" s="4" t="n">
        <v>4034</v>
      </c>
      <c r="B33" s="0" t="s">
        <v>41</v>
      </c>
      <c r="C33" s="0" t="s">
        <v>77</v>
      </c>
      <c r="D33" s="0" t="s">
        <v>171</v>
      </c>
      <c r="E33" s="0" t="s">
        <v>218</v>
      </c>
      <c r="F33" s="0" t="s">
        <v>219</v>
      </c>
      <c r="G33" s="0" t="n">
        <v>43250.39</v>
      </c>
      <c r="H33" s="0" t="n">
        <v>3027.79</v>
      </c>
      <c r="I33" s="0" t="n">
        <v>1.52</v>
      </c>
      <c r="J33" s="0" t="s">
        <v>220</v>
      </c>
      <c r="K33" s="0" t="n">
        <v>22051</v>
      </c>
      <c r="L33" s="1" t="n">
        <v>12064054173824.8</v>
      </c>
      <c r="M33" s="0" t="s">
        <v>219</v>
      </c>
      <c r="N33" s="2" t="n">
        <v>16095685.4311839</v>
      </c>
      <c r="O33" s="2" t="n">
        <v>664378.20763333</v>
      </c>
      <c r="P33" s="2" t="n">
        <v>696144672216.023</v>
      </c>
      <c r="Q33" s="2" t="n">
        <v>28734616587.6425</v>
      </c>
      <c r="R33" s="1" t="n">
        <f aca="false">GEOMEAN(N33:O33)</f>
        <v>3270110.4931485</v>
      </c>
      <c r="AC33" s="0" t="n">
        <v>842360.401201532</v>
      </c>
      <c r="AD33" s="0" t="n">
        <v>59249.0015536368</v>
      </c>
      <c r="AE33" s="0" t="n">
        <v>24876444167.0154</v>
      </c>
      <c r="AF33" s="0" t="n">
        <v>1749731441.55174</v>
      </c>
    </row>
    <row r="34" customFormat="false" ht="13.8" hidden="false" customHeight="false" outlineLevel="0" collapsed="false">
      <c r="A34" s="4" t="n">
        <v>632</v>
      </c>
      <c r="B34" s="0" t="s">
        <v>41</v>
      </c>
      <c r="C34" s="0" t="s">
        <v>42</v>
      </c>
      <c r="D34" s="0" t="s">
        <v>221</v>
      </c>
      <c r="E34" s="0" t="s">
        <v>222</v>
      </c>
      <c r="F34" s="0" t="s">
        <v>223</v>
      </c>
      <c r="G34" s="0" t="n">
        <v>41371.03</v>
      </c>
      <c r="H34" s="0" t="n">
        <v>1923.53</v>
      </c>
      <c r="I34" s="0" t="n">
        <v>80</v>
      </c>
      <c r="J34" s="0" t="s">
        <v>224</v>
      </c>
      <c r="K34" s="0" t="n">
        <v>42396</v>
      </c>
      <c r="L34" s="1" t="n">
        <v>11998106170147.6</v>
      </c>
      <c r="M34" s="0" t="s">
        <v>223</v>
      </c>
      <c r="N34" s="2" t="n">
        <v>16603066.7725094</v>
      </c>
      <c r="O34" s="2" t="n">
        <v>677490.507722757</v>
      </c>
      <c r="P34" s="2" t="n">
        <v>686885973537.49</v>
      </c>
      <c r="Q34" s="2" t="n">
        <v>28028480119.7134</v>
      </c>
      <c r="R34" s="1" t="n">
        <f aca="false">GEOMEAN(N34:O34)</f>
        <v>3353866.44597876</v>
      </c>
      <c r="AC34" s="0" t="n">
        <v>12582856.8932047</v>
      </c>
      <c r="AD34" s="0" t="n">
        <v>737343.710636587</v>
      </c>
      <c r="AE34" s="0" t="n">
        <v>1064013551117.82</v>
      </c>
      <c r="AF34" s="0" t="n">
        <v>62350204457.3449</v>
      </c>
    </row>
    <row r="35" customFormat="false" ht="13.8" hidden="false" customHeight="false" outlineLevel="0" collapsed="false">
      <c r="A35" s="4" t="n">
        <v>4442</v>
      </c>
      <c r="B35" s="0" t="s">
        <v>41</v>
      </c>
      <c r="C35" s="0" t="s">
        <v>225</v>
      </c>
      <c r="D35" s="0" t="s">
        <v>226</v>
      </c>
      <c r="E35" s="0" t="s">
        <v>227</v>
      </c>
      <c r="F35" s="0" t="s">
        <v>228</v>
      </c>
      <c r="G35" s="0" t="n">
        <v>31798.71</v>
      </c>
      <c r="H35" s="0" t="n">
        <v>1000</v>
      </c>
      <c r="I35" s="0" t="n">
        <v>1.59</v>
      </c>
      <c r="J35" s="0" t="s">
        <v>229</v>
      </c>
      <c r="K35" s="0" t="n">
        <v>41778</v>
      </c>
      <c r="L35" s="1" t="n">
        <v>13750306716734.4</v>
      </c>
      <c r="M35" s="0" t="s">
        <v>228</v>
      </c>
      <c r="N35" s="2" t="n">
        <v>23622821.8662475</v>
      </c>
      <c r="O35" s="2" t="n">
        <v>860381.384956459</v>
      </c>
      <c r="P35" s="2" t="n">
        <v>751175261906.464</v>
      </c>
      <c r="Q35" s="2" t="n">
        <v>27359018149.6288</v>
      </c>
      <c r="R35" s="1" t="n">
        <f aca="false">GEOMEAN(N35:O35)</f>
        <v>4508285.28310507</v>
      </c>
      <c r="AC35" s="0" t="n">
        <v>31136370.1013165</v>
      </c>
      <c r="AD35" s="0" t="n">
        <v>1472479.02724317</v>
      </c>
      <c r="AE35" s="0" t="n">
        <v>2363289411152.55</v>
      </c>
      <c r="AF35" s="0" t="n">
        <v>111762998766.54</v>
      </c>
    </row>
    <row r="36" customFormat="false" ht="13.8" hidden="false" customHeight="false" outlineLevel="0" collapsed="false">
      <c r="A36" s="4" t="n">
        <v>153</v>
      </c>
      <c r="B36" s="0" t="s">
        <v>41</v>
      </c>
      <c r="C36" s="0" t="s">
        <v>42</v>
      </c>
      <c r="D36" s="0" t="s">
        <v>230</v>
      </c>
      <c r="E36" s="0" t="s">
        <v>231</v>
      </c>
      <c r="F36" s="0" t="s">
        <v>232</v>
      </c>
      <c r="G36" s="0" t="n">
        <v>240867.13</v>
      </c>
      <c r="H36" s="0" t="n">
        <v>8255.82</v>
      </c>
      <c r="I36" s="0" t="n">
        <v>2.9</v>
      </c>
      <c r="J36" s="0" t="s">
        <v>233</v>
      </c>
      <c r="K36" s="0" t="n">
        <v>55997072</v>
      </c>
      <c r="L36" s="1" t="n">
        <v>3694867676326.96</v>
      </c>
      <c r="M36" s="0" t="s">
        <v>232</v>
      </c>
      <c r="N36" s="2" t="n">
        <v>1201649.34349268</v>
      </c>
      <c r="O36" s="2" t="n">
        <v>112721.067854561</v>
      </c>
      <c r="P36" s="2" t="n">
        <v>289437828633.465</v>
      </c>
      <c r="Q36" s="2" t="n">
        <v>27150800104.6632</v>
      </c>
      <c r="R36" s="1" t="n">
        <f aca="false">GEOMEAN(N36:O36)</f>
        <v>368036.950842203</v>
      </c>
      <c r="AC36" s="0" t="n">
        <v>596213.86520401</v>
      </c>
      <c r="AD36" s="0" t="n">
        <v>45910.8360795806</v>
      </c>
      <c r="AE36" s="0" t="n">
        <v>33492433120.6083</v>
      </c>
      <c r="AF36" s="0" t="n">
        <v>2579050398.93765</v>
      </c>
    </row>
    <row r="37" customFormat="false" ht="13.8" hidden="false" customHeight="false" outlineLevel="0" collapsed="false">
      <c r="A37" s="4" t="n">
        <v>1221</v>
      </c>
      <c r="B37" s="0" t="s">
        <v>50</v>
      </c>
      <c r="C37" s="0" t="s">
        <v>234</v>
      </c>
      <c r="D37" s="0" t="s">
        <v>235</v>
      </c>
      <c r="E37" s="0" t="s">
        <v>236</v>
      </c>
      <c r="F37" s="0" t="s">
        <v>237</v>
      </c>
      <c r="G37" s="0" t="n">
        <v>12792.49</v>
      </c>
      <c r="H37" s="0" t="n">
        <v>86.02</v>
      </c>
      <c r="I37" s="0" t="n">
        <v>0.007916144</v>
      </c>
      <c r="J37" s="0" t="s">
        <v>238</v>
      </c>
      <c r="K37" s="0" t="n">
        <v>9561</v>
      </c>
      <c r="L37" s="1" t="n">
        <v>24394376489522.9</v>
      </c>
      <c r="M37" s="0" t="s">
        <v>237</v>
      </c>
      <c r="N37" s="2" t="n">
        <v>88587539.9006783</v>
      </c>
      <c r="O37" s="2" t="n">
        <v>2118533.33282355</v>
      </c>
      <c r="P37" s="2" t="n">
        <v>1133255218304.03</v>
      </c>
      <c r="Q37" s="2" t="n">
        <v>27101316474.8119</v>
      </c>
      <c r="R37" s="1" t="n">
        <f aca="false">GEOMEAN(N37:O37)</f>
        <v>13699476.491911</v>
      </c>
      <c r="V37" s="24"/>
      <c r="W37" s="24"/>
      <c r="X37" s="24"/>
      <c r="AC37" s="0" t="n">
        <v>2551899.92231571</v>
      </c>
      <c r="AD37" s="0" t="n">
        <v>226399.435311843</v>
      </c>
      <c r="AE37" s="0" t="n">
        <v>509866924983.76</v>
      </c>
      <c r="AF37" s="0" t="n">
        <v>45234369455.8992</v>
      </c>
    </row>
    <row r="38" customFormat="false" ht="13.8" hidden="false" customHeight="false" outlineLevel="0" collapsed="false">
      <c r="A38" s="4" t="n">
        <v>1693</v>
      </c>
      <c r="B38" s="0" t="s">
        <v>50</v>
      </c>
      <c r="C38" s="0" t="s">
        <v>234</v>
      </c>
      <c r="D38" s="0" t="s">
        <v>239</v>
      </c>
      <c r="E38" s="0" t="s">
        <v>240</v>
      </c>
      <c r="F38" s="0" t="s">
        <v>241</v>
      </c>
      <c r="G38" s="0" t="n">
        <v>8999.99</v>
      </c>
      <c r="H38" s="0" t="n">
        <v>210</v>
      </c>
      <c r="I38" s="0" t="n">
        <v>-999</v>
      </c>
      <c r="J38" s="0" t="s">
        <v>242</v>
      </c>
      <c r="K38" s="0" t="n">
        <v>41629</v>
      </c>
      <c r="L38" s="1" t="n">
        <v>29721595721682</v>
      </c>
      <c r="M38" s="0" t="s">
        <v>241</v>
      </c>
      <c r="N38" s="2" t="n">
        <v>144107032.930917</v>
      </c>
      <c r="O38" s="2" t="n">
        <v>2948454.12650063</v>
      </c>
      <c r="P38" s="2" t="n">
        <v>1296961855307.93</v>
      </c>
      <c r="Q38" s="2" t="n">
        <v>26536057653.9644</v>
      </c>
      <c r="R38" s="1" t="n">
        <f aca="false">GEOMEAN(N38:O38)</f>
        <v>20612932.2490258</v>
      </c>
      <c r="V38" s="25"/>
      <c r="W38" s="25"/>
      <c r="X38" s="25"/>
      <c r="Z38" s="1"/>
      <c r="AC38" s="0" t="n">
        <v>5623125.75113951</v>
      </c>
      <c r="AD38" s="0" t="n">
        <v>403210.43952414</v>
      </c>
      <c r="AE38" s="0" t="n">
        <v>641029138028.943</v>
      </c>
      <c r="AF38" s="0" t="n">
        <v>45965473996.3893</v>
      </c>
    </row>
    <row r="39" customFormat="false" ht="13.8" hidden="false" customHeight="false" outlineLevel="0" collapsed="false">
      <c r="A39" s="4" t="n">
        <v>1</v>
      </c>
      <c r="B39" s="0" t="s">
        <v>50</v>
      </c>
      <c r="C39" s="0" t="s">
        <v>92</v>
      </c>
      <c r="D39" s="0" t="s">
        <v>93</v>
      </c>
      <c r="E39" s="0" t="s">
        <v>243</v>
      </c>
      <c r="F39" s="0" t="s">
        <v>244</v>
      </c>
      <c r="G39" s="0" t="n">
        <v>9658.7</v>
      </c>
      <c r="H39" s="0" t="n">
        <v>211.82</v>
      </c>
      <c r="I39" s="0" t="n">
        <v>0.22</v>
      </c>
      <c r="J39" s="0" t="s">
        <v>245</v>
      </c>
      <c r="K39" s="0" t="n">
        <v>3744</v>
      </c>
      <c r="L39" s="1" t="n">
        <v>27116612002793.7</v>
      </c>
      <c r="M39" s="0" t="s">
        <v>244</v>
      </c>
      <c r="N39" s="2" t="n">
        <v>124060142.172286</v>
      </c>
      <c r="O39" s="2" t="n">
        <v>2656164.46895408</v>
      </c>
      <c r="P39" s="2" t="n">
        <v>1198259695199.46</v>
      </c>
      <c r="Q39" s="2" t="n">
        <v>25655095756.2867</v>
      </c>
      <c r="R39" s="1" t="n">
        <f aca="false">GEOMEAN(N39:O39)</f>
        <v>18152799.829542</v>
      </c>
      <c r="V39" s="25"/>
      <c r="W39" s="25"/>
      <c r="X39" s="25"/>
      <c r="AC39" s="0" t="n">
        <v>35439.9399059444</v>
      </c>
      <c r="AD39" s="0" t="n">
        <v>5281.73191193017</v>
      </c>
      <c r="AE39" s="0" t="n">
        <v>5621622546.84473</v>
      </c>
      <c r="AF39" s="0" t="n">
        <v>837809073.076777</v>
      </c>
    </row>
    <row r="40" customFormat="false" ht="13.8" hidden="false" customHeight="false" outlineLevel="0" collapsed="false">
      <c r="A40" s="4" t="n">
        <v>2275</v>
      </c>
      <c r="B40" s="0" t="s">
        <v>246</v>
      </c>
      <c r="C40" s="0" t="s">
        <v>247</v>
      </c>
      <c r="D40" s="0" t="s">
        <v>248</v>
      </c>
      <c r="E40" s="0" t="s">
        <v>249</v>
      </c>
      <c r="F40" s="0" t="s">
        <v>250</v>
      </c>
      <c r="G40" s="0" t="n">
        <v>29531.83</v>
      </c>
      <c r="H40" s="0" t="n">
        <v>1500</v>
      </c>
      <c r="I40" s="0" t="n">
        <v>1.1</v>
      </c>
      <c r="J40" s="0" t="s">
        <v>251</v>
      </c>
      <c r="K40" s="0" t="n">
        <v>14224</v>
      </c>
      <c r="L40" s="1" t="n">
        <v>12924609807666.3</v>
      </c>
      <c r="M40" s="0" t="s">
        <v>250</v>
      </c>
      <c r="N40" s="2" t="n">
        <v>23596020.5083145</v>
      </c>
      <c r="O40" s="2" t="n">
        <v>855225.892672767</v>
      </c>
      <c r="P40" s="2" t="n">
        <v>696833666328.059</v>
      </c>
      <c r="Q40" s="2" t="n">
        <v>25256385674.0104</v>
      </c>
      <c r="R40" s="1" t="n">
        <f aca="false">GEOMEAN(N40:O40)</f>
        <v>4492207.44208771</v>
      </c>
      <c r="V40" s="25"/>
      <c r="W40" s="25"/>
      <c r="X40" s="25"/>
      <c r="AC40" s="0" t="n">
        <v>175306.001190771</v>
      </c>
      <c r="AD40" s="0" t="n">
        <v>17958.4550934329</v>
      </c>
      <c r="AE40" s="0" t="n">
        <v>14715727435.497</v>
      </c>
      <c r="AF40" s="0" t="n">
        <v>1507488212.169</v>
      </c>
    </row>
    <row r="41" customFormat="false" ht="13.8" hidden="false" customHeight="false" outlineLevel="0" collapsed="false">
      <c r="A41" s="4" t="n">
        <v>426</v>
      </c>
      <c r="B41" s="0" t="s">
        <v>64</v>
      </c>
      <c r="C41" s="0" t="s">
        <v>65</v>
      </c>
      <c r="D41" s="0" t="s">
        <v>252</v>
      </c>
      <c r="E41" s="0" t="s">
        <v>253</v>
      </c>
      <c r="F41" s="0" t="s">
        <v>254</v>
      </c>
      <c r="G41" s="0" t="n">
        <v>3269794.34</v>
      </c>
      <c r="H41" s="0" t="n">
        <v>97000</v>
      </c>
      <c r="I41" s="0" t="n">
        <v>0.53</v>
      </c>
      <c r="J41" s="0" t="s">
        <v>255</v>
      </c>
      <c r="K41" s="0" t="n">
        <v>7140</v>
      </c>
      <c r="L41" s="1" t="n">
        <v>620727376006.294</v>
      </c>
      <c r="M41" s="0" t="s">
        <v>254</v>
      </c>
      <c r="N41" s="2" t="n">
        <v>23657.2957781356</v>
      </c>
      <c r="O41" s="2" t="n">
        <v>7693.46220610798</v>
      </c>
      <c r="P41" s="2" t="n">
        <v>77354491835.0537</v>
      </c>
      <c r="Q41" s="2" t="n">
        <v>25156039176.5358</v>
      </c>
      <c r="R41" s="1" t="n">
        <f aca="false">GEOMEAN(N41:O41)</f>
        <v>13490.9788735957</v>
      </c>
      <c r="V41" s="25"/>
      <c r="W41" s="25"/>
      <c r="X41" s="25"/>
      <c r="AC41" s="0" t="n">
        <v>1164808.47158646</v>
      </c>
      <c r="AD41" s="0" t="n">
        <v>76944.0842359874</v>
      </c>
      <c r="AE41" s="0" t="n">
        <v>61035952263.0459</v>
      </c>
      <c r="AF41" s="0" t="n">
        <v>4031869244.5249</v>
      </c>
    </row>
    <row r="42" customFormat="false" ht="13.8" hidden="false" customHeight="false" outlineLevel="0" collapsed="false">
      <c r="A42" s="4" t="n">
        <v>2911</v>
      </c>
      <c r="B42" s="0" t="s">
        <v>41</v>
      </c>
      <c r="C42" s="0" t="s">
        <v>225</v>
      </c>
      <c r="D42" s="0" t="s">
        <v>256</v>
      </c>
      <c r="E42" s="0" t="s">
        <v>257</v>
      </c>
      <c r="F42" s="0" t="s">
        <v>258</v>
      </c>
      <c r="G42" s="0" t="n">
        <v>21133.69</v>
      </c>
      <c r="H42" s="0" t="n">
        <v>618.53</v>
      </c>
      <c r="I42" s="0" t="n">
        <v>7.92</v>
      </c>
      <c r="J42" s="0" t="s">
        <v>259</v>
      </c>
      <c r="K42" s="0" t="n">
        <v>41777</v>
      </c>
      <c r="L42" s="1" t="n">
        <v>15938720238964</v>
      </c>
      <c r="M42" s="0" t="s">
        <v>258</v>
      </c>
      <c r="N42" s="2" t="n">
        <v>38311020.8377664</v>
      </c>
      <c r="O42" s="2" t="n">
        <v>1190019.53473359</v>
      </c>
      <c r="P42" s="2" t="n">
        <v>809653237968.896</v>
      </c>
      <c r="Q42" s="2" t="n">
        <v>25149503941.0038</v>
      </c>
      <c r="R42" s="1" t="n">
        <f aca="false">GEOMEAN(N42:O42)</f>
        <v>6752100.65035522</v>
      </c>
      <c r="V42" s="25"/>
      <c r="W42" s="25"/>
      <c r="X42" s="25"/>
      <c r="AC42" s="0" t="n">
        <v>94131300.8534012</v>
      </c>
      <c r="AD42" s="0" t="n">
        <v>3214790.83741611</v>
      </c>
      <c r="AE42" s="0" t="n">
        <v>1989341731532.51</v>
      </c>
      <c r="AF42" s="0" t="n">
        <v>67940392972.7925</v>
      </c>
    </row>
    <row r="43" customFormat="false" ht="13.8" hidden="false" customHeight="false" outlineLevel="0" collapsed="false">
      <c r="A43" s="4" t="n">
        <v>2763</v>
      </c>
      <c r="B43" s="0" t="s">
        <v>41</v>
      </c>
      <c r="C43" s="0" t="s">
        <v>42</v>
      </c>
      <c r="D43" s="0" t="s">
        <v>136</v>
      </c>
      <c r="E43" s="0" t="s">
        <v>260</v>
      </c>
      <c r="F43" s="0" t="s">
        <v>261</v>
      </c>
      <c r="G43" s="0" t="n">
        <v>84560.57</v>
      </c>
      <c r="H43" s="0" t="n">
        <v>3007.49</v>
      </c>
      <c r="I43" s="0" t="n">
        <v>16</v>
      </c>
      <c r="J43" s="0" t="s">
        <v>262</v>
      </c>
      <c r="K43" s="0" t="n">
        <v>42393</v>
      </c>
      <c r="L43" s="1" t="n">
        <v>6340068206683.66</v>
      </c>
      <c r="M43" s="0" t="s">
        <v>261</v>
      </c>
      <c r="N43" s="2" t="n">
        <v>4874857.38460332</v>
      </c>
      <c r="O43" s="2" t="n">
        <v>291158.572207934</v>
      </c>
      <c r="P43" s="2" t="n">
        <v>412220719110.766</v>
      </c>
      <c r="Q43" s="2" t="n">
        <v>24620534826.2891</v>
      </c>
      <c r="R43" s="1" t="n">
        <f aca="false">GEOMEAN(N43:O43)</f>
        <v>1191367.49822144</v>
      </c>
      <c r="V43" s="25"/>
      <c r="W43" s="25"/>
      <c r="X43" s="25"/>
      <c r="AC43" s="0" t="n">
        <v>20144676.4353001</v>
      </c>
      <c r="AD43" s="0" t="n">
        <v>1057908.30703954</v>
      </c>
      <c r="AE43" s="0" t="n">
        <v>1661935604465.49</v>
      </c>
      <c r="AF43" s="0" t="n">
        <v>87277424751.6788</v>
      </c>
    </row>
    <row r="44" customFormat="false" ht="13.8" hidden="false" customHeight="false" outlineLevel="0" collapsed="false">
      <c r="A44" s="4" t="n">
        <v>1919</v>
      </c>
      <c r="B44" s="0" t="s">
        <v>50</v>
      </c>
      <c r="C44" s="0" t="s">
        <v>234</v>
      </c>
      <c r="D44" s="0" t="s">
        <v>263</v>
      </c>
      <c r="E44" s="0" t="s">
        <v>264</v>
      </c>
      <c r="F44" s="0" t="s">
        <v>265</v>
      </c>
      <c r="G44" s="0" t="n">
        <v>8868.69</v>
      </c>
      <c r="H44" s="0" t="n">
        <v>284.99</v>
      </c>
      <c r="I44" s="0" t="n">
        <v>0.85</v>
      </c>
      <c r="J44" s="0" t="s">
        <v>266</v>
      </c>
      <c r="K44" s="0" t="n">
        <v>12419</v>
      </c>
      <c r="L44" s="1" t="n">
        <v>27068053046251.4</v>
      </c>
      <c r="M44" s="0" t="s">
        <v>265</v>
      </c>
      <c r="N44" s="2" t="n">
        <v>132836226.722222</v>
      </c>
      <c r="O44" s="2" t="n">
        <v>2775416.09342521</v>
      </c>
      <c r="P44" s="2" t="n">
        <v>1178083315569.1</v>
      </c>
      <c r="Q44" s="2" t="n">
        <v>24614304953.5992</v>
      </c>
      <c r="R44" s="1" t="n">
        <f aca="false">GEOMEAN(N44:O44)</f>
        <v>19200932.3063942</v>
      </c>
      <c r="V44" s="25"/>
      <c r="W44" s="25"/>
      <c r="X44" s="25"/>
      <c r="AD44" s="0" t="n">
        <v>362675.632778234</v>
      </c>
      <c r="AF44" s="0" t="n">
        <v>25047753740.3131</v>
      </c>
    </row>
    <row r="45" customFormat="false" ht="13.8" hidden="false" customHeight="false" outlineLevel="0" collapsed="false">
      <c r="A45" s="4" t="n">
        <v>288</v>
      </c>
      <c r="B45" s="0" t="s">
        <v>31</v>
      </c>
      <c r="C45" s="0" t="s">
        <v>267</v>
      </c>
      <c r="D45" s="0" t="s">
        <v>268</v>
      </c>
      <c r="E45" s="0" t="s">
        <v>269</v>
      </c>
      <c r="F45" s="0" t="s">
        <v>270</v>
      </c>
      <c r="G45" s="0" t="n">
        <v>400000</v>
      </c>
      <c r="H45" s="0" t="n">
        <v>-999</v>
      </c>
      <c r="I45" s="0" t="n">
        <v>-999</v>
      </c>
      <c r="J45" s="0" t="s">
        <v>271</v>
      </c>
      <c r="K45" s="0" t="n">
        <v>41013</v>
      </c>
      <c r="L45" s="1" t="n">
        <v>2314214441944.38</v>
      </c>
      <c r="M45" s="0" t="s">
        <v>270</v>
      </c>
      <c r="N45" s="2" t="n">
        <v>496032.676194178</v>
      </c>
      <c r="O45" s="2" t="n">
        <v>61224.159568386</v>
      </c>
      <c r="P45" s="2" t="n">
        <v>198413070477.671</v>
      </c>
      <c r="Q45" s="2" t="n">
        <v>24489663827.3544</v>
      </c>
      <c r="R45" s="1" t="n">
        <f aca="false">GEOMEAN(N45:O45)</f>
        <v>174267.563586704</v>
      </c>
      <c r="V45" s="25"/>
      <c r="W45" s="25"/>
      <c r="X45" s="25"/>
      <c r="AD45" s="0" t="n">
        <v>299005.403636937</v>
      </c>
      <c r="AF45" s="0" t="n">
        <v>20930470946.2607</v>
      </c>
    </row>
    <row r="46" customFormat="false" ht="13.8" hidden="false" customHeight="false" outlineLevel="0" collapsed="false">
      <c r="A46" s="4" t="n">
        <v>1462</v>
      </c>
      <c r="B46" s="0" t="s">
        <v>41</v>
      </c>
      <c r="C46" s="0" t="s">
        <v>77</v>
      </c>
      <c r="D46" s="0" t="s">
        <v>159</v>
      </c>
      <c r="E46" s="0" t="s">
        <v>272</v>
      </c>
      <c r="F46" s="0" t="s">
        <v>273</v>
      </c>
      <c r="G46" s="0" t="n">
        <v>236405.9</v>
      </c>
      <c r="H46" s="0" t="n">
        <v>16412.18</v>
      </c>
      <c r="I46" s="0" t="n">
        <v>1.3</v>
      </c>
      <c r="J46" s="0" t="s">
        <v>274</v>
      </c>
      <c r="K46" s="0" t="n">
        <v>10170</v>
      </c>
      <c r="L46" s="1" t="n">
        <v>3013918723371.13</v>
      </c>
      <c r="M46" s="0" t="s">
        <v>273</v>
      </c>
      <c r="N46" s="2" t="n">
        <v>995369.673663306</v>
      </c>
      <c r="O46" s="2" t="n">
        <v>98113.1268347856</v>
      </c>
      <c r="P46" s="2" t="n">
        <v>235311263535.08</v>
      </c>
      <c r="Q46" s="2" t="n">
        <v>23194522051.1916</v>
      </c>
      <c r="R46" s="1" t="n">
        <f aca="false">GEOMEAN(N46:O46)</f>
        <v>312504.129636117</v>
      </c>
      <c r="V46" s="25"/>
      <c r="W46" s="25"/>
      <c r="X46" s="25"/>
      <c r="AC46" s="0" t="n">
        <v>734551.059456908</v>
      </c>
      <c r="AD46" s="0" t="n">
        <v>53905.6753130632</v>
      </c>
      <c r="AE46" s="0" t="n">
        <v>39632004589.491</v>
      </c>
      <c r="AF46" s="0" t="n">
        <v>2908429501.12477</v>
      </c>
    </row>
    <row r="47" customFormat="false" ht="13.8" hidden="false" customHeight="false" outlineLevel="0" collapsed="false">
      <c r="A47" s="4" t="n">
        <v>656</v>
      </c>
      <c r="B47" s="0" t="s">
        <v>192</v>
      </c>
      <c r="C47" s="0" t="s">
        <v>275</v>
      </c>
      <c r="D47" s="0" t="s">
        <v>276</v>
      </c>
      <c r="E47" s="0" t="s">
        <v>277</v>
      </c>
      <c r="F47" s="0" t="s">
        <v>278</v>
      </c>
      <c r="G47" s="0" t="n">
        <v>18124.41</v>
      </c>
      <c r="H47" s="0" t="n">
        <v>415.17</v>
      </c>
      <c r="I47" s="0" t="n">
        <v>0.6</v>
      </c>
      <c r="J47" s="0" t="s">
        <v>279</v>
      </c>
      <c r="K47" s="0" t="n">
        <v>4003</v>
      </c>
      <c r="L47" s="1" t="n">
        <v>15707995553931.2</v>
      </c>
      <c r="M47" s="0" t="s">
        <v>278</v>
      </c>
      <c r="N47" s="2" t="n">
        <v>42837869.3514539</v>
      </c>
      <c r="O47" s="2" t="n">
        <v>1277286.45445314</v>
      </c>
      <c r="P47" s="2" t="n">
        <v>776411107652.184</v>
      </c>
      <c r="Q47" s="2" t="n">
        <v>23150063387.9551</v>
      </c>
      <c r="R47" s="1" t="n">
        <f aca="false">GEOMEAN(N47:O47)</f>
        <v>7397041.99394903</v>
      </c>
      <c r="V47" s="25"/>
      <c r="W47" s="25"/>
      <c r="X47" s="25"/>
      <c r="AC47" s="0" t="n">
        <v>8384902.9578549</v>
      </c>
      <c r="AD47" s="0" t="n">
        <v>562122.603122767</v>
      </c>
      <c r="AE47" s="0" t="n">
        <v>1488512289296.98</v>
      </c>
      <c r="AF47" s="0" t="n">
        <v>99789634661.9026</v>
      </c>
    </row>
    <row r="48" customFormat="false" ht="13.8" hidden="false" customHeight="false" outlineLevel="0" collapsed="false">
      <c r="A48" s="4" t="n">
        <v>2844</v>
      </c>
      <c r="B48" s="0" t="s">
        <v>50</v>
      </c>
      <c r="C48" s="0" t="s">
        <v>99</v>
      </c>
      <c r="D48" s="0" t="s">
        <v>100</v>
      </c>
      <c r="E48" s="0" t="s">
        <v>280</v>
      </c>
      <c r="F48" s="0" t="s">
        <v>281</v>
      </c>
      <c r="G48" s="0" t="n">
        <v>158623.93</v>
      </c>
      <c r="H48" s="0" t="n">
        <v>1291.71</v>
      </c>
      <c r="I48" s="0" t="n">
        <v>0.11</v>
      </c>
      <c r="J48" s="0" t="s">
        <v>282</v>
      </c>
      <c r="K48" s="0" t="n">
        <v>15951</v>
      </c>
      <c r="L48" s="1" t="n">
        <v>3815050311868.76</v>
      </c>
      <c r="M48" s="0" t="s">
        <v>281</v>
      </c>
      <c r="N48" s="2" t="n">
        <v>1749029.7381778</v>
      </c>
      <c r="O48" s="2" t="n">
        <v>143979.208878251</v>
      </c>
      <c r="P48" s="2" t="n">
        <v>277437970756.634</v>
      </c>
      <c r="Q48" s="2" t="n">
        <v>22838547950.559</v>
      </c>
      <c r="R48" s="1" t="n">
        <f aca="false">GEOMEAN(N48:O48)</f>
        <v>501820.603410595</v>
      </c>
      <c r="V48" s="25"/>
      <c r="W48" s="25"/>
      <c r="X48" s="25"/>
      <c r="AC48" s="0" t="n">
        <v>30513319.1884252</v>
      </c>
      <c r="AD48" s="0" t="n">
        <v>1479255.63693692</v>
      </c>
      <c r="AE48" s="0" t="n">
        <v>3328652220286.52</v>
      </c>
      <c r="AF48" s="0" t="n">
        <v>161369778549.993</v>
      </c>
    </row>
    <row r="49" customFormat="false" ht="13.8" hidden="false" customHeight="false" outlineLevel="0" collapsed="false">
      <c r="A49" s="4" t="n">
        <v>823</v>
      </c>
      <c r="B49" s="0" t="s">
        <v>41</v>
      </c>
      <c r="C49" s="0" t="s">
        <v>77</v>
      </c>
      <c r="D49" s="0" t="s">
        <v>283</v>
      </c>
      <c r="E49" s="0" t="s">
        <v>284</v>
      </c>
      <c r="F49" s="0" t="s">
        <v>285</v>
      </c>
      <c r="G49" s="0" t="n">
        <v>198619.68</v>
      </c>
      <c r="H49" s="0" t="n">
        <v>18044.36</v>
      </c>
      <c r="I49" s="0" t="n">
        <v>7.99</v>
      </c>
      <c r="J49" s="0" t="s">
        <v>286</v>
      </c>
      <c r="K49" s="0" t="n">
        <v>5229</v>
      </c>
      <c r="L49" s="1" t="n">
        <v>3103291988557.37</v>
      </c>
      <c r="M49" s="0" t="s">
        <v>285</v>
      </c>
      <c r="N49" s="2" t="n">
        <v>1182628.46476312</v>
      </c>
      <c r="O49" s="2" t="n">
        <v>109920.506303407</v>
      </c>
      <c r="P49" s="2" t="n">
        <v>234893287230.142</v>
      </c>
      <c r="Q49" s="2" t="n">
        <v>21832375787.4206</v>
      </c>
      <c r="R49" s="1" t="n">
        <f aca="false">GEOMEAN(N49:O49)</f>
        <v>360548.359607394</v>
      </c>
      <c r="V49" s="25"/>
      <c r="W49" s="25"/>
      <c r="X49" s="25"/>
      <c r="AC49" s="0" t="n">
        <v>40567280.8852281</v>
      </c>
      <c r="AD49" s="0" t="n">
        <v>1749666.63120517</v>
      </c>
      <c r="AE49" s="0" t="n">
        <v>1754550719525.66</v>
      </c>
      <c r="AF49" s="0" t="n">
        <v>75673764169.6095</v>
      </c>
    </row>
    <row r="50" customFormat="false" ht="13.8" hidden="false" customHeight="false" outlineLevel="0" collapsed="false">
      <c r="A50" s="4" t="n">
        <v>3295</v>
      </c>
      <c r="B50" s="0" t="s">
        <v>41</v>
      </c>
      <c r="C50" s="0" t="s">
        <v>84</v>
      </c>
      <c r="D50" s="0" t="s">
        <v>287</v>
      </c>
      <c r="E50" s="0" t="s">
        <v>288</v>
      </c>
      <c r="F50" s="0" t="s">
        <v>289</v>
      </c>
      <c r="G50" s="0" t="n">
        <v>69063.79</v>
      </c>
      <c r="H50" s="0" t="n">
        <v>-999</v>
      </c>
      <c r="I50" s="0" t="n">
        <v>0.4</v>
      </c>
      <c r="J50" s="0" t="s">
        <v>290</v>
      </c>
      <c r="K50" s="0" t="n">
        <v>41770</v>
      </c>
      <c r="L50" s="1" t="n">
        <v>5881489863927.78</v>
      </c>
      <c r="M50" s="0" t="s">
        <v>289</v>
      </c>
      <c r="N50" s="2" t="n">
        <v>5341011.56122572</v>
      </c>
      <c r="O50" s="2" t="n">
        <v>306847.826733216</v>
      </c>
      <c r="P50" s="2" t="n">
        <v>368870500852.065</v>
      </c>
      <c r="Q50" s="2" t="n">
        <v>21192073867.4592</v>
      </c>
      <c r="R50" s="1" t="n">
        <f aca="false">GEOMEAN(N50:O50)</f>
        <v>1280186.6231605</v>
      </c>
      <c r="V50" s="25"/>
      <c r="W50" s="25"/>
      <c r="X50" s="25"/>
      <c r="AC50" s="0" t="n">
        <v>5994811.00574841</v>
      </c>
      <c r="AD50" s="0" t="n">
        <v>437745.493276085</v>
      </c>
      <c r="AE50" s="0" t="n">
        <v>1235269234473.01</v>
      </c>
      <c r="AF50" s="0" t="n">
        <v>90200264838.1492</v>
      </c>
    </row>
    <row r="51" customFormat="false" ht="13.8" hidden="false" customHeight="false" outlineLevel="0" collapsed="false">
      <c r="A51" s="4" t="n">
        <v>341</v>
      </c>
      <c r="B51" s="0" t="s">
        <v>41</v>
      </c>
      <c r="C51" s="0" t="s">
        <v>42</v>
      </c>
      <c r="D51" s="0" t="s">
        <v>291</v>
      </c>
      <c r="E51" s="0" t="s">
        <v>292</v>
      </c>
      <c r="F51" s="0" t="s">
        <v>293</v>
      </c>
      <c r="G51" s="0" t="n">
        <v>112518.53</v>
      </c>
      <c r="H51" s="0" t="n">
        <v>4199.99</v>
      </c>
      <c r="I51" s="0" t="n">
        <v>0.12</v>
      </c>
      <c r="J51" s="0" t="s">
        <v>294</v>
      </c>
      <c r="K51" s="0" t="n">
        <v>2828</v>
      </c>
      <c r="L51" s="1" t="n">
        <v>4234153348939.04</v>
      </c>
      <c r="M51" s="0" t="s">
        <v>293</v>
      </c>
      <c r="N51" s="2" t="n">
        <v>2574307.45296492</v>
      </c>
      <c r="O51" s="2" t="n">
        <v>186376.374427445</v>
      </c>
      <c r="P51" s="2" t="n">
        <v>289657290375.657</v>
      </c>
      <c r="Q51" s="2" t="n">
        <v>20970795677.3057</v>
      </c>
      <c r="R51" s="1" t="n">
        <f aca="false">GEOMEAN(N51:O51)</f>
        <v>692668.816784149</v>
      </c>
      <c r="V51" s="25"/>
      <c r="W51" s="25"/>
      <c r="X51" s="25"/>
      <c r="AD51" s="0" t="n">
        <v>329101.170900445</v>
      </c>
      <c r="AF51" s="0" t="n">
        <v>55781542687.6912</v>
      </c>
    </row>
    <row r="52" customFormat="false" ht="13.8" hidden="false" customHeight="false" outlineLevel="0" collapsed="false">
      <c r="A52" s="4" t="n">
        <v>120</v>
      </c>
      <c r="B52" s="0" t="s">
        <v>41</v>
      </c>
      <c r="C52" s="0" t="s">
        <v>77</v>
      </c>
      <c r="D52" s="0" t="s">
        <v>295</v>
      </c>
      <c r="E52" s="0" t="s">
        <v>296</v>
      </c>
      <c r="F52" s="0" t="s">
        <v>297</v>
      </c>
      <c r="G52" s="0" t="n">
        <v>62006.6</v>
      </c>
      <c r="H52" s="0" t="n">
        <v>4400.72</v>
      </c>
      <c r="I52" s="0" t="n">
        <v>0.5</v>
      </c>
      <c r="J52" s="0" t="s">
        <v>298</v>
      </c>
      <c r="K52" s="0" t="n">
        <v>4150</v>
      </c>
      <c r="L52" s="1" t="n">
        <v>6162598452237.11</v>
      </c>
      <c r="M52" s="0" t="s">
        <v>297</v>
      </c>
      <c r="N52" s="2" t="n">
        <v>6114766.83796521</v>
      </c>
      <c r="O52" s="2" t="n">
        <v>336151.867817291</v>
      </c>
      <c r="P52" s="2" t="n">
        <v>379155901414.973</v>
      </c>
      <c r="Q52" s="2" t="n">
        <v>20843634406.9996</v>
      </c>
      <c r="R52" s="1" t="n">
        <f aca="false">GEOMEAN(N52:O52)</f>
        <v>1433698.11810201</v>
      </c>
      <c r="V52" s="25"/>
      <c r="W52" s="25"/>
      <c r="X52" s="25"/>
      <c r="AD52" s="0" t="n">
        <v>1214219.52914025</v>
      </c>
      <c r="AF52" s="0" t="n">
        <v>102566993524.552</v>
      </c>
    </row>
    <row r="53" customFormat="false" ht="13.8" hidden="false" customHeight="false" outlineLevel="0" collapsed="false">
      <c r="A53" s="4" t="n">
        <v>641</v>
      </c>
      <c r="B53" s="0" t="s">
        <v>50</v>
      </c>
      <c r="C53" s="0" t="s">
        <v>99</v>
      </c>
      <c r="D53" s="0" t="s">
        <v>299</v>
      </c>
      <c r="E53" s="0" t="s">
        <v>300</v>
      </c>
      <c r="F53" s="0" t="s">
        <v>301</v>
      </c>
      <c r="G53" s="0" t="n">
        <v>11964.38</v>
      </c>
      <c r="H53" s="0" t="n">
        <v>195.86</v>
      </c>
      <c r="I53" s="0" t="n">
        <v>-999</v>
      </c>
      <c r="J53" s="0" t="s">
        <v>302</v>
      </c>
      <c r="K53" s="0" t="n">
        <v>3847</v>
      </c>
      <c r="L53" s="1" t="n">
        <v>17204940118472.7</v>
      </c>
      <c r="M53" s="0" t="s">
        <v>301</v>
      </c>
      <c r="N53" s="2" t="n">
        <v>66012688.783992</v>
      </c>
      <c r="O53" s="2" t="n">
        <v>1701159.38608994</v>
      </c>
      <c r="P53" s="2" t="n">
        <v>789800893433.418</v>
      </c>
      <c r="Q53" s="2" t="n">
        <v>20353317335.7467</v>
      </c>
      <c r="R53" s="1" t="n">
        <f aca="false">GEOMEAN(N53:O53)</f>
        <v>10597080.0282871</v>
      </c>
      <c r="V53" s="25"/>
      <c r="W53" s="25"/>
      <c r="X53" s="25"/>
      <c r="AC53" s="0" t="n">
        <v>101599349.092562</v>
      </c>
      <c r="AD53" s="0" t="n">
        <v>3352874.93223304</v>
      </c>
      <c r="AE53" s="0" t="n">
        <v>1588927460360.95</v>
      </c>
      <c r="AF53" s="0" t="n">
        <v>52436113996.4324</v>
      </c>
    </row>
    <row r="54" customFormat="false" ht="13.8" hidden="false" customHeight="false" outlineLevel="0" collapsed="false">
      <c r="A54" s="4" t="n">
        <v>2</v>
      </c>
      <c r="B54" s="0" t="s">
        <v>50</v>
      </c>
      <c r="C54" s="0" t="s">
        <v>92</v>
      </c>
      <c r="D54" s="0" t="s">
        <v>93</v>
      </c>
      <c r="E54" s="0" t="s">
        <v>303</v>
      </c>
      <c r="F54" s="0" t="s">
        <v>304</v>
      </c>
      <c r="G54" s="0" t="n">
        <v>11989.1</v>
      </c>
      <c r="H54" s="0" t="n">
        <v>200.01</v>
      </c>
      <c r="I54" s="0" t="n">
        <v>0.25</v>
      </c>
      <c r="J54" s="0" t="s">
        <v>305</v>
      </c>
      <c r="K54" s="0" t="n">
        <v>3745</v>
      </c>
      <c r="L54" s="1" t="n">
        <v>17098504203572.8</v>
      </c>
      <c r="M54" s="0" t="s">
        <v>304</v>
      </c>
      <c r="N54" s="2" t="n">
        <v>65493100.1644605</v>
      </c>
      <c r="O54" s="2" t="n">
        <v>1691618.93768753</v>
      </c>
      <c r="P54" s="2" t="n">
        <v>785203327181.734</v>
      </c>
      <c r="Q54" s="2" t="n">
        <v>20280988605.8296</v>
      </c>
      <c r="R54" s="1" t="n">
        <f aca="false">GEOMEAN(N54:O54)</f>
        <v>10525652.8788512</v>
      </c>
      <c r="V54" s="25"/>
      <c r="W54" s="25"/>
      <c r="X54" s="25"/>
      <c r="AC54" s="0" t="n">
        <v>3623516.89098749</v>
      </c>
      <c r="AD54" s="0" t="n">
        <v>315036.346868251</v>
      </c>
      <c r="AE54" s="0" t="n">
        <v>2147535189243.65</v>
      </c>
      <c r="AF54" s="0" t="n">
        <v>186711325252.292</v>
      </c>
    </row>
    <row r="55" customFormat="false" ht="13.8" hidden="false" customHeight="false" outlineLevel="0" collapsed="false">
      <c r="A55" s="4" t="n">
        <v>4549</v>
      </c>
      <c r="B55" s="0" t="s">
        <v>41</v>
      </c>
      <c r="C55" s="0" t="s">
        <v>77</v>
      </c>
      <c r="D55" s="0" t="s">
        <v>171</v>
      </c>
      <c r="E55" s="0" t="s">
        <v>306</v>
      </c>
      <c r="F55" s="0" t="s">
        <v>307</v>
      </c>
      <c r="G55" s="0" t="n">
        <v>270998.37</v>
      </c>
      <c r="H55" s="0" t="n">
        <v>19944.92</v>
      </c>
      <c r="I55" s="0" t="n">
        <v>0.4</v>
      </c>
      <c r="J55" s="0" t="s">
        <v>308</v>
      </c>
      <c r="K55" s="0" t="n">
        <v>22047</v>
      </c>
      <c r="L55" s="1" t="n">
        <v>2217282327608.96</v>
      </c>
      <c r="M55" s="0" t="s">
        <v>307</v>
      </c>
      <c r="N55" s="2" t="n">
        <v>654519.192141065</v>
      </c>
      <c r="O55" s="2" t="n">
        <v>72941.8857856249</v>
      </c>
      <c r="P55" s="2" t="n">
        <v>177373634203.945</v>
      </c>
      <c r="Q55" s="2" t="n">
        <v>19767132152.6305</v>
      </c>
      <c r="R55" s="1" t="n">
        <f aca="false">GEOMEAN(N55:O55)</f>
        <v>218499.117063783</v>
      </c>
      <c r="V55" s="25"/>
      <c r="W55" s="25"/>
      <c r="X55" s="25"/>
      <c r="AC55" s="0" t="n">
        <v>8203012.38962833</v>
      </c>
      <c r="AD55" s="0" t="n">
        <v>549705.496654124</v>
      </c>
      <c r="AE55" s="0" t="n">
        <v>1320175259540.27</v>
      </c>
      <c r="AF55" s="0" t="n">
        <v>88468426261.7519</v>
      </c>
    </row>
    <row r="56" customFormat="false" ht="13.8" hidden="false" customHeight="false" outlineLevel="0" collapsed="false">
      <c r="A56" s="4" t="n">
        <v>4112</v>
      </c>
      <c r="B56" s="0" t="s">
        <v>41</v>
      </c>
      <c r="C56" s="0" t="s">
        <v>77</v>
      </c>
      <c r="D56" s="0" t="s">
        <v>309</v>
      </c>
      <c r="E56" s="0" t="s">
        <v>310</v>
      </c>
      <c r="F56" s="0" t="s">
        <v>311</v>
      </c>
      <c r="G56" s="0" t="n">
        <v>15639.15</v>
      </c>
      <c r="H56" s="0" t="n">
        <v>1581.45</v>
      </c>
      <c r="I56" s="0" t="n">
        <v>2.42</v>
      </c>
      <c r="J56" s="0" t="s">
        <v>312</v>
      </c>
      <c r="K56" s="0" t="n">
        <v>21203</v>
      </c>
      <c r="L56" s="1" t="n">
        <v>13576011167444.5</v>
      </c>
      <c r="M56" s="0" t="s">
        <v>311</v>
      </c>
      <c r="N56" s="2" t="n">
        <v>41795447.6657046</v>
      </c>
      <c r="O56" s="2" t="n">
        <v>1241625.80276601</v>
      </c>
      <c r="P56" s="2" t="n">
        <v>653645275361.104</v>
      </c>
      <c r="Q56" s="2" t="n">
        <v>19417972173.328</v>
      </c>
      <c r="R56" s="1" t="n">
        <f aca="false">GEOMEAN(N56:O56)</f>
        <v>7203770.28089426</v>
      </c>
      <c r="V56" s="25"/>
      <c r="W56" s="25"/>
      <c r="X56" s="25"/>
      <c r="AC56" s="0" t="n">
        <v>12059047.8248683</v>
      </c>
      <c r="AD56" s="0" t="n">
        <v>784197.638415579</v>
      </c>
      <c r="AE56" s="0" t="n">
        <v>5570083355183</v>
      </c>
      <c r="AF56" s="0" t="n">
        <v>362221485174.361</v>
      </c>
    </row>
    <row r="57" customFormat="false" ht="13.8" hidden="false" customHeight="false" outlineLevel="0" collapsed="false">
      <c r="A57" s="4" t="n">
        <v>4348</v>
      </c>
      <c r="B57" s="0" t="s">
        <v>50</v>
      </c>
      <c r="C57" s="0" t="s">
        <v>234</v>
      </c>
      <c r="D57" s="0" t="s">
        <v>313</v>
      </c>
      <c r="E57" s="0" t="s">
        <v>240</v>
      </c>
      <c r="F57" s="0" t="s">
        <v>314</v>
      </c>
      <c r="G57" s="0" t="n">
        <v>19322.22</v>
      </c>
      <c r="H57" s="0" t="n">
        <v>-999</v>
      </c>
      <c r="I57" s="0" t="n">
        <v>0.35</v>
      </c>
      <c r="J57" s="0" t="s">
        <v>242</v>
      </c>
      <c r="K57" s="0" t="n">
        <v>1793</v>
      </c>
      <c r="L57" s="1" t="n">
        <v>11817071133471.9</v>
      </c>
      <c r="M57" s="0" t="s">
        <v>314</v>
      </c>
      <c r="N57" s="2" t="n">
        <v>30575317.6179347</v>
      </c>
      <c r="O57" s="2" t="n">
        <v>1003048.58215176</v>
      </c>
      <c r="P57" s="2" t="n">
        <v>590783013583.61</v>
      </c>
      <c r="Q57" s="2" t="n">
        <v>19381125375.0243</v>
      </c>
      <c r="R57" s="1" t="n">
        <f aca="false">GEOMEAN(N57:O57)</f>
        <v>5537917.38702458</v>
      </c>
      <c r="V57" s="25"/>
      <c r="W57" s="25"/>
      <c r="X57" s="25"/>
      <c r="AD57" s="0" t="n">
        <v>2123647.57454023</v>
      </c>
      <c r="AF57" s="0" t="n">
        <v>41033585637.7327</v>
      </c>
    </row>
    <row r="58" customFormat="false" ht="13.8" hidden="false" customHeight="false" outlineLevel="0" collapsed="false">
      <c r="A58" s="4" t="n">
        <v>1257</v>
      </c>
      <c r="B58" s="0" t="s">
        <v>50</v>
      </c>
      <c r="C58" s="0" t="s">
        <v>99</v>
      </c>
      <c r="D58" s="0" t="s">
        <v>315</v>
      </c>
      <c r="E58" s="0" t="s">
        <v>316</v>
      </c>
      <c r="F58" s="0" t="s">
        <v>317</v>
      </c>
      <c r="G58" s="0" t="n">
        <v>4573.08</v>
      </c>
      <c r="H58" s="0" t="n">
        <v>106.4</v>
      </c>
      <c r="I58" s="0" t="n">
        <v>0.36</v>
      </c>
      <c r="J58" s="0" t="s">
        <v>318</v>
      </c>
      <c r="K58" s="0" t="n">
        <v>60354712</v>
      </c>
      <c r="L58" s="1" t="n">
        <v>29179663482988</v>
      </c>
      <c r="M58" s="0" t="s">
        <v>317</v>
      </c>
      <c r="N58" s="2" t="n">
        <v>246824716.23115</v>
      </c>
      <c r="O58" s="2" t="n">
        <v>4164836.34116838</v>
      </c>
      <c r="P58" s="2" t="n">
        <v>1128749173302.35</v>
      </c>
      <c r="Q58" s="2" t="n">
        <v>19046129775.0703</v>
      </c>
      <c r="R58" s="1" t="n">
        <f aca="false">GEOMEAN(N58:O58)</f>
        <v>32062198.1164434</v>
      </c>
      <c r="V58" s="25"/>
      <c r="W58" s="25"/>
      <c r="X58" s="25"/>
      <c r="AD58" s="0" t="n">
        <v>1552134.92598822</v>
      </c>
      <c r="AF58" s="0" t="n">
        <v>49355888392.3709</v>
      </c>
    </row>
    <row r="59" customFormat="false" ht="13.8" hidden="false" customHeight="false" outlineLevel="0" collapsed="false">
      <c r="A59" s="4" t="n">
        <v>2056</v>
      </c>
      <c r="B59" s="0" t="s">
        <v>41</v>
      </c>
      <c r="C59" s="0" t="s">
        <v>42</v>
      </c>
      <c r="D59" s="0" t="s">
        <v>319</v>
      </c>
      <c r="E59" s="0" t="s">
        <v>320</v>
      </c>
      <c r="F59" s="0" t="s">
        <v>321</v>
      </c>
      <c r="G59" s="0" t="n">
        <v>20546.86</v>
      </c>
      <c r="H59" s="0" t="n">
        <v>-999</v>
      </c>
      <c r="I59" s="0" t="n">
        <v>9.3</v>
      </c>
      <c r="J59" s="0" t="s">
        <v>322</v>
      </c>
      <c r="K59" s="0" t="n">
        <v>29619</v>
      </c>
      <c r="L59" s="1" t="n">
        <v>10958435227958.1</v>
      </c>
      <c r="M59" s="0" t="s">
        <v>321</v>
      </c>
      <c r="N59" s="2" t="n">
        <v>26957013.4545311</v>
      </c>
      <c r="O59" s="2" t="n">
        <v>918885.382940521</v>
      </c>
      <c r="P59" s="2" t="n">
        <v>553881981468.367</v>
      </c>
      <c r="Q59" s="2" t="n">
        <v>18880209319.3253</v>
      </c>
      <c r="R59" s="1" t="n">
        <f aca="false">GEOMEAN(N59:O59)</f>
        <v>4976987.60608258</v>
      </c>
      <c r="V59" s="25"/>
      <c r="W59" s="25"/>
      <c r="X59" s="25"/>
      <c r="AC59" s="0" t="n">
        <v>1760840.77195887</v>
      </c>
      <c r="AD59" s="0" t="n">
        <v>173041.588532704</v>
      </c>
      <c r="AE59" s="0" t="n">
        <v>477184979030.394</v>
      </c>
      <c r="AF59" s="0" t="n">
        <v>46893988434.5735</v>
      </c>
    </row>
    <row r="60" customFormat="false" ht="13.8" hidden="false" customHeight="false" outlineLevel="0" collapsed="false">
      <c r="A60" s="4" t="n">
        <v>2784</v>
      </c>
      <c r="B60" s="0" t="s">
        <v>41</v>
      </c>
      <c r="C60" s="0" t="s">
        <v>77</v>
      </c>
      <c r="D60" s="0" t="s">
        <v>323</v>
      </c>
      <c r="E60" s="0" t="s">
        <v>324</v>
      </c>
      <c r="F60" s="0" t="s">
        <v>325</v>
      </c>
      <c r="G60" s="0" t="n">
        <v>199798.95</v>
      </c>
      <c r="H60" s="0" t="n">
        <v>9706.02</v>
      </c>
      <c r="I60" s="0" t="n">
        <v>-999</v>
      </c>
      <c r="J60" s="0" t="s">
        <v>326</v>
      </c>
      <c r="K60" s="0" t="n">
        <v>15568</v>
      </c>
      <c r="L60" s="1" t="n">
        <v>2528478242993.96</v>
      </c>
      <c r="M60" s="0" t="s">
        <v>325</v>
      </c>
      <c r="N60" s="2" t="n">
        <v>958896.225890929</v>
      </c>
      <c r="O60" s="2" t="n">
        <v>94356.7197448931</v>
      </c>
      <c r="P60" s="2" t="n">
        <v>191586459091.97</v>
      </c>
      <c r="Q60" s="2" t="n">
        <v>18852373530.4739</v>
      </c>
      <c r="R60" s="1" t="n">
        <f aca="false">GEOMEAN(N60:O60)</f>
        <v>300796.114421091</v>
      </c>
      <c r="V60" s="25"/>
      <c r="W60" s="25"/>
      <c r="X60" s="25"/>
      <c r="AC60" s="0" t="n">
        <v>25926029.3774273</v>
      </c>
      <c r="AD60" s="0" t="n">
        <v>1305789.98442768</v>
      </c>
      <c r="AE60" s="0" t="n">
        <v>2864826246205.71</v>
      </c>
      <c r="AF60" s="0" t="n">
        <v>144289793279.259</v>
      </c>
    </row>
    <row r="61" customFormat="false" ht="13.8" hidden="false" customHeight="false" outlineLevel="0" collapsed="false">
      <c r="A61" s="4" t="n">
        <v>759</v>
      </c>
      <c r="B61" s="0" t="s">
        <v>50</v>
      </c>
      <c r="C61" s="0" t="s">
        <v>327</v>
      </c>
      <c r="D61" s="0" t="s">
        <v>328</v>
      </c>
      <c r="E61" s="0" t="s">
        <v>329</v>
      </c>
      <c r="F61" s="0" t="s">
        <v>330</v>
      </c>
      <c r="G61" s="0" t="n">
        <v>12075.58</v>
      </c>
      <c r="H61" s="0" t="n">
        <v>317.3</v>
      </c>
      <c r="I61" s="0" t="n">
        <v>-999</v>
      </c>
      <c r="J61" s="0" t="s">
        <v>189</v>
      </c>
      <c r="K61" s="0" t="n">
        <v>41695</v>
      </c>
      <c r="L61" s="1" t="n">
        <v>15260298131730</v>
      </c>
      <c r="M61" s="0" t="s">
        <v>330</v>
      </c>
      <c r="N61" s="2" t="n">
        <v>58107828.0507997</v>
      </c>
      <c r="O61" s="2" t="n">
        <v>1550921.31110029</v>
      </c>
      <c r="P61" s="2" t="n">
        <v>701685726253.676</v>
      </c>
      <c r="Q61" s="2" t="n">
        <v>18728274365.8964</v>
      </c>
      <c r="R61" s="1" t="n">
        <f aca="false">GEOMEAN(N61:O61)</f>
        <v>9493190.65782079</v>
      </c>
      <c r="AD61" s="0" t="n">
        <v>714190.278662161</v>
      </c>
      <c r="AF61" s="0" t="n">
        <v>140186624322.899</v>
      </c>
    </row>
    <row r="62" customFormat="false" ht="13.8" hidden="false" customHeight="false" outlineLevel="0" collapsed="false">
      <c r="A62" s="4" t="n">
        <v>2819</v>
      </c>
      <c r="B62" s="0" t="s">
        <v>41</v>
      </c>
      <c r="C62" s="0" t="s">
        <v>77</v>
      </c>
      <c r="D62" s="0" t="s">
        <v>331</v>
      </c>
      <c r="E62" s="0" t="s">
        <v>332</v>
      </c>
      <c r="F62" s="0" t="s">
        <v>333</v>
      </c>
      <c r="G62" s="0" t="n">
        <v>113998.72</v>
      </c>
      <c r="H62" s="0" t="n">
        <v>3232.64</v>
      </c>
      <c r="I62" s="0" t="n">
        <v>0.02</v>
      </c>
      <c r="J62" s="0" t="s">
        <v>334</v>
      </c>
      <c r="K62" s="0" t="n">
        <v>15733</v>
      </c>
      <c r="L62" s="1" t="n">
        <v>3583607690746.78</v>
      </c>
      <c r="M62" s="0" t="s">
        <v>333</v>
      </c>
      <c r="N62" s="2" t="n">
        <v>2155503.24246851</v>
      </c>
      <c r="O62" s="2" t="n">
        <v>163869.054916106</v>
      </c>
      <c r="P62" s="2" t="n">
        <v>245724610597.26</v>
      </c>
      <c r="Q62" s="2" t="n">
        <v>18680862508.0458</v>
      </c>
      <c r="R62" s="1" t="n">
        <f aca="false">GEOMEAN(N62:O62)</f>
        <v>594323.379324689</v>
      </c>
      <c r="AD62" s="0" t="n">
        <v>264286.618661481</v>
      </c>
      <c r="AF62" s="0" t="n">
        <v>98236343088.4896</v>
      </c>
    </row>
    <row r="63" customFormat="false" ht="13.8" hidden="false" customHeight="false" outlineLevel="0" collapsed="false">
      <c r="A63" s="4" t="n">
        <v>3296</v>
      </c>
      <c r="B63" s="0" t="s">
        <v>41</v>
      </c>
      <c r="C63" s="0" t="s">
        <v>84</v>
      </c>
      <c r="D63" s="0" t="s">
        <v>287</v>
      </c>
      <c r="E63" s="0" t="s">
        <v>335</v>
      </c>
      <c r="F63" s="0" t="s">
        <v>336</v>
      </c>
      <c r="G63" s="0" t="n">
        <v>70000.31</v>
      </c>
      <c r="H63" s="0" t="n">
        <v>750</v>
      </c>
      <c r="I63" s="0" t="n">
        <v>0.23</v>
      </c>
      <c r="J63" s="0" t="s">
        <v>337</v>
      </c>
      <c r="K63" s="0" t="n">
        <v>41771</v>
      </c>
      <c r="L63" s="1" t="n">
        <v>4799556715819.14</v>
      </c>
      <c r="M63" s="0" t="s">
        <v>336</v>
      </c>
      <c r="N63" s="2" t="n">
        <v>4310512.99001051</v>
      </c>
      <c r="O63" s="2" t="n">
        <v>262647.845671339</v>
      </c>
      <c r="P63" s="2" t="n">
        <v>301737245559.762</v>
      </c>
      <c r="Q63" s="2" t="n">
        <v>18385430617.8259</v>
      </c>
      <c r="R63" s="1" t="n">
        <f aca="false">GEOMEAN(N63:O63)</f>
        <v>1064023.9426651</v>
      </c>
      <c r="AC63" s="0" t="n">
        <v>14870898.8776463</v>
      </c>
      <c r="AD63" s="0" t="n">
        <v>846286.964607363</v>
      </c>
      <c r="AE63" s="0" t="n">
        <v>1482839636156.41</v>
      </c>
      <c r="AF63" s="0" t="n">
        <v>84386819183.3819</v>
      </c>
    </row>
    <row r="64" customFormat="false" ht="13.8" hidden="false" customHeight="false" outlineLevel="0" collapsed="false">
      <c r="A64" s="4" t="n">
        <v>1886</v>
      </c>
      <c r="B64" s="0" t="s">
        <v>50</v>
      </c>
      <c r="C64" s="0" t="s">
        <v>234</v>
      </c>
      <c r="D64" s="0" t="s">
        <v>338</v>
      </c>
      <c r="E64" s="0" t="s">
        <v>277</v>
      </c>
      <c r="F64" s="0" t="s">
        <v>339</v>
      </c>
      <c r="G64" s="0" t="n">
        <v>8087.42</v>
      </c>
      <c r="H64" s="0" t="n">
        <v>135.94</v>
      </c>
      <c r="I64" s="0" t="n">
        <v>1.12</v>
      </c>
      <c r="J64" s="0" t="s">
        <v>340</v>
      </c>
      <c r="K64" s="0" t="n">
        <v>12302</v>
      </c>
      <c r="L64" s="1" t="n">
        <v>19086449836679.7</v>
      </c>
      <c r="M64" s="0" t="s">
        <v>339</v>
      </c>
      <c r="N64" s="2" t="n">
        <v>101042791.777757</v>
      </c>
      <c r="O64" s="2" t="n">
        <v>2258343.83586032</v>
      </c>
      <c r="P64" s="2" t="n">
        <v>817175495079.27</v>
      </c>
      <c r="Q64" s="2" t="n">
        <v>18264175105.0135</v>
      </c>
      <c r="R64" s="1" t="n">
        <f aca="false">GEOMEAN(N64:O64)</f>
        <v>15105938.1029255</v>
      </c>
      <c r="AC64" s="0" t="n">
        <v>38559612.2046146</v>
      </c>
      <c r="AD64" s="0" t="n">
        <v>1100344.62376259</v>
      </c>
      <c r="AE64" s="0" t="n">
        <v>185871212286.636</v>
      </c>
      <c r="AF64" s="0" t="n">
        <v>5304057210.60026</v>
      </c>
    </row>
  </sheetData>
  <autoFilter ref="A1:AB64"/>
  <hyperlinks>
    <hyperlink ref="W3" r:id="rId1" display="Possible links - http://alcesjournal.org/index.php/alces/article/viewFile/155/199"/>
    <hyperlink ref="W10" r:id="rId2" display="Taking the geometric mean density of 1 per 12 km^2 and 1 per 120 km^2. Based on country by country assesment it is 167210 (http://www.carnivoreconservation.org/files/actionplans/canids.pdf)"/>
    <hyperlink ref="W22" r:id="rId3" display="More detailed account - https://repository.up.ac.za/bitstream/handle/2263/52926/Havemann_Roan_2016.pdf?sequence=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855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2018-06-27T12:43:17Z</dcterms:created>
  <dc:creator/>
  <dc:description/>
  <dc:language>en-US</dc:language>
  <cp:lastModifiedBy/>
  <dcterms:modified xsi:type="dcterms:W3CDTF">2018-07-01T16:13:44Z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