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<sst xmlns="http://schemas.openxmlformats.org/spreadsheetml/2006/main" count="47" uniqueCount="34">
  <si>
    <t>Price change</t>
  </si>
  <si>
    <t>ETH Price</t>
  </si>
  <si>
    <t>Holding ETH and USDC</t>
  </si>
  <si>
    <t>Not in the pool 
(Not hedging)</t>
  </si>
  <si>
    <t>Amount of ETH</t>
  </si>
  <si>
    <t>Amount of USDC</t>
  </si>
  <si>
    <t>total value</t>
  </si>
  <si>
    <t>Hedging</t>
  </si>
  <si>
    <t>Not Hedging</t>
  </si>
  <si>
    <t>In the pool</t>
  </si>
  <si>
    <t xml:space="preserve"> IL rate</t>
  </si>
  <si>
    <t>IL</t>
  </si>
  <si>
    <t xml:space="preserve"> total value</t>
  </si>
  <si>
    <t>Hedging with two options</t>
  </si>
  <si>
    <t>Buy ETH $2700 Call</t>
  </si>
  <si>
    <t>Option Premium</t>
  </si>
  <si>
    <t>Profit of exercising</t>
  </si>
  <si>
    <t>Buy ETH $2900 Call</t>
  </si>
  <si>
    <t>Buy ETH $3000 Call</t>
  </si>
  <si>
    <t>Buy ETH $2100 Put</t>
  </si>
  <si>
    <t>Buy ETH $2000 Put</t>
  </si>
  <si>
    <t>Total Value when hedging</t>
  </si>
  <si>
    <t>Rate of loss when hedging</t>
  </si>
  <si>
    <t>Fee Calculation</t>
  </si>
  <si>
    <t>Pa</t>
  </si>
  <si>
    <t>deposit</t>
  </si>
  <si>
    <t>amount after buying options</t>
  </si>
  <si>
    <t>day</t>
  </si>
  <si>
    <t>fee</t>
  </si>
  <si>
    <t>Pb</t>
  </si>
  <si>
    <t>factor</t>
  </si>
  <si>
    <t>P0</t>
  </si>
  <si>
    <t>ETH P</t>
  </si>
  <si>
    <t>USDC 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</si>
</sst>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 * #,##0.00_ ;_ * \-#,##0.00_ ;_ * &quot;-&quot;??.00_ ;_ @_ "/>
    <numFmt numFmtId="165" formatCode="_ * #,##0_ ;_ * \-#,##0_ ;_ * &quot;-&quot;??_ ;_ @_ "/>
    <numFmt numFmtId="166" formatCode="_ * #,##0.0000_ ;_ * \-#,##0.0000_ ;_ * &quot;-&quot;??.0000_ ;_ @_ "/>
    <numFmt numFmtId="167" formatCode="_ * #,##0.00000_ ;_ * \-#,##0.00000_ ;_ * &quot;-&quot;??.00000_ ;_ @_ "/>
    <numFmt numFmtId="168" formatCode="0.0000"/>
  </numFmts>
  <fonts count="6">
    <font>
      <sz val="10.0"/>
      <color rgb="FF000000"/>
      <name val="Arial"/>
      <scheme val="minor"/>
    </font>
    <font>
      <b/>
      <sz val="11.0"/>
      <color theme="1"/>
      <name val="&quot;Work Sans&quot;"/>
    </font>
    <font/>
    <font>
      <sz val="11.0"/>
      <color theme="1"/>
      <name val="Calibri"/>
    </font>
    <font>
      <sz val="11.0"/>
      <color theme="1"/>
      <name val="&quot;Work Sans&quot;"/>
    </font>
    <font>
      <sz val="12.0"/>
      <color rgb="FF000000"/>
      <name val="等线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4" xfId="0" applyAlignment="1" applyBorder="1" applyFont="1" applyNumberForma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3" fillId="0" fontId="1" numFmtId="164" xfId="0" applyAlignment="1" applyBorder="1" applyFont="1" applyNumberFormat="1">
      <alignment horizontal="right" vertical="bottom"/>
    </xf>
    <xf borderId="3" fillId="0" fontId="1" numFmtId="4" xfId="0" applyAlignment="1" applyBorder="1" applyFont="1" applyNumberFormat="1">
      <alignment horizontal="right" vertical="bottom"/>
    </xf>
    <xf borderId="4" fillId="0" fontId="1" numFmtId="165" xfId="0" applyAlignment="1" applyBorder="1" applyFont="1" applyNumberFormat="1">
      <alignment horizontal="center" vertical="bottom"/>
    </xf>
    <xf borderId="5" fillId="0" fontId="2" numFmtId="0" xfId="0" applyBorder="1" applyFont="1"/>
    <xf borderId="6" fillId="0" fontId="2" numFmtId="0" xfId="0" applyBorder="1" applyFont="1"/>
    <xf borderId="6" fillId="0" fontId="1" numFmtId="164" xfId="0" applyAlignment="1" applyBorder="1" applyFont="1" applyNumberFormat="1">
      <alignment horizontal="right" vertical="bottom"/>
    </xf>
    <xf borderId="6" fillId="0" fontId="1" numFmtId="165" xfId="0" applyAlignment="1" applyBorder="1" applyFont="1" applyNumberFormat="1">
      <alignment horizontal="right" vertical="bottom"/>
    </xf>
    <xf borderId="5" fillId="0" fontId="3" numFmtId="165" xfId="0" applyAlignment="1" applyBorder="1" applyFont="1" applyNumberFormat="1">
      <alignment vertical="bottom"/>
    </xf>
    <xf borderId="5" fillId="0" fontId="3" numFmtId="164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7" fillId="2" fontId="4" numFmtId="165" xfId="0" applyAlignment="1" applyBorder="1" applyFill="1" applyFont="1" applyNumberFormat="1">
      <alignment horizontal="center" shrinkToFit="0" wrapText="1"/>
    </xf>
    <xf borderId="8" fillId="2" fontId="4" numFmtId="165" xfId="0" applyAlignment="1" applyBorder="1" applyFont="1" applyNumberFormat="1">
      <alignment horizontal="center" shrinkToFit="0" wrapText="1"/>
    </xf>
    <xf borderId="6" fillId="2" fontId="4" numFmtId="165" xfId="0" applyAlignment="1" applyBorder="1" applyFont="1" applyNumberFormat="1">
      <alignment vertical="bottom"/>
    </xf>
    <xf borderId="6" fillId="2" fontId="4" numFmtId="166" xfId="0" applyAlignment="1" applyBorder="1" applyFont="1" applyNumberFormat="1">
      <alignment horizontal="right" vertical="bottom"/>
    </xf>
    <xf borderId="6" fillId="2" fontId="4" numFmtId="167" xfId="0" applyAlignment="1" applyBorder="1" applyFont="1" applyNumberFormat="1">
      <alignment horizontal="right" vertical="bottom"/>
    </xf>
    <xf borderId="7" fillId="0" fontId="2" numFmtId="0" xfId="0" applyBorder="1" applyFont="1"/>
    <xf borderId="8" fillId="0" fontId="2" numFmtId="0" xfId="0" applyBorder="1" applyFont="1"/>
    <xf borderId="6" fillId="2" fontId="4" numFmtId="165" xfId="0" applyAlignment="1" applyBorder="1" applyFont="1" applyNumberFormat="1">
      <alignment horizontal="right" vertical="bottom"/>
    </xf>
    <xf borderId="6" fillId="2" fontId="3" numFmtId="166" xfId="0" applyAlignment="1" applyBorder="1" applyFont="1" applyNumberFormat="1">
      <alignment horizontal="right" vertical="bottom"/>
    </xf>
    <xf borderId="6" fillId="2" fontId="3" numFmtId="168" xfId="0" applyAlignment="1" applyBorder="1" applyFont="1" applyNumberFormat="1">
      <alignment horizontal="right" vertical="bottom"/>
    </xf>
    <xf borderId="9" fillId="0" fontId="2" numFmtId="0" xfId="0" applyBorder="1" applyFont="1"/>
    <xf borderId="7" fillId="3" fontId="4" numFmtId="10" xfId="0" applyAlignment="1" applyBorder="1" applyFill="1" applyFont="1" applyNumberFormat="1">
      <alignment horizontal="center" shrinkToFit="0" wrapText="1"/>
    </xf>
    <xf borderId="8" fillId="3" fontId="4" numFmtId="10" xfId="0" applyAlignment="1" applyBorder="1" applyFont="1" applyNumberFormat="1">
      <alignment horizontal="center" shrinkToFit="0" wrapText="1"/>
    </xf>
    <xf borderId="6" fillId="3" fontId="4" numFmtId="0" xfId="0" applyAlignment="1" applyBorder="1" applyFont="1">
      <alignment vertical="bottom"/>
    </xf>
    <xf borderId="6" fillId="3" fontId="4" numFmtId="10" xfId="0" applyAlignment="1" applyBorder="1" applyFont="1" applyNumberFormat="1">
      <alignment horizontal="right" vertical="bottom"/>
    </xf>
    <xf borderId="6" fillId="3" fontId="4" numFmtId="165" xfId="0" applyAlignment="1" applyBorder="1" applyFont="1" applyNumberFormat="1">
      <alignment vertical="bottom"/>
    </xf>
    <xf borderId="6" fillId="3" fontId="4" numFmtId="165" xfId="0" applyAlignment="1" applyBorder="1" applyFont="1" applyNumberFormat="1">
      <alignment horizontal="right" vertical="bottom"/>
    </xf>
    <xf borderId="6" fillId="3" fontId="4" numFmtId="0" xfId="0" applyAlignment="1" applyBorder="1" applyFont="1">
      <alignment horizontal="center" shrinkToFit="0" wrapText="1"/>
    </xf>
    <xf borderId="6" fillId="3" fontId="4" numFmtId="166" xfId="0" applyAlignment="1" applyBorder="1" applyFont="1" applyNumberFormat="1">
      <alignment horizontal="right" vertical="bottom"/>
    </xf>
    <xf borderId="6" fillId="3" fontId="4" numFmtId="168" xfId="0" applyAlignment="1" applyBorder="1" applyFont="1" applyNumberFormat="1">
      <alignment horizontal="right" vertical="bottom"/>
    </xf>
    <xf borderId="7" fillId="4" fontId="4" numFmtId="165" xfId="0" applyAlignment="1" applyBorder="1" applyFill="1" applyFont="1" applyNumberFormat="1">
      <alignment horizontal="center" shrinkToFit="0" wrapText="1"/>
    </xf>
    <xf borderId="8" fillId="4" fontId="4" numFmtId="165" xfId="0" applyAlignment="1" applyBorder="1" applyFont="1" applyNumberFormat="1">
      <alignment horizontal="center" shrinkToFit="0" wrapText="1"/>
    </xf>
    <xf borderId="6" fillId="4" fontId="4" numFmtId="165" xfId="0" applyAlignment="1" applyBorder="1" applyFont="1" applyNumberFormat="1">
      <alignment vertical="bottom"/>
    </xf>
    <xf borderId="6" fillId="4" fontId="3" numFmtId="164" xfId="0" applyAlignment="1" applyBorder="1" applyFont="1" applyNumberFormat="1">
      <alignment horizontal="right" vertical="bottom"/>
    </xf>
    <xf borderId="6" fillId="4" fontId="3" numFmtId="0" xfId="0" applyAlignment="1" applyBorder="1" applyFont="1">
      <alignment horizontal="right" vertical="bottom"/>
    </xf>
    <xf borderId="6" fillId="4" fontId="4" numFmtId="165" xfId="0" applyAlignment="1" applyBorder="1" applyFont="1" applyNumberFormat="1">
      <alignment horizontal="right" vertical="bottom"/>
    </xf>
    <xf borderId="8" fillId="4" fontId="4" numFmtId="165" xfId="0" applyAlignment="1" applyBorder="1" applyFont="1" applyNumberFormat="1">
      <alignment horizontal="center" readingOrder="0" shrinkToFit="0" wrapText="1"/>
    </xf>
    <xf borderId="6" fillId="4" fontId="4" numFmtId="164" xfId="0" applyAlignment="1" applyBorder="1" applyFont="1" applyNumberFormat="1">
      <alignment horizontal="right" readingOrder="0" vertical="bottom"/>
    </xf>
    <xf borderId="6" fillId="4" fontId="4" numFmtId="164" xfId="0" applyAlignment="1" applyBorder="1" applyFont="1" applyNumberFormat="1">
      <alignment horizontal="right" vertical="bottom"/>
    </xf>
    <xf borderId="6" fillId="4" fontId="3" numFmtId="165" xfId="0" applyAlignment="1" applyBorder="1" applyFont="1" applyNumberFormat="1">
      <alignment vertical="bottom"/>
    </xf>
    <xf borderId="6" fillId="4" fontId="3" numFmtId="10" xfId="0" applyAlignment="1" applyBorder="1" applyFont="1" applyNumberFormat="1">
      <alignment vertical="bottom"/>
    </xf>
    <xf borderId="6" fillId="4" fontId="4" numFmtId="10" xfId="0" applyAlignment="1" applyBorder="1" applyFont="1" applyNumberFormat="1">
      <alignment vertical="bottom"/>
    </xf>
    <xf borderId="6" fillId="4" fontId="4" numFmtId="10" xfId="0" applyAlignment="1" applyBorder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'工作表1'!$C$2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'工作表1'!$D$2:$AL$2</c:f>
              <c:numCache/>
            </c:numRef>
          </c:val>
          <c:smooth val="0"/>
        </c:ser>
        <c:axId val="754895014"/>
        <c:axId val="426251875"/>
      </c:lineChart>
      <c:catAx>
        <c:axId val="754895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251875"/>
      </c:catAx>
      <c:valAx>
        <c:axId val="426251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895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'工作表1'!$C$11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'工作表1'!$D$1:$AL$1</c:f>
            </c:strRef>
          </c:cat>
          <c:val>
            <c:numRef>
              <c:f>'工作表1'!$D$11:$AL$11</c:f>
              <c:numCache/>
            </c:numRef>
          </c:val>
          <c:smooth val="0"/>
        </c:ser>
        <c:ser>
          <c:idx val="1"/>
          <c:order val="1"/>
          <c:tx>
            <c:strRef>
              <c:f>'工作表1'!$C$27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'工作表1'!$D$1:$AL$1</c:f>
            </c:strRef>
          </c:cat>
          <c:val>
            <c:numRef>
              <c:f>'工作表1'!$D$27:$AL$27</c:f>
              <c:numCache/>
            </c:numRef>
          </c:val>
          <c:smooth val="0"/>
        </c:ser>
        <c:axId val="1253716587"/>
        <c:axId val="2096312775"/>
      </c:lineChart>
      <c:catAx>
        <c:axId val="1253716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096312775"/>
      </c:catAx>
      <c:valAx>
        <c:axId val="2096312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25371658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30</xdr:row>
      <xdr:rowOff>9525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54</xdr:row>
      <xdr:rowOff>180975</xdr:rowOff>
    </xdr:from>
    <xdr:ext cx="14706600" cy="3733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>
        <v>0.78</v>
      </c>
      <c r="E1" s="5">
        <v>0.8</v>
      </c>
      <c r="F1" s="5">
        <v>0.82</v>
      </c>
      <c r="G1" s="5">
        <v>0.84</v>
      </c>
      <c r="H1" s="5">
        <v>0.859999999999999</v>
      </c>
      <c r="I1" s="5">
        <v>0.879999999999999</v>
      </c>
      <c r="J1" s="5">
        <v>0.899999999999999</v>
      </c>
      <c r="K1" s="5">
        <v>0.919999999999999</v>
      </c>
      <c r="L1" s="5">
        <v>0.94</v>
      </c>
      <c r="M1" s="5">
        <v>0.96</v>
      </c>
      <c r="N1" s="5">
        <v>0.98</v>
      </c>
      <c r="O1" s="5">
        <v>1.0</v>
      </c>
      <c r="P1" s="5">
        <v>1.02</v>
      </c>
      <c r="Q1" s="5">
        <v>1.04</v>
      </c>
      <c r="R1" s="5">
        <v>1.06</v>
      </c>
      <c r="S1" s="5">
        <v>1.08</v>
      </c>
      <c r="T1" s="5">
        <v>1.1</v>
      </c>
      <c r="U1" s="5">
        <v>1.12</v>
      </c>
      <c r="V1" s="5">
        <v>1.14</v>
      </c>
      <c r="W1" s="5">
        <v>1.16</v>
      </c>
      <c r="X1" s="5">
        <v>1.18</v>
      </c>
      <c r="Y1" s="5">
        <v>1.2</v>
      </c>
      <c r="Z1" s="5">
        <v>1.22</v>
      </c>
      <c r="AA1" s="5">
        <v>1.24</v>
      </c>
      <c r="AB1" s="5">
        <v>1.26</v>
      </c>
      <c r="AC1" s="5">
        <v>1.28</v>
      </c>
      <c r="AD1" s="5">
        <v>1.3</v>
      </c>
      <c r="AE1" s="5">
        <v>1.32</v>
      </c>
      <c r="AF1" s="5">
        <v>1.34</v>
      </c>
      <c r="AG1" s="5">
        <v>1.36</v>
      </c>
      <c r="AH1" s="5">
        <v>1.38</v>
      </c>
      <c r="AI1" s="5">
        <v>1.4</v>
      </c>
      <c r="AJ1" s="5">
        <v>1.42</v>
      </c>
      <c r="AK1" s="5">
        <v>1.44</v>
      </c>
      <c r="AL1" s="5">
        <v>1.46000000000001</v>
      </c>
    </row>
    <row r="2">
      <c r="A2" s="6" t="s">
        <v>1</v>
      </c>
      <c r="B2" s="7"/>
      <c r="C2" s="8"/>
      <c r="D2" s="9">
        <f>$L2*D1</f>
        <v>1894.159878</v>
      </c>
      <c r="E2" s="9">
        <f t="shared" ref="E2:N2" si="1">$O2*E1</f>
        <v>2066.732</v>
      </c>
      <c r="F2" s="9">
        <f t="shared" si="1"/>
        <v>2118.4003</v>
      </c>
      <c r="G2" s="9">
        <f t="shared" si="1"/>
        <v>2170.0686</v>
      </c>
      <c r="H2" s="9">
        <f t="shared" si="1"/>
        <v>2221.7369</v>
      </c>
      <c r="I2" s="9">
        <f t="shared" si="1"/>
        <v>2273.4052</v>
      </c>
      <c r="J2" s="9">
        <f t="shared" si="1"/>
        <v>2325.0735</v>
      </c>
      <c r="K2" s="9">
        <f t="shared" si="1"/>
        <v>2376.7418</v>
      </c>
      <c r="L2" s="9">
        <f t="shared" si="1"/>
        <v>2428.4101</v>
      </c>
      <c r="M2" s="9">
        <f t="shared" si="1"/>
        <v>2480.0784</v>
      </c>
      <c r="N2" s="9">
        <f t="shared" si="1"/>
        <v>2531.7467</v>
      </c>
      <c r="O2" s="10">
        <f>B37</f>
        <v>2583.415</v>
      </c>
      <c r="P2" s="10">
        <f t="shared" ref="P2:AL2" si="2">$O2*P1</f>
        <v>2635.0833</v>
      </c>
      <c r="Q2" s="10">
        <f t="shared" si="2"/>
        <v>2686.7516</v>
      </c>
      <c r="R2" s="10">
        <f t="shared" si="2"/>
        <v>2738.4199</v>
      </c>
      <c r="S2" s="10">
        <f t="shared" si="2"/>
        <v>2790.0882</v>
      </c>
      <c r="T2" s="10">
        <f t="shared" si="2"/>
        <v>2841.7565</v>
      </c>
      <c r="U2" s="10">
        <f t="shared" si="2"/>
        <v>2893.4248</v>
      </c>
      <c r="V2" s="10">
        <f t="shared" si="2"/>
        <v>2945.0931</v>
      </c>
      <c r="W2" s="10">
        <f t="shared" si="2"/>
        <v>2996.7614</v>
      </c>
      <c r="X2" s="10">
        <f t="shared" si="2"/>
        <v>3048.4297</v>
      </c>
      <c r="Y2" s="10">
        <f t="shared" si="2"/>
        <v>3100.098</v>
      </c>
      <c r="Z2" s="10">
        <f t="shared" si="2"/>
        <v>3151.7663</v>
      </c>
      <c r="AA2" s="10">
        <f t="shared" si="2"/>
        <v>3203.4346</v>
      </c>
      <c r="AB2" s="10">
        <f t="shared" si="2"/>
        <v>3255.1029</v>
      </c>
      <c r="AC2" s="10">
        <f t="shared" si="2"/>
        <v>3306.7712</v>
      </c>
      <c r="AD2" s="10">
        <f t="shared" si="2"/>
        <v>3358.4395</v>
      </c>
      <c r="AE2" s="10">
        <f t="shared" si="2"/>
        <v>3410.1078</v>
      </c>
      <c r="AF2" s="10">
        <f t="shared" si="2"/>
        <v>3461.7761</v>
      </c>
      <c r="AG2" s="10">
        <f t="shared" si="2"/>
        <v>3513.4444</v>
      </c>
      <c r="AH2" s="10">
        <f t="shared" si="2"/>
        <v>3565.1127</v>
      </c>
      <c r="AI2" s="10">
        <f t="shared" si="2"/>
        <v>3616.781</v>
      </c>
      <c r="AJ2" s="10">
        <f t="shared" si="2"/>
        <v>3668.4493</v>
      </c>
      <c r="AK2" s="10">
        <f t="shared" si="2"/>
        <v>3720.1176</v>
      </c>
      <c r="AL2" s="10">
        <f t="shared" si="2"/>
        <v>3771.7859</v>
      </c>
    </row>
    <row r="3">
      <c r="A3" s="11"/>
      <c r="B3" s="11"/>
      <c r="C3" s="11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3"/>
      <c r="AH3" s="13"/>
      <c r="AI3" s="13"/>
      <c r="AJ3" s="13"/>
      <c r="AK3" s="13"/>
      <c r="AL3" s="13"/>
    </row>
    <row r="4">
      <c r="A4" s="14" t="s">
        <v>2</v>
      </c>
      <c r="B4" s="15" t="s">
        <v>3</v>
      </c>
      <c r="C4" s="16" t="s">
        <v>4</v>
      </c>
      <c r="D4" s="17">
        <f t="shared" ref="D4:AL4" si="3">$E35/(D2+$E36*(D2/$B37))</f>
        <v>0.09584784858</v>
      </c>
      <c r="E4" s="18">
        <f t="shared" si="3"/>
        <v>0.08784455322</v>
      </c>
      <c r="F4" s="18">
        <f t="shared" si="3"/>
        <v>0.08570200314</v>
      </c>
      <c r="G4" s="18">
        <f t="shared" si="3"/>
        <v>0.08366147926</v>
      </c>
      <c r="H4" s="18">
        <f t="shared" si="3"/>
        <v>0.08171586346</v>
      </c>
      <c r="I4" s="18">
        <f t="shared" si="3"/>
        <v>0.07985868475</v>
      </c>
      <c r="J4" s="18">
        <f t="shared" si="3"/>
        <v>0.07808404731</v>
      </c>
      <c r="K4" s="18">
        <f t="shared" si="3"/>
        <v>0.07638656802</v>
      </c>
      <c r="L4" s="18">
        <f t="shared" si="3"/>
        <v>0.07476132189</v>
      </c>
      <c r="M4" s="18">
        <f t="shared" si="3"/>
        <v>0.07320379435</v>
      </c>
      <c r="N4" s="18">
        <f t="shared" si="3"/>
        <v>0.07170983937</v>
      </c>
      <c r="O4" s="18">
        <f t="shared" si="3"/>
        <v>0.07027564258</v>
      </c>
      <c r="P4" s="18">
        <f t="shared" si="3"/>
        <v>0.0688976888</v>
      </c>
      <c r="Q4" s="18">
        <f t="shared" si="3"/>
        <v>0.06757273325</v>
      </c>
      <c r="R4" s="18">
        <f t="shared" si="3"/>
        <v>0.06629777602</v>
      </c>
      <c r="S4" s="18">
        <f t="shared" si="3"/>
        <v>0.06507003942</v>
      </c>
      <c r="T4" s="18">
        <f t="shared" si="3"/>
        <v>0.0638869478</v>
      </c>
      <c r="U4" s="18">
        <f t="shared" si="3"/>
        <v>0.06274610944</v>
      </c>
      <c r="V4" s="18">
        <f t="shared" si="3"/>
        <v>0.06164530051</v>
      </c>
      <c r="W4" s="18">
        <f t="shared" si="3"/>
        <v>0.0605824505</v>
      </c>
      <c r="X4" s="18">
        <f t="shared" si="3"/>
        <v>0.0595556293</v>
      </c>
      <c r="Y4" s="18">
        <f t="shared" si="3"/>
        <v>0.05856303548</v>
      </c>
      <c r="Z4" s="18">
        <f t="shared" si="3"/>
        <v>0.05760298572</v>
      </c>
      <c r="AA4" s="18">
        <f t="shared" si="3"/>
        <v>0.0566739053</v>
      </c>
      <c r="AB4" s="18">
        <f t="shared" si="3"/>
        <v>0.05577431951</v>
      </c>
      <c r="AC4" s="18">
        <f t="shared" si="3"/>
        <v>0.05490284576</v>
      </c>
      <c r="AD4" s="18">
        <f t="shared" si="3"/>
        <v>0.0540581866</v>
      </c>
      <c r="AE4" s="18">
        <f t="shared" si="3"/>
        <v>0.05323912316</v>
      </c>
      <c r="AF4" s="18">
        <f t="shared" si="3"/>
        <v>0.05244450939</v>
      </c>
      <c r="AG4" s="18">
        <f t="shared" si="3"/>
        <v>0.0516732666</v>
      </c>
      <c r="AH4" s="18">
        <f t="shared" si="3"/>
        <v>0.05092437868</v>
      </c>
      <c r="AI4" s="18">
        <f t="shared" si="3"/>
        <v>0.05019688756</v>
      </c>
      <c r="AJ4" s="18">
        <f t="shared" si="3"/>
        <v>0.04948988914</v>
      </c>
      <c r="AK4" s="18">
        <f t="shared" si="3"/>
        <v>0.04880252957</v>
      </c>
      <c r="AL4" s="18">
        <f t="shared" si="3"/>
        <v>0.04813400177</v>
      </c>
    </row>
    <row r="5">
      <c r="A5" s="19"/>
      <c r="B5" s="20"/>
      <c r="C5" s="16" t="s">
        <v>5</v>
      </c>
      <c r="D5" s="17">
        <f t="shared" ref="D5:AL5" si="4">D4*$E36</f>
        <v>1116.269573</v>
      </c>
      <c r="E5" s="17">
        <f t="shared" si="4"/>
        <v>1023.061064</v>
      </c>
      <c r="F5" s="17">
        <f t="shared" si="4"/>
        <v>998.1083547</v>
      </c>
      <c r="G5" s="17">
        <f t="shared" si="4"/>
        <v>974.34387</v>
      </c>
      <c r="H5" s="17">
        <f t="shared" si="4"/>
        <v>951.6847103</v>
      </c>
      <c r="I5" s="17">
        <f t="shared" si="4"/>
        <v>930.0555123</v>
      </c>
      <c r="J5" s="17">
        <f t="shared" si="4"/>
        <v>909.387612</v>
      </c>
      <c r="K5" s="17">
        <f t="shared" si="4"/>
        <v>889.6183161</v>
      </c>
      <c r="L5" s="17">
        <f t="shared" si="4"/>
        <v>870.6902668</v>
      </c>
      <c r="M5" s="17">
        <f t="shared" si="4"/>
        <v>852.5508863</v>
      </c>
      <c r="N5" s="17">
        <f t="shared" si="4"/>
        <v>835.1518886</v>
      </c>
      <c r="O5" s="17">
        <f t="shared" si="4"/>
        <v>818.4488508</v>
      </c>
      <c r="P5" s="17">
        <f t="shared" si="4"/>
        <v>802.4008341</v>
      </c>
      <c r="Q5" s="17">
        <f t="shared" si="4"/>
        <v>786.9700489</v>
      </c>
      <c r="R5" s="17">
        <f t="shared" si="4"/>
        <v>772.1215574</v>
      </c>
      <c r="S5" s="17">
        <f t="shared" si="4"/>
        <v>757.82301</v>
      </c>
      <c r="T5" s="17">
        <f t="shared" si="4"/>
        <v>744.0444098</v>
      </c>
      <c r="U5" s="17">
        <f t="shared" si="4"/>
        <v>730.7579025</v>
      </c>
      <c r="V5" s="17">
        <f t="shared" si="4"/>
        <v>717.9375884</v>
      </c>
      <c r="W5" s="17">
        <f t="shared" si="4"/>
        <v>705.5593542</v>
      </c>
      <c r="X5" s="17">
        <f t="shared" si="4"/>
        <v>693.600721</v>
      </c>
      <c r="Y5" s="17">
        <f t="shared" si="4"/>
        <v>682.040709</v>
      </c>
      <c r="Z5" s="17">
        <f t="shared" si="4"/>
        <v>670.8597138</v>
      </c>
      <c r="AA5" s="17">
        <f t="shared" si="4"/>
        <v>660.0393958</v>
      </c>
      <c r="AB5" s="17">
        <f t="shared" si="4"/>
        <v>649.56258</v>
      </c>
      <c r="AC5" s="17">
        <f t="shared" si="4"/>
        <v>639.4131647</v>
      </c>
      <c r="AD5" s="17">
        <f t="shared" si="4"/>
        <v>629.5760391</v>
      </c>
      <c r="AE5" s="17">
        <f t="shared" si="4"/>
        <v>620.0370082</v>
      </c>
      <c r="AF5" s="17">
        <f t="shared" si="4"/>
        <v>610.7827245</v>
      </c>
      <c r="AG5" s="17">
        <f t="shared" si="4"/>
        <v>601.8006256</v>
      </c>
      <c r="AH5" s="17">
        <f t="shared" si="4"/>
        <v>593.0788774</v>
      </c>
      <c r="AI5" s="17">
        <f t="shared" si="4"/>
        <v>584.606322</v>
      </c>
      <c r="AJ5" s="17">
        <f t="shared" si="4"/>
        <v>576.3724302</v>
      </c>
      <c r="AK5" s="17">
        <f t="shared" si="4"/>
        <v>568.3672575</v>
      </c>
      <c r="AL5" s="17">
        <f t="shared" si="4"/>
        <v>560.5814047</v>
      </c>
    </row>
    <row r="6">
      <c r="A6" s="19"/>
      <c r="B6" s="8"/>
      <c r="C6" s="16" t="s">
        <v>6</v>
      </c>
      <c r="D6" s="17">
        <f t="shared" ref="D6:AL6" si="5">D5+D2*D4</f>
        <v>1297.820722</v>
      </c>
      <c r="E6" s="21">
        <f t="shared" si="5"/>
        <v>1204.612213</v>
      </c>
      <c r="F6" s="21">
        <f t="shared" si="5"/>
        <v>1179.659504</v>
      </c>
      <c r="G6" s="21">
        <f t="shared" si="5"/>
        <v>1155.895019</v>
      </c>
      <c r="H6" s="21">
        <f t="shared" si="5"/>
        <v>1133.235859</v>
      </c>
      <c r="I6" s="21">
        <f t="shared" si="5"/>
        <v>1111.606661</v>
      </c>
      <c r="J6" s="21">
        <f t="shared" si="5"/>
        <v>1090.938761</v>
      </c>
      <c r="K6" s="21">
        <f t="shared" si="5"/>
        <v>1071.169465</v>
      </c>
      <c r="L6" s="21">
        <f t="shared" si="5"/>
        <v>1052.241416</v>
      </c>
      <c r="M6" s="21">
        <f t="shared" si="5"/>
        <v>1034.102035</v>
      </c>
      <c r="N6" s="21">
        <f t="shared" si="5"/>
        <v>1016.703038</v>
      </c>
      <c r="O6" s="21">
        <f t="shared" si="5"/>
        <v>1000</v>
      </c>
      <c r="P6" s="21">
        <f t="shared" si="5"/>
        <v>983.9519833</v>
      </c>
      <c r="Q6" s="21">
        <f t="shared" si="5"/>
        <v>968.521198</v>
      </c>
      <c r="R6" s="21">
        <f t="shared" si="5"/>
        <v>953.6727066</v>
      </c>
      <c r="S6" s="21">
        <f t="shared" si="5"/>
        <v>939.3741592</v>
      </c>
      <c r="T6" s="21">
        <f t="shared" si="5"/>
        <v>925.595559</v>
      </c>
      <c r="U6" s="21">
        <f t="shared" si="5"/>
        <v>912.3090517</v>
      </c>
      <c r="V6" s="21">
        <f t="shared" si="5"/>
        <v>899.4887376</v>
      </c>
      <c r="W6" s="21">
        <f t="shared" si="5"/>
        <v>887.1105033</v>
      </c>
      <c r="X6" s="21">
        <f t="shared" si="5"/>
        <v>875.1518702</v>
      </c>
      <c r="Y6" s="21">
        <f t="shared" si="5"/>
        <v>863.5918582</v>
      </c>
      <c r="Z6" s="21">
        <f t="shared" si="5"/>
        <v>852.410863</v>
      </c>
      <c r="AA6" s="21">
        <f t="shared" si="5"/>
        <v>841.590545</v>
      </c>
      <c r="AB6" s="21">
        <f t="shared" si="5"/>
        <v>831.1137292</v>
      </c>
      <c r="AC6" s="21">
        <f t="shared" si="5"/>
        <v>820.9643139</v>
      </c>
      <c r="AD6" s="21">
        <f t="shared" si="5"/>
        <v>811.1271883</v>
      </c>
      <c r="AE6" s="21">
        <f t="shared" si="5"/>
        <v>801.5881574</v>
      </c>
      <c r="AF6" s="21">
        <f t="shared" si="5"/>
        <v>792.3338737</v>
      </c>
      <c r="AG6" s="21">
        <f t="shared" si="5"/>
        <v>783.3517748</v>
      </c>
      <c r="AH6" s="21">
        <f t="shared" si="5"/>
        <v>774.6300266</v>
      </c>
      <c r="AI6" s="21">
        <f t="shared" si="5"/>
        <v>766.1574712</v>
      </c>
      <c r="AJ6" s="21">
        <f t="shared" si="5"/>
        <v>757.9235793</v>
      </c>
      <c r="AK6" s="21">
        <f t="shared" si="5"/>
        <v>749.9184067</v>
      </c>
      <c r="AL6" s="21">
        <f t="shared" si="5"/>
        <v>742.1325538</v>
      </c>
    </row>
    <row r="7">
      <c r="A7" s="19"/>
      <c r="B7" s="15" t="s">
        <v>7</v>
      </c>
      <c r="C7" s="16" t="s">
        <v>4</v>
      </c>
      <c r="D7" s="17">
        <f t="shared" ref="D7:AL7" si="6">$G36/(D2+$E36*(D2/$B37))</f>
        <v>0.09565327745</v>
      </c>
      <c r="E7" s="18">
        <f t="shared" si="6"/>
        <v>0.08766622878</v>
      </c>
      <c r="F7" s="18">
        <f t="shared" si="6"/>
        <v>0.08552802808</v>
      </c>
      <c r="G7" s="18">
        <f t="shared" si="6"/>
        <v>0.08349164646</v>
      </c>
      <c r="H7" s="18">
        <f t="shared" si="6"/>
        <v>0.08154998026</v>
      </c>
      <c r="I7" s="18">
        <f t="shared" si="6"/>
        <v>0.07969657162</v>
      </c>
      <c r="J7" s="18">
        <f t="shared" si="6"/>
        <v>0.07792553669</v>
      </c>
      <c r="K7" s="18">
        <f t="shared" si="6"/>
        <v>0.07623150329</v>
      </c>
      <c r="L7" s="18">
        <f t="shared" si="6"/>
        <v>0.07460955641</v>
      </c>
      <c r="M7" s="18">
        <f t="shared" si="6"/>
        <v>0.07305519065</v>
      </c>
      <c r="N7" s="18">
        <f t="shared" si="6"/>
        <v>0.07156426839</v>
      </c>
      <c r="O7" s="18">
        <f t="shared" si="6"/>
        <v>0.07013298302</v>
      </c>
      <c r="P7" s="18">
        <f t="shared" si="6"/>
        <v>0.06875782649</v>
      </c>
      <c r="Q7" s="18">
        <f t="shared" si="6"/>
        <v>0.0674355606</v>
      </c>
      <c r="R7" s="18">
        <f t="shared" si="6"/>
        <v>0.06616319153</v>
      </c>
      <c r="S7" s="18">
        <f t="shared" si="6"/>
        <v>0.06493794724</v>
      </c>
      <c r="T7" s="18">
        <f t="shared" si="6"/>
        <v>0.06375725729</v>
      </c>
      <c r="U7" s="18">
        <f t="shared" si="6"/>
        <v>0.06261873484</v>
      </c>
      <c r="V7" s="18">
        <f t="shared" si="6"/>
        <v>0.06152016055</v>
      </c>
      <c r="W7" s="18">
        <f t="shared" si="6"/>
        <v>0.06045946812</v>
      </c>
      <c r="X7" s="18">
        <f t="shared" si="6"/>
        <v>0.05943473138</v>
      </c>
      <c r="Y7" s="18">
        <f t="shared" si="6"/>
        <v>0.05844415252</v>
      </c>
      <c r="Z7" s="18">
        <f t="shared" si="6"/>
        <v>0.05748605166</v>
      </c>
      <c r="AA7" s="18">
        <f t="shared" si="6"/>
        <v>0.05655885728</v>
      </c>
      <c r="AB7" s="18">
        <f t="shared" si="6"/>
        <v>0.05566109764</v>
      </c>
      <c r="AC7" s="18">
        <f t="shared" si="6"/>
        <v>0.05479139299</v>
      </c>
      <c r="AD7" s="18">
        <f t="shared" si="6"/>
        <v>0.05394844848</v>
      </c>
      <c r="AE7" s="18">
        <f t="shared" si="6"/>
        <v>0.05313104774</v>
      </c>
      <c r="AF7" s="18">
        <f t="shared" si="6"/>
        <v>0.05233804703</v>
      </c>
      <c r="AG7" s="18">
        <f t="shared" si="6"/>
        <v>0.05156836987</v>
      </c>
      <c r="AH7" s="18">
        <f t="shared" si="6"/>
        <v>0.05082100219</v>
      </c>
      <c r="AI7" s="18">
        <f t="shared" si="6"/>
        <v>0.05009498787</v>
      </c>
      <c r="AJ7" s="18">
        <f t="shared" si="6"/>
        <v>0.04938942466</v>
      </c>
      <c r="AK7" s="18">
        <f t="shared" si="6"/>
        <v>0.04870346043</v>
      </c>
      <c r="AL7" s="18">
        <f t="shared" si="6"/>
        <v>0.04803628974</v>
      </c>
    </row>
    <row r="8">
      <c r="A8" s="19"/>
      <c r="B8" s="20"/>
      <c r="C8" s="16" t="s">
        <v>5</v>
      </c>
      <c r="D8" s="22">
        <f t="shared" ref="D8:AL8" si="7">D7*$E36</f>
        <v>1114.003546</v>
      </c>
      <c r="E8" s="23">
        <f t="shared" si="7"/>
        <v>1020.98425</v>
      </c>
      <c r="F8" s="23">
        <f t="shared" si="7"/>
        <v>996.0821947</v>
      </c>
      <c r="G8" s="23">
        <f t="shared" si="7"/>
        <v>972.365952</v>
      </c>
      <c r="H8" s="23">
        <f t="shared" si="7"/>
        <v>949.7527903</v>
      </c>
      <c r="I8" s="23">
        <f t="shared" si="7"/>
        <v>928.1674996</v>
      </c>
      <c r="J8" s="23">
        <f t="shared" si="7"/>
        <v>907.5415552</v>
      </c>
      <c r="K8" s="23">
        <f t="shared" si="7"/>
        <v>887.8123909</v>
      </c>
      <c r="L8" s="23">
        <f t="shared" si="7"/>
        <v>868.9227656</v>
      </c>
      <c r="M8" s="23">
        <f t="shared" si="7"/>
        <v>850.820208</v>
      </c>
      <c r="N8" s="23">
        <f t="shared" si="7"/>
        <v>833.4565303</v>
      </c>
      <c r="O8" s="23">
        <f t="shared" si="7"/>
        <v>816.7873997</v>
      </c>
      <c r="P8" s="23">
        <f t="shared" si="7"/>
        <v>800.7719605</v>
      </c>
      <c r="Q8" s="23">
        <f t="shared" si="7"/>
        <v>785.3724997</v>
      </c>
      <c r="R8" s="23">
        <f t="shared" si="7"/>
        <v>770.5541506</v>
      </c>
      <c r="S8" s="23">
        <f t="shared" si="7"/>
        <v>756.2846293</v>
      </c>
      <c r="T8" s="23">
        <f t="shared" si="7"/>
        <v>742.5339997</v>
      </c>
      <c r="U8" s="23">
        <f t="shared" si="7"/>
        <v>729.274464</v>
      </c>
      <c r="V8" s="23">
        <f t="shared" si="7"/>
        <v>716.4801751</v>
      </c>
      <c r="W8" s="23">
        <f t="shared" si="7"/>
        <v>704.1270687</v>
      </c>
      <c r="X8" s="23">
        <f t="shared" si="7"/>
        <v>692.1927116</v>
      </c>
      <c r="Y8" s="23">
        <f t="shared" si="7"/>
        <v>680.6561664</v>
      </c>
      <c r="Z8" s="23">
        <f t="shared" si="7"/>
        <v>669.4978686</v>
      </c>
      <c r="AA8" s="23">
        <f t="shared" si="7"/>
        <v>658.6995159</v>
      </c>
      <c r="AB8" s="23">
        <f t="shared" si="7"/>
        <v>648.243968</v>
      </c>
      <c r="AC8" s="23">
        <f t="shared" si="7"/>
        <v>638.115156</v>
      </c>
      <c r="AD8" s="23">
        <f t="shared" si="7"/>
        <v>628.2979997</v>
      </c>
      <c r="AE8" s="23">
        <f t="shared" si="7"/>
        <v>618.7783331</v>
      </c>
      <c r="AF8" s="23">
        <f t="shared" si="7"/>
        <v>609.5428356</v>
      </c>
      <c r="AG8" s="23">
        <f t="shared" si="7"/>
        <v>600.5789703</v>
      </c>
      <c r="AH8" s="23">
        <f t="shared" si="7"/>
        <v>591.8749273</v>
      </c>
      <c r="AI8" s="23">
        <f t="shared" si="7"/>
        <v>583.4195712</v>
      </c>
      <c r="AJ8" s="23">
        <f t="shared" si="7"/>
        <v>575.2023941</v>
      </c>
      <c r="AK8" s="23">
        <f t="shared" si="7"/>
        <v>567.213472</v>
      </c>
      <c r="AL8" s="23">
        <f t="shared" si="7"/>
        <v>559.4434244</v>
      </c>
    </row>
    <row r="9">
      <c r="A9" s="24"/>
      <c r="B9" s="8"/>
      <c r="C9" s="16" t="s">
        <v>6</v>
      </c>
      <c r="D9" s="22">
        <f t="shared" ref="D9:AL9" si="8">D8+D2*D7</f>
        <v>1295.186146</v>
      </c>
      <c r="E9" s="23">
        <f t="shared" si="8"/>
        <v>1202.16685</v>
      </c>
      <c r="F9" s="23">
        <f t="shared" si="8"/>
        <v>1177.264795</v>
      </c>
      <c r="G9" s="23">
        <f t="shared" si="8"/>
        <v>1153.548552</v>
      </c>
      <c r="H9" s="23">
        <f t="shared" si="8"/>
        <v>1130.935391</v>
      </c>
      <c r="I9" s="23">
        <f t="shared" si="8"/>
        <v>1109.3501</v>
      </c>
      <c r="J9" s="23">
        <f t="shared" si="8"/>
        <v>1088.724156</v>
      </c>
      <c r="K9" s="23">
        <f t="shared" si="8"/>
        <v>1068.994991</v>
      </c>
      <c r="L9" s="23">
        <f t="shared" si="8"/>
        <v>1050.105366</v>
      </c>
      <c r="M9" s="23">
        <f t="shared" si="8"/>
        <v>1032.002808</v>
      </c>
      <c r="N9" s="23">
        <f t="shared" si="8"/>
        <v>1014.639131</v>
      </c>
      <c r="O9" s="23">
        <f t="shared" si="8"/>
        <v>997.97</v>
      </c>
      <c r="P9" s="23">
        <f t="shared" si="8"/>
        <v>981.9545608</v>
      </c>
      <c r="Q9" s="23">
        <f t="shared" si="8"/>
        <v>966.5551</v>
      </c>
      <c r="R9" s="23">
        <f t="shared" si="8"/>
        <v>951.736751</v>
      </c>
      <c r="S9" s="23">
        <f t="shared" si="8"/>
        <v>937.4672297</v>
      </c>
      <c r="T9" s="23">
        <f t="shared" si="8"/>
        <v>923.7166</v>
      </c>
      <c r="U9" s="23">
        <f t="shared" si="8"/>
        <v>910.4570643</v>
      </c>
      <c r="V9" s="23">
        <f t="shared" si="8"/>
        <v>897.6627755</v>
      </c>
      <c r="W9" s="23">
        <f t="shared" si="8"/>
        <v>885.309669</v>
      </c>
      <c r="X9" s="23">
        <f t="shared" si="8"/>
        <v>873.3753119</v>
      </c>
      <c r="Y9" s="23">
        <f t="shared" si="8"/>
        <v>861.8387667</v>
      </c>
      <c r="Z9" s="23">
        <f t="shared" si="8"/>
        <v>850.6804689</v>
      </c>
      <c r="AA9" s="23">
        <f t="shared" si="8"/>
        <v>839.8821162</v>
      </c>
      <c r="AB9" s="23">
        <f t="shared" si="8"/>
        <v>829.4265683</v>
      </c>
      <c r="AC9" s="23">
        <f t="shared" si="8"/>
        <v>819.2977563</v>
      </c>
      <c r="AD9" s="23">
        <f t="shared" si="8"/>
        <v>809.4806001</v>
      </c>
      <c r="AE9" s="23">
        <f t="shared" si="8"/>
        <v>799.9609334</v>
      </c>
      <c r="AF9" s="23">
        <f t="shared" si="8"/>
        <v>790.7254359</v>
      </c>
      <c r="AG9" s="23">
        <f t="shared" si="8"/>
        <v>781.7615707</v>
      </c>
      <c r="AH9" s="23">
        <f t="shared" si="8"/>
        <v>773.0575276</v>
      </c>
      <c r="AI9" s="23">
        <f t="shared" si="8"/>
        <v>764.6021715</v>
      </c>
      <c r="AJ9" s="23">
        <f t="shared" si="8"/>
        <v>756.3849945</v>
      </c>
      <c r="AK9" s="23">
        <f t="shared" si="8"/>
        <v>748.3960723</v>
      </c>
      <c r="AL9" s="23">
        <f t="shared" si="8"/>
        <v>740.6260248</v>
      </c>
    </row>
    <row r="10">
      <c r="A10" s="13"/>
      <c r="B10" s="13"/>
      <c r="C10" s="13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>
      <c r="A11" s="25" t="s">
        <v>8</v>
      </c>
      <c r="B11" s="26" t="s">
        <v>9</v>
      </c>
      <c r="C11" s="27" t="s">
        <v>10</v>
      </c>
      <c r="D11" s="28">
        <f t="shared" ref="D11:AL11" si="9"> (2*(D1)^0.5-(1+D1))/(1+D1-($B35/$L2)^0.5-D1*($L2/$B36)^0.5)</f>
        <v>-0.1236858995</v>
      </c>
      <c r="E11" s="28">
        <f t="shared" si="9"/>
        <v>-0.1000727394</v>
      </c>
      <c r="F11" s="28">
        <f t="shared" si="9"/>
        <v>-0.07938043124</v>
      </c>
      <c r="G11" s="28">
        <f t="shared" si="9"/>
        <v>-0.06143958589</v>
      </c>
      <c r="H11" s="28">
        <f t="shared" si="9"/>
        <v>-0.04609218294</v>
      </c>
      <c r="I11" s="28">
        <f t="shared" si="9"/>
        <v>-0.03319064075</v>
      </c>
      <c r="J11" s="28">
        <f t="shared" si="9"/>
        <v>-0.02259697851</v>
      </c>
      <c r="K11" s="28">
        <f t="shared" si="9"/>
        <v>-0.01418205948</v>
      </c>
      <c r="L11" s="28">
        <f t="shared" si="9"/>
        <v>-0.007824906101</v>
      </c>
      <c r="M11" s="28">
        <f t="shared" si="9"/>
        <v>-0.003412078879</v>
      </c>
      <c r="N11" s="28">
        <f t="shared" si="9"/>
        <v>-0.0008371120744</v>
      </c>
      <c r="O11" s="28">
        <f t="shared" si="9"/>
        <v>0</v>
      </c>
      <c r="P11" s="28">
        <f t="shared" si="9"/>
        <v>-0.0008067286155</v>
      </c>
      <c r="Q11" s="28">
        <f t="shared" si="9"/>
        <v>-0.003168847694</v>
      </c>
      <c r="R11" s="28">
        <f t="shared" si="9"/>
        <v>-0.007003079428</v>
      </c>
      <c r="S11" s="28">
        <f t="shared" si="9"/>
        <v>-0.01223095982</v>
      </c>
      <c r="T11" s="28">
        <f t="shared" si="9"/>
        <v>-0.01877850963</v>
      </c>
      <c r="U11" s="28">
        <f t="shared" si="9"/>
        <v>-0.02657593203</v>
      </c>
      <c r="V11" s="28">
        <f t="shared" si="9"/>
        <v>-0.0355573344</v>
      </c>
      <c r="W11" s="28">
        <f t="shared" si="9"/>
        <v>-0.04566047207</v>
      </c>
      <c r="X11" s="28">
        <f t="shared" si="9"/>
        <v>-0.05682651184</v>
      </c>
      <c r="Y11" s="28">
        <f t="shared" si="9"/>
        <v>-0.06899981371</v>
      </c>
      <c r="Z11" s="28">
        <f t="shared" si="9"/>
        <v>-0.08212772894</v>
      </c>
      <c r="AA11" s="28">
        <f t="shared" si="9"/>
        <v>-0.09616041324</v>
      </c>
      <c r="AB11" s="28">
        <f t="shared" si="9"/>
        <v>-0.1110506536</v>
      </c>
      <c r="AC11" s="28">
        <f t="shared" si="9"/>
        <v>-0.1267537075</v>
      </c>
      <c r="AD11" s="28">
        <f t="shared" si="9"/>
        <v>-0.1432271543</v>
      </c>
      <c r="AE11" s="28">
        <f t="shared" si="9"/>
        <v>-0.160430756</v>
      </c>
      <c r="AF11" s="28">
        <f t="shared" si="9"/>
        <v>-0.1783263287</v>
      </c>
      <c r="AG11" s="28">
        <f t="shared" si="9"/>
        <v>-0.1968776223</v>
      </c>
      <c r="AH11" s="28">
        <f t="shared" si="9"/>
        <v>-0.2160502089</v>
      </c>
      <c r="AI11" s="28">
        <f t="shared" si="9"/>
        <v>-0.2358113784</v>
      </c>
      <c r="AJ11" s="28">
        <f t="shared" si="9"/>
        <v>-0.2561300407</v>
      </c>
      <c r="AK11" s="28">
        <f t="shared" si="9"/>
        <v>-0.2769766354</v>
      </c>
      <c r="AL11" s="28">
        <f t="shared" si="9"/>
        <v>-0.2983230458</v>
      </c>
    </row>
    <row r="12">
      <c r="A12" s="19"/>
      <c r="B12" s="20"/>
      <c r="C12" s="29" t="s">
        <v>11</v>
      </c>
      <c r="D12" s="30">
        <f t="shared" ref="D12:AL12" si="10">D6*D11</f>
        <v>-160.5221234</v>
      </c>
      <c r="E12" s="30">
        <f t="shared" si="10"/>
        <v>-120.5488441</v>
      </c>
      <c r="F12" s="30">
        <f t="shared" si="10"/>
        <v>-93.64188014</v>
      </c>
      <c r="G12" s="30">
        <f t="shared" si="10"/>
        <v>-71.01771132</v>
      </c>
      <c r="H12" s="30">
        <f t="shared" si="10"/>
        <v>-52.23331455</v>
      </c>
      <c r="I12" s="30">
        <f t="shared" si="10"/>
        <v>-36.89493736</v>
      </c>
      <c r="J12" s="30">
        <f t="shared" si="10"/>
        <v>-24.65191974</v>
      </c>
      <c r="K12" s="30">
        <f t="shared" si="10"/>
        <v>-15.19138907</v>
      </c>
      <c r="L12" s="30">
        <f t="shared" si="10"/>
        <v>-8.233690276</v>
      </c>
      <c r="M12" s="30">
        <f t="shared" si="10"/>
        <v>-3.528437714</v>
      </c>
      <c r="N12" s="30">
        <f t="shared" si="10"/>
        <v>-0.851094389</v>
      </c>
      <c r="O12" s="30">
        <f t="shared" si="10"/>
        <v>0</v>
      </c>
      <c r="P12" s="30">
        <f t="shared" si="10"/>
        <v>-0.7937822212</v>
      </c>
      <c r="Q12" s="30">
        <f t="shared" si="10"/>
        <v>-3.069096165</v>
      </c>
      <c r="R12" s="30">
        <f t="shared" si="10"/>
        <v>-6.678645713</v>
      </c>
      <c r="S12" s="30">
        <f t="shared" si="10"/>
        <v>-11.4894476</v>
      </c>
      <c r="T12" s="30">
        <f t="shared" si="10"/>
        <v>-17.38130512</v>
      </c>
      <c r="U12" s="30">
        <f t="shared" si="10"/>
        <v>-24.24546334</v>
      </c>
      <c r="V12" s="30">
        <f t="shared" si="10"/>
        <v>-31.98342183</v>
      </c>
      <c r="W12" s="30">
        <f t="shared" si="10"/>
        <v>-40.50588436</v>
      </c>
      <c r="X12" s="30">
        <f t="shared" si="10"/>
        <v>-49.73182812</v>
      </c>
      <c r="Y12" s="30">
        <f t="shared" si="10"/>
        <v>-59.58767734</v>
      </c>
      <c r="Z12" s="30">
        <f t="shared" si="10"/>
        <v>-70.0065683</v>
      </c>
      <c r="AA12" s="30">
        <f t="shared" si="10"/>
        <v>-80.92769458</v>
      </c>
      <c r="AB12" s="30">
        <f t="shared" si="10"/>
        <v>-92.29572281</v>
      </c>
      <c r="AC12" s="30">
        <f t="shared" si="10"/>
        <v>-104.0602705</v>
      </c>
      <c r="AD12" s="30">
        <f t="shared" si="10"/>
        <v>-116.175439</v>
      </c>
      <c r="AE12" s="30">
        <f t="shared" si="10"/>
        <v>-128.5993941</v>
      </c>
      <c r="AF12" s="30">
        <f t="shared" si="10"/>
        <v>-141.2939908</v>
      </c>
      <c r="AG12" s="30">
        <f t="shared" si="10"/>
        <v>-154.2244348</v>
      </c>
      <c r="AH12" s="30">
        <f t="shared" si="10"/>
        <v>-167.3589791</v>
      </c>
      <c r="AI12" s="30">
        <f t="shared" si="10"/>
        <v>-180.6686493</v>
      </c>
      <c r="AJ12" s="30">
        <f t="shared" si="10"/>
        <v>-194.1269973</v>
      </c>
      <c r="AK12" s="30">
        <f t="shared" si="10"/>
        <v>-207.7098771</v>
      </c>
      <c r="AL12" s="30">
        <f t="shared" si="10"/>
        <v>-221.3952439</v>
      </c>
    </row>
    <row r="13">
      <c r="A13" s="19"/>
      <c r="B13" s="8"/>
      <c r="C13" s="29" t="s">
        <v>6</v>
      </c>
      <c r="D13" s="30">
        <f t="shared" ref="D13:AL13" si="11">D6+D12</f>
        <v>1137.298599</v>
      </c>
      <c r="E13" s="30">
        <f t="shared" si="11"/>
        <v>1084.063369</v>
      </c>
      <c r="F13" s="30">
        <f t="shared" si="11"/>
        <v>1086.017624</v>
      </c>
      <c r="G13" s="30">
        <f t="shared" si="11"/>
        <v>1084.877308</v>
      </c>
      <c r="H13" s="30">
        <f t="shared" si="11"/>
        <v>1081.002545</v>
      </c>
      <c r="I13" s="30">
        <f t="shared" si="11"/>
        <v>1074.711724</v>
      </c>
      <c r="J13" s="30">
        <f t="shared" si="11"/>
        <v>1066.286841</v>
      </c>
      <c r="K13" s="30">
        <f t="shared" si="11"/>
        <v>1055.978076</v>
      </c>
      <c r="L13" s="30">
        <f t="shared" si="11"/>
        <v>1044.007726</v>
      </c>
      <c r="M13" s="30">
        <f t="shared" si="11"/>
        <v>1030.573598</v>
      </c>
      <c r="N13" s="30">
        <f t="shared" si="11"/>
        <v>1015.851943</v>
      </c>
      <c r="O13" s="30">
        <f t="shared" si="11"/>
        <v>1000</v>
      </c>
      <c r="P13" s="30">
        <f t="shared" si="11"/>
        <v>983.1582011</v>
      </c>
      <c r="Q13" s="30">
        <f t="shared" si="11"/>
        <v>965.4521019</v>
      </c>
      <c r="R13" s="30">
        <f t="shared" si="11"/>
        <v>946.9940608</v>
      </c>
      <c r="S13" s="30">
        <f t="shared" si="11"/>
        <v>927.8847116</v>
      </c>
      <c r="T13" s="30">
        <f t="shared" si="11"/>
        <v>908.2142539</v>
      </c>
      <c r="U13" s="30">
        <f t="shared" si="11"/>
        <v>888.0635884</v>
      </c>
      <c r="V13" s="30">
        <f t="shared" si="11"/>
        <v>867.5053158</v>
      </c>
      <c r="W13" s="30">
        <f t="shared" si="11"/>
        <v>846.604619</v>
      </c>
      <c r="X13" s="30">
        <f t="shared" si="11"/>
        <v>825.4200421</v>
      </c>
      <c r="Y13" s="30">
        <f t="shared" si="11"/>
        <v>804.0041809</v>
      </c>
      <c r="Z13" s="30">
        <f t="shared" si="11"/>
        <v>782.4042947</v>
      </c>
      <c r="AA13" s="30">
        <f t="shared" si="11"/>
        <v>760.6628504</v>
      </c>
      <c r="AB13" s="30">
        <f t="shared" si="11"/>
        <v>738.8180064</v>
      </c>
      <c r="AC13" s="30">
        <f t="shared" si="11"/>
        <v>716.9040433</v>
      </c>
      <c r="AD13" s="30">
        <f t="shared" si="11"/>
        <v>694.9517493</v>
      </c>
      <c r="AE13" s="30">
        <f t="shared" si="11"/>
        <v>672.9887633</v>
      </c>
      <c r="AF13" s="30">
        <f t="shared" si="11"/>
        <v>651.0398829</v>
      </c>
      <c r="AG13" s="30">
        <f t="shared" si="11"/>
        <v>629.12734</v>
      </c>
      <c r="AH13" s="30">
        <f t="shared" si="11"/>
        <v>607.2710475</v>
      </c>
      <c r="AI13" s="30">
        <f t="shared" si="11"/>
        <v>585.4888218</v>
      </c>
      <c r="AJ13" s="30">
        <f t="shared" si="11"/>
        <v>563.7965821</v>
      </c>
      <c r="AK13" s="30">
        <f t="shared" si="11"/>
        <v>542.2085296</v>
      </c>
      <c r="AL13" s="30">
        <f t="shared" si="11"/>
        <v>520.73731</v>
      </c>
    </row>
    <row r="14">
      <c r="A14" s="24"/>
      <c r="B14" s="31" t="s">
        <v>7</v>
      </c>
      <c r="C14" s="27" t="s">
        <v>12</v>
      </c>
      <c r="D14" s="32">
        <f t="shared" ref="D14:AL14" si="12">D9*D11+D9</f>
        <v>1134.989882</v>
      </c>
      <c r="E14" s="33">
        <f t="shared" si="12"/>
        <v>1081.86272</v>
      </c>
      <c r="F14" s="33">
        <f t="shared" si="12"/>
        <v>1083.813008</v>
      </c>
      <c r="G14" s="33">
        <f t="shared" si="12"/>
        <v>1082.675007</v>
      </c>
      <c r="H14" s="33">
        <f t="shared" si="12"/>
        <v>1078.80811</v>
      </c>
      <c r="I14" s="33">
        <f t="shared" si="12"/>
        <v>1072.530059</v>
      </c>
      <c r="J14" s="33">
        <f t="shared" si="12"/>
        <v>1064.122279</v>
      </c>
      <c r="K14" s="33">
        <f t="shared" si="12"/>
        <v>1053.834441</v>
      </c>
      <c r="L14" s="33">
        <f t="shared" si="12"/>
        <v>1041.88839</v>
      </c>
      <c r="M14" s="33">
        <f t="shared" si="12"/>
        <v>1028.481533</v>
      </c>
      <c r="N14" s="33">
        <f t="shared" si="12"/>
        <v>1013.789764</v>
      </c>
      <c r="O14" s="33">
        <f t="shared" si="12"/>
        <v>997.97</v>
      </c>
      <c r="P14" s="33">
        <f t="shared" si="12"/>
        <v>981.1623899</v>
      </c>
      <c r="Q14" s="33">
        <f t="shared" si="12"/>
        <v>963.4922341</v>
      </c>
      <c r="R14" s="33">
        <f t="shared" si="12"/>
        <v>945.0716629</v>
      </c>
      <c r="S14" s="33">
        <f t="shared" si="12"/>
        <v>926.0011056</v>
      </c>
      <c r="T14" s="33">
        <f t="shared" si="12"/>
        <v>906.370579</v>
      </c>
      <c r="U14" s="33">
        <f t="shared" si="12"/>
        <v>886.2608193</v>
      </c>
      <c r="V14" s="33">
        <f t="shared" si="12"/>
        <v>865.74428</v>
      </c>
      <c r="W14" s="33">
        <f t="shared" si="12"/>
        <v>844.8860116</v>
      </c>
      <c r="X14" s="33">
        <f t="shared" si="12"/>
        <v>823.7444394</v>
      </c>
      <c r="Y14" s="33">
        <f t="shared" si="12"/>
        <v>802.3720524</v>
      </c>
      <c r="Z14" s="33">
        <f t="shared" si="12"/>
        <v>780.8160139</v>
      </c>
      <c r="AA14" s="33">
        <f t="shared" si="12"/>
        <v>759.1187048</v>
      </c>
      <c r="AB14" s="33">
        <f t="shared" si="12"/>
        <v>737.3182058</v>
      </c>
      <c r="AC14" s="33">
        <f t="shared" si="12"/>
        <v>715.4487281</v>
      </c>
      <c r="AD14" s="33">
        <f t="shared" si="12"/>
        <v>693.5409972</v>
      </c>
      <c r="AE14" s="33">
        <f t="shared" si="12"/>
        <v>671.6225961</v>
      </c>
      <c r="AF14" s="33">
        <f t="shared" si="12"/>
        <v>649.7182719</v>
      </c>
      <c r="AG14" s="33">
        <f t="shared" si="12"/>
        <v>627.8502115</v>
      </c>
      <c r="AH14" s="33">
        <f t="shared" si="12"/>
        <v>606.0382873</v>
      </c>
      <c r="AI14" s="33">
        <f t="shared" si="12"/>
        <v>584.3002795</v>
      </c>
      <c r="AJ14" s="33">
        <f t="shared" si="12"/>
        <v>562.652075</v>
      </c>
      <c r="AK14" s="33">
        <f t="shared" si="12"/>
        <v>541.1078463</v>
      </c>
      <c r="AL14" s="33">
        <f t="shared" si="12"/>
        <v>519.6802132</v>
      </c>
    </row>
    <row r="15">
      <c r="A15" s="13"/>
      <c r="B15" s="13"/>
      <c r="C15" s="13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>
      <c r="A16" s="34" t="s">
        <v>13</v>
      </c>
      <c r="B16" s="35" t="s">
        <v>14</v>
      </c>
      <c r="C16" s="36" t="s">
        <v>15</v>
      </c>
      <c r="D16" s="37">
        <v>1.27</v>
      </c>
      <c r="E16" s="38">
        <v>1.27</v>
      </c>
      <c r="F16" s="38">
        <v>1.27</v>
      </c>
      <c r="G16" s="38">
        <v>1.27</v>
      </c>
      <c r="H16" s="38">
        <v>1.27</v>
      </c>
      <c r="I16" s="38">
        <v>1.27</v>
      </c>
      <c r="J16" s="38">
        <v>1.27</v>
      </c>
      <c r="K16" s="38">
        <v>1.27</v>
      </c>
      <c r="L16" s="38">
        <v>1.27</v>
      </c>
      <c r="M16" s="38">
        <v>1.27</v>
      </c>
      <c r="N16" s="38">
        <v>1.27</v>
      </c>
      <c r="O16" s="38">
        <v>1.27</v>
      </c>
      <c r="P16" s="38">
        <v>1.27</v>
      </c>
      <c r="Q16" s="38">
        <v>1.27</v>
      </c>
      <c r="R16" s="38">
        <v>1.27</v>
      </c>
      <c r="S16" s="38">
        <v>1.27</v>
      </c>
      <c r="T16" s="38">
        <v>1.27</v>
      </c>
      <c r="U16" s="38">
        <v>1.27</v>
      </c>
      <c r="V16" s="38">
        <v>1.27</v>
      </c>
      <c r="W16" s="38">
        <v>1.27</v>
      </c>
      <c r="X16" s="38">
        <v>1.27</v>
      </c>
      <c r="Y16" s="38">
        <v>1.27</v>
      </c>
      <c r="Z16" s="38">
        <v>1.27</v>
      </c>
      <c r="AA16" s="38">
        <v>1.27</v>
      </c>
      <c r="AB16" s="38">
        <v>1.27</v>
      </c>
      <c r="AC16" s="38">
        <v>1.27</v>
      </c>
      <c r="AD16" s="38">
        <v>1.27</v>
      </c>
      <c r="AE16" s="38">
        <v>1.27</v>
      </c>
      <c r="AF16" s="38">
        <v>1.27</v>
      </c>
      <c r="AG16" s="38">
        <v>1.27</v>
      </c>
      <c r="AH16" s="38">
        <v>1.27</v>
      </c>
      <c r="AI16" s="38">
        <v>1.27</v>
      </c>
      <c r="AJ16" s="38">
        <v>1.27</v>
      </c>
      <c r="AK16" s="38">
        <v>1.27</v>
      </c>
      <c r="AL16" s="38">
        <v>1.27</v>
      </c>
    </row>
    <row r="17">
      <c r="A17" s="19"/>
      <c r="B17" s="8"/>
      <c r="C17" s="36" t="s">
        <v>16</v>
      </c>
      <c r="D17" s="39">
        <f t="shared" ref="D17:P17" si="13">MAX(D2-2700,0)</f>
        <v>0</v>
      </c>
      <c r="E17" s="39">
        <f t="shared" si="13"/>
        <v>0</v>
      </c>
      <c r="F17" s="39">
        <f t="shared" si="13"/>
        <v>0</v>
      </c>
      <c r="G17" s="39">
        <f t="shared" si="13"/>
        <v>0</v>
      </c>
      <c r="H17" s="39">
        <f t="shared" si="13"/>
        <v>0</v>
      </c>
      <c r="I17" s="39">
        <f t="shared" si="13"/>
        <v>0</v>
      </c>
      <c r="J17" s="39">
        <f t="shared" si="13"/>
        <v>0</v>
      </c>
      <c r="K17" s="39">
        <f t="shared" si="13"/>
        <v>0</v>
      </c>
      <c r="L17" s="39">
        <f t="shared" si="13"/>
        <v>0</v>
      </c>
      <c r="M17" s="39">
        <f t="shared" si="13"/>
        <v>0</v>
      </c>
      <c r="N17" s="39">
        <f t="shared" si="13"/>
        <v>0</v>
      </c>
      <c r="O17" s="39">
        <f t="shared" si="13"/>
        <v>0</v>
      </c>
      <c r="P17" s="39">
        <f t="shared" si="13"/>
        <v>0</v>
      </c>
      <c r="Q17" s="39">
        <f t="shared" ref="Q17:AL17" si="14">MAX(Q2-2700,0)*Q4</f>
        <v>0</v>
      </c>
      <c r="R17" s="39">
        <f t="shared" si="14"/>
        <v>2.547153925</v>
      </c>
      <c r="S17" s="39">
        <f t="shared" si="14"/>
        <v>5.862042726</v>
      </c>
      <c r="T17" s="39">
        <f t="shared" si="14"/>
        <v>9.056390116</v>
      </c>
      <c r="U17" s="39">
        <f t="shared" si="14"/>
        <v>12.13665367</v>
      </c>
      <c r="V17" s="39">
        <f t="shared" si="14"/>
        <v>15.1088378</v>
      </c>
      <c r="W17" s="39">
        <f t="shared" si="14"/>
        <v>17.97853283</v>
      </c>
      <c r="X17" s="39">
        <f t="shared" si="14"/>
        <v>20.75095005</v>
      </c>
      <c r="Y17" s="39">
        <f t="shared" si="14"/>
        <v>23.43095337</v>
      </c>
      <c r="Z17" s="39">
        <f t="shared" si="14"/>
        <v>26.02308773</v>
      </c>
      <c r="AA17" s="39">
        <f t="shared" si="14"/>
        <v>28.53160485</v>
      </c>
      <c r="AB17" s="39">
        <f t="shared" si="14"/>
        <v>30.9604865</v>
      </c>
      <c r="AC17" s="39">
        <f t="shared" si="14"/>
        <v>33.31346561</v>
      </c>
      <c r="AD17" s="39">
        <f t="shared" si="14"/>
        <v>35.59404535</v>
      </c>
      <c r="AE17" s="39">
        <f t="shared" si="14"/>
        <v>37.80551662</v>
      </c>
      <c r="AF17" s="39">
        <f t="shared" si="14"/>
        <v>39.95097383</v>
      </c>
      <c r="AG17" s="39">
        <f t="shared" si="14"/>
        <v>42.03332935</v>
      </c>
      <c r="AH17" s="39">
        <f t="shared" si="14"/>
        <v>44.05532674</v>
      </c>
      <c r="AI17" s="39">
        <f t="shared" si="14"/>
        <v>46.01955277</v>
      </c>
      <c r="AJ17" s="39">
        <f t="shared" si="14"/>
        <v>47.92844849</v>
      </c>
      <c r="AK17" s="39">
        <f t="shared" si="14"/>
        <v>49.78431934</v>
      </c>
      <c r="AL17" s="39">
        <f t="shared" si="14"/>
        <v>51.5893444</v>
      </c>
    </row>
    <row r="18">
      <c r="A18" s="19"/>
      <c r="B18" s="40" t="s">
        <v>17</v>
      </c>
      <c r="C18" s="36" t="s">
        <v>15</v>
      </c>
      <c r="D18" s="41">
        <v>0.25</v>
      </c>
      <c r="E18" s="41">
        <v>0.25</v>
      </c>
      <c r="F18" s="41">
        <v>0.25</v>
      </c>
      <c r="G18" s="41">
        <v>0.25</v>
      </c>
      <c r="H18" s="41">
        <v>0.25</v>
      </c>
      <c r="I18" s="41">
        <v>0.25</v>
      </c>
      <c r="J18" s="41">
        <v>0.25</v>
      </c>
      <c r="K18" s="41">
        <v>0.25</v>
      </c>
      <c r="L18" s="41">
        <v>0.25</v>
      </c>
      <c r="M18" s="41">
        <v>0.25</v>
      </c>
      <c r="N18" s="41">
        <v>0.25</v>
      </c>
      <c r="O18" s="41">
        <v>0.25</v>
      </c>
      <c r="P18" s="41">
        <v>0.25</v>
      </c>
      <c r="Q18" s="41">
        <v>0.25</v>
      </c>
      <c r="R18" s="41">
        <v>0.25</v>
      </c>
      <c r="S18" s="41">
        <v>0.25</v>
      </c>
      <c r="T18" s="41">
        <v>0.25</v>
      </c>
      <c r="U18" s="41">
        <v>0.25</v>
      </c>
      <c r="V18" s="41">
        <v>0.25</v>
      </c>
      <c r="W18" s="41">
        <v>0.25</v>
      </c>
      <c r="X18" s="41">
        <v>0.25</v>
      </c>
      <c r="Y18" s="41">
        <v>0.25</v>
      </c>
      <c r="Z18" s="41">
        <v>0.25</v>
      </c>
      <c r="AA18" s="41">
        <v>0.25</v>
      </c>
      <c r="AB18" s="41">
        <v>0.25</v>
      </c>
      <c r="AC18" s="41">
        <v>0.25</v>
      </c>
      <c r="AD18" s="41">
        <v>0.25</v>
      </c>
      <c r="AE18" s="41">
        <v>0.25</v>
      </c>
      <c r="AF18" s="41">
        <v>0.25</v>
      </c>
      <c r="AG18" s="41">
        <v>0.25</v>
      </c>
      <c r="AH18" s="41">
        <v>0.25</v>
      </c>
      <c r="AI18" s="41">
        <v>0.25</v>
      </c>
      <c r="AJ18" s="41">
        <v>0.25</v>
      </c>
      <c r="AK18" s="41">
        <v>0.25</v>
      </c>
      <c r="AL18" s="41">
        <v>0.25</v>
      </c>
    </row>
    <row r="19">
      <c r="A19" s="19"/>
      <c r="B19" s="8"/>
      <c r="C19" s="36" t="s">
        <v>16</v>
      </c>
      <c r="D19" s="39">
        <f t="shared" ref="D19:AL19" si="15">MAX(D2-2900,0)*D4</f>
        <v>0</v>
      </c>
      <c r="E19" s="39">
        <f t="shared" si="15"/>
        <v>0</v>
      </c>
      <c r="F19" s="39">
        <f t="shared" si="15"/>
        <v>0</v>
      </c>
      <c r="G19" s="39">
        <f t="shared" si="15"/>
        <v>0</v>
      </c>
      <c r="H19" s="39">
        <f t="shared" si="15"/>
        <v>0</v>
      </c>
      <c r="I19" s="39">
        <f t="shared" si="15"/>
        <v>0</v>
      </c>
      <c r="J19" s="39">
        <f t="shared" si="15"/>
        <v>0</v>
      </c>
      <c r="K19" s="39">
        <f t="shared" si="15"/>
        <v>0</v>
      </c>
      <c r="L19" s="39">
        <f t="shared" si="15"/>
        <v>0</v>
      </c>
      <c r="M19" s="39">
        <f t="shared" si="15"/>
        <v>0</v>
      </c>
      <c r="N19" s="39">
        <f t="shared" si="15"/>
        <v>0</v>
      </c>
      <c r="O19" s="39">
        <f t="shared" si="15"/>
        <v>0</v>
      </c>
      <c r="P19" s="39">
        <f t="shared" si="15"/>
        <v>0</v>
      </c>
      <c r="Q19" s="39">
        <f t="shared" si="15"/>
        <v>0</v>
      </c>
      <c r="R19" s="39">
        <f t="shared" si="15"/>
        <v>0</v>
      </c>
      <c r="S19" s="39">
        <f t="shared" si="15"/>
        <v>0</v>
      </c>
      <c r="T19" s="39">
        <f t="shared" si="15"/>
        <v>0</v>
      </c>
      <c r="U19" s="39">
        <f t="shared" si="15"/>
        <v>0</v>
      </c>
      <c r="V19" s="39">
        <f t="shared" si="15"/>
        <v>2.7797777</v>
      </c>
      <c r="W19" s="39">
        <f t="shared" si="15"/>
        <v>5.862042726</v>
      </c>
      <c r="X19" s="39">
        <f t="shared" si="15"/>
        <v>8.839824191</v>
      </c>
      <c r="Y19" s="39">
        <f t="shared" si="15"/>
        <v>11.71834627</v>
      </c>
      <c r="Z19" s="39">
        <f t="shared" si="15"/>
        <v>14.50249058</v>
      </c>
      <c r="AA19" s="39">
        <f t="shared" si="15"/>
        <v>17.19682379</v>
      </c>
      <c r="AB19" s="39">
        <f t="shared" si="15"/>
        <v>19.8056226</v>
      </c>
      <c r="AC19" s="39">
        <f t="shared" si="15"/>
        <v>22.33289645</v>
      </c>
      <c r="AD19" s="39">
        <f t="shared" si="15"/>
        <v>24.78240804</v>
      </c>
      <c r="AE19" s="39">
        <f t="shared" si="15"/>
        <v>27.15769199</v>
      </c>
      <c r="AF19" s="39">
        <f t="shared" si="15"/>
        <v>29.46207195</v>
      </c>
      <c r="AG19" s="39">
        <f t="shared" si="15"/>
        <v>31.69867603</v>
      </c>
      <c r="AH19" s="39">
        <f t="shared" si="15"/>
        <v>33.870451</v>
      </c>
      <c r="AI19" s="39">
        <f t="shared" si="15"/>
        <v>35.98017526</v>
      </c>
      <c r="AJ19" s="39">
        <f t="shared" si="15"/>
        <v>38.03047067</v>
      </c>
      <c r="AK19" s="39">
        <f t="shared" si="15"/>
        <v>40.02381342</v>
      </c>
      <c r="AL19" s="39">
        <f t="shared" si="15"/>
        <v>41.96254405</v>
      </c>
    </row>
    <row r="20">
      <c r="A20" s="19"/>
      <c r="B20" s="40" t="s">
        <v>18</v>
      </c>
      <c r="C20" s="36" t="s">
        <v>15</v>
      </c>
      <c r="D20" s="41">
        <v>0.25</v>
      </c>
      <c r="E20" s="41">
        <v>0.25</v>
      </c>
      <c r="F20" s="41">
        <v>0.25</v>
      </c>
      <c r="G20" s="41">
        <v>0.25</v>
      </c>
      <c r="H20" s="41">
        <v>0.25</v>
      </c>
      <c r="I20" s="41">
        <v>0.25</v>
      </c>
      <c r="J20" s="41">
        <v>0.25</v>
      </c>
      <c r="K20" s="41">
        <v>0.25</v>
      </c>
      <c r="L20" s="41">
        <v>0.25</v>
      </c>
      <c r="M20" s="41">
        <v>0.25</v>
      </c>
      <c r="N20" s="41">
        <v>0.25</v>
      </c>
      <c r="O20" s="41">
        <v>0.25</v>
      </c>
      <c r="P20" s="41">
        <v>0.25</v>
      </c>
      <c r="Q20" s="41">
        <v>0.25</v>
      </c>
      <c r="R20" s="41">
        <v>0.25</v>
      </c>
      <c r="S20" s="41">
        <v>0.25</v>
      </c>
      <c r="T20" s="41">
        <v>0.25</v>
      </c>
      <c r="U20" s="41">
        <v>0.25</v>
      </c>
      <c r="V20" s="41">
        <v>0.25</v>
      </c>
      <c r="W20" s="41">
        <v>0.25</v>
      </c>
      <c r="X20" s="41">
        <v>0.25</v>
      </c>
      <c r="Y20" s="41">
        <v>0.25</v>
      </c>
      <c r="Z20" s="41">
        <v>0.25</v>
      </c>
      <c r="AA20" s="41">
        <v>0.25</v>
      </c>
      <c r="AB20" s="41">
        <v>0.25</v>
      </c>
      <c r="AC20" s="41">
        <v>0.25</v>
      </c>
      <c r="AD20" s="41">
        <v>0.25</v>
      </c>
      <c r="AE20" s="41">
        <v>0.25</v>
      </c>
      <c r="AF20" s="41">
        <v>0.25</v>
      </c>
      <c r="AG20" s="41">
        <v>0.25</v>
      </c>
      <c r="AH20" s="41">
        <v>0.25</v>
      </c>
      <c r="AI20" s="41">
        <v>0.25</v>
      </c>
      <c r="AJ20" s="41">
        <v>0.25</v>
      </c>
      <c r="AK20" s="41">
        <v>0.25</v>
      </c>
      <c r="AL20" s="41">
        <v>0.25</v>
      </c>
    </row>
    <row r="21">
      <c r="A21" s="19"/>
      <c r="B21" s="8"/>
      <c r="C21" s="36" t="s">
        <v>16</v>
      </c>
      <c r="D21" s="39">
        <f t="shared" ref="D21:R21" si="16">MAX(D4-2700,0)</f>
        <v>0</v>
      </c>
      <c r="E21" s="39">
        <f t="shared" si="16"/>
        <v>0</v>
      </c>
      <c r="F21" s="39">
        <f t="shared" si="16"/>
        <v>0</v>
      </c>
      <c r="G21" s="39">
        <f t="shared" si="16"/>
        <v>0</v>
      </c>
      <c r="H21" s="39">
        <f t="shared" si="16"/>
        <v>0</v>
      </c>
      <c r="I21" s="39">
        <f t="shared" si="16"/>
        <v>0</v>
      </c>
      <c r="J21" s="39">
        <f t="shared" si="16"/>
        <v>0</v>
      </c>
      <c r="K21" s="39">
        <f t="shared" si="16"/>
        <v>0</v>
      </c>
      <c r="L21" s="39">
        <f t="shared" si="16"/>
        <v>0</v>
      </c>
      <c r="M21" s="39">
        <f t="shared" si="16"/>
        <v>0</v>
      </c>
      <c r="N21" s="39">
        <f t="shared" si="16"/>
        <v>0</v>
      </c>
      <c r="O21" s="39">
        <f t="shared" si="16"/>
        <v>0</v>
      </c>
      <c r="P21" s="39">
        <f t="shared" si="16"/>
        <v>0</v>
      </c>
      <c r="Q21" s="39">
        <f t="shared" si="16"/>
        <v>0</v>
      </c>
      <c r="R21" s="39">
        <f t="shared" si="16"/>
        <v>0</v>
      </c>
      <c r="S21" s="39">
        <f t="shared" ref="S21:V21" si="17">MAX(S2-3000,0)</f>
        <v>0</v>
      </c>
      <c r="T21" s="39">
        <f t="shared" si="17"/>
        <v>0</v>
      </c>
      <c r="U21" s="39">
        <f t="shared" si="17"/>
        <v>0</v>
      </c>
      <c r="V21" s="39">
        <f t="shared" si="17"/>
        <v>0</v>
      </c>
      <c r="W21" s="39">
        <f t="shared" ref="W21:AL21" si="18">MAX(W2-3000,0)*W4</f>
        <v>0</v>
      </c>
      <c r="X21" s="39">
        <f t="shared" si="18"/>
        <v>2.88426126</v>
      </c>
      <c r="Y21" s="39">
        <f t="shared" si="18"/>
        <v>5.862042726</v>
      </c>
      <c r="Z21" s="39">
        <f t="shared" si="18"/>
        <v>8.742192012</v>
      </c>
      <c r="AA21" s="39">
        <f t="shared" si="18"/>
        <v>11.52943326</v>
      </c>
      <c r="AB21" s="39">
        <f t="shared" si="18"/>
        <v>14.22819065</v>
      </c>
      <c r="AC21" s="39">
        <f t="shared" si="18"/>
        <v>16.84261188</v>
      </c>
      <c r="AD21" s="39">
        <f t="shared" si="18"/>
        <v>19.37658938</v>
      </c>
      <c r="AE21" s="39">
        <f t="shared" si="18"/>
        <v>21.83377968</v>
      </c>
      <c r="AF21" s="39">
        <f t="shared" si="18"/>
        <v>24.21762101</v>
      </c>
      <c r="AG21" s="39">
        <f t="shared" si="18"/>
        <v>26.53134937</v>
      </c>
      <c r="AH21" s="39">
        <f t="shared" si="18"/>
        <v>28.77801313</v>
      </c>
      <c r="AI21" s="39">
        <f t="shared" si="18"/>
        <v>30.9604865</v>
      </c>
      <c r="AJ21" s="39">
        <f t="shared" si="18"/>
        <v>33.08148175</v>
      </c>
      <c r="AK21" s="39">
        <f t="shared" si="18"/>
        <v>35.14356047</v>
      </c>
      <c r="AL21" s="39">
        <f t="shared" si="18"/>
        <v>37.14914387</v>
      </c>
    </row>
    <row r="22">
      <c r="A22" s="19"/>
      <c r="B22" s="40" t="s">
        <v>19</v>
      </c>
      <c r="C22" s="36" t="s">
        <v>15</v>
      </c>
      <c r="D22" s="42">
        <v>0.76</v>
      </c>
      <c r="E22" s="42">
        <v>0.76</v>
      </c>
      <c r="F22" s="42">
        <v>0.76</v>
      </c>
      <c r="G22" s="42">
        <v>0.76</v>
      </c>
      <c r="H22" s="42">
        <v>0.76</v>
      </c>
      <c r="I22" s="42">
        <v>0.76</v>
      </c>
      <c r="J22" s="42">
        <v>0.76</v>
      </c>
      <c r="K22" s="42">
        <v>0.76</v>
      </c>
      <c r="L22" s="42">
        <v>0.76</v>
      </c>
      <c r="M22" s="42">
        <v>0.76</v>
      </c>
      <c r="N22" s="42">
        <v>0.76</v>
      </c>
      <c r="O22" s="42">
        <v>0.76</v>
      </c>
      <c r="P22" s="42">
        <v>0.76</v>
      </c>
      <c r="Q22" s="42">
        <v>0.76</v>
      </c>
      <c r="R22" s="42">
        <v>0.76</v>
      </c>
      <c r="S22" s="42">
        <v>0.76</v>
      </c>
      <c r="T22" s="42">
        <v>0.76</v>
      </c>
      <c r="U22" s="42">
        <v>0.76</v>
      </c>
      <c r="V22" s="42">
        <v>0.76</v>
      </c>
      <c r="W22" s="42">
        <v>0.76</v>
      </c>
      <c r="X22" s="42">
        <v>0.76</v>
      </c>
      <c r="Y22" s="42">
        <v>0.76</v>
      </c>
      <c r="Z22" s="42">
        <v>0.76</v>
      </c>
      <c r="AA22" s="42">
        <v>0.76</v>
      </c>
      <c r="AB22" s="42">
        <v>0.76</v>
      </c>
      <c r="AC22" s="42">
        <v>0.76</v>
      </c>
      <c r="AD22" s="42">
        <v>0.76</v>
      </c>
      <c r="AE22" s="42">
        <v>0.76</v>
      </c>
      <c r="AF22" s="42">
        <v>0.76</v>
      </c>
      <c r="AG22" s="42">
        <v>0.76</v>
      </c>
      <c r="AH22" s="42">
        <v>0.76</v>
      </c>
      <c r="AI22" s="42">
        <v>0.76</v>
      </c>
      <c r="AJ22" s="42">
        <v>0.76</v>
      </c>
      <c r="AK22" s="42">
        <v>0.76</v>
      </c>
      <c r="AL22" s="42">
        <v>0.76</v>
      </c>
    </row>
    <row r="23">
      <c r="A23" s="19"/>
      <c r="B23" s="8"/>
      <c r="C23" s="36" t="s">
        <v>16</v>
      </c>
      <c r="D23" s="39">
        <f t="shared" ref="D23:AL23" si="19">MAX(2100-D2,0)*D4</f>
        <v>19.72933284</v>
      </c>
      <c r="E23" s="39">
        <f t="shared" si="19"/>
        <v>2.922412597</v>
      </c>
      <c r="F23" s="39">
        <f t="shared" si="19"/>
        <v>0</v>
      </c>
      <c r="G23" s="39">
        <f t="shared" si="19"/>
        <v>0</v>
      </c>
      <c r="H23" s="39">
        <f t="shared" si="19"/>
        <v>0</v>
      </c>
      <c r="I23" s="39">
        <f t="shared" si="19"/>
        <v>0</v>
      </c>
      <c r="J23" s="39">
        <f t="shared" si="19"/>
        <v>0</v>
      </c>
      <c r="K23" s="39">
        <f t="shared" si="19"/>
        <v>0</v>
      </c>
      <c r="L23" s="39">
        <f t="shared" si="19"/>
        <v>0</v>
      </c>
      <c r="M23" s="39">
        <f t="shared" si="19"/>
        <v>0</v>
      </c>
      <c r="N23" s="39">
        <f t="shared" si="19"/>
        <v>0</v>
      </c>
      <c r="O23" s="39">
        <f t="shared" si="19"/>
        <v>0</v>
      </c>
      <c r="P23" s="39">
        <f t="shared" si="19"/>
        <v>0</v>
      </c>
      <c r="Q23" s="39">
        <f t="shared" si="19"/>
        <v>0</v>
      </c>
      <c r="R23" s="39">
        <f t="shared" si="19"/>
        <v>0</v>
      </c>
      <c r="S23" s="39">
        <f t="shared" si="19"/>
        <v>0</v>
      </c>
      <c r="T23" s="39">
        <f t="shared" si="19"/>
        <v>0</v>
      </c>
      <c r="U23" s="39">
        <f t="shared" si="19"/>
        <v>0</v>
      </c>
      <c r="V23" s="39">
        <f t="shared" si="19"/>
        <v>0</v>
      </c>
      <c r="W23" s="39">
        <f t="shared" si="19"/>
        <v>0</v>
      </c>
      <c r="X23" s="39">
        <f t="shared" si="19"/>
        <v>0</v>
      </c>
      <c r="Y23" s="39">
        <f t="shared" si="19"/>
        <v>0</v>
      </c>
      <c r="Z23" s="39">
        <f t="shared" si="19"/>
        <v>0</v>
      </c>
      <c r="AA23" s="39">
        <f t="shared" si="19"/>
        <v>0</v>
      </c>
      <c r="AB23" s="39">
        <f t="shared" si="19"/>
        <v>0</v>
      </c>
      <c r="AC23" s="39">
        <f t="shared" si="19"/>
        <v>0</v>
      </c>
      <c r="AD23" s="39">
        <f t="shared" si="19"/>
        <v>0</v>
      </c>
      <c r="AE23" s="39">
        <f t="shared" si="19"/>
        <v>0</v>
      </c>
      <c r="AF23" s="39">
        <f t="shared" si="19"/>
        <v>0</v>
      </c>
      <c r="AG23" s="39">
        <f t="shared" si="19"/>
        <v>0</v>
      </c>
      <c r="AH23" s="39">
        <f t="shared" si="19"/>
        <v>0</v>
      </c>
      <c r="AI23" s="39">
        <f t="shared" si="19"/>
        <v>0</v>
      </c>
      <c r="AJ23" s="39">
        <f t="shared" si="19"/>
        <v>0</v>
      </c>
      <c r="AK23" s="39">
        <f t="shared" si="19"/>
        <v>0</v>
      </c>
      <c r="AL23" s="39">
        <f t="shared" si="19"/>
        <v>0</v>
      </c>
    </row>
    <row r="24">
      <c r="A24" s="19"/>
      <c r="B24" s="40" t="s">
        <v>20</v>
      </c>
      <c r="C24" s="36" t="s">
        <v>15</v>
      </c>
      <c r="D24" s="41">
        <v>0.25</v>
      </c>
      <c r="E24" s="41">
        <v>0.25</v>
      </c>
      <c r="F24" s="41">
        <v>0.25</v>
      </c>
      <c r="G24" s="41">
        <v>0.25</v>
      </c>
      <c r="H24" s="41">
        <v>0.25</v>
      </c>
      <c r="I24" s="41">
        <v>0.25</v>
      </c>
      <c r="J24" s="41">
        <v>0.25</v>
      </c>
      <c r="K24" s="41">
        <v>0.25</v>
      </c>
      <c r="L24" s="41">
        <v>0.25</v>
      </c>
      <c r="M24" s="41">
        <v>0.25</v>
      </c>
      <c r="N24" s="41">
        <v>0.25</v>
      </c>
      <c r="O24" s="41">
        <v>0.25</v>
      </c>
      <c r="P24" s="41">
        <v>0.25</v>
      </c>
      <c r="Q24" s="41">
        <v>0.25</v>
      </c>
      <c r="R24" s="41">
        <v>0.25</v>
      </c>
      <c r="S24" s="41">
        <v>0.25</v>
      </c>
      <c r="T24" s="41">
        <v>0.25</v>
      </c>
      <c r="U24" s="41">
        <v>0.25</v>
      </c>
      <c r="V24" s="41">
        <v>0.25</v>
      </c>
      <c r="W24" s="41">
        <v>0.25</v>
      </c>
      <c r="X24" s="41">
        <v>0.25</v>
      </c>
      <c r="Y24" s="41">
        <v>0.25</v>
      </c>
      <c r="Z24" s="41">
        <v>0.25</v>
      </c>
      <c r="AA24" s="41">
        <v>0.25</v>
      </c>
      <c r="AB24" s="41">
        <v>0.25</v>
      </c>
      <c r="AC24" s="41">
        <v>0.25</v>
      </c>
      <c r="AD24" s="41">
        <v>0.25</v>
      </c>
      <c r="AE24" s="41">
        <v>0.25</v>
      </c>
      <c r="AF24" s="41">
        <v>0.25</v>
      </c>
      <c r="AG24" s="41">
        <v>0.25</v>
      </c>
      <c r="AH24" s="41">
        <v>0.25</v>
      </c>
      <c r="AI24" s="41">
        <v>0.25</v>
      </c>
      <c r="AJ24" s="41">
        <v>0.25</v>
      </c>
      <c r="AK24" s="41">
        <v>0.25</v>
      </c>
      <c r="AL24" s="41">
        <v>0.25</v>
      </c>
    </row>
    <row r="25">
      <c r="A25" s="19"/>
      <c r="B25" s="8"/>
      <c r="C25" s="36" t="s">
        <v>16</v>
      </c>
      <c r="D25" s="39">
        <f t="shared" ref="D25:J25" si="20">MAX(2000-D2,0)*D4</f>
        <v>10.14454799</v>
      </c>
      <c r="E25" s="39">
        <f t="shared" si="20"/>
        <v>0</v>
      </c>
      <c r="F25" s="39">
        <f t="shared" si="20"/>
        <v>0</v>
      </c>
      <c r="G25" s="39">
        <f t="shared" si="20"/>
        <v>0</v>
      </c>
      <c r="H25" s="39">
        <f t="shared" si="20"/>
        <v>0</v>
      </c>
      <c r="I25" s="39">
        <f t="shared" si="20"/>
        <v>0</v>
      </c>
      <c r="J25" s="39">
        <f t="shared" si="20"/>
        <v>0</v>
      </c>
      <c r="K25" s="39">
        <f t="shared" ref="K25:AL25" si="21">MAX(2000-K2,0)</f>
        <v>0</v>
      </c>
      <c r="L25" s="39">
        <f t="shared" si="21"/>
        <v>0</v>
      </c>
      <c r="M25" s="39">
        <f t="shared" si="21"/>
        <v>0</v>
      </c>
      <c r="N25" s="39">
        <f t="shared" si="21"/>
        <v>0</v>
      </c>
      <c r="O25" s="39">
        <f t="shared" si="21"/>
        <v>0</v>
      </c>
      <c r="P25" s="39">
        <f t="shared" si="21"/>
        <v>0</v>
      </c>
      <c r="Q25" s="39">
        <f t="shared" si="21"/>
        <v>0</v>
      </c>
      <c r="R25" s="39">
        <f t="shared" si="21"/>
        <v>0</v>
      </c>
      <c r="S25" s="39">
        <f t="shared" si="21"/>
        <v>0</v>
      </c>
      <c r="T25" s="39">
        <f t="shared" si="21"/>
        <v>0</v>
      </c>
      <c r="U25" s="39">
        <f t="shared" si="21"/>
        <v>0</v>
      </c>
      <c r="V25" s="39">
        <f t="shared" si="21"/>
        <v>0</v>
      </c>
      <c r="W25" s="39">
        <f t="shared" si="21"/>
        <v>0</v>
      </c>
      <c r="X25" s="39">
        <f t="shared" si="21"/>
        <v>0</v>
      </c>
      <c r="Y25" s="39">
        <f t="shared" si="21"/>
        <v>0</v>
      </c>
      <c r="Z25" s="39">
        <f t="shared" si="21"/>
        <v>0</v>
      </c>
      <c r="AA25" s="39">
        <f t="shared" si="21"/>
        <v>0</v>
      </c>
      <c r="AB25" s="39">
        <f t="shared" si="21"/>
        <v>0</v>
      </c>
      <c r="AC25" s="39">
        <f t="shared" si="21"/>
        <v>0</v>
      </c>
      <c r="AD25" s="39">
        <f t="shared" si="21"/>
        <v>0</v>
      </c>
      <c r="AE25" s="39">
        <f t="shared" si="21"/>
        <v>0</v>
      </c>
      <c r="AF25" s="39">
        <f t="shared" si="21"/>
        <v>0</v>
      </c>
      <c r="AG25" s="39">
        <f t="shared" si="21"/>
        <v>0</v>
      </c>
      <c r="AH25" s="39">
        <f t="shared" si="21"/>
        <v>0</v>
      </c>
      <c r="AI25" s="39">
        <f t="shared" si="21"/>
        <v>0</v>
      </c>
      <c r="AJ25" s="39">
        <f t="shared" si="21"/>
        <v>0</v>
      </c>
      <c r="AK25" s="39">
        <f t="shared" si="21"/>
        <v>0</v>
      </c>
      <c r="AL25" s="39">
        <f t="shared" si="21"/>
        <v>0</v>
      </c>
    </row>
    <row r="26">
      <c r="A26" s="19"/>
      <c r="B26" s="43"/>
      <c r="C26" s="36" t="s">
        <v>21</v>
      </c>
      <c r="D26" s="39">
        <f t="shared" ref="D26:AH26" si="22">D14-D16+D17-D18+D19-D20+D21-D22+D23-D24+D25+3.13</f>
        <v>1165.213763</v>
      </c>
      <c r="E26" s="39">
        <f t="shared" si="22"/>
        <v>1085.135133</v>
      </c>
      <c r="F26" s="39">
        <f t="shared" si="22"/>
        <v>1084.163008</v>
      </c>
      <c r="G26" s="39">
        <f t="shared" si="22"/>
        <v>1083.025007</v>
      </c>
      <c r="H26" s="39">
        <f t="shared" si="22"/>
        <v>1079.15811</v>
      </c>
      <c r="I26" s="39">
        <f t="shared" si="22"/>
        <v>1072.880059</v>
      </c>
      <c r="J26" s="39">
        <f t="shared" si="22"/>
        <v>1064.472279</v>
      </c>
      <c r="K26" s="39">
        <f t="shared" si="22"/>
        <v>1054.184441</v>
      </c>
      <c r="L26" s="39">
        <f t="shared" si="22"/>
        <v>1042.23839</v>
      </c>
      <c r="M26" s="39">
        <f t="shared" si="22"/>
        <v>1028.831533</v>
      </c>
      <c r="N26" s="39">
        <f t="shared" si="22"/>
        <v>1014.139764</v>
      </c>
      <c r="O26" s="39">
        <f t="shared" si="22"/>
        <v>998.32</v>
      </c>
      <c r="P26" s="39">
        <f t="shared" si="22"/>
        <v>981.5123899</v>
      </c>
      <c r="Q26" s="39">
        <f t="shared" si="22"/>
        <v>963.8422341</v>
      </c>
      <c r="R26" s="39">
        <f t="shared" si="22"/>
        <v>947.9688168</v>
      </c>
      <c r="S26" s="39">
        <f t="shared" si="22"/>
        <v>932.2131484</v>
      </c>
      <c r="T26" s="39">
        <f t="shared" si="22"/>
        <v>915.7769691</v>
      </c>
      <c r="U26" s="39">
        <f t="shared" si="22"/>
        <v>898.7474729</v>
      </c>
      <c r="V26" s="39">
        <f t="shared" si="22"/>
        <v>883.9828955</v>
      </c>
      <c r="W26" s="39">
        <f t="shared" si="22"/>
        <v>869.0765871</v>
      </c>
      <c r="X26" s="39">
        <f t="shared" si="22"/>
        <v>856.5694749</v>
      </c>
      <c r="Y26" s="39">
        <f t="shared" si="22"/>
        <v>843.7333947</v>
      </c>
      <c r="Z26" s="39">
        <f t="shared" si="22"/>
        <v>830.4337843</v>
      </c>
      <c r="AA26" s="39">
        <f t="shared" si="22"/>
        <v>816.7265667</v>
      </c>
      <c r="AB26" s="39">
        <f t="shared" si="22"/>
        <v>802.6625056</v>
      </c>
      <c r="AC26" s="39">
        <f t="shared" si="22"/>
        <v>788.2877021</v>
      </c>
      <c r="AD26" s="39">
        <f t="shared" si="22"/>
        <v>773.64404</v>
      </c>
      <c r="AE26" s="39">
        <f t="shared" si="22"/>
        <v>758.7695844</v>
      </c>
      <c r="AF26" s="39">
        <f t="shared" si="22"/>
        <v>743.6989387</v>
      </c>
      <c r="AG26" s="39">
        <f t="shared" si="22"/>
        <v>728.4635662</v>
      </c>
      <c r="AH26" s="39">
        <f t="shared" si="22"/>
        <v>713.0920781</v>
      </c>
      <c r="AI26" s="39">
        <f t="shared" ref="AI26:AL26" si="23">AI14-AI16+AI17-AI18+AI19-AI20+AI21-AI22+AI23-AI24+AI25</f>
        <v>694.4804941</v>
      </c>
      <c r="AJ26" s="39">
        <f t="shared" si="23"/>
        <v>678.9124759</v>
      </c>
      <c r="AK26" s="39">
        <f t="shared" si="23"/>
        <v>663.2795395</v>
      </c>
      <c r="AL26" s="39">
        <f t="shared" si="23"/>
        <v>647.6012456</v>
      </c>
    </row>
    <row r="27">
      <c r="A27" s="24"/>
      <c r="B27" s="44"/>
      <c r="C27" s="45" t="s">
        <v>22</v>
      </c>
      <c r="D27" s="46">
        <f t="shared" ref="D27:AL27" si="24">(D26-D6)/D6</f>
        <v>-0.1021766385</v>
      </c>
      <c r="E27" s="46">
        <f t="shared" si="24"/>
        <v>-0.09918302242</v>
      </c>
      <c r="F27" s="46">
        <f t="shared" si="24"/>
        <v>-0.08095259319</v>
      </c>
      <c r="G27" s="46">
        <f t="shared" si="24"/>
        <v>-0.06304206787</v>
      </c>
      <c r="H27" s="46">
        <f t="shared" si="24"/>
        <v>-0.04771976572</v>
      </c>
      <c r="I27" s="46">
        <f t="shared" si="24"/>
        <v>-0.03483840418</v>
      </c>
      <c r="J27" s="46">
        <f t="shared" si="24"/>
        <v>-0.02426028204</v>
      </c>
      <c r="K27" s="46">
        <f t="shared" si="24"/>
        <v>-0.01585652422</v>
      </c>
      <c r="L27" s="46">
        <f t="shared" si="24"/>
        <v>-0.009506398253</v>
      </c>
      <c r="M27" s="46">
        <f t="shared" si="24"/>
        <v>-0.005096694462</v>
      </c>
      <c r="N27" s="46">
        <f t="shared" si="24"/>
        <v>-0.002521162757</v>
      </c>
      <c r="O27" s="46">
        <f t="shared" si="24"/>
        <v>-0.00168</v>
      </c>
      <c r="P27" s="46">
        <f t="shared" si="24"/>
        <v>-0.002479382542</v>
      </c>
      <c r="Q27" s="46">
        <f t="shared" si="24"/>
        <v>-0.00483103926</v>
      </c>
      <c r="R27" s="46">
        <f t="shared" si="24"/>
        <v>-0.005980971975</v>
      </c>
      <c r="S27" s="46">
        <f t="shared" si="24"/>
        <v>-0.00762317205</v>
      </c>
      <c r="T27" s="46">
        <f t="shared" si="24"/>
        <v>-0.01060786198</v>
      </c>
      <c r="U27" s="46">
        <f t="shared" si="24"/>
        <v>-0.01486511477</v>
      </c>
      <c r="V27" s="46">
        <f t="shared" si="24"/>
        <v>-0.01723850614</v>
      </c>
      <c r="W27" s="46">
        <f t="shared" si="24"/>
        <v>-0.02032882726</v>
      </c>
      <c r="X27" s="46">
        <f t="shared" si="24"/>
        <v>-0.02123333782</v>
      </c>
      <c r="Y27" s="46">
        <f t="shared" si="24"/>
        <v>-0.02299519532</v>
      </c>
      <c r="Z27" s="46">
        <f t="shared" si="24"/>
        <v>-0.02578226024</v>
      </c>
      <c r="AA27" s="46">
        <f t="shared" si="24"/>
        <v>-0.02954403234</v>
      </c>
      <c r="AB27" s="46">
        <f t="shared" si="24"/>
        <v>-0.03423264784</v>
      </c>
      <c r="AC27" s="46">
        <f t="shared" si="24"/>
        <v>-0.0398027189</v>
      </c>
      <c r="AD27" s="46">
        <f t="shared" si="24"/>
        <v>-0.04621118464</v>
      </c>
      <c r="AE27" s="46">
        <f t="shared" si="24"/>
        <v>-0.05341717265</v>
      </c>
      <c r="AF27" s="46">
        <f t="shared" si="24"/>
        <v>-0.06138187013</v>
      </c>
      <c r="AG27" s="46">
        <f t="shared" si="24"/>
        <v>-0.07006840394</v>
      </c>
      <c r="AH27" s="46">
        <f t="shared" si="24"/>
        <v>-0.07944172874</v>
      </c>
      <c r="AI27" s="46">
        <f t="shared" si="24"/>
        <v>-0.09355384476</v>
      </c>
      <c r="AJ27" s="46">
        <f t="shared" si="24"/>
        <v>-0.1042467942</v>
      </c>
      <c r="AK27" s="46">
        <f t="shared" si="24"/>
        <v>-0.1155310583</v>
      </c>
      <c r="AL27" s="46">
        <f t="shared" si="24"/>
        <v>-0.1273779297</v>
      </c>
    </row>
    <row r="28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</row>
    <row r="29">
      <c r="A29" s="47" t="s">
        <v>23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</row>
    <row r="30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</row>
    <row r="3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</row>
    <row r="34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</row>
    <row r="35">
      <c r="A35" s="48" t="s">
        <v>24</v>
      </c>
      <c r="B35" s="49">
        <v>2100.0</v>
      </c>
      <c r="C35" s="47"/>
      <c r="D35" s="50" t="s">
        <v>25</v>
      </c>
      <c r="E35" s="51">
        <v>1000.0</v>
      </c>
      <c r="F35" s="47"/>
      <c r="G35" s="52" t="s">
        <v>26</v>
      </c>
      <c r="H35" s="47"/>
      <c r="I35" s="47"/>
      <c r="J35" s="53" t="s">
        <v>27</v>
      </c>
      <c r="K35" s="53" t="s">
        <v>28</v>
      </c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</row>
    <row r="36">
      <c r="A36" s="48" t="s">
        <v>29</v>
      </c>
      <c r="B36" s="51">
        <v>2700.0</v>
      </c>
      <c r="C36" s="47"/>
      <c r="D36" s="50" t="s">
        <v>30</v>
      </c>
      <c r="E36" s="51">
        <f>(sqrt(B37) - sqrt(B35)) / ((1/sqrt(B37)) - (1/sqrt(B36)))</f>
        <v>11646.26634</v>
      </c>
      <c r="F36" s="47"/>
      <c r="G36" s="54">
        <f>E35-D16-D22</f>
        <v>997.97</v>
      </c>
      <c r="H36" s="47"/>
      <c r="I36" s="47"/>
      <c r="J36" s="55">
        <v>1.0</v>
      </c>
      <c r="K36" s="55">
        <v>3.13</v>
      </c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</row>
    <row r="37">
      <c r="A37" s="48" t="s">
        <v>31</v>
      </c>
      <c r="B37" s="49">
        <v>2583.415</v>
      </c>
      <c r="C37" s="47"/>
      <c r="D37" s="47"/>
      <c r="E37" s="47"/>
      <c r="F37" s="47"/>
      <c r="G37" s="47"/>
      <c r="H37" s="47"/>
      <c r="I37" s="47"/>
      <c r="J37" s="55">
        <v>2.0</v>
      </c>
      <c r="K37" s="55">
        <v>2.74</v>
      </c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</row>
    <row r="38">
      <c r="A38" s="48" t="s">
        <v>32</v>
      </c>
      <c r="B38" s="47"/>
      <c r="C38" s="47"/>
      <c r="D38" s="47"/>
      <c r="E38" s="47"/>
      <c r="F38" s="47"/>
      <c r="G38" s="47"/>
      <c r="H38" s="47"/>
      <c r="I38" s="47"/>
      <c r="J38" s="55">
        <v>3.0</v>
      </c>
      <c r="K38" s="55">
        <v>2.69</v>
      </c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</row>
    <row r="39">
      <c r="A39" s="48" t="s">
        <v>33</v>
      </c>
      <c r="B39" s="51">
        <v>1.0</v>
      </c>
      <c r="C39" s="47"/>
      <c r="D39" s="47"/>
      <c r="E39" s="47"/>
      <c r="F39" s="47"/>
      <c r="G39" s="47"/>
      <c r="H39" s="47"/>
      <c r="I39" s="47"/>
      <c r="J39" s="55">
        <v>4.0</v>
      </c>
      <c r="K39" s="55">
        <v>4.06</v>
      </c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</row>
    <row r="40">
      <c r="A40" s="47"/>
      <c r="B40" s="47"/>
      <c r="C40" s="47"/>
      <c r="D40" s="47"/>
      <c r="E40" s="47"/>
      <c r="F40" s="47"/>
      <c r="G40" s="47"/>
      <c r="H40" s="47"/>
      <c r="I40" s="47"/>
      <c r="J40" s="55">
        <v>5.0</v>
      </c>
      <c r="K40" s="55">
        <v>3.12</v>
      </c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55">
        <v>6.0</v>
      </c>
      <c r="K41" s="55">
        <v>3.12</v>
      </c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</row>
    <row r="42">
      <c r="A42" s="47"/>
      <c r="B42" s="47"/>
      <c r="C42" s="47"/>
      <c r="D42" s="47"/>
      <c r="E42" s="47"/>
      <c r="F42" s="47"/>
      <c r="G42" s="47"/>
      <c r="H42" s="47"/>
      <c r="I42" s="47"/>
      <c r="J42" s="55">
        <v>7.0</v>
      </c>
      <c r="K42" s="55">
        <v>3.13</v>
      </c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</row>
    <row r="43">
      <c r="A43" s="47"/>
      <c r="B43" s="47"/>
      <c r="C43" s="47"/>
      <c r="D43" s="47"/>
      <c r="E43" s="47"/>
      <c r="F43" s="47"/>
      <c r="G43" s="47"/>
      <c r="H43" s="47"/>
      <c r="I43" s="47"/>
      <c r="J43" s="55">
        <v>8.0</v>
      </c>
      <c r="K43" s="55">
        <v>1.53</v>
      </c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55">
        <v>9.0</v>
      </c>
      <c r="K44" s="55">
        <v>2.71</v>
      </c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55">
        <v>10.0</v>
      </c>
      <c r="K45" s="55">
        <v>2.74</v>
      </c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55">
        <v>11.0</v>
      </c>
      <c r="K46" s="55">
        <v>1.76</v>
      </c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55">
        <v>12.0</v>
      </c>
      <c r="K47" s="55">
        <v>1.95</v>
      </c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55">
        <v>13.0</v>
      </c>
      <c r="K48" s="55">
        <v>2.17</v>
      </c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55">
        <v>14.0</v>
      </c>
      <c r="K49" s="55">
        <v>2.51</v>
      </c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55">
        <v>15.0</v>
      </c>
      <c r="K50" s="55">
        <v>2.55</v>
      </c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55">
        <v>16.0</v>
      </c>
      <c r="K51" s="55">
        <v>2.16</v>
      </c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55">
        <v>17.0</v>
      </c>
      <c r="K52" s="55">
        <v>1.76</v>
      </c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55">
        <v>18.0</v>
      </c>
      <c r="K53" s="55">
        <v>2.17</v>
      </c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</row>
  </sheetData>
  <mergeCells count="13">
    <mergeCell ref="B11:B13"/>
    <mergeCell ref="B16:B17"/>
    <mergeCell ref="B18:B19"/>
    <mergeCell ref="B20:B21"/>
    <mergeCell ref="B22:B23"/>
    <mergeCell ref="B24:B25"/>
    <mergeCell ref="A1:C1"/>
    <mergeCell ref="A2:C2"/>
    <mergeCell ref="A4:A9"/>
    <mergeCell ref="B4:B6"/>
    <mergeCell ref="B7:B9"/>
    <mergeCell ref="A11:A14"/>
    <mergeCell ref="A16:A27"/>
  </mergeCells>
  <drawing r:id="rId1"/>
</worksheet>
</file>