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2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9" i="1" l="1"/>
  <c r="F77" i="1"/>
  <c r="H64" i="1"/>
  <c r="N73" i="1"/>
  <c r="L73" i="1"/>
  <c r="J73" i="1"/>
  <c r="H73" i="1"/>
  <c r="J77" i="1"/>
  <c r="H77" i="1"/>
  <c r="I77" i="1"/>
  <c r="K73" i="1"/>
  <c r="I73" i="1"/>
  <c r="H75" i="1"/>
  <c r="N75" i="1"/>
  <c r="L75" i="1"/>
  <c r="J75" i="1"/>
  <c r="K74" i="1"/>
  <c r="I74" i="1"/>
  <c r="N74" i="1"/>
  <c r="L74" i="1"/>
  <c r="J74" i="1"/>
  <c r="H74" i="1"/>
  <c r="K47" i="1"/>
  <c r="K48" i="1"/>
  <c r="K49" i="1"/>
  <c r="K50" i="1"/>
  <c r="I47" i="1"/>
  <c r="I48" i="1"/>
  <c r="I49" i="1"/>
  <c r="I50" i="1"/>
  <c r="N47" i="1"/>
  <c r="N48" i="1"/>
  <c r="N49" i="1"/>
  <c r="N50" i="1"/>
  <c r="L47" i="1"/>
  <c r="L48" i="1"/>
  <c r="L49" i="1"/>
  <c r="L50" i="1"/>
  <c r="J47" i="1"/>
  <c r="J48" i="1"/>
  <c r="J49" i="1"/>
  <c r="J50" i="1"/>
  <c r="H47" i="1"/>
  <c r="H48" i="1"/>
  <c r="H49" i="1"/>
  <c r="H50" i="1"/>
  <c r="F50" i="1"/>
  <c r="M37" i="1"/>
  <c r="M38" i="1"/>
  <c r="M39" i="1"/>
  <c r="M68" i="1"/>
  <c r="N37" i="1"/>
  <c r="N38" i="1"/>
  <c r="N39" i="1"/>
  <c r="N68" i="1"/>
  <c r="N33" i="1"/>
  <c r="N34" i="1"/>
  <c r="N35" i="1"/>
  <c r="N69" i="1"/>
  <c r="L33" i="1"/>
  <c r="L34" i="1"/>
  <c r="L35" i="1"/>
  <c r="L69" i="1"/>
  <c r="J33" i="1"/>
  <c r="J34" i="1"/>
  <c r="J35" i="1"/>
  <c r="J69" i="1"/>
  <c r="H33" i="1"/>
  <c r="H34" i="1"/>
  <c r="H35" i="1"/>
  <c r="H69" i="1"/>
  <c r="H37" i="1"/>
  <c r="H38" i="1"/>
  <c r="H39" i="1"/>
  <c r="H68" i="1"/>
  <c r="J41" i="1"/>
  <c r="J42" i="1"/>
  <c r="J43" i="1"/>
  <c r="J44" i="1"/>
  <c r="J45" i="1"/>
  <c r="K45" i="1"/>
  <c r="K44" i="1"/>
  <c r="K43" i="1"/>
  <c r="K42" i="1"/>
  <c r="K41" i="1"/>
  <c r="H41" i="1"/>
  <c r="H42" i="1"/>
  <c r="H43" i="1"/>
  <c r="H44" i="1"/>
  <c r="H45" i="1"/>
  <c r="I45" i="1"/>
  <c r="I44" i="1"/>
  <c r="I43" i="1"/>
  <c r="I42" i="1"/>
  <c r="I41" i="1"/>
  <c r="L41" i="1"/>
  <c r="L42" i="1"/>
  <c r="L43" i="1"/>
  <c r="L44" i="1"/>
  <c r="L45" i="1"/>
  <c r="M41" i="1"/>
  <c r="M42" i="1"/>
  <c r="M43" i="1"/>
  <c r="M44" i="1"/>
  <c r="M45" i="1"/>
  <c r="N41" i="1"/>
  <c r="N42" i="1"/>
  <c r="N43" i="1"/>
  <c r="N44" i="1"/>
  <c r="N45" i="1"/>
  <c r="F45" i="1"/>
  <c r="F39" i="1"/>
  <c r="F35" i="1"/>
  <c r="F31" i="1"/>
  <c r="K6" i="1"/>
  <c r="I6" i="1"/>
  <c r="H17" i="1"/>
  <c r="I17" i="1"/>
  <c r="H16" i="1"/>
  <c r="I16" i="1"/>
  <c r="I5" i="1"/>
  <c r="K3" i="1"/>
  <c r="K4" i="1"/>
  <c r="K5" i="1"/>
  <c r="K7" i="1"/>
  <c r="K8" i="1"/>
  <c r="K9" i="1"/>
  <c r="K10" i="1"/>
  <c r="K11" i="1"/>
  <c r="K12" i="1"/>
  <c r="K13" i="1"/>
  <c r="K14" i="1"/>
  <c r="J16" i="1"/>
  <c r="K16" i="1"/>
  <c r="J17" i="1"/>
  <c r="K17" i="1"/>
  <c r="J18" i="1"/>
  <c r="K18" i="1"/>
  <c r="J19" i="1"/>
  <c r="K19" i="1"/>
  <c r="J21" i="1"/>
  <c r="K21" i="1"/>
  <c r="J22" i="1"/>
  <c r="K22" i="1"/>
  <c r="J23" i="1"/>
  <c r="K23" i="1"/>
  <c r="J25" i="1"/>
  <c r="K25" i="1"/>
  <c r="J26" i="1"/>
  <c r="K26" i="1"/>
  <c r="J27" i="1"/>
  <c r="K27" i="1"/>
  <c r="J29" i="1"/>
  <c r="K29" i="1"/>
  <c r="J30" i="1"/>
  <c r="K30" i="1"/>
  <c r="J31" i="1"/>
  <c r="K31" i="1"/>
  <c r="K33" i="1"/>
  <c r="K34" i="1"/>
  <c r="K35" i="1"/>
  <c r="J37" i="1"/>
  <c r="K37" i="1"/>
  <c r="J38" i="1"/>
  <c r="K38" i="1"/>
  <c r="J39" i="1"/>
  <c r="K39" i="1"/>
  <c r="J52" i="1"/>
  <c r="K52" i="1"/>
  <c r="J53" i="1"/>
  <c r="K53" i="1"/>
  <c r="J54" i="1"/>
  <c r="K54" i="1"/>
  <c r="J56" i="1"/>
  <c r="K56" i="1"/>
  <c r="J57" i="1"/>
  <c r="K57" i="1"/>
  <c r="J58" i="1"/>
  <c r="K58" i="1"/>
  <c r="J60" i="1"/>
  <c r="K60" i="1"/>
  <c r="J61" i="1"/>
  <c r="K61" i="1"/>
  <c r="J62" i="1"/>
  <c r="K62" i="1"/>
  <c r="J64" i="1"/>
  <c r="K64" i="1"/>
  <c r="J65" i="1"/>
  <c r="K65" i="1"/>
  <c r="J66" i="1"/>
  <c r="K66" i="1"/>
  <c r="J68" i="1"/>
  <c r="K68" i="1"/>
  <c r="K69" i="1"/>
  <c r="J70" i="1"/>
  <c r="K70" i="1"/>
  <c r="J72" i="1"/>
  <c r="K72" i="1"/>
  <c r="K75" i="1"/>
  <c r="J76" i="1"/>
  <c r="K76" i="1"/>
  <c r="K77" i="1"/>
  <c r="K79" i="1"/>
  <c r="I3" i="1"/>
  <c r="I4" i="1"/>
  <c r="I7" i="1"/>
  <c r="I8" i="1"/>
  <c r="I9" i="1"/>
  <c r="I10" i="1"/>
  <c r="I11" i="1"/>
  <c r="I12" i="1"/>
  <c r="I13" i="1"/>
  <c r="I14" i="1"/>
  <c r="H18" i="1"/>
  <c r="I18" i="1"/>
  <c r="H19" i="1"/>
  <c r="I19" i="1"/>
  <c r="H21" i="1"/>
  <c r="I21" i="1"/>
  <c r="H22" i="1"/>
  <c r="I22" i="1"/>
  <c r="H23" i="1"/>
  <c r="I23" i="1"/>
  <c r="H25" i="1"/>
  <c r="I25" i="1"/>
  <c r="H26" i="1"/>
  <c r="I26" i="1"/>
  <c r="H27" i="1"/>
  <c r="I27" i="1"/>
  <c r="H29" i="1"/>
  <c r="I29" i="1"/>
  <c r="H30" i="1"/>
  <c r="I30" i="1"/>
  <c r="H31" i="1"/>
  <c r="I31" i="1"/>
  <c r="I33" i="1"/>
  <c r="I34" i="1"/>
  <c r="I35" i="1"/>
  <c r="I37" i="1"/>
  <c r="I38" i="1"/>
  <c r="I39" i="1"/>
  <c r="H52" i="1"/>
  <c r="I52" i="1"/>
  <c r="H53" i="1"/>
  <c r="I53" i="1"/>
  <c r="H54" i="1"/>
  <c r="I54" i="1"/>
  <c r="H56" i="1"/>
  <c r="I56" i="1"/>
  <c r="H57" i="1"/>
  <c r="I57" i="1"/>
  <c r="H58" i="1"/>
  <c r="I58" i="1"/>
  <c r="H60" i="1"/>
  <c r="I60" i="1"/>
  <c r="H61" i="1"/>
  <c r="I61" i="1"/>
  <c r="H62" i="1"/>
  <c r="I62" i="1"/>
  <c r="I64" i="1"/>
  <c r="H65" i="1"/>
  <c r="I65" i="1"/>
  <c r="H66" i="1"/>
  <c r="I66" i="1"/>
  <c r="I68" i="1"/>
  <c r="I69" i="1"/>
  <c r="H70" i="1"/>
  <c r="I70" i="1"/>
  <c r="H72" i="1"/>
  <c r="I72" i="1"/>
  <c r="I75" i="1"/>
  <c r="H76" i="1"/>
  <c r="I76" i="1"/>
  <c r="H79" i="1"/>
  <c r="I79" i="1"/>
  <c r="F66" i="1"/>
  <c r="F19" i="1"/>
  <c r="F54" i="1"/>
  <c r="F27" i="1"/>
  <c r="F62" i="1"/>
  <c r="O17" i="1"/>
  <c r="O18" i="1"/>
  <c r="O16" i="1"/>
  <c r="O19" i="1"/>
  <c r="O52" i="1"/>
  <c r="O53" i="1"/>
  <c r="O54" i="1"/>
  <c r="O60" i="1"/>
  <c r="O25" i="1"/>
  <c r="O26" i="1"/>
  <c r="O27" i="1"/>
  <c r="O61" i="1"/>
  <c r="O62" i="1"/>
  <c r="N17" i="1"/>
  <c r="N18" i="1"/>
  <c r="N16" i="1"/>
  <c r="N19" i="1"/>
  <c r="N52" i="1"/>
  <c r="N53" i="1"/>
  <c r="N54" i="1"/>
  <c r="N60" i="1"/>
  <c r="N25" i="1"/>
  <c r="N26" i="1"/>
  <c r="N27" i="1"/>
  <c r="N61" i="1"/>
  <c r="N62" i="1"/>
  <c r="M17" i="1"/>
  <c r="M18" i="1"/>
  <c r="M16" i="1"/>
  <c r="M19" i="1"/>
  <c r="M52" i="1"/>
  <c r="M53" i="1"/>
  <c r="M54" i="1"/>
  <c r="M60" i="1"/>
  <c r="M25" i="1"/>
  <c r="M26" i="1"/>
  <c r="M27" i="1"/>
  <c r="M61" i="1"/>
  <c r="M62" i="1"/>
  <c r="L17" i="1"/>
  <c r="L16" i="1"/>
  <c r="L18" i="1"/>
  <c r="L19" i="1"/>
  <c r="L52" i="1"/>
  <c r="L53" i="1"/>
  <c r="L54" i="1"/>
  <c r="L60" i="1"/>
  <c r="L25" i="1"/>
  <c r="L26" i="1"/>
  <c r="L27" i="1"/>
  <c r="L61" i="1"/>
  <c r="L62" i="1"/>
  <c r="O33" i="1"/>
  <c r="O34" i="1"/>
  <c r="O35" i="1"/>
  <c r="O76" i="1"/>
  <c r="N76" i="1"/>
  <c r="M33" i="1"/>
  <c r="M34" i="1"/>
  <c r="M35" i="1"/>
  <c r="M76" i="1"/>
  <c r="L76" i="1"/>
  <c r="L37" i="1"/>
  <c r="L38" i="1"/>
  <c r="L39" i="1"/>
  <c r="L72" i="1"/>
  <c r="M72" i="1"/>
  <c r="N72" i="1"/>
  <c r="O37" i="1"/>
  <c r="O38" i="1"/>
  <c r="O39" i="1"/>
  <c r="O72" i="1"/>
  <c r="B84" i="1"/>
  <c r="B86" i="1"/>
  <c r="N77" i="1"/>
  <c r="N29" i="1"/>
  <c r="N30" i="1"/>
  <c r="N31" i="1"/>
  <c r="N65" i="1"/>
  <c r="N64" i="1"/>
  <c r="N66" i="1"/>
  <c r="N79" i="1"/>
  <c r="L56" i="1"/>
  <c r="L57" i="1"/>
  <c r="L58" i="1"/>
  <c r="M56" i="1"/>
  <c r="M57" i="1"/>
  <c r="M58" i="1"/>
  <c r="N56" i="1"/>
  <c r="N57" i="1"/>
  <c r="N58" i="1"/>
  <c r="O56" i="1"/>
  <c r="O57" i="1"/>
  <c r="O58" i="1"/>
  <c r="L77" i="1"/>
  <c r="L29" i="1"/>
  <c r="L30" i="1"/>
  <c r="L31" i="1"/>
  <c r="L65" i="1"/>
  <c r="L64" i="1"/>
  <c r="L66" i="1"/>
  <c r="L79" i="1"/>
  <c r="M77" i="1"/>
  <c r="M29" i="1"/>
  <c r="M30" i="1"/>
  <c r="M31" i="1"/>
  <c r="M65" i="1"/>
  <c r="M64" i="1"/>
  <c r="M66" i="1"/>
  <c r="M79" i="1"/>
  <c r="O77" i="1"/>
  <c r="O29" i="1"/>
  <c r="O30" i="1"/>
  <c r="O31" i="1"/>
  <c r="O65" i="1"/>
  <c r="O64" i="1"/>
  <c r="O66" i="1"/>
  <c r="O79" i="1"/>
  <c r="L68" i="1"/>
  <c r="L70" i="1"/>
  <c r="M70" i="1"/>
  <c r="N70" i="1"/>
  <c r="O70" i="1"/>
  <c r="M21" i="1"/>
  <c r="M22" i="1"/>
  <c r="M23" i="1"/>
  <c r="N21" i="1"/>
  <c r="N22" i="1"/>
  <c r="N23" i="1"/>
  <c r="O21" i="1"/>
  <c r="O22" i="1"/>
  <c r="O23" i="1"/>
  <c r="L21" i="1"/>
  <c r="L22" i="1"/>
  <c r="L23" i="1"/>
</calcChain>
</file>

<file path=xl/sharedStrings.xml><?xml version="1.0" encoding="utf-8"?>
<sst xmlns="http://schemas.openxmlformats.org/spreadsheetml/2006/main" count="197" uniqueCount="52">
  <si>
    <t>D-H Transformation Block</t>
  </si>
  <si>
    <t>sine</t>
  </si>
  <si>
    <t>cosine</t>
  </si>
  <si>
    <t>count</t>
  </si>
  <si>
    <t>ALM</t>
  </si>
  <si>
    <t>Regs</t>
  </si>
  <si>
    <t>Functional Units</t>
  </si>
  <si>
    <t>3 Degree of Freedom Full Matrix Block</t>
  </si>
  <si>
    <t>subtotal</t>
  </si>
  <si>
    <t>6 Degree of Freedom Full Matrix Block</t>
  </si>
  <si>
    <t>Cyclone V SX C6 (5CSXFC6D6F31)</t>
  </si>
  <si>
    <t>delay</t>
  </si>
  <si>
    <t>precision</t>
  </si>
  <si>
    <t>single</t>
  </si>
  <si>
    <t>matrix inverse</t>
  </si>
  <si>
    <t>floating point</t>
  </si>
  <si>
    <t>DSP</t>
  </si>
  <si>
    <t>multiplier</t>
  </si>
  <si>
    <t>18 x 18 Mult</t>
  </si>
  <si>
    <t>9 x 9 Mult</t>
  </si>
  <si>
    <t>27 x 27 Mult</t>
  </si>
  <si>
    <t>fmax (MHz)</t>
  </si>
  <si>
    <t>no fixed</t>
  </si>
  <si>
    <t>Jacobian Transpose Block</t>
  </si>
  <si>
    <t>integer</t>
  </si>
  <si>
    <t>16-bit</t>
  </si>
  <si>
    <t>ALTSQRT square root</t>
  </si>
  <si>
    <t>20-bit</t>
  </si>
  <si>
    <t>sincos</t>
  </si>
  <si>
    <t>coefficient multiplier</t>
  </si>
  <si>
    <t>LPM_MULT variable multiplier</t>
  </si>
  <si>
    <t>LPM_MULT square multiplier</t>
  </si>
  <si>
    <t>Damped Least Squares Block</t>
  </si>
  <si>
    <t>GRAND TOTAL</t>
  </si>
  <si>
    <t>FGPA RESOURCES</t>
  </si>
  <si>
    <t>Hz</t>
  </si>
  <si>
    <t>Jacobian Block</t>
  </si>
  <si>
    <t>LPM_ADD_SUB adder subtractor</t>
  </si>
  <si>
    <t>3x1 vector vector cross product</t>
  </si>
  <si>
    <t>3x3 matrix multiplier</t>
  </si>
  <si>
    <t>4x4 matrix multiplier</t>
  </si>
  <si>
    <t>6x6 matrix multiplier</t>
  </si>
  <si>
    <t>8x8 matrix multiplier</t>
  </si>
  <si>
    <t>s</t>
  </si>
  <si>
    <t>cycles</t>
  </si>
  <si>
    <t>% DSP Use</t>
  </si>
  <si>
    <t>% ALM Use</t>
  </si>
  <si>
    <t>6x6 6x1 matrix vector multiplier</t>
  </si>
  <si>
    <t>6x6 cholesky decomposition</t>
  </si>
  <si>
    <t>LPM_DIVIDE divider</t>
  </si>
  <si>
    <t>30-bit</t>
  </si>
  <si>
    <t>6x6 lower triangular matrix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</si>
</sst>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6"/>
      <color theme="1"/>
      <name val="Helvetica"/>
    </font>
    <font>
      <b/>
      <sz val="16"/>
      <color theme="1"/>
      <name val="Helvetic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11" fontId="4" fillId="0" borderId="0" xfId="0" applyNumberFormat="1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0" xfId="0" applyNumberFormat="1" applyFont="1"/>
    <xf numFmtId="9" fontId="5" fillId="0" borderId="1" xfId="81" applyFont="1" applyBorder="1" applyAlignment="1">
      <alignment vertical="center" wrapText="1"/>
    </xf>
    <xf numFmtId="9" fontId="4" fillId="0" borderId="1" xfId="81" applyFont="1" applyBorder="1" applyAlignment="1">
      <alignment vertical="center" wrapText="1"/>
    </xf>
    <xf numFmtId="9" fontId="4" fillId="0" borderId="0" xfId="8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8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="75" zoomScaleNormal="75" zoomScalePageLayoutView="75" workbookViewId="0">
      <pane ySplit="1" topLeftCell="A35" activePane="bottomLeft" state="frozen"/>
      <selection pane="bottomLeft" activeCell="B80" sqref="B80:O80"/>
    </sheetView>
  </sheetViews>
  <sheetFormatPr baseColWidth="10" defaultRowHeight="27" customHeight="1" x14ac:dyDescent="0"/>
  <cols>
    <col min="1" max="1" width="10.83203125" style="1"/>
    <col min="2" max="2" width="56.33203125" style="2" bestFit="1" customWidth="1"/>
    <col min="3" max="3" width="20.1640625" style="1" customWidth="1"/>
    <col min="4" max="4" width="20.1640625" style="1" hidden="1" customWidth="1"/>
    <col min="5" max="6" width="20.1640625" style="1" customWidth="1"/>
    <col min="7" max="7" width="20.1640625" style="1" hidden="1" customWidth="1"/>
    <col min="8" max="8" width="20.1640625" style="1" customWidth="1"/>
    <col min="9" max="9" width="20.1640625" style="14" customWidth="1"/>
    <col min="10" max="10" width="20.1640625" style="1" customWidth="1"/>
    <col min="11" max="11" width="20.1640625" style="14" customWidth="1"/>
    <col min="12" max="12" width="20.1640625" style="1" customWidth="1"/>
    <col min="13" max="13" width="20.1640625" style="1" hidden="1" customWidth="1"/>
    <col min="14" max="14" width="20.1640625" style="1" customWidth="1"/>
    <col min="15" max="15" width="20.1640625" style="1" hidden="1" customWidth="1"/>
    <col min="16" max="16384" width="10.83203125" style="1"/>
  </cols>
  <sheetData>
    <row r="1" spans="1:15" s="2" customFormat="1" ht="27" customHeight="1">
      <c r="A1" s="3"/>
      <c r="B1" s="4"/>
      <c r="C1" s="4" t="s">
        <v>3</v>
      </c>
      <c r="D1" s="4" t="s">
        <v>15</v>
      </c>
      <c r="E1" s="4" t="s">
        <v>12</v>
      </c>
      <c r="F1" s="4" t="s">
        <v>11</v>
      </c>
      <c r="G1" s="4" t="s">
        <v>21</v>
      </c>
      <c r="H1" s="4" t="s">
        <v>16</v>
      </c>
      <c r="I1" s="12" t="s">
        <v>45</v>
      </c>
      <c r="J1" s="4" t="s">
        <v>4</v>
      </c>
      <c r="K1" s="12" t="s">
        <v>46</v>
      </c>
      <c r="L1" s="4" t="s">
        <v>5</v>
      </c>
      <c r="M1" s="4" t="s">
        <v>19</v>
      </c>
      <c r="N1" s="4" t="s">
        <v>18</v>
      </c>
      <c r="O1" s="4" t="s">
        <v>20</v>
      </c>
    </row>
    <row r="2" spans="1:15" s="2" customFormat="1" ht="27" customHeight="1">
      <c r="A2" s="3"/>
      <c r="B2" s="16" t="s">
        <v>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s="2" customFormat="1" ht="27" customHeight="1">
      <c r="A3" s="3"/>
      <c r="B3" s="9" t="s">
        <v>37</v>
      </c>
      <c r="C3" s="6">
        <v>1</v>
      </c>
      <c r="D3" s="6" t="s">
        <v>24</v>
      </c>
      <c r="E3" s="6" t="s">
        <v>27</v>
      </c>
      <c r="F3" s="6">
        <v>2</v>
      </c>
      <c r="G3" s="6">
        <v>863</v>
      </c>
      <c r="H3" s="6">
        <v>0</v>
      </c>
      <c r="I3" s="13">
        <f>H3/H$81</f>
        <v>0</v>
      </c>
      <c r="J3" s="6">
        <v>11</v>
      </c>
      <c r="K3" s="13">
        <f>J3/J$81</f>
        <v>2.6500277048350959E-4</v>
      </c>
      <c r="L3" s="6">
        <v>0</v>
      </c>
      <c r="M3" s="6">
        <v>0</v>
      </c>
      <c r="N3" s="6">
        <v>0</v>
      </c>
      <c r="O3" s="6">
        <v>0</v>
      </c>
    </row>
    <row r="4" spans="1:15" s="2" customFormat="1" ht="27" customHeight="1">
      <c r="A4" s="3"/>
      <c r="B4" s="9" t="s">
        <v>31</v>
      </c>
      <c r="C4" s="6">
        <v>1</v>
      </c>
      <c r="D4" s="6" t="s">
        <v>24</v>
      </c>
      <c r="E4" s="6" t="s">
        <v>25</v>
      </c>
      <c r="F4" s="6">
        <v>3</v>
      </c>
      <c r="G4" s="6">
        <v>645</v>
      </c>
      <c r="H4" s="6">
        <v>0</v>
      </c>
      <c r="I4" s="13">
        <f>H4/H$81</f>
        <v>0</v>
      </c>
      <c r="J4" s="6">
        <v>146</v>
      </c>
      <c r="K4" s="13">
        <f>J4/J$81</f>
        <v>3.5173094991447639E-3</v>
      </c>
      <c r="L4" s="6">
        <v>151</v>
      </c>
      <c r="M4" s="6">
        <v>0</v>
      </c>
      <c r="N4" s="6">
        <v>0</v>
      </c>
      <c r="O4" s="6">
        <v>0</v>
      </c>
    </row>
    <row r="5" spans="1:15" s="2" customFormat="1" ht="27" customHeight="1">
      <c r="A5" s="3"/>
      <c r="B5" s="9" t="s">
        <v>30</v>
      </c>
      <c r="C5" s="6">
        <v>1</v>
      </c>
      <c r="D5" s="6" t="s">
        <v>24</v>
      </c>
      <c r="E5" s="6" t="s">
        <v>25</v>
      </c>
      <c r="F5" s="6">
        <v>3</v>
      </c>
      <c r="G5" s="6">
        <v>645</v>
      </c>
      <c r="H5" s="6">
        <v>2</v>
      </c>
      <c r="I5" s="13">
        <f>H5/H$81</f>
        <v>1.7857142857142856E-2</v>
      </c>
      <c r="J5" s="6">
        <v>294</v>
      </c>
      <c r="K5" s="13">
        <f>J5/J$81</f>
        <v>7.0828013201956206E-3</v>
      </c>
      <c r="L5" s="6">
        <v>274</v>
      </c>
      <c r="M5" s="6">
        <v>0</v>
      </c>
      <c r="N5" s="6">
        <v>2</v>
      </c>
      <c r="O5" s="6">
        <v>0</v>
      </c>
    </row>
    <row r="6" spans="1:15" s="2" customFormat="1" ht="27" customHeight="1">
      <c r="A6" s="3"/>
      <c r="B6" s="9" t="s">
        <v>49</v>
      </c>
      <c r="C6" s="6">
        <v>1</v>
      </c>
      <c r="D6" s="6" t="s">
        <v>24</v>
      </c>
      <c r="E6" s="6" t="s">
        <v>50</v>
      </c>
      <c r="F6" s="6">
        <v>5</v>
      </c>
      <c r="G6" s="6">
        <v>82</v>
      </c>
      <c r="H6" s="6">
        <v>0</v>
      </c>
      <c r="I6" s="13">
        <f>H6/H$81</f>
        <v>0</v>
      </c>
      <c r="J6" s="6">
        <v>642</v>
      </c>
      <c r="K6" s="13">
        <f>J6/J$81</f>
        <v>1.5466525331855743E-2</v>
      </c>
      <c r="L6" s="6">
        <v>0</v>
      </c>
      <c r="M6" s="6">
        <v>0</v>
      </c>
      <c r="N6" s="6">
        <v>0</v>
      </c>
      <c r="O6" s="6">
        <v>0</v>
      </c>
    </row>
    <row r="7" spans="1:15" s="2" customFormat="1" ht="27" customHeight="1">
      <c r="A7" s="3"/>
      <c r="B7" s="9" t="s">
        <v>26</v>
      </c>
      <c r="C7" s="6">
        <v>1</v>
      </c>
      <c r="D7" s="6" t="s">
        <v>24</v>
      </c>
      <c r="E7" s="6" t="s">
        <v>27</v>
      </c>
      <c r="F7" s="6">
        <v>5</v>
      </c>
      <c r="G7" s="6">
        <v>267</v>
      </c>
      <c r="H7" s="6">
        <v>0</v>
      </c>
      <c r="I7" s="13">
        <f>H7/H$81</f>
        <v>0</v>
      </c>
      <c r="J7" s="6">
        <v>94</v>
      </c>
      <c r="K7" s="13">
        <f>J7/J$81</f>
        <v>2.2645691295863548E-3</v>
      </c>
      <c r="L7" s="6">
        <v>0</v>
      </c>
      <c r="M7" s="6">
        <v>0</v>
      </c>
      <c r="N7" s="6">
        <v>0</v>
      </c>
      <c r="O7" s="6">
        <v>0</v>
      </c>
    </row>
    <row r="8" spans="1:15" ht="27" hidden="1" customHeight="1">
      <c r="A8" s="5"/>
      <c r="B8" s="4" t="s">
        <v>1</v>
      </c>
      <c r="C8" s="6">
        <v>1</v>
      </c>
      <c r="D8" s="6" t="s">
        <v>15</v>
      </c>
      <c r="E8" s="6" t="s">
        <v>13</v>
      </c>
      <c r="F8" s="6">
        <v>36</v>
      </c>
      <c r="G8" s="6">
        <v>296.95999999999998</v>
      </c>
      <c r="H8" s="6">
        <v>7</v>
      </c>
      <c r="I8" s="13">
        <f>H8/H$81</f>
        <v>6.25E-2</v>
      </c>
      <c r="J8" s="6">
        <v>2697</v>
      </c>
      <c r="K8" s="13">
        <f>J8/J$81</f>
        <v>6.4973861090365945E-2</v>
      </c>
      <c r="L8" s="6">
        <v>4900</v>
      </c>
      <c r="M8" s="6">
        <v>0</v>
      </c>
      <c r="N8" s="6">
        <v>7</v>
      </c>
      <c r="O8" s="6">
        <v>0</v>
      </c>
    </row>
    <row r="9" spans="1:15" ht="27" hidden="1" customHeight="1">
      <c r="A9" s="5"/>
      <c r="B9" s="4" t="s">
        <v>2</v>
      </c>
      <c r="C9" s="6">
        <v>1</v>
      </c>
      <c r="D9" s="6" t="s">
        <v>15</v>
      </c>
      <c r="E9" s="6" t="s">
        <v>13</v>
      </c>
      <c r="F9" s="6">
        <v>35</v>
      </c>
      <c r="G9" s="6">
        <v>258.26</v>
      </c>
      <c r="H9" s="6">
        <v>7</v>
      </c>
      <c r="I9" s="13">
        <f>H9/H$81</f>
        <v>6.25E-2</v>
      </c>
      <c r="J9" s="6">
        <v>2631</v>
      </c>
      <c r="K9" s="13">
        <f>J9/J$81</f>
        <v>6.3383844467464881E-2</v>
      </c>
      <c r="L9" s="6">
        <v>3632</v>
      </c>
      <c r="M9" s="6">
        <v>0</v>
      </c>
      <c r="N9" s="6">
        <v>7</v>
      </c>
      <c r="O9" s="6">
        <v>0</v>
      </c>
    </row>
    <row r="10" spans="1:15" ht="27" hidden="1" customHeight="1">
      <c r="A10" s="5"/>
      <c r="B10" s="4" t="s">
        <v>17</v>
      </c>
      <c r="C10" s="6">
        <v>1</v>
      </c>
      <c r="D10" s="6" t="s">
        <v>15</v>
      </c>
      <c r="E10" s="6" t="s">
        <v>13</v>
      </c>
      <c r="F10" s="6">
        <v>11</v>
      </c>
      <c r="G10" s="6">
        <v>303</v>
      </c>
      <c r="H10" s="6">
        <v>1</v>
      </c>
      <c r="I10" s="13">
        <f>H10/H$81</f>
        <v>8.9285714285714281E-3</v>
      </c>
      <c r="J10" s="6">
        <v>217</v>
      </c>
      <c r="K10" s="13">
        <f>J10/J$81</f>
        <v>5.2277819268110532E-3</v>
      </c>
      <c r="L10" s="6">
        <v>469</v>
      </c>
      <c r="M10" s="6">
        <v>0</v>
      </c>
      <c r="N10" s="6">
        <v>1</v>
      </c>
      <c r="O10" s="6">
        <v>0</v>
      </c>
    </row>
    <row r="11" spans="1:15" ht="27" hidden="1" customHeight="1">
      <c r="A11" s="5"/>
      <c r="B11" s="4" t="s">
        <v>17</v>
      </c>
      <c r="C11" s="6">
        <v>1</v>
      </c>
      <c r="D11" s="6" t="s">
        <v>15</v>
      </c>
      <c r="E11" s="6" t="s">
        <v>13</v>
      </c>
      <c r="F11" s="6">
        <v>5</v>
      </c>
      <c r="G11" s="6">
        <v>223</v>
      </c>
      <c r="H11" s="6">
        <v>1</v>
      </c>
      <c r="I11" s="13">
        <f>H11/H$81</f>
        <v>8.9285714285714281E-3</v>
      </c>
      <c r="J11" s="6">
        <v>154</v>
      </c>
      <c r="K11" s="13">
        <f>J11/J$81</f>
        <v>3.7100387867691344E-3</v>
      </c>
      <c r="L11" s="6">
        <v>166</v>
      </c>
      <c r="M11" s="6">
        <v>0</v>
      </c>
      <c r="N11" s="6">
        <v>1</v>
      </c>
      <c r="O11" s="6">
        <v>0</v>
      </c>
    </row>
    <row r="12" spans="1:15" ht="27" hidden="1" customHeight="1">
      <c r="A12" s="5"/>
      <c r="B12" s="4" t="s">
        <v>17</v>
      </c>
      <c r="C12" s="6">
        <v>1</v>
      </c>
      <c r="D12" s="6" t="s">
        <v>15</v>
      </c>
      <c r="E12" s="6" t="s">
        <v>13</v>
      </c>
      <c r="F12" s="6">
        <v>11</v>
      </c>
      <c r="G12" s="6">
        <v>209</v>
      </c>
      <c r="H12" s="6">
        <v>0</v>
      </c>
      <c r="I12" s="13">
        <f>H12/H$81</f>
        <v>0</v>
      </c>
      <c r="J12" s="6">
        <v>55</v>
      </c>
      <c r="K12" s="13">
        <f>J12/J$81</f>
        <v>1.3250138524175481E-3</v>
      </c>
      <c r="L12" s="6">
        <v>279</v>
      </c>
      <c r="M12" s="6">
        <v>0</v>
      </c>
      <c r="N12" s="6">
        <v>0</v>
      </c>
      <c r="O12" s="6">
        <v>0</v>
      </c>
    </row>
    <row r="13" spans="1:15" ht="27" hidden="1" customHeight="1">
      <c r="A13" s="5"/>
      <c r="B13" s="4" t="s">
        <v>42</v>
      </c>
      <c r="C13" s="6">
        <v>1</v>
      </c>
      <c r="D13" s="6" t="s">
        <v>15</v>
      </c>
      <c r="E13" s="6" t="s">
        <v>13</v>
      </c>
      <c r="F13" s="6" t="s">
        <v>22</v>
      </c>
      <c r="G13" s="6">
        <v>414</v>
      </c>
      <c r="H13" s="6">
        <v>32</v>
      </c>
      <c r="I13" s="13">
        <f>H13/H$81</f>
        <v>0.2857142857142857</v>
      </c>
      <c r="J13" s="6">
        <v>3698</v>
      </c>
      <c r="K13" s="13">
        <f>J13/J$81</f>
        <v>8.9089113204365314E-2</v>
      </c>
      <c r="L13" s="6">
        <v>0</v>
      </c>
      <c r="M13" s="6">
        <v>0</v>
      </c>
      <c r="N13" s="6">
        <v>32</v>
      </c>
      <c r="O13" s="6">
        <v>0</v>
      </c>
    </row>
    <row r="14" spans="1:15" ht="27" hidden="1" customHeight="1">
      <c r="A14" s="5"/>
      <c r="B14" s="4" t="s">
        <v>14</v>
      </c>
      <c r="C14" s="6">
        <v>1</v>
      </c>
      <c r="D14" s="6" t="s">
        <v>15</v>
      </c>
      <c r="E14" s="6" t="s">
        <v>13</v>
      </c>
      <c r="F14" s="6" t="s">
        <v>22</v>
      </c>
      <c r="G14" s="6">
        <v>162</v>
      </c>
      <c r="H14" s="6">
        <v>574</v>
      </c>
      <c r="I14" s="13">
        <f>H14/H$81</f>
        <v>5.125</v>
      </c>
      <c r="J14" s="6">
        <v>62872</v>
      </c>
      <c r="K14" s="13">
        <f>J14/J$81</f>
        <v>1.5146594714399286</v>
      </c>
      <c r="L14" s="6">
        <v>0</v>
      </c>
      <c r="M14" s="6">
        <v>0</v>
      </c>
      <c r="N14" s="6">
        <v>574</v>
      </c>
      <c r="O14" s="6">
        <v>0</v>
      </c>
    </row>
    <row r="15" spans="1:15" ht="27" customHeight="1">
      <c r="A15" s="5"/>
      <c r="B15" s="16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5" ht="27" customHeight="1">
      <c r="A16" s="5"/>
      <c r="B16" s="9" t="s">
        <v>31</v>
      </c>
      <c r="C16" s="6">
        <v>2</v>
      </c>
      <c r="D16" s="6" t="s">
        <v>24</v>
      </c>
      <c r="E16" s="6" t="s">
        <v>25</v>
      </c>
      <c r="F16" s="6"/>
      <c r="G16" s="6"/>
      <c r="H16" s="6">
        <f>$C16*H$4</f>
        <v>0</v>
      </c>
      <c r="I16" s="13">
        <f>H16/H$81</f>
        <v>0</v>
      </c>
      <c r="J16" s="6">
        <f>$C16*J$4</f>
        <v>292</v>
      </c>
      <c r="K16" s="13">
        <f>J16/J$81</f>
        <v>7.0346189982895277E-3</v>
      </c>
      <c r="L16" s="6">
        <f>$C16*L$4</f>
        <v>302</v>
      </c>
      <c r="M16" s="6">
        <f t="shared" ref="M16:O16" si="0">$C16*M$4</f>
        <v>0</v>
      </c>
      <c r="N16" s="6">
        <f t="shared" si="0"/>
        <v>0</v>
      </c>
      <c r="O16" s="6">
        <f t="shared" si="0"/>
        <v>0</v>
      </c>
    </row>
    <row r="17" spans="1:15" ht="27" customHeight="1">
      <c r="A17" s="5"/>
      <c r="B17" s="9" t="s">
        <v>30</v>
      </c>
      <c r="C17" s="6">
        <v>1</v>
      </c>
      <c r="D17" s="6" t="s">
        <v>24</v>
      </c>
      <c r="E17" s="6" t="s">
        <v>25</v>
      </c>
      <c r="F17" s="6"/>
      <c r="G17" s="6"/>
      <c r="H17" s="6">
        <f>$C17*H$5</f>
        <v>2</v>
      </c>
      <c r="I17" s="13">
        <f>H17/H$81</f>
        <v>1.7857142857142856E-2</v>
      </c>
      <c r="J17" s="6">
        <f t="shared" ref="J17:O18" si="1">$C17*J$5</f>
        <v>294</v>
      </c>
      <c r="K17" s="13">
        <f>J17/J$81</f>
        <v>7.0828013201956206E-3</v>
      </c>
      <c r="L17" s="6">
        <f t="shared" si="1"/>
        <v>274</v>
      </c>
      <c r="M17" s="6">
        <f t="shared" si="1"/>
        <v>0</v>
      </c>
      <c r="N17" s="6">
        <f t="shared" si="1"/>
        <v>2</v>
      </c>
      <c r="O17" s="6">
        <f t="shared" si="1"/>
        <v>0</v>
      </c>
    </row>
    <row r="18" spans="1:15" ht="27" customHeight="1">
      <c r="A18" s="5"/>
      <c r="B18" s="4" t="s">
        <v>29</v>
      </c>
      <c r="C18" s="6">
        <v>3</v>
      </c>
      <c r="D18" s="6" t="s">
        <v>24</v>
      </c>
      <c r="E18" s="6" t="s">
        <v>25</v>
      </c>
      <c r="F18" s="6"/>
      <c r="G18" s="6"/>
      <c r="H18" s="6">
        <f>$C18*H$5</f>
        <v>6</v>
      </c>
      <c r="I18" s="13">
        <f>H18/H$81</f>
        <v>5.3571428571428568E-2</v>
      </c>
      <c r="J18" s="6">
        <f>$C18*J$5</f>
        <v>882</v>
      </c>
      <c r="K18" s="13">
        <f>J18/J$81</f>
        <v>2.1248403960586859E-2</v>
      </c>
      <c r="L18" s="6">
        <f>$C18*L$5</f>
        <v>822</v>
      </c>
      <c r="M18" s="6">
        <f t="shared" si="1"/>
        <v>0</v>
      </c>
      <c r="N18" s="6">
        <f t="shared" si="1"/>
        <v>6</v>
      </c>
      <c r="O18" s="6">
        <f t="shared" si="1"/>
        <v>0</v>
      </c>
    </row>
    <row r="19" spans="1:15" ht="27" customHeight="1">
      <c r="A19" s="5"/>
      <c r="B19" s="8" t="s">
        <v>8</v>
      </c>
      <c r="C19" s="6">
        <v>1</v>
      </c>
      <c r="D19" s="6" t="s">
        <v>24</v>
      </c>
      <c r="E19" s="6" t="s">
        <v>25</v>
      </c>
      <c r="F19" s="6">
        <f>2*F4+1*F5+F3</f>
        <v>11</v>
      </c>
      <c r="G19" s="6"/>
      <c r="H19" s="6">
        <f>SUM(H16:H18)</f>
        <v>8</v>
      </c>
      <c r="I19" s="13">
        <f>H19/H$81</f>
        <v>7.1428571428571425E-2</v>
      </c>
      <c r="J19" s="6">
        <f t="shared" ref="J19:O19" si="2">SUM(J16:J18)</f>
        <v>1468</v>
      </c>
      <c r="K19" s="13">
        <f>J19/J$81</f>
        <v>3.5365824279072006E-2</v>
      </c>
      <c r="L19" s="6">
        <f t="shared" si="2"/>
        <v>1398</v>
      </c>
      <c r="M19" s="6">
        <f t="shared" si="2"/>
        <v>0</v>
      </c>
      <c r="N19" s="6">
        <f t="shared" si="2"/>
        <v>8</v>
      </c>
      <c r="O19" s="6">
        <f t="shared" si="2"/>
        <v>0</v>
      </c>
    </row>
    <row r="20" spans="1:15" ht="27" hidden="1" customHeight="1">
      <c r="A20" s="5"/>
      <c r="B20" s="17" t="s">
        <v>39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0"/>
    </row>
    <row r="21" spans="1:15" ht="27" hidden="1" customHeight="1">
      <c r="A21" s="5"/>
      <c r="B21" s="9" t="s">
        <v>30</v>
      </c>
      <c r="C21" s="6">
        <v>18</v>
      </c>
      <c r="D21" s="6" t="s">
        <v>24</v>
      </c>
      <c r="E21" s="6" t="s">
        <v>25</v>
      </c>
      <c r="F21" s="6"/>
      <c r="G21" s="6"/>
      <c r="H21" s="6">
        <f>$C21*H5</f>
        <v>36</v>
      </c>
      <c r="I21" s="13">
        <f>H21/H$81</f>
        <v>0.32142857142857145</v>
      </c>
      <c r="J21" s="6">
        <f t="shared" ref="J21:O21" si="3">$C21*J5</f>
        <v>5292</v>
      </c>
      <c r="K21" s="13">
        <f>J21/J$81</f>
        <v>0.12749042376352115</v>
      </c>
      <c r="L21" s="6">
        <f t="shared" si="3"/>
        <v>4932</v>
      </c>
      <c r="M21" s="6">
        <f t="shared" si="3"/>
        <v>0</v>
      </c>
      <c r="N21" s="6">
        <f t="shared" si="3"/>
        <v>36</v>
      </c>
      <c r="O21" s="6">
        <f t="shared" si="3"/>
        <v>0</v>
      </c>
    </row>
    <row r="22" spans="1:15" ht="27" hidden="1" customHeight="1">
      <c r="A22" s="5"/>
      <c r="B22" s="9" t="s">
        <v>37</v>
      </c>
      <c r="C22" s="6">
        <v>9</v>
      </c>
      <c r="D22" s="6" t="s">
        <v>24</v>
      </c>
      <c r="E22" s="6" t="s">
        <v>27</v>
      </c>
      <c r="F22" s="6"/>
      <c r="G22" s="6"/>
      <c r="H22" s="6">
        <f>$C22*H3</f>
        <v>0</v>
      </c>
      <c r="I22" s="13">
        <f>H22/H$81</f>
        <v>0</v>
      </c>
      <c r="J22" s="6">
        <f t="shared" ref="J22:O22" si="4">$C22*J3</f>
        <v>99</v>
      </c>
      <c r="K22" s="13">
        <f>J22/J$81</f>
        <v>2.3850249343515865E-3</v>
      </c>
      <c r="L22" s="6">
        <f t="shared" si="4"/>
        <v>0</v>
      </c>
      <c r="M22" s="6">
        <f t="shared" si="4"/>
        <v>0</v>
      </c>
      <c r="N22" s="6">
        <f t="shared" si="4"/>
        <v>0</v>
      </c>
      <c r="O22" s="6">
        <f t="shared" si="4"/>
        <v>0</v>
      </c>
    </row>
    <row r="23" spans="1:15" ht="27" hidden="1" customHeight="1">
      <c r="A23" s="5"/>
      <c r="B23" s="8" t="s">
        <v>8</v>
      </c>
      <c r="C23" s="6">
        <v>1</v>
      </c>
      <c r="D23" s="6" t="s">
        <v>24</v>
      </c>
      <c r="E23" s="6" t="s">
        <v>25</v>
      </c>
      <c r="F23" s="6">
        <v>8</v>
      </c>
      <c r="G23" s="6"/>
      <c r="H23" s="6">
        <f>SUM(H21:H22)</f>
        <v>36</v>
      </c>
      <c r="I23" s="13">
        <f>H23/H$81</f>
        <v>0.32142857142857145</v>
      </c>
      <c r="J23" s="6">
        <f t="shared" ref="J23:L23" si="5">SUM(J21:J22)</f>
        <v>5391</v>
      </c>
      <c r="K23" s="13">
        <f>J23/J$81</f>
        <v>0.12987544869787276</v>
      </c>
      <c r="L23" s="6">
        <f t="shared" si="5"/>
        <v>4932</v>
      </c>
      <c r="M23" s="6">
        <f t="shared" ref="M23" si="6">SUM(M21:M22)</f>
        <v>0</v>
      </c>
      <c r="N23" s="6">
        <f t="shared" ref="N23" si="7">SUM(N21:N22)</f>
        <v>36</v>
      </c>
      <c r="O23" s="6">
        <f t="shared" ref="O23" si="8">SUM(O21:O22)</f>
        <v>0</v>
      </c>
    </row>
    <row r="24" spans="1:15" ht="27" customHeight="1">
      <c r="A24" s="5"/>
      <c r="B24" s="16" t="s">
        <v>40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27" customHeight="1">
      <c r="A25" s="5"/>
      <c r="B25" s="9" t="s">
        <v>30</v>
      </c>
      <c r="C25" s="6">
        <v>16</v>
      </c>
      <c r="D25" s="6" t="s">
        <v>24</v>
      </c>
      <c r="E25" s="6" t="s">
        <v>25</v>
      </c>
      <c r="F25" s="6"/>
      <c r="G25" s="6"/>
      <c r="H25" s="6">
        <f>$C25*H5</f>
        <v>32</v>
      </c>
      <c r="I25" s="13">
        <f>H25/H$81</f>
        <v>0.2857142857142857</v>
      </c>
      <c r="J25" s="6">
        <f t="shared" ref="J25:O25" si="9">$C25*J5</f>
        <v>4704</v>
      </c>
      <c r="K25" s="13">
        <f>J25/J$81</f>
        <v>0.11332482112312993</v>
      </c>
      <c r="L25" s="6">
        <f t="shared" si="9"/>
        <v>4384</v>
      </c>
      <c r="M25" s="6">
        <f t="shared" si="9"/>
        <v>0</v>
      </c>
      <c r="N25" s="6">
        <f t="shared" si="9"/>
        <v>32</v>
      </c>
      <c r="O25" s="6">
        <f t="shared" si="9"/>
        <v>0</v>
      </c>
    </row>
    <row r="26" spans="1:15" ht="27" customHeight="1">
      <c r="A26" s="5"/>
      <c r="B26" s="9" t="s">
        <v>37</v>
      </c>
      <c r="C26" s="6">
        <v>16</v>
      </c>
      <c r="D26" s="6" t="s">
        <v>24</v>
      </c>
      <c r="E26" s="6" t="s">
        <v>27</v>
      </c>
      <c r="F26" s="6"/>
      <c r="G26" s="6"/>
      <c r="H26" s="6">
        <f>$C26*H3</f>
        <v>0</v>
      </c>
      <c r="I26" s="13">
        <f>H26/H$81</f>
        <v>0</v>
      </c>
      <c r="J26" s="6">
        <f t="shared" ref="J26:O26" si="10">$C26*J3</f>
        <v>176</v>
      </c>
      <c r="K26" s="13">
        <f>J26/J$81</f>
        <v>4.2400443277361534E-3</v>
      </c>
      <c r="L26" s="6">
        <f t="shared" si="10"/>
        <v>0</v>
      </c>
      <c r="M26" s="6">
        <f t="shared" si="10"/>
        <v>0</v>
      </c>
      <c r="N26" s="6">
        <f t="shared" si="10"/>
        <v>0</v>
      </c>
      <c r="O26" s="6">
        <f t="shared" si="10"/>
        <v>0</v>
      </c>
    </row>
    <row r="27" spans="1:15" ht="27" customHeight="1">
      <c r="A27" s="5"/>
      <c r="B27" s="8" t="s">
        <v>8</v>
      </c>
      <c r="C27" s="6">
        <v>1</v>
      </c>
      <c r="D27" s="6" t="s">
        <v>24</v>
      </c>
      <c r="E27" s="6" t="s">
        <v>25</v>
      </c>
      <c r="F27" s="6">
        <f>4*F5+1*F3</f>
        <v>14</v>
      </c>
      <c r="G27" s="6"/>
      <c r="H27" s="6">
        <f>SUM(H25:H26)</f>
        <v>32</v>
      </c>
      <c r="I27" s="13">
        <f>H27/H$81</f>
        <v>0.2857142857142857</v>
      </c>
      <c r="J27" s="6">
        <f t="shared" ref="J27:O27" si="11">SUM(J25:J26)</f>
        <v>4880</v>
      </c>
      <c r="K27" s="13">
        <f>J27/J$81</f>
        <v>0.11756486545086607</v>
      </c>
      <c r="L27" s="6">
        <f t="shared" si="11"/>
        <v>4384</v>
      </c>
      <c r="M27" s="6">
        <f t="shared" si="11"/>
        <v>0</v>
      </c>
      <c r="N27" s="6">
        <f t="shared" si="11"/>
        <v>32</v>
      </c>
      <c r="O27" s="6">
        <f t="shared" si="11"/>
        <v>0</v>
      </c>
    </row>
    <row r="28" spans="1:15" ht="27" customHeight="1">
      <c r="A28" s="5"/>
      <c r="B28" s="16" t="s">
        <v>38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ht="27" customHeight="1">
      <c r="A29" s="5"/>
      <c r="B29" s="9" t="s">
        <v>30</v>
      </c>
      <c r="C29" s="6">
        <v>6</v>
      </c>
      <c r="D29" s="6" t="s">
        <v>24</v>
      </c>
      <c r="E29" s="6" t="s">
        <v>25</v>
      </c>
      <c r="F29" s="6"/>
      <c r="G29" s="6"/>
      <c r="H29" s="6">
        <f>$C29*H5</f>
        <v>12</v>
      </c>
      <c r="I29" s="13">
        <f>H29/H$81</f>
        <v>0.10714285714285714</v>
      </c>
      <c r="J29" s="6">
        <f t="shared" ref="J29:O29" si="12">$C29*J5</f>
        <v>1764</v>
      </c>
      <c r="K29" s="13">
        <f>J29/J$81</f>
        <v>4.2496807921173718E-2</v>
      </c>
      <c r="L29" s="6">
        <f t="shared" si="12"/>
        <v>1644</v>
      </c>
      <c r="M29" s="6">
        <f t="shared" si="12"/>
        <v>0</v>
      </c>
      <c r="N29" s="6">
        <f t="shared" si="12"/>
        <v>12</v>
      </c>
      <c r="O29" s="6">
        <f t="shared" si="12"/>
        <v>0</v>
      </c>
    </row>
    <row r="30" spans="1:15" ht="27" customHeight="1">
      <c r="A30" s="5"/>
      <c r="B30" s="9" t="s">
        <v>37</v>
      </c>
      <c r="C30" s="6">
        <v>3</v>
      </c>
      <c r="D30" s="6" t="s">
        <v>24</v>
      </c>
      <c r="E30" s="6" t="s">
        <v>27</v>
      </c>
      <c r="F30" s="6"/>
      <c r="G30" s="6"/>
      <c r="H30" s="6">
        <f>$C30*H3</f>
        <v>0</v>
      </c>
      <c r="I30" s="13">
        <f>H30/H$81</f>
        <v>0</v>
      </c>
      <c r="J30" s="6">
        <f t="shared" ref="J30:O30" si="13">$C30*J3</f>
        <v>33</v>
      </c>
      <c r="K30" s="13">
        <f>J30/J$81</f>
        <v>7.9500831145052882E-4</v>
      </c>
      <c r="L30" s="6">
        <f t="shared" si="13"/>
        <v>0</v>
      </c>
      <c r="M30" s="6">
        <f t="shared" si="13"/>
        <v>0</v>
      </c>
      <c r="N30" s="6">
        <f t="shared" si="13"/>
        <v>0</v>
      </c>
      <c r="O30" s="6">
        <f t="shared" si="13"/>
        <v>0</v>
      </c>
    </row>
    <row r="31" spans="1:15" ht="27" customHeight="1">
      <c r="A31" s="5"/>
      <c r="B31" s="8" t="s">
        <v>8</v>
      </c>
      <c r="C31" s="6">
        <v>1</v>
      </c>
      <c r="D31" s="6" t="s">
        <v>24</v>
      </c>
      <c r="E31" s="6" t="s">
        <v>25</v>
      </c>
      <c r="F31" s="6">
        <f>1*F5+1*F3</f>
        <v>5</v>
      </c>
      <c r="G31" s="6"/>
      <c r="H31" s="6">
        <f>SUM(H29:H30)</f>
        <v>12</v>
      </c>
      <c r="I31" s="13">
        <f>H31/H$81</f>
        <v>0.10714285714285714</v>
      </c>
      <c r="J31" s="6">
        <f t="shared" ref="J31:O31" si="14">SUM(J29:J30)</f>
        <v>1797</v>
      </c>
      <c r="K31" s="13">
        <f>J31/J$81</f>
        <v>4.329181623262425E-2</v>
      </c>
      <c r="L31" s="6">
        <f t="shared" si="14"/>
        <v>1644</v>
      </c>
      <c r="M31" s="6">
        <f t="shared" si="14"/>
        <v>0</v>
      </c>
      <c r="N31" s="6">
        <f t="shared" si="14"/>
        <v>12</v>
      </c>
      <c r="O31" s="6">
        <f t="shared" si="14"/>
        <v>0</v>
      </c>
    </row>
    <row r="32" spans="1:15" ht="27" customHeight="1">
      <c r="A32" s="5"/>
      <c r="B32" s="16" t="s">
        <v>47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1:15" ht="27" customHeight="1">
      <c r="A33" s="5"/>
      <c r="B33" s="9" t="s">
        <v>30</v>
      </c>
      <c r="C33" s="6">
        <v>6</v>
      </c>
      <c r="D33" s="6"/>
      <c r="E33" s="6" t="s">
        <v>25</v>
      </c>
      <c r="F33" s="6"/>
      <c r="G33" s="6"/>
      <c r="H33" s="6">
        <f>$C33*H5</f>
        <v>12</v>
      </c>
      <c r="I33" s="13">
        <f>H33/H$81</f>
        <v>0.10714285714285714</v>
      </c>
      <c r="J33" s="6">
        <f t="shared" ref="J33:O33" si="15">$C33*J5</f>
        <v>1764</v>
      </c>
      <c r="K33" s="13">
        <f>J33/J$81</f>
        <v>4.2496807921173718E-2</v>
      </c>
      <c r="L33" s="6">
        <f t="shared" si="15"/>
        <v>1644</v>
      </c>
      <c r="M33" s="6">
        <f t="shared" si="15"/>
        <v>0</v>
      </c>
      <c r="N33" s="6">
        <f t="shared" si="15"/>
        <v>12</v>
      </c>
      <c r="O33" s="6">
        <f t="shared" si="15"/>
        <v>0</v>
      </c>
    </row>
    <row r="34" spans="1:15" ht="27" customHeight="1">
      <c r="A34" s="5"/>
      <c r="B34" s="9" t="s">
        <v>37</v>
      </c>
      <c r="C34" s="6">
        <v>6</v>
      </c>
      <c r="D34" s="6"/>
      <c r="E34" s="6" t="s">
        <v>27</v>
      </c>
      <c r="F34" s="6"/>
      <c r="G34" s="6"/>
      <c r="H34" s="6">
        <f>$C34*H3</f>
        <v>0</v>
      </c>
      <c r="I34" s="13">
        <f>H34/H$81</f>
        <v>0</v>
      </c>
      <c r="J34" s="6">
        <f t="shared" ref="J34:N34" si="16">$C34*J3</f>
        <v>66</v>
      </c>
      <c r="K34" s="13">
        <f>J34/J$81</f>
        <v>1.5900166229010576E-3</v>
      </c>
      <c r="L34" s="6">
        <f t="shared" si="16"/>
        <v>0</v>
      </c>
      <c r="M34" s="6">
        <f t="shared" si="16"/>
        <v>0</v>
      </c>
      <c r="N34" s="6">
        <f t="shared" si="16"/>
        <v>0</v>
      </c>
      <c r="O34" s="6">
        <f>$C34*O3</f>
        <v>0</v>
      </c>
    </row>
    <row r="35" spans="1:15" ht="27" customHeight="1">
      <c r="A35" s="5"/>
      <c r="B35" s="8" t="s">
        <v>8</v>
      </c>
      <c r="C35" s="6">
        <v>1</v>
      </c>
      <c r="D35" s="6"/>
      <c r="E35" s="6" t="s">
        <v>25</v>
      </c>
      <c r="F35" s="6">
        <f>6*F5+1*F3</f>
        <v>20</v>
      </c>
      <c r="G35" s="6"/>
      <c r="H35" s="6">
        <f>SUM(H33:H34)</f>
        <v>12</v>
      </c>
      <c r="I35" s="13">
        <f>H35/H$81</f>
        <v>0.10714285714285714</v>
      </c>
      <c r="J35" s="6">
        <f t="shared" ref="J35:O35" si="17">SUM(J33:J34)</f>
        <v>1830</v>
      </c>
      <c r="K35" s="13">
        <f>J35/J$81</f>
        <v>4.4086824544074782E-2</v>
      </c>
      <c r="L35" s="6">
        <f t="shared" si="17"/>
        <v>1644</v>
      </c>
      <c r="M35" s="6">
        <f t="shared" si="17"/>
        <v>0</v>
      </c>
      <c r="N35" s="6">
        <f t="shared" si="17"/>
        <v>12</v>
      </c>
      <c r="O35" s="6">
        <f t="shared" si="17"/>
        <v>0</v>
      </c>
    </row>
    <row r="36" spans="1:15" ht="27" customHeight="1">
      <c r="A36" s="5"/>
      <c r="B36" s="16" t="s">
        <v>41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1:15" ht="27" customHeight="1">
      <c r="A37" s="5"/>
      <c r="B37" s="9" t="s">
        <v>30</v>
      </c>
      <c r="C37" s="6">
        <v>36</v>
      </c>
      <c r="D37" s="6" t="s">
        <v>24</v>
      </c>
      <c r="E37" s="6" t="s">
        <v>25</v>
      </c>
      <c r="F37" s="6"/>
      <c r="G37" s="6"/>
      <c r="H37" s="6">
        <f>$C37*H5</f>
        <v>72</v>
      </c>
      <c r="I37" s="13">
        <f>H37/H$81</f>
        <v>0.6428571428571429</v>
      </c>
      <c r="J37" s="6">
        <f t="shared" ref="J37:O37" si="18">$C37*J5</f>
        <v>10584</v>
      </c>
      <c r="K37" s="13">
        <f>J37/J$81</f>
        <v>0.25498084752704231</v>
      </c>
      <c r="L37" s="6">
        <f t="shared" si="18"/>
        <v>9864</v>
      </c>
      <c r="M37" s="6">
        <f t="shared" si="18"/>
        <v>0</v>
      </c>
      <c r="N37" s="6">
        <f t="shared" si="18"/>
        <v>72</v>
      </c>
      <c r="O37" s="6">
        <f t="shared" si="18"/>
        <v>0</v>
      </c>
    </row>
    <row r="38" spans="1:15" ht="27" customHeight="1">
      <c r="A38" s="5"/>
      <c r="B38" s="9" t="s">
        <v>37</v>
      </c>
      <c r="C38" s="6">
        <v>36</v>
      </c>
      <c r="D38" s="6" t="s">
        <v>24</v>
      </c>
      <c r="E38" s="6" t="s">
        <v>27</v>
      </c>
      <c r="F38" s="6"/>
      <c r="G38" s="6"/>
      <c r="H38" s="6">
        <f>$C38*H3</f>
        <v>0</v>
      </c>
      <c r="I38" s="13">
        <f>H38/H$81</f>
        <v>0</v>
      </c>
      <c r="J38" s="6">
        <f t="shared" ref="J38:O38" si="19">$C38*J3</f>
        <v>396</v>
      </c>
      <c r="K38" s="13">
        <f>J38/J$81</f>
        <v>9.5400997374063459E-3</v>
      </c>
      <c r="L38" s="6">
        <f t="shared" si="19"/>
        <v>0</v>
      </c>
      <c r="M38" s="6">
        <f t="shared" si="19"/>
        <v>0</v>
      </c>
      <c r="N38" s="6">
        <f t="shared" si="19"/>
        <v>0</v>
      </c>
      <c r="O38" s="6">
        <f t="shared" si="19"/>
        <v>0</v>
      </c>
    </row>
    <row r="39" spans="1:15" ht="27" customHeight="1">
      <c r="A39" s="5"/>
      <c r="B39" s="8" t="s">
        <v>8</v>
      </c>
      <c r="C39" s="6">
        <v>1</v>
      </c>
      <c r="D39" s="6" t="s">
        <v>24</v>
      </c>
      <c r="E39" s="6" t="s">
        <v>25</v>
      </c>
      <c r="F39" s="6">
        <f>6*F5+1*F3</f>
        <v>20</v>
      </c>
      <c r="G39" s="6"/>
      <c r="H39" s="6">
        <f>SUM(H37:H38)</f>
        <v>72</v>
      </c>
      <c r="I39" s="13">
        <f>H39/H$81</f>
        <v>0.6428571428571429</v>
      </c>
      <c r="J39" s="6">
        <f t="shared" ref="J39:O39" si="20">SUM(J37:J38)</f>
        <v>10980</v>
      </c>
      <c r="K39" s="13">
        <f>J39/J$81</f>
        <v>0.26452094726444869</v>
      </c>
      <c r="L39" s="6">
        <f t="shared" si="20"/>
        <v>9864</v>
      </c>
      <c r="M39" s="6">
        <f t="shared" si="20"/>
        <v>0</v>
      </c>
      <c r="N39" s="6">
        <f t="shared" si="20"/>
        <v>72</v>
      </c>
      <c r="O39" s="6">
        <f t="shared" si="20"/>
        <v>0</v>
      </c>
    </row>
    <row r="40" spans="1:15" ht="27" customHeight="1">
      <c r="A40" s="5"/>
      <c r="B40" s="16" t="s">
        <v>48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1:15" ht="27" customHeight="1">
      <c r="A41" s="5"/>
      <c r="B41" s="4" t="s">
        <v>26</v>
      </c>
      <c r="C41" s="6">
        <v>1</v>
      </c>
      <c r="D41" s="6"/>
      <c r="E41" s="6" t="s">
        <v>27</v>
      </c>
      <c r="F41" s="6"/>
      <c r="G41" s="6"/>
      <c r="H41" s="6">
        <f>$C41*H7</f>
        <v>0</v>
      </c>
      <c r="I41" s="13">
        <f>H41/H$81</f>
        <v>0</v>
      </c>
      <c r="J41" s="6">
        <f t="shared" ref="J41:N41" si="21">$C41*J7</f>
        <v>94</v>
      </c>
      <c r="K41" s="13">
        <f>J41/J$81</f>
        <v>2.2645691295863548E-3</v>
      </c>
      <c r="L41" s="6">
        <f t="shared" si="21"/>
        <v>0</v>
      </c>
      <c r="M41" s="6">
        <f t="shared" si="21"/>
        <v>0</v>
      </c>
      <c r="N41" s="6">
        <f t="shared" si="21"/>
        <v>0</v>
      </c>
      <c r="O41" s="10"/>
    </row>
    <row r="42" spans="1:15" ht="27" customHeight="1">
      <c r="A42" s="5"/>
      <c r="B42" s="4" t="s">
        <v>49</v>
      </c>
      <c r="C42" s="6">
        <v>5</v>
      </c>
      <c r="D42" s="6"/>
      <c r="E42" s="6" t="s">
        <v>50</v>
      </c>
      <c r="F42" s="6"/>
      <c r="G42" s="6"/>
      <c r="H42" s="6">
        <f>$C42*H6</f>
        <v>0</v>
      </c>
      <c r="I42" s="13">
        <f>H42/H$81</f>
        <v>0</v>
      </c>
      <c r="J42" s="6">
        <f t="shared" ref="J42:N42" si="22">$C42*J6</f>
        <v>3210</v>
      </c>
      <c r="K42" s="13">
        <f>J42/J$81</f>
        <v>7.7332626659278716E-2</v>
      </c>
      <c r="L42" s="6">
        <f t="shared" si="22"/>
        <v>0</v>
      </c>
      <c r="M42" s="6">
        <f t="shared" si="22"/>
        <v>0</v>
      </c>
      <c r="N42" s="6">
        <f t="shared" si="22"/>
        <v>0</v>
      </c>
      <c r="O42" s="10"/>
    </row>
    <row r="43" spans="1:15" ht="27" customHeight="1">
      <c r="A43" s="5"/>
      <c r="B43" s="4" t="s">
        <v>30</v>
      </c>
      <c r="C43" s="6">
        <v>25</v>
      </c>
      <c r="D43" s="6"/>
      <c r="E43" s="6" t="s">
        <v>25</v>
      </c>
      <c r="F43" s="6"/>
      <c r="G43" s="6"/>
      <c r="H43" s="6">
        <f>$C43*H5</f>
        <v>50</v>
      </c>
      <c r="I43" s="13">
        <f>H43/H$81</f>
        <v>0.44642857142857145</v>
      </c>
      <c r="J43" s="6">
        <f t="shared" ref="J43:N43" si="23">$C43*J5</f>
        <v>7350</v>
      </c>
      <c r="K43" s="13">
        <f>J43/J$81</f>
        <v>0.17707003300489049</v>
      </c>
      <c r="L43" s="6">
        <f t="shared" si="23"/>
        <v>6850</v>
      </c>
      <c r="M43" s="6">
        <f t="shared" si="23"/>
        <v>0</v>
      </c>
      <c r="N43" s="6">
        <f t="shared" si="23"/>
        <v>50</v>
      </c>
      <c r="O43" s="10"/>
    </row>
    <row r="44" spans="1:15" ht="27" customHeight="1">
      <c r="A44" s="5"/>
      <c r="B44" s="4" t="s">
        <v>37</v>
      </c>
      <c r="C44" s="6">
        <v>25</v>
      </c>
      <c r="D44" s="6"/>
      <c r="E44" s="6" t="s">
        <v>27</v>
      </c>
      <c r="F44" s="6"/>
      <c r="G44" s="6"/>
      <c r="H44" s="6">
        <f>$C44*H3</f>
        <v>0</v>
      </c>
      <c r="I44" s="13">
        <f>H44/H$81</f>
        <v>0</v>
      </c>
      <c r="J44" s="6">
        <f t="shared" ref="J44:N44" si="24">$C44*J3</f>
        <v>275</v>
      </c>
      <c r="K44" s="13">
        <f>J44/J$81</f>
        <v>6.6250692620877403E-3</v>
      </c>
      <c r="L44" s="6">
        <f t="shared" si="24"/>
        <v>0</v>
      </c>
      <c r="M44" s="6">
        <f t="shared" si="24"/>
        <v>0</v>
      </c>
      <c r="N44" s="6">
        <f t="shared" si="24"/>
        <v>0</v>
      </c>
      <c r="O44" s="10"/>
    </row>
    <row r="45" spans="1:15" ht="27" customHeight="1">
      <c r="A45" s="5"/>
      <c r="B45" s="8" t="s">
        <v>8</v>
      </c>
      <c r="C45" s="6">
        <v>1</v>
      </c>
      <c r="D45" s="6"/>
      <c r="E45" s="6" t="s">
        <v>25</v>
      </c>
      <c r="F45" s="6">
        <f>6*F7+5*F6+5*F5+5*F3</f>
        <v>80</v>
      </c>
      <c r="G45" s="6"/>
      <c r="H45" s="6">
        <f>SUM(H41:H44)</f>
        <v>50</v>
      </c>
      <c r="I45" s="13">
        <f>H45/H$81</f>
        <v>0.44642857142857145</v>
      </c>
      <c r="J45" s="6">
        <f>SUM(J41:J44)</f>
        <v>10929</v>
      </c>
      <c r="K45" s="13">
        <f>J45/J$81</f>
        <v>0.26329229805584331</v>
      </c>
      <c r="L45" s="6">
        <f>SUM(L41:L44)</f>
        <v>6850</v>
      </c>
      <c r="M45" s="6">
        <f>SUM(M41:M44)</f>
        <v>0</v>
      </c>
      <c r="N45" s="6">
        <f>SUM(N41:N44)</f>
        <v>50</v>
      </c>
      <c r="O45" s="10"/>
    </row>
    <row r="46" spans="1:15" ht="27" customHeight="1">
      <c r="A46" s="5"/>
      <c r="B46" s="17" t="s">
        <v>51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5"/>
    </row>
    <row r="47" spans="1:15" ht="27" customHeight="1">
      <c r="A47" s="5"/>
      <c r="B47" s="4" t="s">
        <v>49</v>
      </c>
      <c r="C47" s="6">
        <v>6</v>
      </c>
      <c r="D47" s="6"/>
      <c r="E47" s="6" t="s">
        <v>50</v>
      </c>
      <c r="F47" s="6"/>
      <c r="G47" s="6"/>
      <c r="H47" s="6">
        <f>$C47*H6</f>
        <v>0</v>
      </c>
      <c r="I47" s="13">
        <f>H47/H$81</f>
        <v>0</v>
      </c>
      <c r="J47" s="6">
        <f>$C47*J6</f>
        <v>3852</v>
      </c>
      <c r="K47" s="13">
        <f>J47/J$81</f>
        <v>9.2799151991134449E-2</v>
      </c>
      <c r="L47" s="6">
        <f>$C47*L6</f>
        <v>0</v>
      </c>
      <c r="M47" s="6"/>
      <c r="N47" s="6">
        <f>$C47*N6</f>
        <v>0</v>
      </c>
      <c r="O47" s="15"/>
    </row>
    <row r="48" spans="1:15" ht="27" customHeight="1">
      <c r="A48" s="5"/>
      <c r="B48" s="4" t="s">
        <v>30</v>
      </c>
      <c r="C48" s="6">
        <v>9</v>
      </c>
      <c r="D48" s="6"/>
      <c r="E48" s="6" t="s">
        <v>25</v>
      </c>
      <c r="F48" s="6"/>
      <c r="G48" s="6"/>
      <c r="H48" s="6">
        <f>$C48*H5</f>
        <v>18</v>
      </c>
      <c r="I48" s="13">
        <f>H48/H$81</f>
        <v>0.16071428571428573</v>
      </c>
      <c r="J48" s="6">
        <f>$C48*J5</f>
        <v>2646</v>
      </c>
      <c r="K48" s="13">
        <f>J48/J$81</f>
        <v>6.3745211881760577E-2</v>
      </c>
      <c r="L48" s="6">
        <f>$C48*L5</f>
        <v>2466</v>
      </c>
      <c r="M48" s="6"/>
      <c r="N48" s="6">
        <f>$C48*N5</f>
        <v>18</v>
      </c>
      <c r="O48" s="15"/>
    </row>
    <row r="49" spans="1:15" ht="27" customHeight="1">
      <c r="A49" s="5"/>
      <c r="B49" s="4" t="s">
        <v>37</v>
      </c>
      <c r="C49" s="6">
        <v>6</v>
      </c>
      <c r="D49" s="6"/>
      <c r="E49" s="6" t="s">
        <v>27</v>
      </c>
      <c r="F49" s="6"/>
      <c r="G49" s="6"/>
      <c r="H49" s="6">
        <f>$C49*H3</f>
        <v>0</v>
      </c>
      <c r="I49" s="13">
        <f>H49/H$81</f>
        <v>0</v>
      </c>
      <c r="J49" s="6">
        <f>$C49*J3</f>
        <v>66</v>
      </c>
      <c r="K49" s="13">
        <f>J49/J$81</f>
        <v>1.5900166229010576E-3</v>
      </c>
      <c r="L49" s="6">
        <f>$C49*L3</f>
        <v>0</v>
      </c>
      <c r="M49" s="6"/>
      <c r="N49" s="6">
        <f>$C49*N3</f>
        <v>0</v>
      </c>
      <c r="O49" s="15"/>
    </row>
    <row r="50" spans="1:15" ht="27" customHeight="1">
      <c r="A50" s="5"/>
      <c r="B50" s="8" t="s">
        <v>8</v>
      </c>
      <c r="C50" s="6">
        <v>1</v>
      </c>
      <c r="D50" s="6"/>
      <c r="E50" s="6" t="s">
        <v>25</v>
      </c>
      <c r="F50" s="6">
        <f>5*(F6+F5+F3)</f>
        <v>50</v>
      </c>
      <c r="G50" s="6"/>
      <c r="H50" s="6">
        <f>SUM(H47:H49)</f>
        <v>18</v>
      </c>
      <c r="I50" s="13">
        <f>H50/H$81</f>
        <v>0.16071428571428573</v>
      </c>
      <c r="J50" s="6">
        <f>SUM(J47:J49)</f>
        <v>6564</v>
      </c>
      <c r="K50" s="13">
        <f>J50/J$81</f>
        <v>0.15813438049579609</v>
      </c>
      <c r="L50" s="6">
        <f>SUM(L47:L49)</f>
        <v>2466</v>
      </c>
      <c r="M50" s="6"/>
      <c r="N50" s="6">
        <f>SUM(N47:N49)</f>
        <v>18</v>
      </c>
      <c r="O50" s="15"/>
    </row>
    <row r="51" spans="1:15" s="2" customFormat="1" ht="27" customHeight="1">
      <c r="A51" s="3"/>
      <c r="B51" s="16" t="s">
        <v>0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</row>
    <row r="52" spans="1:15" ht="27" customHeight="1">
      <c r="A52" s="5"/>
      <c r="B52" s="4" t="s">
        <v>28</v>
      </c>
      <c r="C52" s="6">
        <v>2</v>
      </c>
      <c r="D52" s="6" t="s">
        <v>24</v>
      </c>
      <c r="E52" s="6" t="s">
        <v>25</v>
      </c>
      <c r="F52" s="6"/>
      <c r="G52" s="6"/>
      <c r="H52" s="6">
        <f>$C52*H19</f>
        <v>16</v>
      </c>
      <c r="I52" s="13">
        <f>H52/H$81</f>
        <v>0.14285714285714285</v>
      </c>
      <c r="J52" s="6">
        <f>$C52*J19</f>
        <v>2936</v>
      </c>
      <c r="K52" s="13">
        <f>J52/J$81</f>
        <v>7.0731648558144011E-2</v>
      </c>
      <c r="L52" s="6">
        <f>$C52*L19</f>
        <v>2796</v>
      </c>
      <c r="M52" s="6">
        <f>$C52*M19</f>
        <v>0</v>
      </c>
      <c r="N52" s="6">
        <f>$C52*N19</f>
        <v>16</v>
      </c>
      <c r="O52" s="6">
        <f>$C52*O19</f>
        <v>0</v>
      </c>
    </row>
    <row r="53" spans="1:15" ht="27" customHeight="1">
      <c r="A53" s="5"/>
      <c r="B53" s="9" t="s">
        <v>30</v>
      </c>
      <c r="C53" s="6">
        <v>6</v>
      </c>
      <c r="D53" s="6" t="s">
        <v>24</v>
      </c>
      <c r="E53" s="6" t="s">
        <v>25</v>
      </c>
      <c r="F53" s="6"/>
      <c r="G53" s="6"/>
      <c r="H53" s="6">
        <f>$C53*H5</f>
        <v>12</v>
      </c>
      <c r="I53" s="13">
        <f>H53/H$81</f>
        <v>0.10714285714285714</v>
      </c>
      <c r="J53" s="6">
        <f>$C53*J5</f>
        <v>1764</v>
      </c>
      <c r="K53" s="13">
        <f>J53/J$81</f>
        <v>4.2496807921173718E-2</v>
      </c>
      <c r="L53" s="6">
        <f>$C53*L5</f>
        <v>1644</v>
      </c>
      <c r="M53" s="6">
        <f>$C53*M5</f>
        <v>0</v>
      </c>
      <c r="N53" s="6">
        <f>$C53*N5</f>
        <v>12</v>
      </c>
      <c r="O53" s="6">
        <f>$C53*O5</f>
        <v>0</v>
      </c>
    </row>
    <row r="54" spans="1:15" ht="27" customHeight="1">
      <c r="A54" s="5"/>
      <c r="B54" s="8" t="s">
        <v>8</v>
      </c>
      <c r="C54" s="6"/>
      <c r="D54" s="6"/>
      <c r="E54" s="6"/>
      <c r="F54" s="6">
        <f>1*F19+1*F5</f>
        <v>14</v>
      </c>
      <c r="G54" s="6"/>
      <c r="H54" s="6">
        <f>SUM(H52:H53)</f>
        <v>28</v>
      </c>
      <c r="I54" s="13">
        <f>H54/H$81</f>
        <v>0.25</v>
      </c>
      <c r="J54" s="6">
        <f t="shared" ref="J54:O54" si="25">SUM(J52:J53)</f>
        <v>4700</v>
      </c>
      <c r="K54" s="13">
        <f>J54/J$81</f>
        <v>0.11322845647931774</v>
      </c>
      <c r="L54" s="6">
        <f t="shared" si="25"/>
        <v>4440</v>
      </c>
      <c r="M54" s="6">
        <f t="shared" si="25"/>
        <v>0</v>
      </c>
      <c r="N54" s="6">
        <f t="shared" si="25"/>
        <v>28</v>
      </c>
      <c r="O54" s="6">
        <f t="shared" si="25"/>
        <v>0</v>
      </c>
    </row>
    <row r="55" spans="1:15" ht="27" hidden="1" customHeight="1">
      <c r="A55" s="5"/>
      <c r="B55" s="17" t="s">
        <v>7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0"/>
    </row>
    <row r="56" spans="1:15" ht="27" hidden="1" customHeight="1">
      <c r="A56" s="5"/>
      <c r="B56" s="4" t="s">
        <v>40</v>
      </c>
      <c r="C56" s="6">
        <v>2</v>
      </c>
      <c r="D56" s="6" t="s">
        <v>24</v>
      </c>
      <c r="E56" s="6" t="s">
        <v>25</v>
      </c>
      <c r="F56" s="6"/>
      <c r="G56" s="6"/>
      <c r="H56" s="6">
        <f>$C56*H27</f>
        <v>64</v>
      </c>
      <c r="I56" s="13">
        <f>H56/H$81</f>
        <v>0.5714285714285714</v>
      </c>
      <c r="J56" s="6">
        <f>$C56*J27</f>
        <v>9760</v>
      </c>
      <c r="K56" s="13">
        <f>J56/J$81</f>
        <v>0.23512973090173214</v>
      </c>
      <c r="L56" s="6">
        <f>$C56*L27</f>
        <v>8768</v>
      </c>
      <c r="M56" s="6">
        <f>$C56*M27</f>
        <v>0</v>
      </c>
      <c r="N56" s="6">
        <f>$C56*N27</f>
        <v>64</v>
      </c>
      <c r="O56" s="6">
        <f>$C56*O27</f>
        <v>0</v>
      </c>
    </row>
    <row r="57" spans="1:15" ht="27" hidden="1" customHeight="1">
      <c r="A57" s="5"/>
      <c r="B57" s="4" t="s">
        <v>0</v>
      </c>
      <c r="C57" s="6">
        <v>3</v>
      </c>
      <c r="D57" s="6" t="s">
        <v>24</v>
      </c>
      <c r="E57" s="6" t="s">
        <v>25</v>
      </c>
      <c r="F57" s="6"/>
      <c r="G57" s="6"/>
      <c r="H57" s="6">
        <f>$C57*H54</f>
        <v>84</v>
      </c>
      <c r="I57" s="13">
        <f>H57/H$81</f>
        <v>0.75</v>
      </c>
      <c r="J57" s="6">
        <f t="shared" ref="J57:N57" si="26">$C57*J54</f>
        <v>14100</v>
      </c>
      <c r="K57" s="13">
        <f>J57/J$81</f>
        <v>0.33968536943795319</v>
      </c>
      <c r="L57" s="6">
        <f t="shared" si="26"/>
        <v>13320</v>
      </c>
      <c r="M57" s="6">
        <f t="shared" si="26"/>
        <v>0</v>
      </c>
      <c r="N57" s="6">
        <f t="shared" si="26"/>
        <v>84</v>
      </c>
      <c r="O57" s="6">
        <f>$C57*O54</f>
        <v>0</v>
      </c>
    </row>
    <row r="58" spans="1:15" ht="27" hidden="1" customHeight="1">
      <c r="A58" s="5"/>
      <c r="B58" s="8" t="s">
        <v>8</v>
      </c>
      <c r="C58" s="6"/>
      <c r="D58" s="6"/>
      <c r="E58" s="6"/>
      <c r="F58" s="6"/>
      <c r="G58" s="6"/>
      <c r="H58" s="6">
        <f>SUM(H56:H57)</f>
        <v>148</v>
      </c>
      <c r="I58" s="13">
        <f>H58/H$81</f>
        <v>1.3214285714285714</v>
      </c>
      <c r="J58" s="6">
        <f t="shared" ref="J58:O58" si="27">SUM(J56:J57)</f>
        <v>23860</v>
      </c>
      <c r="K58" s="13">
        <f>J58/J$81</f>
        <v>0.57481510033968541</v>
      </c>
      <c r="L58" s="6">
        <f t="shared" si="27"/>
        <v>22088</v>
      </c>
      <c r="M58" s="6">
        <f t="shared" si="27"/>
        <v>0</v>
      </c>
      <c r="N58" s="6">
        <f t="shared" si="27"/>
        <v>148</v>
      </c>
      <c r="O58" s="6">
        <f t="shared" si="27"/>
        <v>0</v>
      </c>
    </row>
    <row r="59" spans="1:15" ht="27" customHeight="1">
      <c r="A59" s="5"/>
      <c r="B59" s="16" t="s">
        <v>9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</row>
    <row r="60" spans="1:15" ht="27" customHeight="1">
      <c r="A60" s="5"/>
      <c r="B60" s="4" t="s">
        <v>0</v>
      </c>
      <c r="C60" s="6">
        <v>1</v>
      </c>
      <c r="D60" s="6" t="s">
        <v>24</v>
      </c>
      <c r="E60" s="6" t="s">
        <v>25</v>
      </c>
      <c r="F60" s="6"/>
      <c r="G60" s="6"/>
      <c r="H60" s="6">
        <f>$C60*H52</f>
        <v>16</v>
      </c>
      <c r="I60" s="13">
        <f>H60/H$81</f>
        <v>0.14285714285714285</v>
      </c>
      <c r="J60" s="6">
        <f>$C60*J54</f>
        <v>4700</v>
      </c>
      <c r="K60" s="13">
        <f>J60/J$81</f>
        <v>0.11322845647931774</v>
      </c>
      <c r="L60" s="6">
        <f t="shared" ref="L60:O60" si="28">$C60*L54</f>
        <v>4440</v>
      </c>
      <c r="M60" s="6">
        <f t="shared" si="28"/>
        <v>0</v>
      </c>
      <c r="N60" s="6">
        <f t="shared" si="28"/>
        <v>28</v>
      </c>
      <c r="O60" s="6">
        <f t="shared" si="28"/>
        <v>0</v>
      </c>
    </row>
    <row r="61" spans="1:15" ht="27" customHeight="1">
      <c r="A61" s="5"/>
      <c r="B61" s="4" t="s">
        <v>40</v>
      </c>
      <c r="C61" s="6">
        <v>1</v>
      </c>
      <c r="D61" s="6" t="s">
        <v>24</v>
      </c>
      <c r="E61" s="6" t="s">
        <v>25</v>
      </c>
      <c r="F61" s="6"/>
      <c r="G61" s="6"/>
      <c r="H61" s="6">
        <f>$C61*H27</f>
        <v>32</v>
      </c>
      <c r="I61" s="13">
        <f>H61/H$81</f>
        <v>0.2857142857142857</v>
      </c>
      <c r="J61" s="6">
        <f>$C61*J27</f>
        <v>4880</v>
      </c>
      <c r="K61" s="13">
        <f>J61/J$81</f>
        <v>0.11756486545086607</v>
      </c>
      <c r="L61" s="6">
        <f>$C61*L27</f>
        <v>4384</v>
      </c>
      <c r="M61" s="6">
        <f>$C61*M27</f>
        <v>0</v>
      </c>
      <c r="N61" s="6">
        <f>$C61*N27</f>
        <v>32</v>
      </c>
      <c r="O61" s="6">
        <f>$C61*O27</f>
        <v>0</v>
      </c>
    </row>
    <row r="62" spans="1:15" ht="27" customHeight="1">
      <c r="A62" s="5"/>
      <c r="B62" s="8" t="s">
        <v>8</v>
      </c>
      <c r="C62" s="6"/>
      <c r="D62" s="6"/>
      <c r="E62" s="6"/>
      <c r="F62" s="6">
        <f>6*F54+1*F27</f>
        <v>98</v>
      </c>
      <c r="G62" s="6"/>
      <c r="H62" s="6">
        <f>SUM(H61:H61)</f>
        <v>32</v>
      </c>
      <c r="I62" s="13">
        <f>H62/H$81</f>
        <v>0.2857142857142857</v>
      </c>
      <c r="J62" s="6">
        <f>SUM(J60:J61)</f>
        <v>9580</v>
      </c>
      <c r="K62" s="13">
        <f>J62/J$81</f>
        <v>0.23079332193018381</v>
      </c>
      <c r="L62" s="6">
        <f t="shared" ref="L62:O62" si="29">SUM(L60:L61)</f>
        <v>8824</v>
      </c>
      <c r="M62" s="6">
        <f t="shared" si="29"/>
        <v>0</v>
      </c>
      <c r="N62" s="6">
        <f t="shared" si="29"/>
        <v>60</v>
      </c>
      <c r="O62" s="6">
        <f t="shared" si="29"/>
        <v>0</v>
      </c>
    </row>
    <row r="63" spans="1:15" ht="27" customHeight="1">
      <c r="A63" s="5"/>
      <c r="B63" s="16" t="s">
        <v>36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1:15" ht="27" customHeight="1">
      <c r="A64" s="5"/>
      <c r="B64" s="9" t="s">
        <v>37</v>
      </c>
      <c r="C64" s="6">
        <v>3</v>
      </c>
      <c r="D64" s="6" t="s">
        <v>24</v>
      </c>
      <c r="E64" s="6" t="s">
        <v>27</v>
      </c>
      <c r="F64" s="6"/>
      <c r="G64" s="6"/>
      <c r="H64" s="6">
        <f>$C64*H3</f>
        <v>0</v>
      </c>
      <c r="I64" s="13">
        <f>H64/H$81</f>
        <v>0</v>
      </c>
      <c r="J64" s="6">
        <f>$C64*J3</f>
        <v>33</v>
      </c>
      <c r="K64" s="13">
        <f>J64/J$81</f>
        <v>7.9500831145052882E-4</v>
      </c>
      <c r="L64" s="6">
        <f>$C64*L3</f>
        <v>0</v>
      </c>
      <c r="M64" s="6">
        <f>$C64*M3</f>
        <v>0</v>
      </c>
      <c r="N64" s="6">
        <f>$C64*N3</f>
        <v>0</v>
      </c>
      <c r="O64" s="6">
        <f>$C64*O3</f>
        <v>0</v>
      </c>
    </row>
    <row r="65" spans="1:15" ht="27" customHeight="1">
      <c r="A65" s="5"/>
      <c r="B65" s="4" t="s">
        <v>38</v>
      </c>
      <c r="C65" s="6">
        <v>1</v>
      </c>
      <c r="D65" s="6" t="s">
        <v>24</v>
      </c>
      <c r="E65" s="6" t="s">
        <v>25</v>
      </c>
      <c r="F65" s="6"/>
      <c r="G65" s="6"/>
      <c r="H65" s="6">
        <f>$C65*H31</f>
        <v>12</v>
      </c>
      <c r="I65" s="13">
        <f>H65/H$81</f>
        <v>0.10714285714285714</v>
      </c>
      <c r="J65" s="6">
        <f>$C65*J31</f>
        <v>1797</v>
      </c>
      <c r="K65" s="13">
        <f>J65/J$81</f>
        <v>4.329181623262425E-2</v>
      </c>
      <c r="L65" s="6">
        <f>$C65*L31</f>
        <v>1644</v>
      </c>
      <c r="M65" s="6">
        <f>$C65*M31</f>
        <v>0</v>
      </c>
      <c r="N65" s="6">
        <f>$C65*N31</f>
        <v>12</v>
      </c>
      <c r="O65" s="6">
        <f>$C65*O31</f>
        <v>0</v>
      </c>
    </row>
    <row r="66" spans="1:15" ht="27" customHeight="1">
      <c r="A66" s="5"/>
      <c r="B66" s="8" t="s">
        <v>8</v>
      </c>
      <c r="C66" s="6">
        <v>1</v>
      </c>
      <c r="D66" s="6" t="s">
        <v>24</v>
      </c>
      <c r="E66" s="6" t="s">
        <v>25</v>
      </c>
      <c r="F66" s="6">
        <f>1*F3+1*F31</f>
        <v>7</v>
      </c>
      <c r="G66" s="6"/>
      <c r="H66" s="6">
        <f>SUM(H64:H65)</f>
        <v>12</v>
      </c>
      <c r="I66" s="13">
        <f>H66/H$81</f>
        <v>0.10714285714285714</v>
      </c>
      <c r="J66" s="6">
        <f t="shared" ref="J66:O66" si="30">SUM(J64:J65)</f>
        <v>1830</v>
      </c>
      <c r="K66" s="13">
        <f>J66/J$81</f>
        <v>4.4086824544074782E-2</v>
      </c>
      <c r="L66" s="6">
        <f t="shared" si="30"/>
        <v>1644</v>
      </c>
      <c r="M66" s="6">
        <f t="shared" si="30"/>
        <v>0</v>
      </c>
      <c r="N66" s="6">
        <f t="shared" si="30"/>
        <v>12</v>
      </c>
      <c r="O66" s="6">
        <f t="shared" si="30"/>
        <v>0</v>
      </c>
    </row>
    <row r="67" spans="1:15" ht="27" hidden="1" customHeight="1">
      <c r="A67" s="5"/>
      <c r="B67" s="17" t="s">
        <v>23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9"/>
      <c r="O67" s="10"/>
    </row>
    <row r="68" spans="1:15" ht="27" hidden="1" customHeight="1">
      <c r="A68" s="5"/>
      <c r="B68" s="4" t="s">
        <v>41</v>
      </c>
      <c r="C68" s="6">
        <v>1</v>
      </c>
      <c r="D68" s="6" t="s">
        <v>24</v>
      </c>
      <c r="E68" s="6" t="s">
        <v>25</v>
      </c>
      <c r="F68" s="6"/>
      <c r="G68" s="6"/>
      <c r="H68" s="6">
        <f>$C68*H39</f>
        <v>72</v>
      </c>
      <c r="I68" s="13">
        <f>H68/H$81</f>
        <v>0.6428571428571429</v>
      </c>
      <c r="J68" s="6">
        <f>$C68*J39</f>
        <v>10980</v>
      </c>
      <c r="K68" s="13">
        <f>J68/J$81</f>
        <v>0.26452094726444869</v>
      </c>
      <c r="L68" s="6">
        <f>$C68*L39</f>
        <v>9864</v>
      </c>
      <c r="M68" s="6">
        <f>$C68*M39</f>
        <v>0</v>
      </c>
      <c r="N68" s="6">
        <f>$C68*N39</f>
        <v>72</v>
      </c>
      <c r="O68" s="6"/>
    </row>
    <row r="69" spans="1:15" ht="27" hidden="1" customHeight="1">
      <c r="A69" s="5"/>
      <c r="B69" s="4" t="s">
        <v>47</v>
      </c>
      <c r="C69" s="6">
        <v>2</v>
      </c>
      <c r="D69" s="6"/>
      <c r="E69" s="6" t="s">
        <v>25</v>
      </c>
      <c r="F69" s="6"/>
      <c r="G69" s="6"/>
      <c r="H69" s="6">
        <f>$C69*H35</f>
        <v>24</v>
      </c>
      <c r="I69" s="13">
        <f>H69/H$81</f>
        <v>0.21428571428571427</v>
      </c>
      <c r="J69" s="6">
        <f>$C69*J35</f>
        <v>3660</v>
      </c>
      <c r="K69" s="13">
        <f>J69/J$81</f>
        <v>8.8173649088149564E-2</v>
      </c>
      <c r="L69" s="6">
        <f>$C69*L35</f>
        <v>3288</v>
      </c>
      <c r="M69" s="6"/>
      <c r="N69" s="6">
        <f>$C69*N35</f>
        <v>24</v>
      </c>
      <c r="O69" s="6"/>
    </row>
    <row r="70" spans="1:15" ht="27" hidden="1" customHeight="1">
      <c r="A70" s="5"/>
      <c r="B70" s="8" t="s">
        <v>8</v>
      </c>
      <c r="C70" s="6">
        <v>1</v>
      </c>
      <c r="D70" s="6" t="s">
        <v>24</v>
      </c>
      <c r="E70" s="6" t="s">
        <v>25</v>
      </c>
      <c r="F70" s="6"/>
      <c r="G70" s="6"/>
      <c r="H70" s="6">
        <f>SUM(H68:H69)</f>
        <v>96</v>
      </c>
      <c r="I70" s="13">
        <f>H70/H$81</f>
        <v>0.8571428571428571</v>
      </c>
      <c r="J70" s="6">
        <f t="shared" ref="J70:O70" si="31">SUM(J68:J69)</f>
        <v>14640</v>
      </c>
      <c r="K70" s="13">
        <f>J70/J$81</f>
        <v>0.35269459635259826</v>
      </c>
      <c r="L70" s="6">
        <f t="shared" si="31"/>
        <v>13152</v>
      </c>
      <c r="M70" s="6">
        <f t="shared" si="31"/>
        <v>0</v>
      </c>
      <c r="N70" s="6">
        <f t="shared" si="31"/>
        <v>96</v>
      </c>
      <c r="O70" s="6">
        <f t="shared" si="31"/>
        <v>0</v>
      </c>
    </row>
    <row r="71" spans="1:15" ht="27" customHeight="1">
      <c r="A71" s="5"/>
      <c r="B71" s="16" t="s">
        <v>32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5" ht="27" customHeight="1">
      <c r="A72" s="5"/>
      <c r="B72" s="4" t="s">
        <v>41</v>
      </c>
      <c r="C72" s="6">
        <v>1</v>
      </c>
      <c r="D72" s="6" t="s">
        <v>24</v>
      </c>
      <c r="E72" s="6" t="s">
        <v>25</v>
      </c>
      <c r="F72" s="6"/>
      <c r="G72" s="6"/>
      <c r="H72" s="6">
        <f>$C72*H39</f>
        <v>72</v>
      </c>
      <c r="I72" s="13">
        <f>H72/H$81</f>
        <v>0.6428571428571429</v>
      </c>
      <c r="J72" s="6">
        <f>$C72*J39</f>
        <v>10980</v>
      </c>
      <c r="K72" s="13">
        <f>J72/J$81</f>
        <v>0.26452094726444869</v>
      </c>
      <c r="L72" s="6">
        <f>$C72*L39</f>
        <v>9864</v>
      </c>
      <c r="M72" s="6">
        <f>$C72*M39</f>
        <v>0</v>
      </c>
      <c r="N72" s="6">
        <f>$C72*N39</f>
        <v>72</v>
      </c>
      <c r="O72" s="6">
        <f>$C72*O39</f>
        <v>0</v>
      </c>
    </row>
    <row r="73" spans="1:15" ht="27" customHeight="1">
      <c r="A73" s="5"/>
      <c r="B73" s="4" t="s">
        <v>37</v>
      </c>
      <c r="C73" s="6">
        <v>6</v>
      </c>
      <c r="D73" s="6"/>
      <c r="E73" s="6" t="s">
        <v>27</v>
      </c>
      <c r="F73" s="6"/>
      <c r="G73" s="6"/>
      <c r="H73" s="6">
        <f>$C73*H3</f>
        <v>0</v>
      </c>
      <c r="I73" s="13">
        <f>H73/H$81</f>
        <v>0</v>
      </c>
      <c r="J73" s="6">
        <f>$C73*J3</f>
        <v>66</v>
      </c>
      <c r="K73" s="13">
        <f>J73/J$81</f>
        <v>1.5900166229010576E-3</v>
      </c>
      <c r="L73" s="6">
        <f>$C73*L3</f>
        <v>0</v>
      </c>
      <c r="M73" s="6"/>
      <c r="N73" s="6">
        <f>$C73*N3</f>
        <v>0</v>
      </c>
      <c r="O73" s="6"/>
    </row>
    <row r="74" spans="1:15" ht="27" customHeight="1">
      <c r="A74" s="5"/>
      <c r="B74" s="4" t="s">
        <v>48</v>
      </c>
      <c r="C74" s="6">
        <v>1</v>
      </c>
      <c r="D74" s="6"/>
      <c r="E74" s="6" t="s">
        <v>25</v>
      </c>
      <c r="F74" s="6"/>
      <c r="G74" s="6"/>
      <c r="H74" s="6">
        <f>$C74*H45</f>
        <v>50</v>
      </c>
      <c r="I74" s="13">
        <f>H74/H$81</f>
        <v>0.44642857142857145</v>
      </c>
      <c r="J74" s="6">
        <f>$C74*J45</f>
        <v>10929</v>
      </c>
      <c r="K74" s="13">
        <f>J74/J$81</f>
        <v>0.26329229805584331</v>
      </c>
      <c r="L74" s="6">
        <f>$C74*L45</f>
        <v>6850</v>
      </c>
      <c r="M74" s="6"/>
      <c r="N74" s="6">
        <f>$C74*N45</f>
        <v>50</v>
      </c>
      <c r="O74" s="6"/>
    </row>
    <row r="75" spans="1:15" ht="27" customHeight="1">
      <c r="A75" s="5"/>
      <c r="B75" s="4" t="s">
        <v>51</v>
      </c>
      <c r="C75" s="6">
        <v>1</v>
      </c>
      <c r="D75" s="6"/>
      <c r="E75" s="6" t="s">
        <v>25</v>
      </c>
      <c r="F75" s="6"/>
      <c r="G75" s="6"/>
      <c r="H75" s="6">
        <f>$C75*H50</f>
        <v>18</v>
      </c>
      <c r="I75" s="13">
        <f>H75/H$81</f>
        <v>0.16071428571428573</v>
      </c>
      <c r="J75" s="6">
        <f>$C75*J50</f>
        <v>6564</v>
      </c>
      <c r="K75" s="13">
        <f>J75/J$81</f>
        <v>0.15813438049579609</v>
      </c>
      <c r="L75" s="6">
        <f>$C75*L50</f>
        <v>2466</v>
      </c>
      <c r="M75" s="6"/>
      <c r="N75" s="6">
        <f>$C75*N50</f>
        <v>18</v>
      </c>
      <c r="O75" s="6"/>
    </row>
    <row r="76" spans="1:15" ht="27" customHeight="1">
      <c r="A76" s="5"/>
      <c r="B76" s="4" t="s">
        <v>47</v>
      </c>
      <c r="C76" s="6">
        <v>1</v>
      </c>
      <c r="D76" s="6"/>
      <c r="E76" s="6" t="s">
        <v>25</v>
      </c>
      <c r="F76" s="6"/>
      <c r="G76" s="6"/>
      <c r="H76" s="6">
        <f>H35</f>
        <v>12</v>
      </c>
      <c r="I76" s="13">
        <f>H76/H$81</f>
        <v>0.10714285714285714</v>
      </c>
      <c r="J76" s="6">
        <f>J35</f>
        <v>1830</v>
      </c>
      <c r="K76" s="13">
        <f>J76/J$81</f>
        <v>4.4086824544074782E-2</v>
      </c>
      <c r="L76" s="6">
        <f>L35</f>
        <v>1644</v>
      </c>
      <c r="M76" s="6">
        <f>M35</f>
        <v>0</v>
      </c>
      <c r="N76" s="6">
        <f>N35</f>
        <v>12</v>
      </c>
      <c r="O76" s="6">
        <f>O35</f>
        <v>0</v>
      </c>
    </row>
    <row r="77" spans="1:15" ht="27" customHeight="1">
      <c r="A77" s="5"/>
      <c r="B77" s="8" t="s">
        <v>8</v>
      </c>
      <c r="C77" s="6">
        <v>1</v>
      </c>
      <c r="D77" s="6" t="s">
        <v>24</v>
      </c>
      <c r="E77" s="6" t="s">
        <v>25</v>
      </c>
      <c r="F77" s="6">
        <f>1*F39+1*F3+1*F45+1*F50+2*F39+1*F35</f>
        <v>212</v>
      </c>
      <c r="G77" s="6"/>
      <c r="H77" s="6">
        <f>SUM(H72:H76)</f>
        <v>152</v>
      </c>
      <c r="I77" s="13">
        <f>H77/H$81</f>
        <v>1.3571428571428572</v>
      </c>
      <c r="J77" s="6">
        <f>SUM(J72:J76)</f>
        <v>30369</v>
      </c>
      <c r="K77" s="13">
        <f>J77/J$81</f>
        <v>0.73162446698306394</v>
      </c>
      <c r="L77" s="6">
        <f t="shared" ref="J77:O77" si="32">SUM(L72:L76)</f>
        <v>20824</v>
      </c>
      <c r="M77" s="6">
        <f t="shared" si="32"/>
        <v>0</v>
      </c>
      <c r="N77" s="6">
        <f t="shared" si="32"/>
        <v>152</v>
      </c>
      <c r="O77" s="6">
        <f t="shared" si="32"/>
        <v>0</v>
      </c>
    </row>
    <row r="78" spans="1:15" ht="27" customHeight="1">
      <c r="A78" s="5"/>
      <c r="B78" s="16" t="s">
        <v>33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5" ht="27" customHeight="1">
      <c r="A79" s="5"/>
      <c r="B79" s="4"/>
      <c r="C79" s="6"/>
      <c r="D79" s="6"/>
      <c r="E79" s="6"/>
      <c r="F79" s="6"/>
      <c r="G79" s="6"/>
      <c r="H79" s="6">
        <f>SUM(H77+H66+H62)</f>
        <v>196</v>
      </c>
      <c r="I79" s="13">
        <f>H79/H$81</f>
        <v>1.75</v>
      </c>
      <c r="J79" s="6">
        <f>SUM(J77+J66+J62)</f>
        <v>41779</v>
      </c>
      <c r="K79" s="13">
        <f>J79/J$81</f>
        <v>1.0065046134573226</v>
      </c>
      <c r="L79" s="6">
        <f t="shared" ref="L79:O79" si="33">SUM(L77+L66+L62)</f>
        <v>31292</v>
      </c>
      <c r="M79" s="6">
        <f t="shared" si="33"/>
        <v>0</v>
      </c>
      <c r="N79" s="6">
        <f>SUM(N77+N66+N62)</f>
        <v>224</v>
      </c>
      <c r="O79" s="6">
        <f t="shared" si="33"/>
        <v>0</v>
      </c>
    </row>
    <row r="80" spans="1:15" ht="27" customHeight="1">
      <c r="A80" s="5"/>
      <c r="B80" s="16" t="s">
        <v>34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27" customHeight="1">
      <c r="A81" s="5"/>
      <c r="B81" s="4" t="s">
        <v>10</v>
      </c>
      <c r="C81" s="6"/>
      <c r="D81" s="6"/>
      <c r="E81" s="6"/>
      <c r="F81" s="6"/>
      <c r="G81" s="6"/>
      <c r="H81" s="6">
        <v>112</v>
      </c>
      <c r="I81" s="13">
        <v>1</v>
      </c>
      <c r="J81" s="6">
        <v>41509</v>
      </c>
      <c r="K81" s="13">
        <v>1</v>
      </c>
      <c r="L81" s="6">
        <v>166036</v>
      </c>
      <c r="M81" s="6">
        <v>336</v>
      </c>
      <c r="N81" s="6">
        <v>224</v>
      </c>
      <c r="O81" s="6">
        <v>112</v>
      </c>
    </row>
    <row r="83" spans="1:15" ht="27" customHeight="1">
      <c r="B83" s="7">
        <v>25000000</v>
      </c>
      <c r="C83" s="1" t="s">
        <v>35</v>
      </c>
    </row>
    <row r="84" spans="1:15" ht="27" customHeight="1">
      <c r="B84" s="7">
        <f>1/B83</f>
        <v>4.0000000000000001E-8</v>
      </c>
      <c r="C84" s="1" t="s">
        <v>43</v>
      </c>
    </row>
    <row r="85" spans="1:15" ht="27" customHeight="1">
      <c r="B85" s="7">
        <v>4.0000000000000003E-5</v>
      </c>
      <c r="C85" s="1" t="s">
        <v>43</v>
      </c>
    </row>
    <row r="86" spans="1:15" ht="27" customHeight="1">
      <c r="B86" s="7">
        <f>B85/B84</f>
        <v>1000.0000000000001</v>
      </c>
      <c r="C86" s="1" t="s">
        <v>44</v>
      </c>
    </row>
    <row r="87" spans="1:15" ht="27" customHeight="1">
      <c r="F87" s="7"/>
      <c r="G87" s="7"/>
    </row>
    <row r="88" spans="1:15" ht="27" customHeight="1">
      <c r="B88" s="11"/>
      <c r="F88" s="7"/>
      <c r="G88" s="7"/>
    </row>
    <row r="89" spans="1:15" ht="27" customHeight="1">
      <c r="B89" s="11"/>
    </row>
    <row r="90" spans="1:15" ht="27" customHeight="1">
      <c r="B90" s="11"/>
    </row>
    <row r="91" spans="1:15" ht="27" customHeight="1">
      <c r="B91" s="11"/>
    </row>
  </sheetData>
  <mergeCells count="17">
    <mergeCell ref="B46:N46"/>
    <mergeCell ref="B2:O2"/>
    <mergeCell ref="B51:O51"/>
    <mergeCell ref="B59:O59"/>
    <mergeCell ref="B80:O80"/>
    <mergeCell ref="B71:O71"/>
    <mergeCell ref="B15:O15"/>
    <mergeCell ref="B24:O24"/>
    <mergeCell ref="B36:O36"/>
    <mergeCell ref="B78:O78"/>
    <mergeCell ref="B63:O63"/>
    <mergeCell ref="B28:O28"/>
    <mergeCell ref="B32:O32"/>
    <mergeCell ref="B40:O40"/>
    <mergeCell ref="B55:N55"/>
    <mergeCell ref="B67:N67"/>
    <mergeCell ref="B20:N20"/>
  </mergeCells>
  <conditionalFormatting sqref="I51:I54 I1:I5 I7:I19 I56:I66 I21:I39 I68:I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 K1:K5 K7:K19 K56:K66 K21:K39 K68:K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 F1:F5 F7:F19 F56:F66 F68:F1048576 F21:F3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66 F1:F19 F68:F1048576 F21:F45 F47:F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66 I1:I19 I21:I45 I47:I54 I68:I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66 K1:K19 K21:K45 K47:K54 K68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50 I4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50 K4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2014-03-11T16:26:10Z</dcterms:created>
  <dcterms:modified xsi:type="dcterms:W3CDTF">2014-03-20T22:38:33Z</dcterms:modified>
</cp:coreProperties>
</file>