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1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/>
  <c r="I15" i="1"/>
  <c r="I5" i="1"/>
  <c r="K3" i="1"/>
  <c r="K4" i="1"/>
  <c r="K5" i="1"/>
  <c r="K6" i="1"/>
  <c r="K7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4" i="1"/>
  <c r="K25" i="1"/>
  <c r="K26" i="1"/>
  <c r="K28" i="1"/>
  <c r="K29" i="1"/>
  <c r="K30" i="1"/>
  <c r="K32" i="1"/>
  <c r="K33" i="1"/>
  <c r="K34" i="1"/>
  <c r="K36" i="1"/>
  <c r="K37" i="1"/>
  <c r="K38" i="1"/>
  <c r="K40" i="1"/>
  <c r="K41" i="1"/>
  <c r="K42" i="1"/>
  <c r="K43" i="1"/>
  <c r="K44" i="1"/>
  <c r="K45" i="1"/>
  <c r="K46" i="1"/>
  <c r="K48" i="1"/>
  <c r="K49" i="1"/>
  <c r="K50" i="1"/>
  <c r="K52" i="1"/>
  <c r="K53" i="1"/>
  <c r="K54" i="1"/>
  <c r="K55" i="1"/>
  <c r="K56" i="1"/>
  <c r="K57" i="1"/>
  <c r="K58" i="1"/>
  <c r="K60" i="1"/>
  <c r="K61" i="1"/>
  <c r="K62" i="1"/>
  <c r="K63" i="1"/>
  <c r="K65" i="1"/>
  <c r="I3" i="1"/>
  <c r="I4" i="1"/>
  <c r="I6" i="1"/>
  <c r="I7" i="1"/>
  <c r="I8" i="1"/>
  <c r="I9" i="1"/>
  <c r="I10" i="1"/>
  <c r="I11" i="1"/>
  <c r="I12" i="1"/>
  <c r="I13" i="1"/>
  <c r="I17" i="1"/>
  <c r="I18" i="1"/>
  <c r="I19" i="1"/>
  <c r="I20" i="1"/>
  <c r="I21" i="1"/>
  <c r="I22" i="1"/>
  <c r="I24" i="1"/>
  <c r="I25" i="1"/>
  <c r="I26" i="1"/>
  <c r="I28" i="1"/>
  <c r="I29" i="1"/>
  <c r="I30" i="1"/>
  <c r="I32" i="1"/>
  <c r="I33" i="1"/>
  <c r="I34" i="1"/>
  <c r="I36" i="1"/>
  <c r="I37" i="1"/>
  <c r="I38" i="1"/>
  <c r="I40" i="1"/>
  <c r="I41" i="1"/>
  <c r="I42" i="1"/>
  <c r="I43" i="1"/>
  <c r="I44" i="1"/>
  <c r="I45" i="1"/>
  <c r="I46" i="1"/>
  <c r="I48" i="1"/>
  <c r="I49" i="1"/>
  <c r="I50" i="1"/>
  <c r="I52" i="1"/>
  <c r="I53" i="1"/>
  <c r="I54" i="1"/>
  <c r="I55" i="1"/>
  <c r="I56" i="1"/>
  <c r="I57" i="1"/>
  <c r="I58" i="1"/>
  <c r="I60" i="1"/>
  <c r="I61" i="1"/>
  <c r="I62" i="1"/>
  <c r="I63" i="1"/>
  <c r="I65" i="1"/>
  <c r="J65" i="1"/>
  <c r="H65" i="1"/>
  <c r="F54" i="1"/>
  <c r="F50" i="1"/>
  <c r="O50" i="1"/>
  <c r="N50" i="1"/>
  <c r="M50" i="1"/>
  <c r="L50" i="1"/>
  <c r="J50" i="1"/>
  <c r="O15" i="1"/>
  <c r="O16" i="1"/>
  <c r="O17" i="1"/>
  <c r="O18" i="1"/>
  <c r="O40" i="1"/>
  <c r="O41" i="1"/>
  <c r="O42" i="1"/>
  <c r="O48" i="1"/>
  <c r="N15" i="1"/>
  <c r="N16" i="1"/>
  <c r="N17" i="1"/>
  <c r="N18" i="1"/>
  <c r="N40" i="1"/>
  <c r="N41" i="1"/>
  <c r="N42" i="1"/>
  <c r="N48" i="1"/>
  <c r="M15" i="1"/>
  <c r="M16" i="1"/>
  <c r="M17" i="1"/>
  <c r="M18" i="1"/>
  <c r="M40" i="1"/>
  <c r="M41" i="1"/>
  <c r="M42" i="1"/>
  <c r="M48" i="1"/>
  <c r="L15" i="1"/>
  <c r="L16" i="1"/>
  <c r="L17" i="1"/>
  <c r="L18" i="1"/>
  <c r="L40" i="1"/>
  <c r="L41" i="1"/>
  <c r="L42" i="1"/>
  <c r="L48" i="1"/>
  <c r="J15" i="1"/>
  <c r="J16" i="1"/>
  <c r="J17" i="1"/>
  <c r="J18" i="1"/>
  <c r="J40" i="1"/>
  <c r="J41" i="1"/>
  <c r="J42" i="1"/>
  <c r="J48" i="1"/>
  <c r="H15" i="1"/>
  <c r="H16" i="1"/>
  <c r="H17" i="1"/>
  <c r="H18" i="1"/>
  <c r="H40" i="1"/>
  <c r="H48" i="1"/>
  <c r="F18" i="1"/>
  <c r="F42" i="1"/>
  <c r="F38" i="1"/>
  <c r="F34" i="1"/>
  <c r="F30" i="1"/>
  <c r="F26" i="1"/>
  <c r="O32" i="1"/>
  <c r="O33" i="1"/>
  <c r="O34" i="1"/>
  <c r="O62" i="1"/>
  <c r="N32" i="1"/>
  <c r="N33" i="1"/>
  <c r="N34" i="1"/>
  <c r="N62" i="1"/>
  <c r="M32" i="1"/>
  <c r="M33" i="1"/>
  <c r="M34" i="1"/>
  <c r="M62" i="1"/>
  <c r="L32" i="1"/>
  <c r="L33" i="1"/>
  <c r="L34" i="1"/>
  <c r="L62" i="1"/>
  <c r="J32" i="1"/>
  <c r="J33" i="1"/>
  <c r="J34" i="1"/>
  <c r="J62" i="1"/>
  <c r="H32" i="1"/>
  <c r="H33" i="1"/>
  <c r="H34" i="1"/>
  <c r="H62" i="1"/>
  <c r="H41" i="1"/>
  <c r="H42" i="1"/>
  <c r="J24" i="1"/>
  <c r="J25" i="1"/>
  <c r="J26" i="1"/>
  <c r="J49" i="1"/>
  <c r="L24" i="1"/>
  <c r="L25" i="1"/>
  <c r="L26" i="1"/>
  <c r="L49" i="1"/>
  <c r="M24" i="1"/>
  <c r="M25" i="1"/>
  <c r="M26" i="1"/>
  <c r="M49" i="1"/>
  <c r="N24" i="1"/>
  <c r="N25" i="1"/>
  <c r="N26" i="1"/>
  <c r="N49" i="1"/>
  <c r="O24" i="1"/>
  <c r="O25" i="1"/>
  <c r="O26" i="1"/>
  <c r="O49" i="1"/>
  <c r="H36" i="1"/>
  <c r="H37" i="1"/>
  <c r="H38" i="1"/>
  <c r="H60" i="1"/>
  <c r="H63" i="1"/>
  <c r="H52" i="1"/>
  <c r="H28" i="1"/>
  <c r="H29" i="1"/>
  <c r="H30" i="1"/>
  <c r="H53" i="1"/>
  <c r="H54" i="1"/>
  <c r="H24" i="1"/>
  <c r="H25" i="1"/>
  <c r="H26" i="1"/>
  <c r="H49" i="1"/>
  <c r="H50" i="1"/>
  <c r="J36" i="1"/>
  <c r="J37" i="1"/>
  <c r="J38" i="1"/>
  <c r="J60" i="1"/>
  <c r="J63" i="1"/>
  <c r="J52" i="1"/>
  <c r="J28" i="1"/>
  <c r="J29" i="1"/>
  <c r="J30" i="1"/>
  <c r="J53" i="1"/>
  <c r="J54" i="1"/>
  <c r="L36" i="1"/>
  <c r="L37" i="1"/>
  <c r="L38" i="1"/>
  <c r="L60" i="1"/>
  <c r="M36" i="1"/>
  <c r="M37" i="1"/>
  <c r="M38" i="1"/>
  <c r="M60" i="1"/>
  <c r="N36" i="1"/>
  <c r="N37" i="1"/>
  <c r="N38" i="1"/>
  <c r="N60" i="1"/>
  <c r="O36" i="1"/>
  <c r="O37" i="1"/>
  <c r="O38" i="1"/>
  <c r="O60" i="1"/>
  <c r="B70" i="1"/>
  <c r="B72" i="1"/>
  <c r="N63" i="1"/>
  <c r="N28" i="1"/>
  <c r="N29" i="1"/>
  <c r="N30" i="1"/>
  <c r="N53" i="1"/>
  <c r="N52" i="1"/>
  <c r="N54" i="1"/>
  <c r="N65" i="1"/>
  <c r="J44" i="1"/>
  <c r="J45" i="1"/>
  <c r="J46" i="1"/>
  <c r="L44" i="1"/>
  <c r="L45" i="1"/>
  <c r="L46" i="1"/>
  <c r="M44" i="1"/>
  <c r="M45" i="1"/>
  <c r="M46" i="1"/>
  <c r="N44" i="1"/>
  <c r="N45" i="1"/>
  <c r="N46" i="1"/>
  <c r="O44" i="1"/>
  <c r="O45" i="1"/>
  <c r="O46" i="1"/>
  <c r="L63" i="1"/>
  <c r="L28" i="1"/>
  <c r="L29" i="1"/>
  <c r="L30" i="1"/>
  <c r="L53" i="1"/>
  <c r="L52" i="1"/>
  <c r="L54" i="1"/>
  <c r="L65" i="1"/>
  <c r="M63" i="1"/>
  <c r="M28" i="1"/>
  <c r="M29" i="1"/>
  <c r="M30" i="1"/>
  <c r="M53" i="1"/>
  <c r="M52" i="1"/>
  <c r="M54" i="1"/>
  <c r="M65" i="1"/>
  <c r="O63" i="1"/>
  <c r="O28" i="1"/>
  <c r="O29" i="1"/>
  <c r="O30" i="1"/>
  <c r="O53" i="1"/>
  <c r="O52" i="1"/>
  <c r="O54" i="1"/>
  <c r="O65" i="1"/>
  <c r="J56" i="1"/>
  <c r="J58" i="1"/>
  <c r="L56" i="1"/>
  <c r="L58" i="1"/>
  <c r="M58" i="1"/>
  <c r="N58" i="1"/>
  <c r="O58" i="1"/>
  <c r="H56" i="1"/>
  <c r="H58" i="1"/>
  <c r="M20" i="1"/>
  <c r="M21" i="1"/>
  <c r="M22" i="1"/>
  <c r="N20" i="1"/>
  <c r="N21" i="1"/>
  <c r="N22" i="1"/>
  <c r="O20" i="1"/>
  <c r="O21" i="1"/>
  <c r="O22" i="1"/>
  <c r="J20" i="1"/>
  <c r="J21" i="1"/>
  <c r="J22" i="1"/>
  <c r="L20" i="1"/>
  <c r="L21" i="1"/>
  <c r="L22" i="1"/>
  <c r="H20" i="1"/>
  <c r="H21" i="1"/>
  <c r="H22" i="1"/>
  <c r="H44" i="1"/>
  <c r="H45" i="1"/>
  <c r="H46" i="1"/>
</calcChain>
</file>

<file path=xl/sharedStrings.xml><?xml version="1.0" encoding="utf-8"?>
<sst xmlns="http://schemas.openxmlformats.org/spreadsheetml/2006/main" count="169" uniqueCount="53">
  <si>
    <t>D-H Transformation Block</t>
  </si>
  <si>
    <t>sine</t>
  </si>
  <si>
    <t>cosine</t>
  </si>
  <si>
    <t>count</t>
  </si>
  <si>
    <t>ALM</t>
  </si>
  <si>
    <t>Regs</t>
  </si>
  <si>
    <t>Functional Units</t>
  </si>
  <si>
    <t>3 Degree of Freedom Full Matrix Block</t>
  </si>
  <si>
    <t>subtotal</t>
  </si>
  <si>
    <t>6 Degree of Freedom Full Matrix Block</t>
  </si>
  <si>
    <t>Cyclone V SX C6 (5CSXFC6D6F31)</t>
  </si>
  <si>
    <t>delay</t>
  </si>
  <si>
    <t>precision</t>
  </si>
  <si>
    <t>single</t>
  </si>
  <si>
    <t>matrix inverse</t>
  </si>
  <si>
    <t>floating point</t>
  </si>
  <si>
    <t>DSP</t>
  </si>
  <si>
    <t>multiplier</t>
  </si>
  <si>
    <t>18 x 18 Mult</t>
  </si>
  <si>
    <t>9 x 9 Mult</t>
  </si>
  <si>
    <t>27 x 27 Mult</t>
  </si>
  <si>
    <t>fmax (MHz)</t>
  </si>
  <si>
    <t>no fixed</t>
  </si>
  <si>
    <t>Jacobian Transpose Block</t>
  </si>
  <si>
    <t>6x6 matrix inverse</t>
  </si>
  <si>
    <t>integer</t>
  </si>
  <si>
    <t>16-bit</t>
  </si>
  <si>
    <t>ALTSQRT square root</t>
  </si>
  <si>
    <t>20-bit</t>
  </si>
  <si>
    <t>sincos</t>
  </si>
  <si>
    <t>square multiplier</t>
  </si>
  <si>
    <t>variable multiplier</t>
  </si>
  <si>
    <t>coefficient multiplier</t>
  </si>
  <si>
    <t>LPM_MULT variable multiplier</t>
  </si>
  <si>
    <t>LPM_MULT square multiplier</t>
  </si>
  <si>
    <t>Damped Least Squares Block</t>
  </si>
  <si>
    <t>GRAND TOTAL</t>
  </si>
  <si>
    <t>FGPA RESOURCES</t>
  </si>
  <si>
    <t>Hz</t>
  </si>
  <si>
    <t>Jacobian Block</t>
  </si>
  <si>
    <t>LPM_ADD_SUB adder subtractor</t>
  </si>
  <si>
    <t>adder subtractor</t>
  </si>
  <si>
    <t>3x1 vector vector cross product</t>
  </si>
  <si>
    <t>3x3 matrix multiplier</t>
  </si>
  <si>
    <t>4x4 matrix multiplier</t>
  </si>
  <si>
    <t>6x6 matrix multiplier</t>
  </si>
  <si>
    <t>6x6 matrix vector multiplier</t>
  </si>
  <si>
    <t>8x8 matrix multiplier</t>
  </si>
  <si>
    <t>s</t>
  </si>
  <si>
    <t>cycles</t>
  </si>
  <si>
    <t>% DSP Use</t>
  </si>
  <si>
    <t>% ALM Use</t>
  </si>
  <si>
    <t>6x6 6x1 matrix vector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</si>
</sst>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Helvetica"/>
    </font>
    <font>
      <b/>
      <sz val="16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11" fontId="4" fillId="0" borderId="0" xfId="0" applyNumberFormat="1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0" xfId="0" applyNumberFormat="1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5" fillId="0" borderId="1" xfId="81" applyFont="1" applyBorder="1" applyAlignment="1">
      <alignment vertical="center" wrapText="1"/>
    </xf>
    <xf numFmtId="9" fontId="4" fillId="0" borderId="1" xfId="81" applyFont="1" applyBorder="1" applyAlignment="1">
      <alignment vertical="center" wrapText="1"/>
    </xf>
    <xf numFmtId="9" fontId="4" fillId="0" borderId="0" xfId="81" applyFont="1"/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  <cellStyle name="Percent" xfId="8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75" zoomScaleNormal="75" zoomScalePageLayoutView="75" workbookViewId="0">
      <pane ySplit="1" topLeftCell="A2" activePane="bottomLeft" state="frozen"/>
      <selection pane="bottomLeft" activeCell="B15" sqref="B15"/>
    </sheetView>
  </sheetViews>
  <sheetFormatPr baseColWidth="10" defaultRowHeight="27" customHeight="1" x14ac:dyDescent="0"/>
  <cols>
    <col min="1" max="1" width="10.83203125" style="1"/>
    <col min="2" max="2" width="56.33203125" style="2" bestFit="1" customWidth="1"/>
    <col min="3" max="3" width="20.1640625" style="1" customWidth="1"/>
    <col min="4" max="4" width="20.1640625" style="1" hidden="1" customWidth="1"/>
    <col min="5" max="6" width="20.1640625" style="1" customWidth="1"/>
    <col min="7" max="7" width="20.1640625" style="1" hidden="1" customWidth="1"/>
    <col min="8" max="8" width="20.1640625" style="1" customWidth="1"/>
    <col min="9" max="9" width="20.1640625" style="17" customWidth="1"/>
    <col min="10" max="10" width="20.1640625" style="1" customWidth="1"/>
    <col min="11" max="11" width="20.1640625" style="17" customWidth="1"/>
    <col min="12" max="15" width="20.1640625" style="1" customWidth="1"/>
    <col min="16" max="16384" width="10.83203125" style="1"/>
  </cols>
  <sheetData>
    <row r="1" spans="1:15" s="2" customFormat="1" ht="27" customHeight="1">
      <c r="A1" s="3"/>
      <c r="B1" s="4"/>
      <c r="C1" s="4" t="s">
        <v>3</v>
      </c>
      <c r="D1" s="4" t="s">
        <v>15</v>
      </c>
      <c r="E1" s="4" t="s">
        <v>12</v>
      </c>
      <c r="F1" s="4" t="s">
        <v>11</v>
      </c>
      <c r="G1" s="4" t="s">
        <v>21</v>
      </c>
      <c r="H1" s="4" t="s">
        <v>16</v>
      </c>
      <c r="I1" s="15" t="s">
        <v>50</v>
      </c>
      <c r="J1" s="4" t="s">
        <v>4</v>
      </c>
      <c r="K1" s="15" t="s">
        <v>51</v>
      </c>
      <c r="L1" s="4" t="s">
        <v>5</v>
      </c>
      <c r="M1" s="4" t="s">
        <v>19</v>
      </c>
      <c r="N1" s="4" t="s">
        <v>18</v>
      </c>
      <c r="O1" s="4" t="s">
        <v>20</v>
      </c>
    </row>
    <row r="2" spans="1:15" s="2" customFormat="1" ht="27" customHeight="1">
      <c r="A2" s="3"/>
      <c r="B2" s="12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s="2" customFormat="1" ht="27" customHeight="1">
      <c r="A3" s="3"/>
      <c r="B3" s="9" t="s">
        <v>40</v>
      </c>
      <c r="C3" s="6">
        <v>1</v>
      </c>
      <c r="D3" s="6" t="s">
        <v>25</v>
      </c>
      <c r="E3" s="6" t="s">
        <v>28</v>
      </c>
      <c r="F3" s="6">
        <v>2</v>
      </c>
      <c r="G3" s="6">
        <v>863</v>
      </c>
      <c r="H3" s="6">
        <v>0</v>
      </c>
      <c r="I3" s="16">
        <f t="shared" ref="I1:I64" si="0">H3/H$67</f>
        <v>0</v>
      </c>
      <c r="J3" s="6">
        <v>11</v>
      </c>
      <c r="K3" s="16">
        <f t="shared" ref="K1:K64" si="1">J3/J$67</f>
        <v>2.6500277048350959E-4</v>
      </c>
      <c r="L3" s="6">
        <v>0</v>
      </c>
      <c r="M3" s="6">
        <v>0</v>
      </c>
      <c r="N3" s="6">
        <v>0</v>
      </c>
      <c r="O3" s="6">
        <v>0</v>
      </c>
    </row>
    <row r="4" spans="1:15" s="2" customFormat="1" ht="27" customHeight="1">
      <c r="A4" s="3"/>
      <c r="B4" s="9" t="s">
        <v>34</v>
      </c>
      <c r="C4" s="6">
        <v>1</v>
      </c>
      <c r="D4" s="6" t="s">
        <v>25</v>
      </c>
      <c r="E4" s="6" t="s">
        <v>26</v>
      </c>
      <c r="F4" s="6">
        <v>3</v>
      </c>
      <c r="G4" s="6">
        <v>645</v>
      </c>
      <c r="H4" s="6">
        <v>0</v>
      </c>
      <c r="I4" s="16">
        <f t="shared" si="0"/>
        <v>0</v>
      </c>
      <c r="J4" s="6">
        <v>146</v>
      </c>
      <c r="K4" s="16">
        <f t="shared" si="1"/>
        <v>3.5173094991447639E-3</v>
      </c>
      <c r="L4" s="6">
        <v>151</v>
      </c>
      <c r="M4" s="6">
        <v>0</v>
      </c>
      <c r="N4" s="6">
        <v>0</v>
      </c>
      <c r="O4" s="6">
        <v>0</v>
      </c>
    </row>
    <row r="5" spans="1:15" s="2" customFormat="1" ht="27" customHeight="1">
      <c r="A5" s="3"/>
      <c r="B5" s="9" t="s">
        <v>33</v>
      </c>
      <c r="C5" s="6">
        <v>1</v>
      </c>
      <c r="D5" s="6" t="s">
        <v>25</v>
      </c>
      <c r="E5" s="6" t="s">
        <v>26</v>
      </c>
      <c r="F5" s="6">
        <v>3</v>
      </c>
      <c r="G5" s="6">
        <v>645</v>
      </c>
      <c r="H5" s="6">
        <v>2</v>
      </c>
      <c r="I5" s="16">
        <f>H5/H$67</f>
        <v>1.7857142857142856E-2</v>
      </c>
      <c r="J5" s="6">
        <v>294</v>
      </c>
      <c r="K5" s="16">
        <f t="shared" si="1"/>
        <v>7.0828013201956206E-3</v>
      </c>
      <c r="L5" s="6">
        <v>274</v>
      </c>
      <c r="M5" s="6">
        <v>0</v>
      </c>
      <c r="N5" s="6">
        <v>2</v>
      </c>
      <c r="O5" s="6">
        <v>0</v>
      </c>
    </row>
    <row r="6" spans="1:15" s="2" customFormat="1" ht="27" customHeight="1">
      <c r="A6" s="3"/>
      <c r="B6" s="9" t="s">
        <v>27</v>
      </c>
      <c r="C6" s="6">
        <v>1</v>
      </c>
      <c r="D6" s="6" t="s">
        <v>25</v>
      </c>
      <c r="E6" s="6" t="s">
        <v>28</v>
      </c>
      <c r="F6" s="6">
        <v>5</v>
      </c>
      <c r="G6" s="6">
        <v>267</v>
      </c>
      <c r="H6" s="6">
        <v>0</v>
      </c>
      <c r="I6" s="16">
        <f t="shared" si="0"/>
        <v>0</v>
      </c>
      <c r="J6" s="6">
        <v>94</v>
      </c>
      <c r="K6" s="16">
        <f t="shared" si="1"/>
        <v>2.2645691295863548E-3</v>
      </c>
      <c r="L6" s="6">
        <v>0</v>
      </c>
      <c r="M6" s="6">
        <v>0</v>
      </c>
      <c r="N6" s="6">
        <v>0</v>
      </c>
      <c r="O6" s="6">
        <v>0</v>
      </c>
    </row>
    <row r="7" spans="1:15" ht="27" hidden="1" customHeight="1">
      <c r="A7" s="5"/>
      <c r="B7" s="4" t="s">
        <v>1</v>
      </c>
      <c r="C7" s="6">
        <v>1</v>
      </c>
      <c r="D7" s="6" t="s">
        <v>15</v>
      </c>
      <c r="E7" s="6" t="s">
        <v>13</v>
      </c>
      <c r="F7" s="6">
        <v>36</v>
      </c>
      <c r="G7" s="6">
        <v>296.95999999999998</v>
      </c>
      <c r="H7" s="6">
        <v>7</v>
      </c>
      <c r="I7" s="16">
        <f t="shared" si="0"/>
        <v>6.25E-2</v>
      </c>
      <c r="J7" s="6">
        <v>2697</v>
      </c>
      <c r="K7" s="16">
        <f t="shared" si="1"/>
        <v>6.4973861090365945E-2</v>
      </c>
      <c r="L7" s="6">
        <v>4900</v>
      </c>
      <c r="M7" s="6"/>
      <c r="N7" s="6"/>
      <c r="O7" s="6"/>
    </row>
    <row r="8" spans="1:15" ht="27" hidden="1" customHeight="1">
      <c r="A8" s="5"/>
      <c r="B8" s="4" t="s">
        <v>2</v>
      </c>
      <c r="C8" s="6">
        <v>1</v>
      </c>
      <c r="D8" s="6" t="s">
        <v>15</v>
      </c>
      <c r="E8" s="6" t="s">
        <v>13</v>
      </c>
      <c r="F8" s="6">
        <v>35</v>
      </c>
      <c r="G8" s="6">
        <v>258.26</v>
      </c>
      <c r="H8" s="6">
        <v>7</v>
      </c>
      <c r="I8" s="16">
        <f t="shared" si="0"/>
        <v>6.25E-2</v>
      </c>
      <c r="J8" s="6">
        <v>2631</v>
      </c>
      <c r="K8" s="16">
        <f t="shared" si="1"/>
        <v>6.3383844467464881E-2</v>
      </c>
      <c r="L8" s="6">
        <v>3632</v>
      </c>
      <c r="M8" s="6"/>
      <c r="N8" s="6"/>
      <c r="O8" s="6"/>
    </row>
    <row r="9" spans="1:15" ht="27" hidden="1" customHeight="1">
      <c r="A9" s="5"/>
      <c r="B9" s="4" t="s">
        <v>17</v>
      </c>
      <c r="C9" s="6">
        <v>1</v>
      </c>
      <c r="D9" s="6" t="s">
        <v>15</v>
      </c>
      <c r="E9" s="6" t="s">
        <v>13</v>
      </c>
      <c r="F9" s="6">
        <v>11</v>
      </c>
      <c r="G9" s="6">
        <v>303</v>
      </c>
      <c r="H9" s="6">
        <v>1</v>
      </c>
      <c r="I9" s="16">
        <f t="shared" si="0"/>
        <v>8.9285714285714281E-3</v>
      </c>
      <c r="J9" s="6">
        <v>217</v>
      </c>
      <c r="K9" s="16">
        <f t="shared" si="1"/>
        <v>5.2277819268110532E-3</v>
      </c>
      <c r="L9" s="6">
        <v>469</v>
      </c>
      <c r="M9" s="6"/>
      <c r="N9" s="6"/>
      <c r="O9" s="6"/>
    </row>
    <row r="10" spans="1:15" ht="27" hidden="1" customHeight="1">
      <c r="A10" s="5"/>
      <c r="B10" s="4" t="s">
        <v>17</v>
      </c>
      <c r="C10" s="6">
        <v>1</v>
      </c>
      <c r="D10" s="6" t="s">
        <v>15</v>
      </c>
      <c r="E10" s="6" t="s">
        <v>13</v>
      </c>
      <c r="F10" s="6">
        <v>5</v>
      </c>
      <c r="G10" s="6">
        <v>223</v>
      </c>
      <c r="H10" s="6">
        <v>1</v>
      </c>
      <c r="I10" s="16">
        <f t="shared" si="0"/>
        <v>8.9285714285714281E-3</v>
      </c>
      <c r="J10" s="6">
        <v>154</v>
      </c>
      <c r="K10" s="16">
        <f t="shared" si="1"/>
        <v>3.7100387867691344E-3</v>
      </c>
      <c r="L10" s="6">
        <v>166</v>
      </c>
      <c r="M10" s="6"/>
      <c r="N10" s="6"/>
      <c r="O10" s="6"/>
    </row>
    <row r="11" spans="1:15" ht="27" hidden="1" customHeight="1">
      <c r="A11" s="5"/>
      <c r="B11" s="4" t="s">
        <v>17</v>
      </c>
      <c r="C11" s="6">
        <v>1</v>
      </c>
      <c r="D11" s="6" t="s">
        <v>15</v>
      </c>
      <c r="E11" s="6" t="s">
        <v>13</v>
      </c>
      <c r="F11" s="6">
        <v>11</v>
      </c>
      <c r="G11" s="6">
        <v>209</v>
      </c>
      <c r="H11" s="6">
        <v>0</v>
      </c>
      <c r="I11" s="16">
        <f t="shared" si="0"/>
        <v>0</v>
      </c>
      <c r="J11" s="6">
        <v>55</v>
      </c>
      <c r="K11" s="16">
        <f t="shared" si="1"/>
        <v>1.3250138524175481E-3</v>
      </c>
      <c r="L11" s="6">
        <v>279</v>
      </c>
      <c r="M11" s="6"/>
      <c r="N11" s="6"/>
      <c r="O11" s="6"/>
    </row>
    <row r="12" spans="1:15" ht="27" hidden="1" customHeight="1">
      <c r="A12" s="5"/>
      <c r="B12" s="4" t="s">
        <v>47</v>
      </c>
      <c r="C12" s="6">
        <v>1</v>
      </c>
      <c r="D12" s="6" t="s">
        <v>15</v>
      </c>
      <c r="E12" s="6" t="s">
        <v>13</v>
      </c>
      <c r="F12" s="6" t="s">
        <v>22</v>
      </c>
      <c r="G12" s="6">
        <v>414</v>
      </c>
      <c r="H12" s="6">
        <v>32</v>
      </c>
      <c r="I12" s="16">
        <f t="shared" si="0"/>
        <v>0.2857142857142857</v>
      </c>
      <c r="J12" s="6">
        <v>3698</v>
      </c>
      <c r="K12" s="16">
        <f t="shared" si="1"/>
        <v>8.9089113204365314E-2</v>
      </c>
      <c r="L12" s="6">
        <v>0</v>
      </c>
      <c r="M12" s="6"/>
      <c r="N12" s="6"/>
      <c r="O12" s="6"/>
    </row>
    <row r="13" spans="1:15" ht="27" hidden="1" customHeight="1">
      <c r="A13" s="5"/>
      <c r="B13" s="4" t="s">
        <v>14</v>
      </c>
      <c r="C13" s="6">
        <v>1</v>
      </c>
      <c r="D13" s="6" t="s">
        <v>15</v>
      </c>
      <c r="E13" s="6" t="s">
        <v>13</v>
      </c>
      <c r="F13" s="6" t="s">
        <v>22</v>
      </c>
      <c r="G13" s="6">
        <v>162</v>
      </c>
      <c r="H13" s="6">
        <v>574</v>
      </c>
      <c r="I13" s="16">
        <f t="shared" si="0"/>
        <v>5.125</v>
      </c>
      <c r="J13" s="6">
        <v>62872</v>
      </c>
      <c r="K13" s="16">
        <f t="shared" si="1"/>
        <v>1.5146594714399286</v>
      </c>
      <c r="L13" s="6">
        <v>0</v>
      </c>
      <c r="M13" s="6"/>
      <c r="N13" s="6"/>
      <c r="O13" s="6"/>
    </row>
    <row r="14" spans="1:15" ht="27" customHeight="1">
      <c r="A14" s="5"/>
      <c r="B14" s="12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1:15" ht="27" customHeight="1">
      <c r="A15" s="5"/>
      <c r="B15" s="4" t="s">
        <v>30</v>
      </c>
      <c r="C15" s="6">
        <v>2</v>
      </c>
      <c r="D15" s="6" t="s">
        <v>25</v>
      </c>
      <c r="E15" s="6" t="s">
        <v>26</v>
      </c>
      <c r="F15" s="6"/>
      <c r="G15" s="6"/>
      <c r="H15" s="6">
        <f>$C15*H$4</f>
        <v>0</v>
      </c>
      <c r="I15" s="16">
        <f>H15/H$67</f>
        <v>0</v>
      </c>
      <c r="J15" s="6">
        <f>$C15*J$4</f>
        <v>292</v>
      </c>
      <c r="K15" s="16">
        <f t="shared" si="1"/>
        <v>7.0346189982895277E-3</v>
      </c>
      <c r="L15" s="6">
        <f>$C15*L$4</f>
        <v>302</v>
      </c>
      <c r="M15" s="6">
        <f t="shared" ref="M15:O15" si="2">$C15*M$4</f>
        <v>0</v>
      </c>
      <c r="N15" s="6">
        <f t="shared" si="2"/>
        <v>0</v>
      </c>
      <c r="O15" s="6">
        <f t="shared" si="2"/>
        <v>0</v>
      </c>
    </row>
    <row r="16" spans="1:15" ht="27" customHeight="1">
      <c r="A16" s="5"/>
      <c r="B16" s="4" t="s">
        <v>31</v>
      </c>
      <c r="C16" s="6">
        <v>1</v>
      </c>
      <c r="D16" s="6" t="s">
        <v>25</v>
      </c>
      <c r="E16" s="6" t="s">
        <v>26</v>
      </c>
      <c r="F16" s="6"/>
      <c r="G16" s="6"/>
      <c r="H16" s="6">
        <f>$C16*H$5</f>
        <v>2</v>
      </c>
      <c r="I16" s="16">
        <f>H16/H$67</f>
        <v>1.7857142857142856E-2</v>
      </c>
      <c r="J16" s="6">
        <f t="shared" ref="J16:O17" si="3">$C16*J$5</f>
        <v>294</v>
      </c>
      <c r="K16" s="16">
        <f t="shared" si="1"/>
        <v>7.0828013201956206E-3</v>
      </c>
      <c r="L16" s="6">
        <f t="shared" si="3"/>
        <v>274</v>
      </c>
      <c r="M16" s="6">
        <f t="shared" si="3"/>
        <v>0</v>
      </c>
      <c r="N16" s="6">
        <f t="shared" si="3"/>
        <v>2</v>
      </c>
      <c r="O16" s="6">
        <f t="shared" si="3"/>
        <v>0</v>
      </c>
    </row>
    <row r="17" spans="1:15" ht="27" customHeight="1">
      <c r="A17" s="5"/>
      <c r="B17" s="4" t="s">
        <v>32</v>
      </c>
      <c r="C17" s="6">
        <v>3</v>
      </c>
      <c r="D17" s="6" t="s">
        <v>25</v>
      </c>
      <c r="E17" s="6" t="s">
        <v>26</v>
      </c>
      <c r="F17" s="6"/>
      <c r="G17" s="6"/>
      <c r="H17" s="6">
        <f>$C17*H$5</f>
        <v>6</v>
      </c>
      <c r="I17" s="16">
        <f t="shared" si="0"/>
        <v>5.3571428571428568E-2</v>
      </c>
      <c r="J17" s="6">
        <f>$C17*J$5</f>
        <v>882</v>
      </c>
      <c r="K17" s="16">
        <f t="shared" si="1"/>
        <v>2.1248403960586859E-2</v>
      </c>
      <c r="L17" s="6">
        <f>$C17*L$5</f>
        <v>822</v>
      </c>
      <c r="M17" s="6">
        <f t="shared" si="3"/>
        <v>0</v>
      </c>
      <c r="N17" s="6">
        <f t="shared" si="3"/>
        <v>6</v>
      </c>
      <c r="O17" s="6">
        <f t="shared" si="3"/>
        <v>0</v>
      </c>
    </row>
    <row r="18" spans="1:15" ht="27" customHeight="1">
      <c r="A18" s="5"/>
      <c r="B18" s="8" t="s">
        <v>8</v>
      </c>
      <c r="C18" s="6">
        <v>1</v>
      </c>
      <c r="D18" s="6" t="s">
        <v>25</v>
      </c>
      <c r="E18" s="6" t="s">
        <v>26</v>
      </c>
      <c r="F18" s="6">
        <f>2*F4+1*F5+F3</f>
        <v>11</v>
      </c>
      <c r="G18" s="6"/>
      <c r="H18" s="6">
        <f>SUM(H15:H17)</f>
        <v>8</v>
      </c>
      <c r="I18" s="16">
        <f t="shared" si="0"/>
        <v>7.1428571428571425E-2</v>
      </c>
      <c r="J18" s="6">
        <f t="shared" ref="J18:O18" si="4">SUM(J15:J17)</f>
        <v>1468</v>
      </c>
      <c r="K18" s="16">
        <f t="shared" si="1"/>
        <v>3.5365824279072006E-2</v>
      </c>
      <c r="L18" s="6">
        <f t="shared" si="4"/>
        <v>1398</v>
      </c>
      <c r="M18" s="6">
        <f t="shared" si="4"/>
        <v>0</v>
      </c>
      <c r="N18" s="6">
        <f t="shared" si="4"/>
        <v>8</v>
      </c>
      <c r="O18" s="6">
        <f t="shared" si="4"/>
        <v>0</v>
      </c>
    </row>
    <row r="19" spans="1:15" ht="27" hidden="1" customHeight="1">
      <c r="A19" s="5"/>
      <c r="B19" s="10" t="s">
        <v>43</v>
      </c>
      <c r="C19" s="10"/>
      <c r="D19" s="10"/>
      <c r="E19" s="10"/>
      <c r="F19" s="10"/>
      <c r="G19" s="10"/>
      <c r="H19" s="10"/>
      <c r="I19" s="16">
        <f t="shared" si="0"/>
        <v>0</v>
      </c>
      <c r="J19" s="10"/>
      <c r="K19" s="16">
        <f t="shared" si="1"/>
        <v>0</v>
      </c>
      <c r="L19" s="10"/>
      <c r="M19" s="10"/>
      <c r="N19" s="10"/>
      <c r="O19" s="10"/>
    </row>
    <row r="20" spans="1:15" ht="27" hidden="1" customHeight="1">
      <c r="A20" s="5"/>
      <c r="B20" s="4" t="s">
        <v>31</v>
      </c>
      <c r="C20" s="6">
        <v>18</v>
      </c>
      <c r="D20" s="6" t="s">
        <v>25</v>
      </c>
      <c r="E20" s="6" t="s">
        <v>26</v>
      </c>
      <c r="F20" s="6"/>
      <c r="G20" s="6"/>
      <c r="H20" s="6">
        <f>$C20*H5</f>
        <v>36</v>
      </c>
      <c r="I20" s="16">
        <f t="shared" si="0"/>
        <v>0.32142857142857145</v>
      </c>
      <c r="J20" s="6">
        <f t="shared" ref="J20:O20" si="5">$C20*J5</f>
        <v>5292</v>
      </c>
      <c r="K20" s="16">
        <f t="shared" si="1"/>
        <v>0.12749042376352115</v>
      </c>
      <c r="L20" s="6">
        <f t="shared" si="5"/>
        <v>4932</v>
      </c>
      <c r="M20" s="6">
        <f t="shared" si="5"/>
        <v>0</v>
      </c>
      <c r="N20" s="6">
        <f t="shared" si="5"/>
        <v>36</v>
      </c>
      <c r="O20" s="6">
        <f t="shared" si="5"/>
        <v>0</v>
      </c>
    </row>
    <row r="21" spans="1:15" ht="27" hidden="1" customHeight="1">
      <c r="A21" s="5"/>
      <c r="B21" s="4" t="s">
        <v>41</v>
      </c>
      <c r="C21" s="6">
        <v>9</v>
      </c>
      <c r="D21" s="6" t="s">
        <v>25</v>
      </c>
      <c r="E21" s="6" t="s">
        <v>28</v>
      </c>
      <c r="F21" s="6"/>
      <c r="G21" s="6"/>
      <c r="H21" s="6">
        <f>$C21*H3</f>
        <v>0</v>
      </c>
      <c r="I21" s="16">
        <f t="shared" si="0"/>
        <v>0</v>
      </c>
      <c r="J21" s="6">
        <f t="shared" ref="J21:O21" si="6">$C21*J3</f>
        <v>99</v>
      </c>
      <c r="K21" s="16">
        <f t="shared" si="1"/>
        <v>2.3850249343515865E-3</v>
      </c>
      <c r="L21" s="6">
        <f t="shared" si="6"/>
        <v>0</v>
      </c>
      <c r="M21" s="6">
        <f t="shared" si="6"/>
        <v>0</v>
      </c>
      <c r="N21" s="6">
        <f t="shared" si="6"/>
        <v>0</v>
      </c>
      <c r="O21" s="6">
        <f t="shared" si="6"/>
        <v>0</v>
      </c>
    </row>
    <row r="22" spans="1:15" ht="27" hidden="1" customHeight="1">
      <c r="A22" s="5"/>
      <c r="B22" s="8" t="s">
        <v>8</v>
      </c>
      <c r="C22" s="6">
        <v>1</v>
      </c>
      <c r="D22" s="6" t="s">
        <v>25</v>
      </c>
      <c r="E22" s="6" t="s">
        <v>26</v>
      </c>
      <c r="F22" s="6">
        <v>8</v>
      </c>
      <c r="G22" s="6"/>
      <c r="H22" s="6">
        <f>SUM(H20:H21)</f>
        <v>36</v>
      </c>
      <c r="I22" s="16">
        <f t="shared" si="0"/>
        <v>0.32142857142857145</v>
      </c>
      <c r="J22" s="6">
        <f t="shared" ref="J22:L22" si="7">SUM(J20:J21)</f>
        <v>5391</v>
      </c>
      <c r="K22" s="16">
        <f t="shared" si="1"/>
        <v>0.12987544869787276</v>
      </c>
      <c r="L22" s="6">
        <f t="shared" si="7"/>
        <v>4932</v>
      </c>
      <c r="M22" s="6">
        <f t="shared" ref="M22" si="8">SUM(M20:M21)</f>
        <v>0</v>
      </c>
      <c r="N22" s="6">
        <f t="shared" ref="N22" si="9">SUM(N20:N21)</f>
        <v>36</v>
      </c>
      <c r="O22" s="6">
        <f t="shared" ref="O22" si="10">SUM(O20:O21)</f>
        <v>0</v>
      </c>
    </row>
    <row r="23" spans="1:15" ht="27" customHeight="1">
      <c r="A23" s="5"/>
      <c r="B23" s="12" t="s">
        <v>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1:15" ht="27" customHeight="1">
      <c r="A24" s="5"/>
      <c r="B24" s="4" t="s">
        <v>31</v>
      </c>
      <c r="C24" s="6">
        <v>16</v>
      </c>
      <c r="D24" s="6" t="s">
        <v>25</v>
      </c>
      <c r="E24" s="6" t="s">
        <v>26</v>
      </c>
      <c r="F24" s="6"/>
      <c r="G24" s="6"/>
      <c r="H24" s="6">
        <f>$C24*H5</f>
        <v>32</v>
      </c>
      <c r="I24" s="16">
        <f t="shared" si="0"/>
        <v>0.2857142857142857</v>
      </c>
      <c r="J24" s="6">
        <f t="shared" ref="J24:O24" si="11">$C24*J5</f>
        <v>4704</v>
      </c>
      <c r="K24" s="16">
        <f t="shared" si="1"/>
        <v>0.11332482112312993</v>
      </c>
      <c r="L24" s="6">
        <f t="shared" si="11"/>
        <v>4384</v>
      </c>
      <c r="M24" s="6">
        <f t="shared" si="11"/>
        <v>0</v>
      </c>
      <c r="N24" s="6">
        <f t="shared" si="11"/>
        <v>32</v>
      </c>
      <c r="O24" s="6">
        <f t="shared" si="11"/>
        <v>0</v>
      </c>
    </row>
    <row r="25" spans="1:15" ht="27" customHeight="1">
      <c r="A25" s="5"/>
      <c r="B25" s="4" t="s">
        <v>41</v>
      </c>
      <c r="C25" s="6">
        <v>16</v>
      </c>
      <c r="D25" s="6" t="s">
        <v>25</v>
      </c>
      <c r="E25" s="6" t="s">
        <v>28</v>
      </c>
      <c r="F25" s="6"/>
      <c r="G25" s="6"/>
      <c r="H25" s="6">
        <f>$C25*H3</f>
        <v>0</v>
      </c>
      <c r="I25" s="16">
        <f t="shared" si="0"/>
        <v>0</v>
      </c>
      <c r="J25" s="6">
        <f t="shared" ref="J25:O25" si="12">$C25*J3</f>
        <v>176</v>
      </c>
      <c r="K25" s="16">
        <f t="shared" si="1"/>
        <v>4.2400443277361534E-3</v>
      </c>
      <c r="L25" s="6">
        <f t="shared" si="12"/>
        <v>0</v>
      </c>
      <c r="M25" s="6">
        <f t="shared" si="12"/>
        <v>0</v>
      </c>
      <c r="N25" s="6">
        <f t="shared" si="12"/>
        <v>0</v>
      </c>
      <c r="O25" s="6">
        <f t="shared" si="12"/>
        <v>0</v>
      </c>
    </row>
    <row r="26" spans="1:15" ht="27" customHeight="1">
      <c r="A26" s="5"/>
      <c r="B26" s="8" t="s">
        <v>8</v>
      </c>
      <c r="C26" s="6">
        <v>1</v>
      </c>
      <c r="D26" s="6" t="s">
        <v>25</v>
      </c>
      <c r="E26" s="6" t="s">
        <v>26</v>
      </c>
      <c r="F26" s="6">
        <f>4*F5+1*F3</f>
        <v>14</v>
      </c>
      <c r="G26" s="6"/>
      <c r="H26" s="6">
        <f>SUM(H24:H25)</f>
        <v>32</v>
      </c>
      <c r="I26" s="16">
        <f t="shared" si="0"/>
        <v>0.2857142857142857</v>
      </c>
      <c r="J26" s="6">
        <f t="shared" ref="J26:O26" si="13">SUM(J24:J25)</f>
        <v>4880</v>
      </c>
      <c r="K26" s="16">
        <f t="shared" si="1"/>
        <v>0.11756486545086607</v>
      </c>
      <c r="L26" s="6">
        <f t="shared" si="13"/>
        <v>4384</v>
      </c>
      <c r="M26" s="6">
        <f t="shared" si="13"/>
        <v>0</v>
      </c>
      <c r="N26" s="6">
        <f t="shared" si="13"/>
        <v>32</v>
      </c>
      <c r="O26" s="6">
        <f t="shared" si="13"/>
        <v>0</v>
      </c>
    </row>
    <row r="27" spans="1:15" ht="27" customHeight="1">
      <c r="A27" s="5"/>
      <c r="B27" s="12" t="s">
        <v>42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</row>
    <row r="28" spans="1:15" ht="27" customHeight="1">
      <c r="A28" s="5"/>
      <c r="B28" s="4" t="s">
        <v>31</v>
      </c>
      <c r="C28" s="6">
        <v>6</v>
      </c>
      <c r="D28" s="6" t="s">
        <v>25</v>
      </c>
      <c r="E28" s="6" t="s">
        <v>26</v>
      </c>
      <c r="F28" s="6"/>
      <c r="G28" s="6"/>
      <c r="H28" s="6">
        <f>$C28*H5</f>
        <v>12</v>
      </c>
      <c r="I28" s="16">
        <f t="shared" si="0"/>
        <v>0.10714285714285714</v>
      </c>
      <c r="J28" s="6">
        <f t="shared" ref="J28:O28" si="14">$C28*J5</f>
        <v>1764</v>
      </c>
      <c r="K28" s="16">
        <f t="shared" si="1"/>
        <v>4.2496807921173718E-2</v>
      </c>
      <c r="L28" s="6">
        <f t="shared" si="14"/>
        <v>1644</v>
      </c>
      <c r="M28" s="6">
        <f t="shared" si="14"/>
        <v>0</v>
      </c>
      <c r="N28" s="6">
        <f t="shared" si="14"/>
        <v>12</v>
      </c>
      <c r="O28" s="6">
        <f t="shared" si="14"/>
        <v>0</v>
      </c>
    </row>
    <row r="29" spans="1:15" ht="27" customHeight="1">
      <c r="A29" s="5"/>
      <c r="B29" s="4" t="s">
        <v>41</v>
      </c>
      <c r="C29" s="6">
        <v>3</v>
      </c>
      <c r="D29" s="6" t="s">
        <v>25</v>
      </c>
      <c r="E29" s="6" t="s">
        <v>28</v>
      </c>
      <c r="F29" s="6"/>
      <c r="G29" s="6"/>
      <c r="H29" s="6">
        <f>$C29*H3</f>
        <v>0</v>
      </c>
      <c r="I29" s="16">
        <f t="shared" si="0"/>
        <v>0</v>
      </c>
      <c r="J29" s="6">
        <f t="shared" ref="J29:O29" si="15">$C29*J3</f>
        <v>33</v>
      </c>
      <c r="K29" s="16">
        <f t="shared" si="1"/>
        <v>7.9500831145052882E-4</v>
      </c>
      <c r="L29" s="6">
        <f t="shared" si="15"/>
        <v>0</v>
      </c>
      <c r="M29" s="6">
        <f t="shared" si="15"/>
        <v>0</v>
      </c>
      <c r="N29" s="6">
        <f t="shared" si="15"/>
        <v>0</v>
      </c>
      <c r="O29" s="6">
        <f t="shared" si="15"/>
        <v>0</v>
      </c>
    </row>
    <row r="30" spans="1:15" ht="27" customHeight="1">
      <c r="A30" s="5"/>
      <c r="B30" s="8" t="s">
        <v>8</v>
      </c>
      <c r="C30" s="6">
        <v>1</v>
      </c>
      <c r="D30" s="6" t="s">
        <v>25</v>
      </c>
      <c r="E30" s="6" t="s">
        <v>26</v>
      </c>
      <c r="F30" s="6">
        <f>1*F5+1*F3</f>
        <v>5</v>
      </c>
      <c r="G30" s="6"/>
      <c r="H30" s="6">
        <f>SUM(H28:H29)</f>
        <v>12</v>
      </c>
      <c r="I30" s="16">
        <f t="shared" si="0"/>
        <v>0.10714285714285714</v>
      </c>
      <c r="J30" s="6">
        <f t="shared" ref="J30:O30" si="16">SUM(J28:J29)</f>
        <v>1797</v>
      </c>
      <c r="K30" s="16">
        <f t="shared" si="1"/>
        <v>4.329181623262425E-2</v>
      </c>
      <c r="L30" s="6">
        <f t="shared" si="16"/>
        <v>1644</v>
      </c>
      <c r="M30" s="6">
        <f t="shared" si="16"/>
        <v>0</v>
      </c>
      <c r="N30" s="6">
        <f t="shared" si="16"/>
        <v>12</v>
      </c>
      <c r="O30" s="6">
        <f t="shared" si="16"/>
        <v>0</v>
      </c>
    </row>
    <row r="31" spans="1:15" ht="27" customHeight="1">
      <c r="A31" s="5"/>
      <c r="B31" s="12" t="s">
        <v>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  <row r="32" spans="1:15" ht="27" customHeight="1">
      <c r="A32" s="5"/>
      <c r="B32" s="4" t="s">
        <v>31</v>
      </c>
      <c r="C32" s="6">
        <v>6</v>
      </c>
      <c r="D32" s="6"/>
      <c r="E32" s="6" t="s">
        <v>26</v>
      </c>
      <c r="F32" s="6"/>
      <c r="G32" s="6"/>
      <c r="H32" s="6">
        <f>$C32*H5</f>
        <v>12</v>
      </c>
      <c r="I32" s="16">
        <f t="shared" si="0"/>
        <v>0.10714285714285714</v>
      </c>
      <c r="J32" s="6">
        <f t="shared" ref="I32:O32" si="17">$C32*J5</f>
        <v>1764</v>
      </c>
      <c r="K32" s="16">
        <f t="shared" si="1"/>
        <v>4.2496807921173718E-2</v>
      </c>
      <c r="L32" s="6">
        <f t="shared" si="17"/>
        <v>1644</v>
      </c>
      <c r="M32" s="6">
        <f t="shared" si="17"/>
        <v>0</v>
      </c>
      <c r="N32" s="6">
        <f t="shared" si="17"/>
        <v>12</v>
      </c>
      <c r="O32" s="6">
        <f t="shared" si="17"/>
        <v>0</v>
      </c>
    </row>
    <row r="33" spans="1:15" ht="27" customHeight="1">
      <c r="A33" s="5"/>
      <c r="B33" s="4" t="s">
        <v>41</v>
      </c>
      <c r="C33" s="6">
        <v>6</v>
      </c>
      <c r="D33" s="6"/>
      <c r="E33" s="6" t="s">
        <v>28</v>
      </c>
      <c r="F33" s="6"/>
      <c r="G33" s="6"/>
      <c r="H33" s="6">
        <f>$C33*H3</f>
        <v>0</v>
      </c>
      <c r="I33" s="16">
        <f t="shared" si="0"/>
        <v>0</v>
      </c>
      <c r="J33" s="6">
        <f t="shared" ref="I33:N33" si="18">$C33*J3</f>
        <v>66</v>
      </c>
      <c r="K33" s="16">
        <f t="shared" si="1"/>
        <v>1.5900166229010576E-3</v>
      </c>
      <c r="L33" s="6">
        <f t="shared" si="18"/>
        <v>0</v>
      </c>
      <c r="M33" s="6">
        <f t="shared" si="18"/>
        <v>0</v>
      </c>
      <c r="N33" s="6">
        <f t="shared" si="18"/>
        <v>0</v>
      </c>
      <c r="O33" s="6">
        <f>$C33*O3</f>
        <v>0</v>
      </c>
    </row>
    <row r="34" spans="1:15" ht="27" customHeight="1">
      <c r="A34" s="5"/>
      <c r="B34" s="8" t="s">
        <v>8</v>
      </c>
      <c r="C34" s="6">
        <v>1</v>
      </c>
      <c r="D34" s="6"/>
      <c r="E34" s="6" t="s">
        <v>26</v>
      </c>
      <c r="F34" s="6">
        <f>6*F5+1*F3</f>
        <v>20</v>
      </c>
      <c r="G34" s="6"/>
      <c r="H34" s="6">
        <f>SUM(H32:H33)</f>
        <v>12</v>
      </c>
      <c r="I34" s="16">
        <f t="shared" si="0"/>
        <v>0.10714285714285714</v>
      </c>
      <c r="J34" s="6">
        <f t="shared" ref="I34:O34" si="19">SUM(J32:J33)</f>
        <v>1830</v>
      </c>
      <c r="K34" s="16">
        <f t="shared" si="1"/>
        <v>4.4086824544074782E-2</v>
      </c>
      <c r="L34" s="6">
        <f t="shared" si="19"/>
        <v>1644</v>
      </c>
      <c r="M34" s="6">
        <f t="shared" si="19"/>
        <v>0</v>
      </c>
      <c r="N34" s="6">
        <f t="shared" si="19"/>
        <v>12</v>
      </c>
      <c r="O34" s="6">
        <f t="shared" si="19"/>
        <v>0</v>
      </c>
    </row>
    <row r="35" spans="1:15" ht="27" customHeight="1">
      <c r="A35" s="5"/>
      <c r="B35" s="12" t="s">
        <v>45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</row>
    <row r="36" spans="1:15" ht="27" customHeight="1">
      <c r="A36" s="5"/>
      <c r="B36" s="4" t="s">
        <v>31</v>
      </c>
      <c r="C36" s="6">
        <v>36</v>
      </c>
      <c r="D36" s="6" t="s">
        <v>25</v>
      </c>
      <c r="E36" s="6" t="s">
        <v>26</v>
      </c>
      <c r="F36" s="6"/>
      <c r="G36" s="6"/>
      <c r="H36" s="6">
        <f>$C36*H5</f>
        <v>72</v>
      </c>
      <c r="I36" s="16">
        <f t="shared" si="0"/>
        <v>0.6428571428571429</v>
      </c>
      <c r="J36" s="6">
        <f t="shared" ref="J36:O36" si="20">$C36*J5</f>
        <v>10584</v>
      </c>
      <c r="K36" s="16">
        <f t="shared" si="1"/>
        <v>0.25498084752704231</v>
      </c>
      <c r="L36" s="6">
        <f t="shared" si="20"/>
        <v>9864</v>
      </c>
      <c r="M36" s="6">
        <f t="shared" si="20"/>
        <v>0</v>
      </c>
      <c r="N36" s="6">
        <f t="shared" si="20"/>
        <v>72</v>
      </c>
      <c r="O36" s="6">
        <f t="shared" si="20"/>
        <v>0</v>
      </c>
    </row>
    <row r="37" spans="1:15" ht="27" customHeight="1">
      <c r="A37" s="5"/>
      <c r="B37" s="4" t="s">
        <v>41</v>
      </c>
      <c r="C37" s="6">
        <v>36</v>
      </c>
      <c r="D37" s="6" t="s">
        <v>25</v>
      </c>
      <c r="E37" s="6" t="s">
        <v>28</v>
      </c>
      <c r="F37" s="6"/>
      <c r="G37" s="6"/>
      <c r="H37" s="6">
        <f>$C37*H3</f>
        <v>0</v>
      </c>
      <c r="I37" s="16">
        <f t="shared" si="0"/>
        <v>0</v>
      </c>
      <c r="J37" s="6">
        <f t="shared" ref="J37:O37" si="21">$C37*J3</f>
        <v>396</v>
      </c>
      <c r="K37" s="16">
        <f t="shared" si="1"/>
        <v>9.5400997374063459E-3</v>
      </c>
      <c r="L37" s="6">
        <f t="shared" si="21"/>
        <v>0</v>
      </c>
      <c r="M37" s="6">
        <f t="shared" si="21"/>
        <v>0</v>
      </c>
      <c r="N37" s="6">
        <f t="shared" si="21"/>
        <v>0</v>
      </c>
      <c r="O37" s="6">
        <f t="shared" si="21"/>
        <v>0</v>
      </c>
    </row>
    <row r="38" spans="1:15" ht="27" customHeight="1">
      <c r="A38" s="5"/>
      <c r="B38" s="8" t="s">
        <v>8</v>
      </c>
      <c r="C38" s="6">
        <v>1</v>
      </c>
      <c r="D38" s="6" t="s">
        <v>25</v>
      </c>
      <c r="E38" s="6" t="s">
        <v>26</v>
      </c>
      <c r="F38" s="6">
        <f>6*F5+1*F3</f>
        <v>20</v>
      </c>
      <c r="G38" s="6"/>
      <c r="H38" s="6">
        <f>SUM(H36:H37)</f>
        <v>72</v>
      </c>
      <c r="I38" s="16">
        <f t="shared" si="0"/>
        <v>0.6428571428571429</v>
      </c>
      <c r="J38" s="6">
        <f t="shared" ref="J38:O38" si="22">SUM(J36:J37)</f>
        <v>10980</v>
      </c>
      <c r="K38" s="16">
        <f t="shared" si="1"/>
        <v>0.26452094726444869</v>
      </c>
      <c r="L38" s="6">
        <f t="shared" si="22"/>
        <v>9864</v>
      </c>
      <c r="M38" s="6">
        <f t="shared" si="22"/>
        <v>0</v>
      </c>
      <c r="N38" s="6">
        <f t="shared" si="22"/>
        <v>72</v>
      </c>
      <c r="O38" s="6">
        <f t="shared" si="22"/>
        <v>0</v>
      </c>
    </row>
    <row r="39" spans="1:15" s="2" customFormat="1" ht="27" customHeight="1">
      <c r="A39" s="3"/>
      <c r="B39" s="12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</row>
    <row r="40" spans="1:15" ht="27" customHeight="1">
      <c r="A40" s="5"/>
      <c r="B40" s="4" t="s">
        <v>29</v>
      </c>
      <c r="C40" s="6">
        <v>2</v>
      </c>
      <c r="D40" s="6" t="s">
        <v>25</v>
      </c>
      <c r="E40" s="6" t="s">
        <v>26</v>
      </c>
      <c r="F40" s="6"/>
      <c r="G40" s="6"/>
      <c r="H40" s="6">
        <f>$C40*H18</f>
        <v>16</v>
      </c>
      <c r="I40" s="16">
        <f t="shared" si="0"/>
        <v>0.14285714285714285</v>
      </c>
      <c r="J40" s="6">
        <f>$C40*J18</f>
        <v>2936</v>
      </c>
      <c r="K40" s="16">
        <f t="shared" si="1"/>
        <v>7.0731648558144011E-2</v>
      </c>
      <c r="L40" s="6">
        <f>$C40*L18</f>
        <v>2796</v>
      </c>
      <c r="M40" s="6">
        <f>$C40*M18</f>
        <v>0</v>
      </c>
      <c r="N40" s="6">
        <f>$C40*N18</f>
        <v>16</v>
      </c>
      <c r="O40" s="6">
        <f>$C40*O18</f>
        <v>0</v>
      </c>
    </row>
    <row r="41" spans="1:15" ht="27" customHeight="1">
      <c r="A41" s="5"/>
      <c r="B41" s="4" t="s">
        <v>31</v>
      </c>
      <c r="C41" s="6">
        <v>6</v>
      </c>
      <c r="D41" s="6" t="s">
        <v>25</v>
      </c>
      <c r="E41" s="6" t="s">
        <v>26</v>
      </c>
      <c r="F41" s="6"/>
      <c r="G41" s="6"/>
      <c r="H41" s="6">
        <f>$C41*H5</f>
        <v>12</v>
      </c>
      <c r="I41" s="16">
        <f t="shared" si="0"/>
        <v>0.10714285714285714</v>
      </c>
      <c r="J41" s="6">
        <f>$C41*J5</f>
        <v>1764</v>
      </c>
      <c r="K41" s="16">
        <f t="shared" si="1"/>
        <v>4.2496807921173718E-2</v>
      </c>
      <c r="L41" s="6">
        <f>$C41*L5</f>
        <v>1644</v>
      </c>
      <c r="M41" s="6">
        <f>$C41*M5</f>
        <v>0</v>
      </c>
      <c r="N41" s="6">
        <f>$C41*N5</f>
        <v>12</v>
      </c>
      <c r="O41" s="6">
        <f>$C41*O5</f>
        <v>0</v>
      </c>
    </row>
    <row r="42" spans="1:15" ht="27" customHeight="1">
      <c r="A42" s="5"/>
      <c r="B42" s="8" t="s">
        <v>8</v>
      </c>
      <c r="C42" s="6"/>
      <c r="D42" s="6"/>
      <c r="E42" s="6"/>
      <c r="F42" s="6">
        <f>1*F18+1*F5</f>
        <v>14</v>
      </c>
      <c r="G42" s="6"/>
      <c r="H42" s="6">
        <f>SUM(H40:H41)</f>
        <v>28</v>
      </c>
      <c r="I42" s="16">
        <f t="shared" si="0"/>
        <v>0.25</v>
      </c>
      <c r="J42" s="6">
        <f t="shared" ref="J42:O42" si="23">SUM(J40:J41)</f>
        <v>4700</v>
      </c>
      <c r="K42" s="16">
        <f t="shared" si="1"/>
        <v>0.11322845647931774</v>
      </c>
      <c r="L42" s="6">
        <f t="shared" si="23"/>
        <v>4440</v>
      </c>
      <c r="M42" s="6">
        <f t="shared" si="23"/>
        <v>0</v>
      </c>
      <c r="N42" s="6">
        <f t="shared" si="23"/>
        <v>28</v>
      </c>
      <c r="O42" s="6">
        <f t="shared" si="23"/>
        <v>0</v>
      </c>
    </row>
    <row r="43" spans="1:15" ht="27" hidden="1" customHeight="1">
      <c r="A43" s="5"/>
      <c r="B43" s="10" t="s">
        <v>7</v>
      </c>
      <c r="C43" s="10"/>
      <c r="D43" s="10"/>
      <c r="E43" s="10"/>
      <c r="F43" s="10"/>
      <c r="G43" s="10"/>
      <c r="H43" s="10"/>
      <c r="I43" s="16">
        <f t="shared" si="0"/>
        <v>0</v>
      </c>
      <c r="J43" s="10"/>
      <c r="K43" s="16">
        <f t="shared" si="1"/>
        <v>0</v>
      </c>
      <c r="L43" s="10"/>
      <c r="M43" s="10"/>
      <c r="N43" s="10"/>
      <c r="O43" s="10"/>
    </row>
    <row r="44" spans="1:15" ht="27" hidden="1" customHeight="1">
      <c r="A44" s="5"/>
      <c r="B44" s="4" t="s">
        <v>44</v>
      </c>
      <c r="C44" s="6">
        <v>2</v>
      </c>
      <c r="D44" s="6" t="s">
        <v>25</v>
      </c>
      <c r="E44" s="6" t="s">
        <v>26</v>
      </c>
      <c r="F44" s="6"/>
      <c r="G44" s="6"/>
      <c r="H44" s="6">
        <f>$C44*H26</f>
        <v>64</v>
      </c>
      <c r="I44" s="16">
        <f t="shared" si="0"/>
        <v>0.5714285714285714</v>
      </c>
      <c r="J44" s="6">
        <f t="shared" ref="J44:O44" si="24">$C44*J26</f>
        <v>9760</v>
      </c>
      <c r="K44" s="16">
        <f t="shared" si="1"/>
        <v>0.23512973090173214</v>
      </c>
      <c r="L44" s="6">
        <f t="shared" si="24"/>
        <v>8768</v>
      </c>
      <c r="M44" s="6">
        <f t="shared" si="24"/>
        <v>0</v>
      </c>
      <c r="N44" s="6">
        <f t="shared" si="24"/>
        <v>64</v>
      </c>
      <c r="O44" s="6">
        <f t="shared" si="24"/>
        <v>0</v>
      </c>
    </row>
    <row r="45" spans="1:15" ht="27" hidden="1" customHeight="1">
      <c r="A45" s="5"/>
      <c r="B45" s="4" t="s">
        <v>0</v>
      </c>
      <c r="C45" s="6">
        <v>3</v>
      </c>
      <c r="D45" s="6" t="s">
        <v>25</v>
      </c>
      <c r="E45" s="6" t="s">
        <v>26</v>
      </c>
      <c r="F45" s="6"/>
      <c r="G45" s="6"/>
      <c r="H45" s="6">
        <f>$C45*H42</f>
        <v>84</v>
      </c>
      <c r="I45" s="16">
        <f t="shared" si="0"/>
        <v>0.75</v>
      </c>
      <c r="J45" s="6">
        <f t="shared" ref="J45:N45" si="25">$C45*J42</f>
        <v>14100</v>
      </c>
      <c r="K45" s="16">
        <f t="shared" si="1"/>
        <v>0.33968536943795319</v>
      </c>
      <c r="L45" s="6">
        <f t="shared" si="25"/>
        <v>13320</v>
      </c>
      <c r="M45" s="6">
        <f t="shared" si="25"/>
        <v>0</v>
      </c>
      <c r="N45" s="6">
        <f t="shared" si="25"/>
        <v>84</v>
      </c>
      <c r="O45" s="6">
        <f>$C45*O42</f>
        <v>0</v>
      </c>
    </row>
    <row r="46" spans="1:15" ht="27" hidden="1" customHeight="1">
      <c r="A46" s="5"/>
      <c r="B46" s="8" t="s">
        <v>8</v>
      </c>
      <c r="C46" s="6"/>
      <c r="D46" s="6"/>
      <c r="E46" s="6"/>
      <c r="F46" s="6"/>
      <c r="G46" s="6"/>
      <c r="H46" s="6">
        <f>SUM(H44:H45)</f>
        <v>148</v>
      </c>
      <c r="I46" s="16">
        <f t="shared" si="0"/>
        <v>1.3214285714285714</v>
      </c>
      <c r="J46" s="6">
        <f t="shared" ref="J46:O46" si="26">SUM(J44:J45)</f>
        <v>23860</v>
      </c>
      <c r="K46" s="16">
        <f t="shared" si="1"/>
        <v>0.57481510033968541</v>
      </c>
      <c r="L46" s="6">
        <f t="shared" si="26"/>
        <v>22088</v>
      </c>
      <c r="M46" s="6">
        <f t="shared" si="26"/>
        <v>0</v>
      </c>
      <c r="N46" s="6">
        <f t="shared" si="26"/>
        <v>148</v>
      </c>
      <c r="O46" s="6">
        <f t="shared" si="26"/>
        <v>0</v>
      </c>
    </row>
    <row r="47" spans="1:15" ht="27" customHeight="1">
      <c r="A47" s="5"/>
      <c r="B47" s="12" t="s">
        <v>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</row>
    <row r="48" spans="1:15" ht="27" customHeight="1">
      <c r="A48" s="5"/>
      <c r="B48" s="4" t="s">
        <v>0</v>
      </c>
      <c r="C48" s="6">
        <v>1</v>
      </c>
      <c r="D48" s="6" t="s">
        <v>25</v>
      </c>
      <c r="E48" s="6" t="s">
        <v>26</v>
      </c>
      <c r="F48" s="6"/>
      <c r="G48" s="6"/>
      <c r="H48" s="6">
        <f>$C48*H40</f>
        <v>16</v>
      </c>
      <c r="I48" s="16">
        <f t="shared" si="0"/>
        <v>0.14285714285714285</v>
      </c>
      <c r="J48" s="6">
        <f>$C48*J42</f>
        <v>4700</v>
      </c>
      <c r="K48" s="16">
        <f t="shared" si="1"/>
        <v>0.11322845647931774</v>
      </c>
      <c r="L48" s="6">
        <f t="shared" ref="K48:O48" si="27">$C48*L42</f>
        <v>4440</v>
      </c>
      <c r="M48" s="6">
        <f t="shared" si="27"/>
        <v>0</v>
      </c>
      <c r="N48" s="6">
        <f t="shared" si="27"/>
        <v>28</v>
      </c>
      <c r="O48" s="6">
        <f t="shared" si="27"/>
        <v>0</v>
      </c>
    </row>
    <row r="49" spans="1:15" ht="27" customHeight="1">
      <c r="A49" s="5"/>
      <c r="B49" s="4" t="s">
        <v>44</v>
      </c>
      <c r="C49" s="6">
        <v>1</v>
      </c>
      <c r="D49" s="6" t="s">
        <v>25</v>
      </c>
      <c r="E49" s="6" t="s">
        <v>26</v>
      </c>
      <c r="F49" s="6"/>
      <c r="G49" s="6"/>
      <c r="H49" s="6">
        <f>$C49*H26</f>
        <v>32</v>
      </c>
      <c r="I49" s="16">
        <f t="shared" si="0"/>
        <v>0.2857142857142857</v>
      </c>
      <c r="J49" s="6">
        <f>$C49*J26</f>
        <v>4880</v>
      </c>
      <c r="K49" s="16">
        <f t="shared" si="1"/>
        <v>0.11756486545086607</v>
      </c>
      <c r="L49" s="6">
        <f>$C49*L26</f>
        <v>4384</v>
      </c>
      <c r="M49" s="6">
        <f>$C49*M26</f>
        <v>0</v>
      </c>
      <c r="N49" s="6">
        <f>$C49*N26</f>
        <v>32</v>
      </c>
      <c r="O49" s="6">
        <f>$C49*O26</f>
        <v>0</v>
      </c>
    </row>
    <row r="50" spans="1:15" ht="27" customHeight="1">
      <c r="A50" s="5"/>
      <c r="B50" s="8" t="s">
        <v>8</v>
      </c>
      <c r="C50" s="6"/>
      <c r="D50" s="6"/>
      <c r="E50" s="6"/>
      <c r="F50" s="6">
        <f>6*F42+1*F26</f>
        <v>98</v>
      </c>
      <c r="G50" s="6"/>
      <c r="H50" s="6">
        <f>SUM(H49:H49)</f>
        <v>32</v>
      </c>
      <c r="I50" s="16">
        <f t="shared" si="0"/>
        <v>0.2857142857142857</v>
      </c>
      <c r="J50" s="6">
        <f>SUM(J48:J49)</f>
        <v>9580</v>
      </c>
      <c r="K50" s="16">
        <f t="shared" si="1"/>
        <v>0.23079332193018381</v>
      </c>
      <c r="L50" s="6">
        <f t="shared" ref="K50:O50" si="28">SUM(L48:L49)</f>
        <v>8824</v>
      </c>
      <c r="M50" s="6">
        <f t="shared" si="28"/>
        <v>0</v>
      </c>
      <c r="N50" s="6">
        <f t="shared" si="28"/>
        <v>60</v>
      </c>
      <c r="O50" s="6">
        <f t="shared" si="28"/>
        <v>0</v>
      </c>
    </row>
    <row r="51" spans="1:15" ht="27" customHeight="1">
      <c r="A51" s="5"/>
      <c r="B51" s="12" t="s">
        <v>39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4"/>
    </row>
    <row r="52" spans="1:15" ht="27" customHeight="1">
      <c r="A52" s="5"/>
      <c r="B52" s="4" t="s">
        <v>41</v>
      </c>
      <c r="C52" s="6">
        <v>3</v>
      </c>
      <c r="D52" s="6" t="s">
        <v>25</v>
      </c>
      <c r="E52" s="6" t="s">
        <v>28</v>
      </c>
      <c r="F52" s="6"/>
      <c r="G52" s="6"/>
      <c r="H52" s="6">
        <f>$C52*H3</f>
        <v>0</v>
      </c>
      <c r="I52" s="16">
        <f t="shared" si="0"/>
        <v>0</v>
      </c>
      <c r="J52" s="6">
        <f>$C52*J3</f>
        <v>33</v>
      </c>
      <c r="K52" s="16">
        <f t="shared" si="1"/>
        <v>7.9500831145052882E-4</v>
      </c>
      <c r="L52" s="6">
        <f>$C52*L3</f>
        <v>0</v>
      </c>
      <c r="M52" s="6">
        <f>$C52*M3</f>
        <v>0</v>
      </c>
      <c r="N52" s="6">
        <f>$C52*N3</f>
        <v>0</v>
      </c>
      <c r="O52" s="6">
        <f>$C52*O3</f>
        <v>0</v>
      </c>
    </row>
    <row r="53" spans="1:15" ht="27" customHeight="1">
      <c r="A53" s="5"/>
      <c r="B53" s="4" t="s">
        <v>42</v>
      </c>
      <c r="C53" s="6">
        <v>1</v>
      </c>
      <c r="D53" s="6" t="s">
        <v>25</v>
      </c>
      <c r="E53" s="6" t="s">
        <v>26</v>
      </c>
      <c r="F53" s="6"/>
      <c r="G53" s="6"/>
      <c r="H53" s="6">
        <f>$C53*H30</f>
        <v>12</v>
      </c>
      <c r="I53" s="16">
        <f t="shared" si="0"/>
        <v>0.10714285714285714</v>
      </c>
      <c r="J53" s="6">
        <f>$C53*J30</f>
        <v>1797</v>
      </c>
      <c r="K53" s="16">
        <f t="shared" si="1"/>
        <v>4.329181623262425E-2</v>
      </c>
      <c r="L53" s="6">
        <f>$C53*L30</f>
        <v>1644</v>
      </c>
      <c r="M53" s="6">
        <f>$C53*M30</f>
        <v>0</v>
      </c>
      <c r="N53" s="6">
        <f>$C53*N30</f>
        <v>12</v>
      </c>
      <c r="O53" s="6">
        <f>$C53*O30</f>
        <v>0</v>
      </c>
    </row>
    <row r="54" spans="1:15" ht="27" customHeight="1">
      <c r="A54" s="5"/>
      <c r="B54" s="8" t="s">
        <v>8</v>
      </c>
      <c r="C54" s="6">
        <v>1</v>
      </c>
      <c r="D54" s="6" t="s">
        <v>25</v>
      </c>
      <c r="E54" s="6" t="s">
        <v>26</v>
      </c>
      <c r="F54" s="6">
        <f>1*F3+1*F30</f>
        <v>7</v>
      </c>
      <c r="G54" s="6"/>
      <c r="H54" s="6">
        <f>SUM(H52:H53)</f>
        <v>12</v>
      </c>
      <c r="I54" s="16">
        <f t="shared" si="0"/>
        <v>0.10714285714285714</v>
      </c>
      <c r="J54" s="6">
        <f t="shared" ref="J54:O54" si="29">SUM(J52:J53)</f>
        <v>1830</v>
      </c>
      <c r="K54" s="16">
        <f t="shared" si="1"/>
        <v>4.4086824544074782E-2</v>
      </c>
      <c r="L54" s="6">
        <f t="shared" si="29"/>
        <v>1644</v>
      </c>
      <c r="M54" s="6">
        <f t="shared" si="29"/>
        <v>0</v>
      </c>
      <c r="N54" s="6">
        <f t="shared" si="29"/>
        <v>12</v>
      </c>
      <c r="O54" s="6">
        <f t="shared" si="29"/>
        <v>0</v>
      </c>
    </row>
    <row r="55" spans="1:15" ht="27" hidden="1" customHeight="1">
      <c r="A55" s="5"/>
      <c r="B55" s="10" t="s">
        <v>23</v>
      </c>
      <c r="C55" s="10"/>
      <c r="D55" s="10"/>
      <c r="E55" s="10"/>
      <c r="F55" s="10"/>
      <c r="G55" s="10"/>
      <c r="H55" s="10"/>
      <c r="I55" s="16">
        <f t="shared" si="0"/>
        <v>0</v>
      </c>
      <c r="J55" s="10"/>
      <c r="K55" s="16">
        <f t="shared" si="1"/>
        <v>0</v>
      </c>
      <c r="L55" s="10"/>
      <c r="M55" s="10"/>
      <c r="N55" s="10"/>
      <c r="O55" s="10"/>
    </row>
    <row r="56" spans="1:15" ht="27" hidden="1" customHeight="1">
      <c r="A56" s="5"/>
      <c r="B56" s="4" t="s">
        <v>45</v>
      </c>
      <c r="C56" s="6">
        <v>1</v>
      </c>
      <c r="D56" s="6" t="s">
        <v>25</v>
      </c>
      <c r="E56" s="6" t="s">
        <v>26</v>
      </c>
      <c r="F56" s="6"/>
      <c r="G56" s="6"/>
      <c r="H56" s="6">
        <f>$C56*H38</f>
        <v>72</v>
      </c>
      <c r="I56" s="16">
        <f t="shared" si="0"/>
        <v>0.6428571428571429</v>
      </c>
      <c r="J56" s="6">
        <f>$C56*J38</f>
        <v>10980</v>
      </c>
      <c r="K56" s="16">
        <f t="shared" si="1"/>
        <v>0.26452094726444869</v>
      </c>
      <c r="L56" s="6">
        <f>$C56*L38</f>
        <v>9864</v>
      </c>
      <c r="M56" s="6"/>
      <c r="N56" s="6"/>
      <c r="O56" s="6"/>
    </row>
    <row r="57" spans="1:15" ht="27" hidden="1" customHeight="1">
      <c r="A57" s="5"/>
      <c r="B57" s="4" t="s">
        <v>46</v>
      </c>
      <c r="C57" s="6">
        <v>2</v>
      </c>
      <c r="D57" s="6"/>
      <c r="E57" s="6"/>
      <c r="F57" s="6"/>
      <c r="G57" s="6"/>
      <c r="H57" s="6"/>
      <c r="I57" s="16">
        <f t="shared" si="0"/>
        <v>0</v>
      </c>
      <c r="J57" s="6"/>
      <c r="K57" s="16">
        <f t="shared" si="1"/>
        <v>0</v>
      </c>
      <c r="L57" s="6"/>
      <c r="M57" s="6"/>
      <c r="N57" s="6"/>
      <c r="O57" s="6"/>
    </row>
    <row r="58" spans="1:15" ht="27" hidden="1" customHeight="1">
      <c r="A58" s="5"/>
      <c r="B58" s="8" t="s">
        <v>8</v>
      </c>
      <c r="C58" s="6">
        <v>1</v>
      </c>
      <c r="D58" s="6" t="s">
        <v>25</v>
      </c>
      <c r="E58" s="6" t="s">
        <v>26</v>
      </c>
      <c r="F58" s="6"/>
      <c r="G58" s="6"/>
      <c r="H58" s="6">
        <f>SUM(H56:H57)</f>
        <v>72</v>
      </c>
      <c r="I58" s="16">
        <f t="shared" si="0"/>
        <v>0.6428571428571429</v>
      </c>
      <c r="J58" s="6">
        <f t="shared" ref="J58:O58" si="30">SUM(J56:J57)</f>
        <v>10980</v>
      </c>
      <c r="K58" s="16">
        <f t="shared" si="1"/>
        <v>0.26452094726444869</v>
      </c>
      <c r="L58" s="6">
        <f t="shared" si="30"/>
        <v>9864</v>
      </c>
      <c r="M58" s="6">
        <f t="shared" si="30"/>
        <v>0</v>
      </c>
      <c r="N58" s="6">
        <f t="shared" si="30"/>
        <v>0</v>
      </c>
      <c r="O58" s="6">
        <f t="shared" si="30"/>
        <v>0</v>
      </c>
    </row>
    <row r="59" spans="1:15" ht="27" customHeight="1">
      <c r="A59" s="5"/>
      <c r="B59" s="12" t="s">
        <v>35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</row>
    <row r="60" spans="1:15" ht="27" customHeight="1">
      <c r="A60" s="5"/>
      <c r="B60" s="4" t="s">
        <v>45</v>
      </c>
      <c r="C60" s="6">
        <v>1</v>
      </c>
      <c r="D60" s="6" t="s">
        <v>25</v>
      </c>
      <c r="E60" s="6" t="s">
        <v>26</v>
      </c>
      <c r="F60" s="6"/>
      <c r="G60" s="6"/>
      <c r="H60" s="6">
        <f>$C60*H38</f>
        <v>72</v>
      </c>
      <c r="I60" s="16">
        <f t="shared" si="0"/>
        <v>0.6428571428571429</v>
      </c>
      <c r="J60" s="6">
        <f>$C60*J38</f>
        <v>10980</v>
      </c>
      <c r="K60" s="16">
        <f t="shared" si="1"/>
        <v>0.26452094726444869</v>
      </c>
      <c r="L60" s="6">
        <f>$C60*L38</f>
        <v>9864</v>
      </c>
      <c r="M60" s="6">
        <f>$C60*M38</f>
        <v>0</v>
      </c>
      <c r="N60" s="6">
        <f>$C60*N38</f>
        <v>72</v>
      </c>
      <c r="O60" s="6">
        <f>$C60*O38</f>
        <v>0</v>
      </c>
    </row>
    <row r="61" spans="1:15" ht="27" customHeight="1">
      <c r="A61" s="5"/>
      <c r="B61" s="4" t="s">
        <v>24</v>
      </c>
      <c r="C61" s="6">
        <v>1</v>
      </c>
      <c r="D61" s="6"/>
      <c r="E61" s="6" t="s">
        <v>26</v>
      </c>
      <c r="F61" s="6"/>
      <c r="G61" s="6"/>
      <c r="H61" s="6"/>
      <c r="I61" s="16">
        <f t="shared" si="0"/>
        <v>0</v>
      </c>
      <c r="J61" s="6"/>
      <c r="K61" s="16">
        <f t="shared" si="1"/>
        <v>0</v>
      </c>
      <c r="L61" s="6"/>
      <c r="M61" s="6"/>
      <c r="N61" s="6"/>
      <c r="O61" s="6"/>
    </row>
    <row r="62" spans="1:15" ht="27" customHeight="1">
      <c r="A62" s="5"/>
      <c r="B62" s="4" t="s">
        <v>52</v>
      </c>
      <c r="C62" s="6">
        <v>1</v>
      </c>
      <c r="D62" s="6"/>
      <c r="E62" s="6" t="s">
        <v>26</v>
      </c>
      <c r="F62" s="6"/>
      <c r="G62" s="6"/>
      <c r="H62" s="6">
        <f>H34</f>
        <v>12</v>
      </c>
      <c r="I62" s="16">
        <f t="shared" si="0"/>
        <v>0.10714285714285714</v>
      </c>
      <c r="J62" s="6">
        <f>J34</f>
        <v>1830</v>
      </c>
      <c r="K62" s="16">
        <f t="shared" si="1"/>
        <v>4.4086824544074782E-2</v>
      </c>
      <c r="L62" s="6">
        <f>L34</f>
        <v>1644</v>
      </c>
      <c r="M62" s="6">
        <f>M34</f>
        <v>0</v>
      </c>
      <c r="N62" s="6">
        <f>N34</f>
        <v>12</v>
      </c>
      <c r="O62" s="6">
        <f>O34</f>
        <v>0</v>
      </c>
    </row>
    <row r="63" spans="1:15" ht="27" customHeight="1">
      <c r="A63" s="5"/>
      <c r="B63" s="8" t="s">
        <v>8</v>
      </c>
      <c r="C63" s="6">
        <v>1</v>
      </c>
      <c r="D63" s="6" t="s">
        <v>25</v>
      </c>
      <c r="E63" s="6" t="s">
        <v>26</v>
      </c>
      <c r="F63" s="6"/>
      <c r="G63" s="6"/>
      <c r="H63" s="6">
        <f>SUM(H60:H62)</f>
        <v>84</v>
      </c>
      <c r="I63" s="16">
        <f t="shared" si="0"/>
        <v>0.75</v>
      </c>
      <c r="J63" s="6">
        <f t="shared" ref="J63:O63" si="31">SUM(J60:J62)</f>
        <v>12810</v>
      </c>
      <c r="K63" s="16">
        <f t="shared" si="1"/>
        <v>0.30860777180852345</v>
      </c>
      <c r="L63" s="6">
        <f t="shared" si="31"/>
        <v>11508</v>
      </c>
      <c r="M63" s="6">
        <f t="shared" si="31"/>
        <v>0</v>
      </c>
      <c r="N63" s="6">
        <f t="shared" si="31"/>
        <v>84</v>
      </c>
      <c r="O63" s="6">
        <f t="shared" si="31"/>
        <v>0</v>
      </c>
    </row>
    <row r="64" spans="1:15" ht="27" customHeight="1">
      <c r="A64" s="5"/>
      <c r="B64" s="12" t="s">
        <v>36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4"/>
    </row>
    <row r="65" spans="1:15" ht="27" customHeight="1">
      <c r="A65" s="5"/>
      <c r="B65" s="4"/>
      <c r="C65" s="6"/>
      <c r="D65" s="6"/>
      <c r="E65" s="6"/>
      <c r="F65" s="6"/>
      <c r="G65" s="6"/>
      <c r="H65" s="6">
        <f>SUM(H63+H54+H50)</f>
        <v>128</v>
      </c>
      <c r="I65" s="16">
        <f>H65/H$67</f>
        <v>1.1428571428571428</v>
      </c>
      <c r="J65" s="6">
        <f>SUM(J63+J54+J50)</f>
        <v>24220</v>
      </c>
      <c r="K65" s="16">
        <f>J65/J$67</f>
        <v>0.58348791828278201</v>
      </c>
      <c r="L65" s="6">
        <f t="shared" ref="L65:O65" si="32">SUM(L63+L54+L50)</f>
        <v>21976</v>
      </c>
      <c r="M65" s="6">
        <f t="shared" si="32"/>
        <v>0</v>
      </c>
      <c r="N65" s="6">
        <f>SUM(N63+N54+N50)</f>
        <v>156</v>
      </c>
      <c r="O65" s="6">
        <f t="shared" si="32"/>
        <v>0</v>
      </c>
    </row>
    <row r="66" spans="1:15" ht="27" customHeight="1">
      <c r="A66" s="5"/>
      <c r="B66" s="12" t="s">
        <v>37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4"/>
    </row>
    <row r="67" spans="1:15" ht="27" customHeight="1">
      <c r="A67" s="5"/>
      <c r="B67" s="4" t="s">
        <v>10</v>
      </c>
      <c r="C67" s="6"/>
      <c r="D67" s="6"/>
      <c r="E67" s="6"/>
      <c r="F67" s="6"/>
      <c r="G67" s="6"/>
      <c r="H67" s="6">
        <v>112</v>
      </c>
      <c r="I67" s="16">
        <v>1</v>
      </c>
      <c r="J67" s="6">
        <v>41509</v>
      </c>
      <c r="K67" s="16">
        <v>1</v>
      </c>
      <c r="L67" s="6">
        <v>166036</v>
      </c>
      <c r="M67" s="6">
        <v>336</v>
      </c>
      <c r="N67" s="6">
        <v>224</v>
      </c>
      <c r="O67" s="6">
        <v>112</v>
      </c>
    </row>
    <row r="69" spans="1:15" ht="27" customHeight="1">
      <c r="B69" s="7">
        <v>25000000</v>
      </c>
      <c r="C69" s="1" t="s">
        <v>38</v>
      </c>
    </row>
    <row r="70" spans="1:15" ht="27" customHeight="1">
      <c r="B70" s="7">
        <f>1/B69</f>
        <v>4.0000000000000001E-8</v>
      </c>
      <c r="C70" s="1" t="s">
        <v>48</v>
      </c>
    </row>
    <row r="71" spans="1:15" ht="27" customHeight="1">
      <c r="B71" s="7">
        <v>4.0000000000000003E-5</v>
      </c>
      <c r="C71" s="1" t="s">
        <v>48</v>
      </c>
    </row>
    <row r="72" spans="1:15" ht="27" customHeight="1">
      <c r="B72" s="7">
        <f>B71/B70</f>
        <v>1000.0000000000001</v>
      </c>
      <c r="C72" s="1" t="s">
        <v>49</v>
      </c>
    </row>
    <row r="73" spans="1:15" ht="27" customHeight="1">
      <c r="F73" s="7"/>
      <c r="G73" s="7"/>
    </row>
    <row r="74" spans="1:15" ht="27" customHeight="1">
      <c r="B74" s="11"/>
      <c r="F74" s="7"/>
      <c r="G74" s="7"/>
    </row>
    <row r="75" spans="1:15" ht="27" customHeight="1">
      <c r="B75" s="11"/>
    </row>
    <row r="76" spans="1:15" ht="27" customHeight="1">
      <c r="B76" s="11"/>
    </row>
    <row r="77" spans="1:15" ht="27" customHeight="1">
      <c r="B77" s="11"/>
    </row>
  </sheetData>
  <mergeCells count="12">
    <mergeCell ref="B2:O2"/>
    <mergeCell ref="B39:O39"/>
    <mergeCell ref="B47:O47"/>
    <mergeCell ref="B66:O66"/>
    <mergeCell ref="B59:O59"/>
    <mergeCell ref="B14:O14"/>
    <mergeCell ref="B23:O23"/>
    <mergeCell ref="B35:O35"/>
    <mergeCell ref="B64:O64"/>
    <mergeCell ref="B51:O51"/>
    <mergeCell ref="B27:O27"/>
    <mergeCell ref="B31:O31"/>
  </mergeCells>
  <conditionalFormatting sqref="I1:I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dcterms:created xsi:type="dcterms:W3CDTF">2014-03-11T16:26:10Z</dcterms:created>
  <dcterms:modified xsi:type="dcterms:W3CDTF">2014-03-20T19:43:58Z</dcterms:modified>
</cp:coreProperties>
</file>