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CECEU\02 Ejecucion\CERTIFICACION\"/>
    </mc:Choice>
  </mc:AlternateContent>
  <xr:revisionPtr revIDLastSave="0" documentId="13_ncr:1_{6E51F631-9502-42D4-9165-63A885A3B435}" xr6:coauthVersionLast="41" xr6:coauthVersionMax="41" xr10:uidLastSave="{00000000-0000-0000-0000-000000000000}"/>
  <bookViews>
    <workbookView xWindow="-120" yWindow="-120" windowWidth="29040" windowHeight="15990" firstSheet="8" activeTab="11" xr2:uid="{FEE5CD06-4988-4519-94F8-E8E53DB2113C}"/>
  </bookViews>
  <sheets>
    <sheet name="Imputaciones" sheetId="1" r:id="rId1"/>
    <sheet name="Perfiles03" sheetId="2" state="hidden" r:id="rId2"/>
    <sheet name="Perfiles04" sheetId="6" state="hidden" r:id="rId3"/>
    <sheet name="Perfiles05" sheetId="9" state="hidden" r:id="rId4"/>
    <sheet name="Perfiles06" sheetId="12" state="hidden" r:id="rId5"/>
    <sheet name="Perfiles07" sheetId="14" state="hidden" r:id="rId6"/>
    <sheet name="Perfiles08" sheetId="18" state="hidden" r:id="rId7"/>
    <sheet name="Perfiles09" sheetId="19" state="hidden" r:id="rId8"/>
    <sheet name="Perfiles10" sheetId="20" r:id="rId9"/>
    <sheet name="Perfiles11" sheetId="21" r:id="rId10"/>
    <sheet name="PS" sheetId="3" r:id="rId11"/>
    <sheet name="API_SETA" sheetId="22" r:id="rId12"/>
    <sheet name="PPSS" sheetId="15" r:id="rId13"/>
    <sheet name="SETA AVAN" sheetId="11" state="hidden" r:id="rId14"/>
    <sheet name="SETA" sheetId="13" r:id="rId15"/>
    <sheet name="Exportacion RM" sheetId="17" r:id="rId16"/>
    <sheet name="HOJA_SETA" sheetId="16" r:id="rId17"/>
    <sheet name="Horas atrasadas" sheetId="4" r:id="rId18"/>
    <sheet name="Facturicas" sheetId="5" r:id="rId19"/>
    <sheet name="Resumen Facturación" sheetId="7" r:id="rId20"/>
    <sheet name="Segumiento facturación" sheetId="8" r:id="rId21"/>
  </sheets>
  <definedNames>
    <definedName name="_xlnm._FilterDatabase" localSheetId="12" hidden="1">PPSS!$D$1:$D$412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7" l="1"/>
  <c r="G14" i="7"/>
  <c r="D14" i="7"/>
  <c r="C14" i="7"/>
  <c r="D3" i="22" l="1"/>
  <c r="E3" i="22"/>
  <c r="F3" i="22"/>
  <c r="G3" i="22"/>
  <c r="H3" i="22"/>
  <c r="I3" i="22"/>
  <c r="E2" i="22"/>
  <c r="F2" i="22"/>
  <c r="G2" i="22"/>
  <c r="H2" i="22"/>
  <c r="I2" i="22"/>
  <c r="D2" i="22"/>
  <c r="C3" i="22"/>
  <c r="C2" i="22"/>
  <c r="B3" i="22"/>
  <c r="B2" i="22"/>
  <c r="Q65" i="5" l="1"/>
  <c r="Q60" i="5"/>
  <c r="S61" i="5"/>
  <c r="V21" i="1" l="1"/>
  <c r="U21" i="1"/>
  <c r="T21" i="1"/>
  <c r="U19" i="1"/>
  <c r="V19" i="1"/>
  <c r="X19" i="1"/>
  <c r="W19" i="1" l="1"/>
  <c r="T19" i="1"/>
  <c r="C4" i="15" l="1"/>
  <c r="C3" i="15"/>
  <c r="AL19" i="1" l="1"/>
  <c r="AL18" i="1"/>
  <c r="O86" i="1" l="1"/>
  <c r="O87" i="1"/>
  <c r="O88" i="1"/>
  <c r="O89" i="1"/>
  <c r="O90" i="1"/>
  <c r="O91" i="1"/>
  <c r="A86" i="1"/>
  <c r="A87" i="1"/>
  <c r="A88" i="1"/>
  <c r="A89" i="1"/>
  <c r="A90" i="1"/>
  <c r="A91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21" l="1"/>
  <c r="E30" i="21"/>
  <c r="E29" i="21"/>
  <c r="K28" i="21"/>
  <c r="E28" i="21"/>
  <c r="E31" i="21" s="1"/>
  <c r="H24" i="21"/>
  <c r="H23" i="21"/>
  <c r="E23" i="21"/>
  <c r="H22" i="21"/>
  <c r="E22" i="21"/>
  <c r="H21" i="21"/>
  <c r="H25" i="21" s="1"/>
  <c r="P15" i="21"/>
  <c r="P14" i="21"/>
  <c r="O14" i="21"/>
  <c r="P13" i="21"/>
  <c r="O13" i="21"/>
  <c r="O12" i="21"/>
  <c r="AD6" i="21"/>
  <c r="Z6" i="21"/>
  <c r="R6" i="21" s="1"/>
  <c r="I6" i="21"/>
  <c r="G6" i="21"/>
  <c r="C6" i="21"/>
  <c r="AD5" i="21"/>
  <c r="Z5" i="21"/>
  <c r="D23" i="21" s="1"/>
  <c r="R5" i="21"/>
  <c r="I5" i="21"/>
  <c r="I7" i="21" s="1"/>
  <c r="G5" i="21"/>
  <c r="C5" i="21"/>
  <c r="Z4" i="21"/>
  <c r="AB4" i="21" s="1"/>
  <c r="R4" i="21"/>
  <c r="I4" i="21"/>
  <c r="G4" i="21"/>
  <c r="C4" i="21"/>
  <c r="Z3" i="21"/>
  <c r="AB3" i="21" s="1"/>
  <c r="P3" i="21"/>
  <c r="R3" i="21" s="1"/>
  <c r="G3" i="21"/>
  <c r="C3" i="21"/>
  <c r="AD1" i="21"/>
  <c r="AD4" i="21" s="1"/>
  <c r="AB6" i="21" l="1"/>
  <c r="P7" i="21"/>
  <c r="P12" i="21"/>
  <c r="P16" i="21" s="1"/>
  <c r="D22" i="21"/>
  <c r="D24" i="21"/>
  <c r="E24" i="21"/>
  <c r="Z12" i="21"/>
  <c r="AD3" i="21"/>
  <c r="AB5" i="21"/>
  <c r="AD49" i="1"/>
  <c r="D21" i="21" l="1"/>
  <c r="E21" i="21"/>
  <c r="AH39" i="1"/>
  <c r="AI39" i="1" s="1"/>
  <c r="AI43" i="1" s="1"/>
  <c r="AH43" i="1"/>
  <c r="AH38" i="1"/>
  <c r="AI38" i="1" s="1"/>
  <c r="AG38" i="1"/>
  <c r="AI37" i="1"/>
  <c r="AH37" i="1"/>
  <c r="AG37" i="1"/>
  <c r="AH34" i="1"/>
  <c r="AI34" i="1" s="1"/>
  <c r="AH33" i="1"/>
  <c r="AI33" i="1" s="1"/>
  <c r="AH32" i="1"/>
  <c r="AI32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H23" i="1"/>
  <c r="AI23" i="1" s="1"/>
  <c r="AH21" i="1"/>
  <c r="AI21" i="1" s="1"/>
  <c r="AI20" i="1"/>
  <c r="AH20" i="1"/>
  <c r="AI19" i="1"/>
  <c r="AH19" i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AG23" i="1"/>
  <c r="AG15" i="1"/>
  <c r="AG14" i="1"/>
  <c r="AG13" i="1"/>
  <c r="AG12" i="1"/>
  <c r="AG10" i="1"/>
  <c r="AG11" i="1"/>
  <c r="AG27" i="1"/>
  <c r="AG24" i="1"/>
  <c r="AG25" i="1"/>
  <c r="AG9" i="1"/>
  <c r="AG8" i="1"/>
  <c r="AG21" i="1"/>
  <c r="AG16" i="1"/>
  <c r="AG6" i="1"/>
  <c r="AG7" i="1"/>
  <c r="AG26" i="1"/>
  <c r="AG2" i="1"/>
  <c r="AH2" i="1" s="1"/>
  <c r="AI2" i="1" s="1"/>
  <c r="AD2" i="1"/>
  <c r="AE2" i="1" s="1"/>
  <c r="AE24" i="1"/>
  <c r="AE25" i="1"/>
  <c r="AE28" i="1"/>
  <c r="AD4" i="1"/>
  <c r="AE4" i="1" s="1"/>
  <c r="AD30" i="1"/>
  <c r="AE30" i="1" s="1"/>
  <c r="AD29" i="1"/>
  <c r="AE29" i="1" s="1"/>
  <c r="AD34" i="1"/>
  <c r="AE34" i="1" s="1"/>
  <c r="AD33" i="1"/>
  <c r="AE33" i="1" s="1"/>
  <c r="AD32" i="1"/>
  <c r="AE32" i="1" s="1"/>
  <c r="AD24" i="1"/>
  <c r="AD25" i="1"/>
  <c r="AD26" i="1"/>
  <c r="AE26" i="1" s="1"/>
  <c r="AD27" i="1"/>
  <c r="AE27" i="1" s="1"/>
  <c r="AD28" i="1"/>
  <c r="AD23" i="1"/>
  <c r="AE23" i="1" s="1"/>
  <c r="AD20" i="1"/>
  <c r="AE20" i="1" s="1"/>
  <c r="AD21" i="1"/>
  <c r="AE21" i="1" s="1"/>
  <c r="AD19" i="1"/>
  <c r="AE19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D5" i="1"/>
  <c r="AE5" i="1" s="1"/>
  <c r="AD43" i="1" l="1"/>
  <c r="E25" i="21"/>
  <c r="AE16" i="1"/>
  <c r="AE43" i="1" s="1"/>
  <c r="AD48" i="1" s="1"/>
  <c r="AD50" i="1" s="1"/>
  <c r="AD52" i="1" s="1"/>
  <c r="AE52" i="1" s="1"/>
  <c r="E34" i="21" l="1"/>
  <c r="R11" i="8" l="1"/>
  <c r="P12" i="8"/>
  <c r="B129" i="1" l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O130" i="1"/>
  <c r="O131" i="1"/>
  <c r="O132" i="1"/>
  <c r="O133" i="1"/>
  <c r="O84" i="1"/>
  <c r="O85" i="1"/>
  <c r="N84" i="1"/>
  <c r="N85" i="1"/>
  <c r="N86" i="1"/>
  <c r="N87" i="1"/>
  <c r="N88" i="1"/>
  <c r="N89" i="1"/>
  <c r="N90" i="1"/>
  <c r="N91" i="1"/>
  <c r="C92" i="1"/>
  <c r="B92" i="1"/>
  <c r="A84" i="1"/>
  <c r="A85" i="1"/>
  <c r="K38" i="1"/>
  <c r="K132" i="1" s="1"/>
  <c r="L38" i="1"/>
  <c r="L132" i="1" s="1"/>
  <c r="M38" i="1"/>
  <c r="M132" i="1" s="1"/>
  <c r="K39" i="1"/>
  <c r="P39" i="1" s="1"/>
  <c r="L39" i="1"/>
  <c r="L133" i="1" s="1"/>
  <c r="M39" i="1"/>
  <c r="M133" i="1" s="1"/>
  <c r="K40" i="1"/>
  <c r="P40" i="1" s="1"/>
  <c r="L40" i="1"/>
  <c r="L134" i="1" s="1"/>
  <c r="M40" i="1"/>
  <c r="M134" i="1" s="1"/>
  <c r="K41" i="1"/>
  <c r="P41" i="1" s="1"/>
  <c r="L41" i="1"/>
  <c r="L135" i="1" s="1"/>
  <c r="M41" i="1"/>
  <c r="M135" i="1" s="1"/>
  <c r="K42" i="1"/>
  <c r="K136" i="1" s="1"/>
  <c r="L42" i="1"/>
  <c r="L136" i="1" s="1"/>
  <c r="M42" i="1"/>
  <c r="M136" i="1" s="1"/>
  <c r="K43" i="1"/>
  <c r="K137" i="1" s="1"/>
  <c r="L43" i="1"/>
  <c r="L137" i="1" s="1"/>
  <c r="M43" i="1"/>
  <c r="M137" i="1" s="1"/>
  <c r="K37" i="1"/>
  <c r="K131" i="1" s="1"/>
  <c r="L37" i="1"/>
  <c r="L131" i="1" s="1"/>
  <c r="M37" i="1"/>
  <c r="M131" i="1" s="1"/>
  <c r="K36" i="1"/>
  <c r="P36" i="1" s="1"/>
  <c r="L36" i="1"/>
  <c r="L130" i="1" s="1"/>
  <c r="M36" i="1"/>
  <c r="M130" i="1" s="1"/>
  <c r="O83" i="1"/>
  <c r="O129" i="1"/>
  <c r="N83" i="1"/>
  <c r="D92" i="1"/>
  <c r="E92" i="1"/>
  <c r="F92" i="1"/>
  <c r="G92" i="1"/>
  <c r="H92" i="1"/>
  <c r="I92" i="1"/>
  <c r="J92" i="1"/>
  <c r="K92" i="1"/>
  <c r="L92" i="1"/>
  <c r="M92" i="1"/>
  <c r="A83" i="1"/>
  <c r="L35" i="1"/>
  <c r="L129" i="1" s="1"/>
  <c r="M35" i="1"/>
  <c r="M129" i="1" s="1"/>
  <c r="K35" i="1"/>
  <c r="K129" i="1" s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" i="1"/>
  <c r="P3" i="1" s="1"/>
  <c r="N136" i="1" l="1"/>
  <c r="K134" i="1"/>
  <c r="K130" i="1"/>
  <c r="N130" i="1" s="1"/>
  <c r="N134" i="1"/>
  <c r="N132" i="1"/>
  <c r="N133" i="1"/>
  <c r="N137" i="1"/>
  <c r="K135" i="1"/>
  <c r="N135" i="1" s="1"/>
  <c r="K133" i="1"/>
  <c r="N131" i="1"/>
  <c r="N129" i="1"/>
  <c r="N43" i="1"/>
  <c r="N42" i="1"/>
  <c r="N41" i="1"/>
  <c r="N38" i="1"/>
  <c r="P43" i="1"/>
  <c r="N40" i="1"/>
  <c r="P42" i="1"/>
  <c r="P38" i="1"/>
  <c r="N39" i="1"/>
  <c r="N37" i="1"/>
  <c r="N36" i="1"/>
  <c r="P37" i="1"/>
  <c r="N35" i="1"/>
  <c r="P35" i="1"/>
  <c r="H35" i="20"/>
  <c r="E31" i="20"/>
  <c r="E30" i="20"/>
  <c r="E29" i="20"/>
  <c r="K28" i="20"/>
  <c r="E28" i="20"/>
  <c r="H25" i="20"/>
  <c r="H24" i="20"/>
  <c r="E24" i="20"/>
  <c r="H23" i="20"/>
  <c r="D23" i="20"/>
  <c r="H22" i="20"/>
  <c r="E22" i="20"/>
  <c r="D22" i="20"/>
  <c r="H21" i="20"/>
  <c r="P15" i="20"/>
  <c r="P14" i="20"/>
  <c r="O14" i="20"/>
  <c r="P13" i="20"/>
  <c r="O13" i="20"/>
  <c r="O12" i="20"/>
  <c r="AD6" i="20"/>
  <c r="AB6" i="20"/>
  <c r="Z6" i="20"/>
  <c r="D24" i="20" s="1"/>
  <c r="R6" i="20"/>
  <c r="I6" i="20"/>
  <c r="G6" i="20"/>
  <c r="C6" i="20"/>
  <c r="AB5" i="20"/>
  <c r="Z5" i="20"/>
  <c r="E23" i="20" s="1"/>
  <c r="R5" i="20"/>
  <c r="I5" i="20"/>
  <c r="G5" i="20"/>
  <c r="C5" i="20"/>
  <c r="AD4" i="20"/>
  <c r="Z4" i="20"/>
  <c r="AB4" i="20" s="1"/>
  <c r="R4" i="20"/>
  <c r="I4" i="20"/>
  <c r="G4" i="20"/>
  <c r="C4" i="20"/>
  <c r="Z3" i="20"/>
  <c r="Z12" i="20" s="1"/>
  <c r="P3" i="20"/>
  <c r="P12" i="20" s="1"/>
  <c r="P16" i="20" s="1"/>
  <c r="G3" i="20"/>
  <c r="C3" i="20"/>
  <c r="AD1" i="20"/>
  <c r="AD5" i="20" s="1"/>
  <c r="P44" i="1" l="1"/>
  <c r="E21" i="20"/>
  <c r="D21" i="20"/>
  <c r="AB3" i="20"/>
  <c r="I7" i="20"/>
  <c r="R3" i="20"/>
  <c r="P7" i="20"/>
  <c r="AD3" i="20"/>
  <c r="E25" i="20" l="1"/>
  <c r="AZ140" i="15"/>
  <c r="AZ141" i="15"/>
  <c r="AZ142" i="15"/>
  <c r="AZ143" i="15"/>
  <c r="AZ144" i="15"/>
  <c r="AZ145" i="15"/>
  <c r="AZ146" i="15"/>
  <c r="AZ147" i="15"/>
  <c r="AZ148" i="15"/>
  <c r="AZ149" i="15"/>
  <c r="AZ150" i="15"/>
  <c r="AZ151" i="15"/>
  <c r="AZ152" i="15"/>
  <c r="AZ153" i="15"/>
  <c r="AZ154" i="15"/>
  <c r="AZ155" i="15"/>
  <c r="AZ156" i="15"/>
  <c r="AZ157" i="15"/>
  <c r="AZ158" i="15"/>
  <c r="AZ159" i="15"/>
  <c r="AZ160" i="15"/>
  <c r="AZ161" i="15"/>
  <c r="AZ162" i="15"/>
  <c r="AZ163" i="15"/>
  <c r="AZ164" i="15"/>
  <c r="AZ165" i="15"/>
  <c r="AZ166" i="15"/>
  <c r="AZ167" i="15"/>
  <c r="AZ168" i="15"/>
  <c r="AZ169" i="15"/>
  <c r="AX16" i="15"/>
  <c r="AY16" i="15"/>
  <c r="AX17" i="15"/>
  <c r="AY17" i="15"/>
  <c r="AX18" i="15"/>
  <c r="AY18" i="15"/>
  <c r="AX19" i="15"/>
  <c r="AY19" i="15"/>
  <c r="AX20" i="15"/>
  <c r="AY20" i="15"/>
  <c r="AX21" i="15"/>
  <c r="AY21" i="15"/>
  <c r="AX22" i="15"/>
  <c r="AY22" i="15"/>
  <c r="AX23" i="15"/>
  <c r="AY23" i="15"/>
  <c r="AX24" i="15"/>
  <c r="AY24" i="15"/>
  <c r="AX25" i="15"/>
  <c r="AY25" i="15"/>
  <c r="AX26" i="15"/>
  <c r="AY26" i="15"/>
  <c r="AX27" i="15"/>
  <c r="AY27" i="15"/>
  <c r="AX28" i="15"/>
  <c r="AY28" i="15"/>
  <c r="AX29" i="15"/>
  <c r="AY29" i="15"/>
  <c r="AX30" i="15"/>
  <c r="AY30" i="15"/>
  <c r="AX31" i="15"/>
  <c r="AY31" i="15"/>
  <c r="AX32" i="15"/>
  <c r="AY32" i="15"/>
  <c r="AX33" i="15"/>
  <c r="AY33" i="15"/>
  <c r="AX34" i="15"/>
  <c r="AY34" i="15"/>
  <c r="AX35" i="15"/>
  <c r="AY35" i="15"/>
  <c r="AX36" i="15"/>
  <c r="AY36" i="15"/>
  <c r="AX37" i="15"/>
  <c r="AY37" i="15"/>
  <c r="AX38" i="15"/>
  <c r="AY38" i="15"/>
  <c r="AX39" i="15"/>
  <c r="AY39" i="15"/>
  <c r="AX40" i="15"/>
  <c r="AY40" i="15"/>
  <c r="AX41" i="15"/>
  <c r="AY41" i="15"/>
  <c r="AX42" i="15"/>
  <c r="AY42" i="15"/>
  <c r="AX43" i="15"/>
  <c r="AY43" i="15"/>
  <c r="AX44" i="15"/>
  <c r="AY44" i="15"/>
  <c r="AX45" i="15"/>
  <c r="AY45" i="15"/>
  <c r="AX46" i="15"/>
  <c r="AY46" i="15"/>
  <c r="AX47" i="15"/>
  <c r="AY47" i="15"/>
  <c r="AX48" i="15"/>
  <c r="AY48" i="15"/>
  <c r="AX49" i="15"/>
  <c r="AY49" i="15"/>
  <c r="AX50" i="15"/>
  <c r="AY50" i="15"/>
  <c r="AX51" i="15"/>
  <c r="AY51" i="15"/>
  <c r="AX52" i="15"/>
  <c r="AY52" i="15"/>
  <c r="AX53" i="15"/>
  <c r="AY53" i="15"/>
  <c r="AZ53" i="15" s="1"/>
  <c r="AX54" i="15"/>
  <c r="AY54" i="15"/>
  <c r="AX55" i="15"/>
  <c r="AY55" i="15"/>
  <c r="AX56" i="15"/>
  <c r="AY56" i="15"/>
  <c r="AX57" i="15"/>
  <c r="AY57" i="15"/>
  <c r="AZ57" i="15" s="1"/>
  <c r="AX58" i="15"/>
  <c r="AY58" i="15"/>
  <c r="AX59" i="15"/>
  <c r="AY59" i="15"/>
  <c r="AZ59" i="15" s="1"/>
  <c r="AX60" i="15"/>
  <c r="AY60" i="15"/>
  <c r="AX61" i="15"/>
  <c r="AY61" i="15"/>
  <c r="AZ61" i="15" s="1"/>
  <c r="AX62" i="15"/>
  <c r="AY62" i="15"/>
  <c r="AX63" i="15"/>
  <c r="AY63" i="15"/>
  <c r="AZ63" i="15" s="1"/>
  <c r="AX64" i="15"/>
  <c r="AY64" i="15"/>
  <c r="AX65" i="15"/>
  <c r="AY65" i="15"/>
  <c r="AZ65" i="15" s="1"/>
  <c r="AX66" i="15"/>
  <c r="AY66" i="15"/>
  <c r="AX67" i="15"/>
  <c r="AY67" i="15"/>
  <c r="AZ67" i="15" s="1"/>
  <c r="AX68" i="15"/>
  <c r="AY68" i="15"/>
  <c r="AX69" i="15"/>
  <c r="AY69" i="15"/>
  <c r="AZ69" i="15" s="1"/>
  <c r="AX70" i="15"/>
  <c r="AY70" i="15"/>
  <c r="AX71" i="15"/>
  <c r="AY71" i="15"/>
  <c r="AZ71" i="15" s="1"/>
  <c r="AX72" i="15"/>
  <c r="AY72" i="15"/>
  <c r="AX73" i="15"/>
  <c r="AY73" i="15"/>
  <c r="AZ73" i="15" s="1"/>
  <c r="AX74" i="15"/>
  <c r="AY74" i="15"/>
  <c r="AX75" i="15"/>
  <c r="AY75" i="15"/>
  <c r="AZ75" i="15" s="1"/>
  <c r="AX76" i="15"/>
  <c r="AY76" i="15"/>
  <c r="AX77" i="15"/>
  <c r="AY77" i="15"/>
  <c r="AZ77" i="15" s="1"/>
  <c r="AX78" i="15"/>
  <c r="AY78" i="15"/>
  <c r="AX79" i="15"/>
  <c r="AY79" i="15"/>
  <c r="AZ79" i="15" s="1"/>
  <c r="AX80" i="15"/>
  <c r="AY80" i="15"/>
  <c r="AX81" i="15"/>
  <c r="AY81" i="15"/>
  <c r="AZ81" i="15" s="1"/>
  <c r="AX82" i="15"/>
  <c r="AY82" i="15"/>
  <c r="AX83" i="15"/>
  <c r="AY83" i="15"/>
  <c r="AZ83" i="15" s="1"/>
  <c r="AX84" i="15"/>
  <c r="AY84" i="15"/>
  <c r="AX85" i="15"/>
  <c r="AY85" i="15"/>
  <c r="AZ85" i="15" s="1"/>
  <c r="AX86" i="15"/>
  <c r="AY86" i="15"/>
  <c r="AX87" i="15"/>
  <c r="AY87" i="15"/>
  <c r="AZ87" i="15" s="1"/>
  <c r="AX88" i="15"/>
  <c r="AY88" i="15"/>
  <c r="AX89" i="15"/>
  <c r="AY89" i="15"/>
  <c r="AZ89" i="15" s="1"/>
  <c r="AX90" i="15"/>
  <c r="AY90" i="15"/>
  <c r="AX91" i="15"/>
  <c r="AY91" i="15"/>
  <c r="AZ91" i="15" s="1"/>
  <c r="AX92" i="15"/>
  <c r="AY92" i="15"/>
  <c r="AX93" i="15"/>
  <c r="AY93" i="15"/>
  <c r="AZ93" i="15" s="1"/>
  <c r="AX94" i="15"/>
  <c r="AY94" i="15"/>
  <c r="AX95" i="15"/>
  <c r="AY95" i="15"/>
  <c r="AZ95" i="15" s="1"/>
  <c r="AX96" i="15"/>
  <c r="AY96" i="15"/>
  <c r="AX97" i="15"/>
  <c r="AY97" i="15"/>
  <c r="AZ97" i="15" s="1"/>
  <c r="AX98" i="15"/>
  <c r="AY98" i="15"/>
  <c r="AX99" i="15"/>
  <c r="AY99" i="15"/>
  <c r="AZ99" i="15" s="1"/>
  <c r="AX100" i="15"/>
  <c r="AY100" i="15"/>
  <c r="AX101" i="15"/>
  <c r="AY101" i="15"/>
  <c r="AZ101" i="15" s="1"/>
  <c r="AX102" i="15"/>
  <c r="AY102" i="15"/>
  <c r="AX103" i="15"/>
  <c r="AY103" i="15"/>
  <c r="AZ103" i="15" s="1"/>
  <c r="AX104" i="15"/>
  <c r="AY104" i="15"/>
  <c r="AX105" i="15"/>
  <c r="AY105" i="15"/>
  <c r="AZ105" i="15" s="1"/>
  <c r="AX106" i="15"/>
  <c r="AY106" i="15"/>
  <c r="AX107" i="15"/>
  <c r="AY107" i="15"/>
  <c r="AZ107" i="15" s="1"/>
  <c r="AX108" i="15"/>
  <c r="AY108" i="15"/>
  <c r="AX109" i="15"/>
  <c r="AY109" i="15"/>
  <c r="AZ109" i="15" s="1"/>
  <c r="AX110" i="15"/>
  <c r="AY110" i="15"/>
  <c r="AX111" i="15"/>
  <c r="AY111" i="15"/>
  <c r="AZ111" i="15" s="1"/>
  <c r="AX112" i="15"/>
  <c r="AY112" i="15"/>
  <c r="AX113" i="15"/>
  <c r="AY113" i="15"/>
  <c r="AZ113" i="15" s="1"/>
  <c r="AX114" i="15"/>
  <c r="AY114" i="15"/>
  <c r="AX115" i="15"/>
  <c r="AY115" i="15"/>
  <c r="AZ115" i="15" s="1"/>
  <c r="AX116" i="15"/>
  <c r="AY116" i="15"/>
  <c r="AX117" i="15"/>
  <c r="AY117" i="15"/>
  <c r="AZ117" i="15" s="1"/>
  <c r="AX118" i="15"/>
  <c r="AY118" i="15"/>
  <c r="AX119" i="15"/>
  <c r="AY119" i="15"/>
  <c r="AZ119" i="15" s="1"/>
  <c r="AX120" i="15"/>
  <c r="AY120" i="15"/>
  <c r="AX121" i="15"/>
  <c r="AY121" i="15"/>
  <c r="AZ121" i="15" s="1"/>
  <c r="AX122" i="15"/>
  <c r="AY122" i="15"/>
  <c r="AX123" i="15"/>
  <c r="AY123" i="15"/>
  <c r="AZ123" i="15" s="1"/>
  <c r="AX124" i="15"/>
  <c r="AY124" i="15"/>
  <c r="AX125" i="15"/>
  <c r="AY125" i="15"/>
  <c r="AZ125" i="15" s="1"/>
  <c r="AX126" i="15"/>
  <c r="AY126" i="15"/>
  <c r="AX127" i="15"/>
  <c r="AY127" i="15"/>
  <c r="AZ127" i="15" s="1"/>
  <c r="AX128" i="15"/>
  <c r="AY128" i="15"/>
  <c r="AX129" i="15"/>
  <c r="AY129" i="15"/>
  <c r="AZ129" i="15" s="1"/>
  <c r="AX130" i="15"/>
  <c r="AY130" i="15"/>
  <c r="AX131" i="15"/>
  <c r="AY131" i="15"/>
  <c r="AZ131" i="15" s="1"/>
  <c r="AX132" i="15"/>
  <c r="AY132" i="15"/>
  <c r="AX133" i="15"/>
  <c r="AY133" i="15"/>
  <c r="AZ133" i="15" s="1"/>
  <c r="AX134" i="15"/>
  <c r="AY134" i="15"/>
  <c r="AX135" i="15"/>
  <c r="AY135" i="15"/>
  <c r="AZ135" i="15" s="1"/>
  <c r="AX136" i="15"/>
  <c r="AY136" i="15"/>
  <c r="AX137" i="15"/>
  <c r="AY137" i="15"/>
  <c r="AZ137" i="15" s="1"/>
  <c r="AX138" i="15"/>
  <c r="AY138" i="15"/>
  <c r="AX139" i="15"/>
  <c r="AY139" i="15"/>
  <c r="AZ139" i="15" s="1"/>
  <c r="AY15" i="15"/>
  <c r="AX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W29" i="15"/>
  <c r="AW30" i="15"/>
  <c r="AW31" i="15"/>
  <c r="AW32" i="15"/>
  <c r="AW33" i="15"/>
  <c r="AW34" i="15"/>
  <c r="AW35" i="15"/>
  <c r="AW36" i="15"/>
  <c r="AW37" i="15"/>
  <c r="AW38" i="15"/>
  <c r="AW39" i="15"/>
  <c r="AW40" i="15"/>
  <c r="AW41" i="15"/>
  <c r="AW42" i="15"/>
  <c r="AW43" i="15"/>
  <c r="AW44" i="15"/>
  <c r="AW45" i="15"/>
  <c r="AW46" i="15"/>
  <c r="AW47" i="15"/>
  <c r="AW48" i="15"/>
  <c r="AW49" i="15"/>
  <c r="AW50" i="15"/>
  <c r="AW51" i="15"/>
  <c r="AW52" i="15"/>
  <c r="AW53" i="15"/>
  <c r="AW54" i="15"/>
  <c r="AW55" i="15"/>
  <c r="AW56" i="15"/>
  <c r="AW57" i="15"/>
  <c r="AW58" i="15"/>
  <c r="AW59" i="15"/>
  <c r="AW60" i="15"/>
  <c r="AW61" i="15"/>
  <c r="AW62" i="15"/>
  <c r="AW63" i="15"/>
  <c r="AW64" i="15"/>
  <c r="AW65" i="15"/>
  <c r="AW66" i="15"/>
  <c r="AW67" i="15"/>
  <c r="AW68" i="15"/>
  <c r="AW69" i="15"/>
  <c r="AW70" i="15"/>
  <c r="AW71" i="15"/>
  <c r="AW72" i="15"/>
  <c r="AW73" i="15"/>
  <c r="AW74" i="15"/>
  <c r="AW75" i="15"/>
  <c r="AW76" i="15"/>
  <c r="AW77" i="15"/>
  <c r="AW78" i="15"/>
  <c r="AW79" i="15"/>
  <c r="AW80" i="15"/>
  <c r="AW81" i="15"/>
  <c r="AW82" i="15"/>
  <c r="AW83" i="15"/>
  <c r="AW84" i="15"/>
  <c r="AW85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W110" i="15"/>
  <c r="AW111" i="15"/>
  <c r="AW112" i="15"/>
  <c r="AW113" i="15"/>
  <c r="AW114" i="15"/>
  <c r="AW115" i="15"/>
  <c r="AW116" i="15"/>
  <c r="AW117" i="15"/>
  <c r="AW118" i="15"/>
  <c r="AW119" i="15"/>
  <c r="AW120" i="15"/>
  <c r="AW121" i="15"/>
  <c r="AW122" i="15"/>
  <c r="AW123" i="15"/>
  <c r="AW124" i="15"/>
  <c r="AW125" i="15"/>
  <c r="AW126" i="15"/>
  <c r="AW127" i="15"/>
  <c r="AW128" i="15"/>
  <c r="AW129" i="15"/>
  <c r="AW130" i="15"/>
  <c r="AW131" i="15"/>
  <c r="AW132" i="15"/>
  <c r="AW133" i="15"/>
  <c r="AW134" i="15"/>
  <c r="AW135" i="15"/>
  <c r="AW136" i="15"/>
  <c r="AW137" i="15"/>
  <c r="AW138" i="15"/>
  <c r="AW139" i="15"/>
  <c r="AW140" i="15"/>
  <c r="AW141" i="15"/>
  <c r="AW142" i="15"/>
  <c r="AW143" i="15"/>
  <c r="AW144" i="15"/>
  <c r="AW145" i="15"/>
  <c r="AW146" i="15"/>
  <c r="AW147" i="15"/>
  <c r="AW148" i="15"/>
  <c r="AW149" i="15"/>
  <c r="AW150" i="15"/>
  <c r="AW151" i="15"/>
  <c r="AW152" i="15"/>
  <c r="AW153" i="15"/>
  <c r="AW154" i="15"/>
  <c r="AW155" i="15"/>
  <c r="AW156" i="15"/>
  <c r="AW157" i="15"/>
  <c r="AW158" i="15"/>
  <c r="AW159" i="15"/>
  <c r="AW160" i="15"/>
  <c r="AW161" i="15"/>
  <c r="AW162" i="15"/>
  <c r="AW163" i="15"/>
  <c r="AW164" i="15"/>
  <c r="AW165" i="15"/>
  <c r="AW166" i="15"/>
  <c r="AW167" i="15"/>
  <c r="AW168" i="15"/>
  <c r="AW169" i="15"/>
  <c r="AW170" i="15"/>
  <c r="AW171" i="15"/>
  <c r="AW172" i="15"/>
  <c r="AW173" i="15"/>
  <c r="AW174" i="15"/>
  <c r="AW175" i="15"/>
  <c r="AW176" i="15"/>
  <c r="AW177" i="15"/>
  <c r="AW178" i="15"/>
  <c r="AW179" i="15"/>
  <c r="AW180" i="15"/>
  <c r="AW181" i="15"/>
  <c r="AW182" i="15"/>
  <c r="AW183" i="15"/>
  <c r="AW184" i="15"/>
  <c r="AW185" i="15"/>
  <c r="AW186" i="15"/>
  <c r="AW187" i="15"/>
  <c r="AW188" i="15"/>
  <c r="AW189" i="15"/>
  <c r="AW190" i="15"/>
  <c r="AW191" i="15"/>
  <c r="AW192" i="15"/>
  <c r="AW193" i="15"/>
  <c r="AW194" i="15"/>
  <c r="AW195" i="15"/>
  <c r="AW196" i="15"/>
  <c r="AW197" i="15"/>
  <c r="AW198" i="15"/>
  <c r="AW199" i="15"/>
  <c r="AW200" i="15"/>
  <c r="AW201" i="15"/>
  <c r="AW202" i="15"/>
  <c r="AW203" i="15"/>
  <c r="AW204" i="15"/>
  <c r="AW205" i="15"/>
  <c r="AW206" i="15"/>
  <c r="AW207" i="15"/>
  <c r="AW208" i="15"/>
  <c r="AW209" i="15"/>
  <c r="AW210" i="15"/>
  <c r="AW211" i="15"/>
  <c r="AW212" i="15"/>
  <c r="AW213" i="15"/>
  <c r="AW214" i="15"/>
  <c r="AW215" i="15"/>
  <c r="AW216" i="15"/>
  <c r="AW217" i="15"/>
  <c r="AW218" i="15"/>
  <c r="AW219" i="15"/>
  <c r="AW220" i="15"/>
  <c r="AW221" i="15"/>
  <c r="AW222" i="15"/>
  <c r="AW223" i="15"/>
  <c r="AW224" i="15"/>
  <c r="AW225" i="15"/>
  <c r="AW226" i="15"/>
  <c r="AW227" i="15"/>
  <c r="AW228" i="15"/>
  <c r="AW229" i="15"/>
  <c r="AW230" i="15"/>
  <c r="AW231" i="15"/>
  <c r="AW232" i="15"/>
  <c r="AW233" i="15"/>
  <c r="AW234" i="15"/>
  <c r="AW235" i="15"/>
  <c r="AW236" i="15"/>
  <c r="AW237" i="15"/>
  <c r="AW238" i="15"/>
  <c r="AW239" i="15"/>
  <c r="AW240" i="15"/>
  <c r="AW241" i="15"/>
  <c r="AW242" i="15"/>
  <c r="AW243" i="15"/>
  <c r="AW244" i="15"/>
  <c r="AW245" i="15"/>
  <c r="AW246" i="15"/>
  <c r="AW247" i="15"/>
  <c r="AW248" i="15"/>
  <c r="AW249" i="15"/>
  <c r="AW250" i="15"/>
  <c r="AW251" i="15"/>
  <c r="AW252" i="15"/>
  <c r="AW253" i="15"/>
  <c r="AW254" i="15"/>
  <c r="AW15" i="15"/>
  <c r="AZ33" i="15" l="1"/>
  <c r="AZ21" i="15"/>
  <c r="AZ25" i="15"/>
  <c r="AZ29" i="15"/>
  <c r="AZ37" i="15"/>
  <c r="AZ41" i="15"/>
  <c r="AZ17" i="15"/>
  <c r="AZ55" i="15"/>
  <c r="AZ51" i="15"/>
  <c r="AZ47" i="15"/>
  <c r="AZ43" i="15"/>
  <c r="AZ35" i="15"/>
  <c r="AZ31" i="15"/>
  <c r="AZ23" i="15"/>
  <c r="AZ138" i="15"/>
  <c r="AZ134" i="15"/>
  <c r="AZ130" i="15"/>
  <c r="AZ126" i="15"/>
  <c r="AZ122" i="15"/>
  <c r="AZ118" i="15"/>
  <c r="AZ114" i="15"/>
  <c r="AZ110" i="15"/>
  <c r="AZ106" i="15"/>
  <c r="AZ102" i="15"/>
  <c r="AZ98" i="15"/>
  <c r="AZ94" i="15"/>
  <c r="AZ90" i="15"/>
  <c r="AZ86" i="15"/>
  <c r="AZ82" i="15"/>
  <c r="AZ136" i="15"/>
  <c r="AZ132" i="15"/>
  <c r="AZ128" i="15"/>
  <c r="AZ124" i="15"/>
  <c r="AZ120" i="15"/>
  <c r="AZ116" i="15"/>
  <c r="AZ112" i="15"/>
  <c r="AZ108" i="15"/>
  <c r="AZ104" i="15"/>
  <c r="AZ100" i="15"/>
  <c r="AZ96" i="15"/>
  <c r="AZ92" i="15"/>
  <c r="AZ88" i="15"/>
  <c r="AZ84" i="15"/>
  <c r="AZ76" i="15"/>
  <c r="AZ72" i="15"/>
  <c r="AZ68" i="15"/>
  <c r="AZ64" i="15"/>
  <c r="AZ60" i="15"/>
  <c r="AZ56" i="15"/>
  <c r="AZ52" i="15"/>
  <c r="AZ48" i="15"/>
  <c r="AZ44" i="15"/>
  <c r="AZ40" i="15"/>
  <c r="AZ36" i="15"/>
  <c r="AZ32" i="15"/>
  <c r="AZ24" i="15"/>
  <c r="AZ20" i="15"/>
  <c r="AZ16" i="15"/>
  <c r="AZ27" i="15"/>
  <c r="AZ19" i="15"/>
  <c r="AZ80" i="15"/>
  <c r="AZ15" i="15"/>
  <c r="AZ78" i="15"/>
  <c r="AZ74" i="15"/>
  <c r="AZ70" i="15"/>
  <c r="AZ66" i="15"/>
  <c r="AZ62" i="15"/>
  <c r="AZ58" i="15"/>
  <c r="AZ54" i="15"/>
  <c r="AZ50" i="15"/>
  <c r="AZ46" i="15"/>
  <c r="AZ42" i="15"/>
  <c r="AZ38" i="15"/>
  <c r="AZ34" i="15"/>
  <c r="AZ30" i="15"/>
  <c r="AZ26" i="15"/>
  <c r="AZ22" i="15"/>
  <c r="AZ18" i="15"/>
  <c r="AZ28" i="15"/>
  <c r="AZ45" i="15"/>
  <c r="AZ49" i="15"/>
  <c r="AZ39" i="15"/>
  <c r="E34" i="20"/>
  <c r="B44" i="1"/>
  <c r="C44" i="1"/>
  <c r="D44" i="1"/>
  <c r="E44" i="1"/>
  <c r="F44" i="1"/>
  <c r="G44" i="1"/>
  <c r="K44" i="1" l="1"/>
  <c r="D64" i="15" l="1"/>
  <c r="D65" i="15"/>
  <c r="D66" i="15"/>
  <c r="D67" i="15"/>
  <c r="D68" i="15"/>
  <c r="C64" i="15"/>
  <c r="C65" i="15"/>
  <c r="C66" i="15"/>
  <c r="C67" i="15"/>
  <c r="C68" i="15"/>
  <c r="B64" i="15"/>
  <c r="B65" i="15"/>
  <c r="B66" i="15"/>
  <c r="B67" i="15"/>
  <c r="B68" i="15"/>
  <c r="C63" i="15"/>
  <c r="B32" i="15"/>
  <c r="O128" i="1"/>
  <c r="B128" i="1"/>
  <c r="C128" i="1"/>
  <c r="D128" i="1"/>
  <c r="E128" i="1"/>
  <c r="F128" i="1"/>
  <c r="G128" i="1"/>
  <c r="K128" i="1"/>
  <c r="B127" i="1"/>
  <c r="H35" i="19"/>
  <c r="E31" i="19"/>
  <c r="E30" i="19"/>
  <c r="E29" i="19"/>
  <c r="K28" i="19"/>
  <c r="E28" i="19"/>
  <c r="H25" i="19"/>
  <c r="H24" i="19"/>
  <c r="D24" i="19"/>
  <c r="H23" i="19"/>
  <c r="D23" i="19"/>
  <c r="H22" i="19"/>
  <c r="D22" i="19"/>
  <c r="H21" i="19"/>
  <c r="P15" i="19"/>
  <c r="P14" i="19"/>
  <c r="O14" i="19"/>
  <c r="P13" i="19"/>
  <c r="O13" i="19"/>
  <c r="O12" i="19"/>
  <c r="AD6" i="19"/>
  <c r="AB6" i="19"/>
  <c r="Z6" i="19"/>
  <c r="E24" i="19" s="1"/>
  <c r="R6" i="19"/>
  <c r="I6" i="19"/>
  <c r="G6" i="19"/>
  <c r="C6" i="19"/>
  <c r="AB5" i="19"/>
  <c r="Z5" i="19"/>
  <c r="E23" i="19" s="1"/>
  <c r="R5" i="19"/>
  <c r="I5" i="19"/>
  <c r="G5" i="19"/>
  <c r="C5" i="19"/>
  <c r="AD4" i="19"/>
  <c r="Z4" i="19"/>
  <c r="AB4" i="19" s="1"/>
  <c r="R4" i="19"/>
  <c r="I4" i="19"/>
  <c r="I7" i="19" s="1"/>
  <c r="G4" i="19"/>
  <c r="C4" i="19"/>
  <c r="Z3" i="19"/>
  <c r="Z12" i="19" s="1"/>
  <c r="P3" i="19"/>
  <c r="R3" i="19" s="1"/>
  <c r="G3" i="19"/>
  <c r="C3" i="19"/>
  <c r="AD1" i="19"/>
  <c r="AD5" i="19" s="1"/>
  <c r="A82" i="1"/>
  <c r="N82" i="1"/>
  <c r="O82" i="1"/>
  <c r="H128" i="1"/>
  <c r="I34" i="1"/>
  <c r="I128" i="1" s="1"/>
  <c r="J34" i="1"/>
  <c r="L34" i="1"/>
  <c r="L128" i="1" s="1"/>
  <c r="M34" i="1"/>
  <c r="M128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J128" i="1" l="1"/>
  <c r="N128" i="1" s="1"/>
  <c r="J44" i="1"/>
  <c r="E21" i="19"/>
  <c r="D21" i="19"/>
  <c r="P7" i="19"/>
  <c r="P12" i="19"/>
  <c r="P16" i="19" s="1"/>
  <c r="E22" i="19"/>
  <c r="AB3" i="19"/>
  <c r="AD3" i="19"/>
  <c r="N34" i="1"/>
  <c r="E25" i="19" l="1"/>
  <c r="E34" i="19" l="1"/>
  <c r="C4" i="18" l="1"/>
  <c r="C5" i="18"/>
  <c r="C6" i="18"/>
  <c r="C3" i="18"/>
  <c r="G3" i="18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I5" i="1"/>
  <c r="I6" i="1"/>
  <c r="U3" i="1"/>
  <c r="U2" i="1" s="1"/>
  <c r="N22" i="7"/>
  <c r="N21" i="7"/>
  <c r="O30" i="7" l="1"/>
  <c r="O28" i="7"/>
  <c r="M28" i="7"/>
  <c r="M25" i="7"/>
  <c r="M23" i="7"/>
  <c r="H35" i="18" l="1"/>
  <c r="E31" i="18"/>
  <c r="E30" i="18"/>
  <c r="E29" i="18"/>
  <c r="K28" i="18"/>
  <c r="E28" i="18"/>
  <c r="H24" i="18"/>
  <c r="H23" i="18"/>
  <c r="E23" i="18"/>
  <c r="D23" i="18"/>
  <c r="H22" i="18"/>
  <c r="H25" i="18" s="1"/>
  <c r="D22" i="18"/>
  <c r="H21" i="18"/>
  <c r="D21" i="18"/>
  <c r="P15" i="18"/>
  <c r="P14" i="18"/>
  <c r="O14" i="18"/>
  <c r="P13" i="18"/>
  <c r="O13" i="18"/>
  <c r="Z12" i="18"/>
  <c r="E21" i="18" s="1"/>
  <c r="O12" i="18"/>
  <c r="Z6" i="18"/>
  <c r="AB6" i="18" s="1"/>
  <c r="I6" i="18"/>
  <c r="G6" i="18"/>
  <c r="AB5" i="18"/>
  <c r="Z5" i="18"/>
  <c r="R5" i="18"/>
  <c r="I5" i="18"/>
  <c r="G5" i="18"/>
  <c r="AB4" i="18"/>
  <c r="Z4" i="18"/>
  <c r="E22" i="18" s="1"/>
  <c r="R4" i="18"/>
  <c r="I4" i="18"/>
  <c r="I7" i="18" s="1"/>
  <c r="G4" i="18"/>
  <c r="Z3" i="18"/>
  <c r="P3" i="18"/>
  <c r="P7" i="18" s="1"/>
  <c r="AD1" i="18"/>
  <c r="AD5" i="18" s="1"/>
  <c r="R6" i="18" l="1"/>
  <c r="AD6" i="18"/>
  <c r="P12" i="18"/>
  <c r="P16" i="18" s="1"/>
  <c r="R3" i="18"/>
  <c r="D24" i="18"/>
  <c r="E24" i="18"/>
  <c r="AB3" i="18"/>
  <c r="AD3" i="18"/>
  <c r="AD4" i="18"/>
  <c r="H4" i="7"/>
  <c r="H5" i="7"/>
  <c r="H6" i="7"/>
  <c r="H7" i="7"/>
  <c r="H8" i="7"/>
  <c r="G8" i="7"/>
  <c r="E25" i="18" l="1"/>
  <c r="G7" i="7"/>
  <c r="Q1" i="15"/>
  <c r="Q2" i="15"/>
  <c r="Q3" i="15"/>
  <c r="E34" i="18" l="1"/>
  <c r="U11" i="4" l="1"/>
  <c r="U8" i="4"/>
  <c r="S11" i="4"/>
  <c r="Q11" i="4"/>
  <c r="Q10" i="4"/>
  <c r="Q9" i="4"/>
  <c r="Q8" i="4"/>
  <c r="C21" i="14" l="1"/>
  <c r="H47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I3" i="1"/>
  <c r="I44" i="1" s="1"/>
  <c r="M44" i="1" l="1"/>
  <c r="L44" i="1"/>
  <c r="B26" i="15"/>
  <c r="C26" i="15"/>
  <c r="D26" i="15"/>
  <c r="AC26" i="15"/>
  <c r="AD26" i="15"/>
  <c r="AE26" i="15"/>
  <c r="AF26" i="15"/>
  <c r="AG26" i="15"/>
  <c r="AH26" i="15"/>
  <c r="AI26" i="15"/>
  <c r="W26" i="15" s="1"/>
  <c r="AJ26" i="15"/>
  <c r="X26" i="15" s="1"/>
  <c r="AK26" i="15"/>
  <c r="Y26" i="15" s="1"/>
  <c r="AL26" i="15"/>
  <c r="AM26" i="15"/>
  <c r="AN26" i="15"/>
  <c r="AO26" i="15"/>
  <c r="Z26" i="15" s="1"/>
  <c r="AP26" i="15"/>
  <c r="AA26" i="15" s="1"/>
  <c r="AQ26" i="15"/>
  <c r="AB26" i="15" s="1"/>
  <c r="AR26" i="15"/>
  <c r="AS26" i="15"/>
  <c r="Q26" i="15" l="1"/>
  <c r="V26" i="15"/>
  <c r="T26" i="15"/>
  <c r="U26" i="15"/>
  <c r="S26" i="15"/>
  <c r="R26" i="15"/>
  <c r="C127" i="1"/>
  <c r="D127" i="1"/>
  <c r="E127" i="1"/>
  <c r="F127" i="1"/>
  <c r="G127" i="1"/>
  <c r="I127" i="1"/>
  <c r="J127" i="1"/>
  <c r="K127" i="1"/>
  <c r="L127" i="1"/>
  <c r="M127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H99" i="1"/>
  <c r="H100" i="1"/>
  <c r="H102" i="1"/>
  <c r="H103" i="1"/>
  <c r="H105" i="1"/>
  <c r="H106" i="1"/>
  <c r="H108" i="1"/>
  <c r="H111" i="1"/>
  <c r="H113" i="1"/>
  <c r="H115" i="1"/>
  <c r="H116" i="1"/>
  <c r="H118" i="1"/>
  <c r="H119" i="1"/>
  <c r="H121" i="1"/>
  <c r="H122" i="1"/>
  <c r="N29" i="1"/>
  <c r="N30" i="1"/>
  <c r="N32" i="1"/>
  <c r="N33" i="1"/>
  <c r="H104" i="1"/>
  <c r="C145" i="1"/>
  <c r="C146" i="1"/>
  <c r="C147" i="1"/>
  <c r="C148" i="1"/>
  <c r="C50" i="1"/>
  <c r="D50" i="1"/>
  <c r="E50" i="1"/>
  <c r="F50" i="1"/>
  <c r="G50" i="1"/>
  <c r="H50" i="1"/>
  <c r="I50" i="1"/>
  <c r="J50" i="1"/>
  <c r="K50" i="1"/>
  <c r="L50" i="1"/>
  <c r="M50" i="1"/>
  <c r="B50" i="1"/>
  <c r="C96" i="1"/>
  <c r="D96" i="1"/>
  <c r="E96" i="1"/>
  <c r="F96" i="1"/>
  <c r="G96" i="1"/>
  <c r="H96" i="1"/>
  <c r="I96" i="1"/>
  <c r="J96" i="1"/>
  <c r="K96" i="1"/>
  <c r="L96" i="1"/>
  <c r="M96" i="1"/>
  <c r="B96" i="1"/>
  <c r="B126" i="1"/>
  <c r="C126" i="1"/>
  <c r="D126" i="1"/>
  <c r="E126" i="1"/>
  <c r="F126" i="1"/>
  <c r="G126" i="1"/>
  <c r="I126" i="1"/>
  <c r="J126" i="1"/>
  <c r="K126" i="1"/>
  <c r="L126" i="1"/>
  <c r="M126" i="1"/>
  <c r="N77" i="1"/>
  <c r="N78" i="1"/>
  <c r="N79" i="1"/>
  <c r="N80" i="1"/>
  <c r="N8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C97" i="1"/>
  <c r="D97" i="1"/>
  <c r="D138" i="1" s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I98" i="1"/>
  <c r="J98" i="1"/>
  <c r="K98" i="1"/>
  <c r="L98" i="1"/>
  <c r="M98" i="1"/>
  <c r="C99" i="1"/>
  <c r="D99" i="1"/>
  <c r="E99" i="1"/>
  <c r="F99" i="1"/>
  <c r="G99" i="1"/>
  <c r="I99" i="1"/>
  <c r="J99" i="1"/>
  <c r="K99" i="1"/>
  <c r="L99" i="1"/>
  <c r="M99" i="1"/>
  <c r="C100" i="1"/>
  <c r="D100" i="1"/>
  <c r="E100" i="1"/>
  <c r="F100" i="1"/>
  <c r="G100" i="1"/>
  <c r="I100" i="1"/>
  <c r="J100" i="1"/>
  <c r="K100" i="1"/>
  <c r="L100" i="1"/>
  <c r="M100" i="1"/>
  <c r="C101" i="1"/>
  <c r="D101" i="1"/>
  <c r="E101" i="1"/>
  <c r="F101" i="1"/>
  <c r="G101" i="1"/>
  <c r="I101" i="1"/>
  <c r="J101" i="1"/>
  <c r="K101" i="1"/>
  <c r="L101" i="1"/>
  <c r="M101" i="1"/>
  <c r="C102" i="1"/>
  <c r="D102" i="1"/>
  <c r="E102" i="1"/>
  <c r="F102" i="1"/>
  <c r="G102" i="1"/>
  <c r="I102" i="1"/>
  <c r="J102" i="1"/>
  <c r="K102" i="1"/>
  <c r="L102" i="1"/>
  <c r="B6" i="21" s="1"/>
  <c r="M102" i="1"/>
  <c r="C103" i="1"/>
  <c r="D103" i="1"/>
  <c r="E103" i="1"/>
  <c r="F103" i="1"/>
  <c r="G103" i="1"/>
  <c r="I103" i="1"/>
  <c r="J103" i="1"/>
  <c r="K103" i="1"/>
  <c r="L103" i="1"/>
  <c r="M103" i="1"/>
  <c r="C104" i="1"/>
  <c r="D104" i="1"/>
  <c r="E104" i="1"/>
  <c r="F104" i="1"/>
  <c r="G104" i="1"/>
  <c r="I104" i="1"/>
  <c r="J104" i="1"/>
  <c r="K104" i="1"/>
  <c r="L104" i="1"/>
  <c r="M104" i="1"/>
  <c r="C105" i="1"/>
  <c r="D105" i="1"/>
  <c r="E105" i="1"/>
  <c r="F105" i="1"/>
  <c r="G105" i="1"/>
  <c r="I105" i="1"/>
  <c r="J105" i="1"/>
  <c r="K105" i="1"/>
  <c r="L105" i="1"/>
  <c r="M105" i="1"/>
  <c r="C106" i="1"/>
  <c r="D106" i="1"/>
  <c r="E106" i="1"/>
  <c r="F106" i="1"/>
  <c r="G106" i="1"/>
  <c r="I106" i="1"/>
  <c r="J106" i="1"/>
  <c r="K106" i="1"/>
  <c r="L106" i="1"/>
  <c r="M106" i="1"/>
  <c r="C107" i="1"/>
  <c r="D107" i="1"/>
  <c r="E107" i="1"/>
  <c r="F107" i="1"/>
  <c r="G107" i="1"/>
  <c r="I107" i="1"/>
  <c r="J107" i="1"/>
  <c r="K107" i="1"/>
  <c r="L107" i="1"/>
  <c r="M107" i="1"/>
  <c r="C108" i="1"/>
  <c r="D108" i="1"/>
  <c r="E108" i="1"/>
  <c r="F108" i="1"/>
  <c r="G108" i="1"/>
  <c r="I108" i="1"/>
  <c r="J108" i="1"/>
  <c r="K108" i="1"/>
  <c r="L108" i="1"/>
  <c r="M108" i="1"/>
  <c r="C109" i="1"/>
  <c r="D109" i="1"/>
  <c r="E109" i="1"/>
  <c r="F109" i="1"/>
  <c r="G109" i="1"/>
  <c r="I109" i="1"/>
  <c r="J109" i="1"/>
  <c r="K109" i="1"/>
  <c r="L109" i="1"/>
  <c r="M109" i="1"/>
  <c r="C110" i="1"/>
  <c r="D110" i="1"/>
  <c r="E110" i="1"/>
  <c r="F110" i="1"/>
  <c r="G110" i="1"/>
  <c r="I110" i="1"/>
  <c r="J110" i="1"/>
  <c r="K110" i="1"/>
  <c r="L110" i="1"/>
  <c r="M110" i="1"/>
  <c r="C111" i="1"/>
  <c r="D111" i="1"/>
  <c r="E111" i="1"/>
  <c r="F111" i="1"/>
  <c r="G111" i="1"/>
  <c r="I111" i="1"/>
  <c r="J111" i="1"/>
  <c r="K111" i="1"/>
  <c r="L111" i="1"/>
  <c r="M111" i="1"/>
  <c r="C112" i="1"/>
  <c r="D112" i="1"/>
  <c r="E112" i="1"/>
  <c r="F112" i="1"/>
  <c r="G112" i="1"/>
  <c r="I112" i="1"/>
  <c r="J112" i="1"/>
  <c r="K112" i="1"/>
  <c r="L112" i="1"/>
  <c r="M112" i="1"/>
  <c r="C113" i="1"/>
  <c r="D113" i="1"/>
  <c r="E113" i="1"/>
  <c r="F113" i="1"/>
  <c r="G113" i="1"/>
  <c r="I113" i="1"/>
  <c r="J113" i="1"/>
  <c r="K113" i="1"/>
  <c r="L113" i="1"/>
  <c r="M113" i="1"/>
  <c r="C114" i="1"/>
  <c r="D114" i="1"/>
  <c r="E114" i="1"/>
  <c r="F114" i="1"/>
  <c r="G114" i="1"/>
  <c r="I114" i="1"/>
  <c r="J114" i="1"/>
  <c r="K114" i="1"/>
  <c r="L114" i="1"/>
  <c r="M114" i="1"/>
  <c r="C115" i="1"/>
  <c r="D115" i="1"/>
  <c r="E115" i="1"/>
  <c r="F115" i="1"/>
  <c r="G115" i="1"/>
  <c r="I115" i="1"/>
  <c r="J115" i="1"/>
  <c r="K115" i="1"/>
  <c r="L115" i="1"/>
  <c r="M115" i="1"/>
  <c r="C116" i="1"/>
  <c r="D116" i="1"/>
  <c r="E116" i="1"/>
  <c r="F116" i="1"/>
  <c r="G116" i="1"/>
  <c r="I116" i="1"/>
  <c r="J116" i="1"/>
  <c r="K116" i="1"/>
  <c r="L116" i="1"/>
  <c r="M116" i="1"/>
  <c r="C117" i="1"/>
  <c r="D117" i="1"/>
  <c r="E117" i="1"/>
  <c r="F117" i="1"/>
  <c r="G117" i="1"/>
  <c r="I117" i="1"/>
  <c r="J117" i="1"/>
  <c r="K117" i="1"/>
  <c r="L117" i="1"/>
  <c r="M117" i="1"/>
  <c r="C118" i="1"/>
  <c r="D118" i="1"/>
  <c r="E118" i="1"/>
  <c r="F118" i="1"/>
  <c r="G118" i="1"/>
  <c r="I118" i="1"/>
  <c r="J118" i="1"/>
  <c r="K118" i="1"/>
  <c r="L118" i="1"/>
  <c r="M118" i="1"/>
  <c r="C119" i="1"/>
  <c r="D119" i="1"/>
  <c r="E119" i="1"/>
  <c r="F119" i="1"/>
  <c r="G119" i="1"/>
  <c r="I119" i="1"/>
  <c r="J119" i="1"/>
  <c r="K119" i="1"/>
  <c r="L119" i="1"/>
  <c r="M119" i="1"/>
  <c r="C120" i="1"/>
  <c r="D120" i="1"/>
  <c r="E120" i="1"/>
  <c r="F120" i="1"/>
  <c r="G120" i="1"/>
  <c r="I120" i="1"/>
  <c r="J120" i="1"/>
  <c r="K120" i="1"/>
  <c r="L120" i="1"/>
  <c r="M120" i="1"/>
  <c r="C121" i="1"/>
  <c r="D121" i="1"/>
  <c r="E121" i="1"/>
  <c r="F121" i="1"/>
  <c r="G121" i="1"/>
  <c r="I121" i="1"/>
  <c r="J121" i="1"/>
  <c r="K121" i="1"/>
  <c r="L121" i="1"/>
  <c r="M121" i="1"/>
  <c r="C122" i="1"/>
  <c r="D122" i="1"/>
  <c r="E122" i="1"/>
  <c r="F122" i="1"/>
  <c r="G122" i="1"/>
  <c r="I122" i="1"/>
  <c r="J122" i="1"/>
  <c r="K122" i="1"/>
  <c r="L122" i="1"/>
  <c r="M122" i="1"/>
  <c r="C123" i="1"/>
  <c r="D123" i="1"/>
  <c r="E123" i="1"/>
  <c r="F123" i="1"/>
  <c r="G123" i="1"/>
  <c r="I123" i="1"/>
  <c r="J123" i="1"/>
  <c r="K123" i="1"/>
  <c r="L123" i="1"/>
  <c r="M123" i="1"/>
  <c r="C124" i="1"/>
  <c r="D124" i="1"/>
  <c r="E124" i="1"/>
  <c r="F124" i="1"/>
  <c r="G124" i="1"/>
  <c r="I124" i="1"/>
  <c r="J124" i="1"/>
  <c r="K124" i="1"/>
  <c r="L124" i="1"/>
  <c r="M124" i="1"/>
  <c r="C125" i="1"/>
  <c r="D125" i="1"/>
  <c r="E125" i="1"/>
  <c r="F125" i="1"/>
  <c r="G125" i="1"/>
  <c r="I125" i="1"/>
  <c r="J125" i="1"/>
  <c r="K125" i="1"/>
  <c r="L125" i="1"/>
  <c r="M125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O75" i="1"/>
  <c r="O76" i="1"/>
  <c r="O77" i="1"/>
  <c r="O78" i="1"/>
  <c r="O79" i="1"/>
  <c r="O80" i="1"/>
  <c r="O81" i="1"/>
  <c r="C5" i="16"/>
  <c r="A5" i="16" s="1"/>
  <c r="C6" i="16"/>
  <c r="A6" i="16" s="1"/>
  <c r="C7" i="16"/>
  <c r="C8" i="16"/>
  <c r="M8" i="16" s="1"/>
  <c r="C9" i="16"/>
  <c r="C10" i="16"/>
  <c r="C11" i="16"/>
  <c r="M11" i="16" s="1"/>
  <c r="C12" i="16"/>
  <c r="C13" i="16"/>
  <c r="C14" i="16"/>
  <c r="C15" i="16"/>
  <c r="N15" i="16" s="1"/>
  <c r="C16" i="16"/>
  <c r="C17" i="16"/>
  <c r="A17" i="16" s="1"/>
  <c r="C18" i="16"/>
  <c r="C19" i="16"/>
  <c r="M19" i="16" s="1"/>
  <c r="C20" i="16"/>
  <c r="C21" i="16"/>
  <c r="C22" i="16"/>
  <c r="J22" i="16" s="1"/>
  <c r="C23" i="16"/>
  <c r="O23" i="16" s="1"/>
  <c r="C24" i="16"/>
  <c r="C25" i="16"/>
  <c r="C26" i="16"/>
  <c r="C27" i="16"/>
  <c r="M27" i="16" s="1"/>
  <c r="C28" i="16"/>
  <c r="C29" i="16"/>
  <c r="C30" i="16"/>
  <c r="J30" i="16" s="1"/>
  <c r="C31" i="16"/>
  <c r="C32" i="16"/>
  <c r="C33" i="16"/>
  <c r="C34" i="16"/>
  <c r="C35" i="16"/>
  <c r="M35" i="16" s="1"/>
  <c r="C36" i="16"/>
  <c r="C37" i="16"/>
  <c r="O37" i="16" s="1"/>
  <c r="C38" i="16"/>
  <c r="J38" i="16" s="1"/>
  <c r="C39" i="16"/>
  <c r="A39" i="16" s="1"/>
  <c r="C40" i="16"/>
  <c r="C41" i="16"/>
  <c r="A41" i="16" s="1"/>
  <c r="C42" i="16"/>
  <c r="I42" i="16" s="1"/>
  <c r="C43" i="16"/>
  <c r="M43" i="16" s="1"/>
  <c r="C44" i="16"/>
  <c r="A44" i="16" s="1"/>
  <c r="C45" i="16"/>
  <c r="O45" i="16" s="1"/>
  <c r="C46" i="16"/>
  <c r="A46" i="16" s="1"/>
  <c r="C47" i="16"/>
  <c r="O47" i="16" s="1"/>
  <c r="C48" i="16"/>
  <c r="C49" i="16"/>
  <c r="A49" i="16" s="1"/>
  <c r="C50" i="16"/>
  <c r="I50" i="16" s="1"/>
  <c r="C51" i="16"/>
  <c r="M51" i="16" s="1"/>
  <c r="C52" i="16"/>
  <c r="A52" i="16" s="1"/>
  <c r="C53" i="16"/>
  <c r="O53" i="16" s="1"/>
  <c r="C54" i="16"/>
  <c r="J54" i="16" s="1"/>
  <c r="C55" i="16"/>
  <c r="A55" i="16" s="1"/>
  <c r="C56" i="16"/>
  <c r="C57" i="16"/>
  <c r="A57" i="16" s="1"/>
  <c r="C58" i="16"/>
  <c r="I58" i="16" s="1"/>
  <c r="C59" i="16"/>
  <c r="M59" i="16" s="1"/>
  <c r="C60" i="16"/>
  <c r="C61" i="16"/>
  <c r="O61" i="16" s="1"/>
  <c r="C62" i="16"/>
  <c r="J62" i="16" s="1"/>
  <c r="C63" i="16"/>
  <c r="O63" i="16" s="1"/>
  <c r="C64" i="16"/>
  <c r="C65" i="16"/>
  <c r="C66" i="16"/>
  <c r="C67" i="16"/>
  <c r="M67" i="16" s="1"/>
  <c r="C68" i="16"/>
  <c r="A68" i="16" s="1"/>
  <c r="C69" i="16"/>
  <c r="O69" i="16" s="1"/>
  <c r="C70" i="16"/>
  <c r="J70" i="16" s="1"/>
  <c r="C71" i="16"/>
  <c r="H71" i="16" s="1"/>
  <c r="C72" i="16"/>
  <c r="C73" i="16"/>
  <c r="C74" i="16"/>
  <c r="C75" i="16"/>
  <c r="C76" i="16"/>
  <c r="C77" i="16"/>
  <c r="C78" i="16"/>
  <c r="C79" i="16"/>
  <c r="C80" i="16"/>
  <c r="C81" i="16"/>
  <c r="I81" i="16" s="1"/>
  <c r="C82" i="16"/>
  <c r="C83" i="16"/>
  <c r="J83" i="16" s="1"/>
  <c r="C84" i="16"/>
  <c r="C85" i="16"/>
  <c r="C86" i="16"/>
  <c r="C87" i="16"/>
  <c r="C88" i="16"/>
  <c r="C89" i="16"/>
  <c r="H89" i="16" s="1"/>
  <c r="C90" i="16"/>
  <c r="C91" i="16"/>
  <c r="C92" i="16"/>
  <c r="C93" i="16"/>
  <c r="C94" i="16"/>
  <c r="C95" i="16"/>
  <c r="C96" i="16"/>
  <c r="H96" i="16" s="1"/>
  <c r="C97" i="16"/>
  <c r="I97" i="16" s="1"/>
  <c r="C98" i="16"/>
  <c r="C99" i="16"/>
  <c r="C100" i="16"/>
  <c r="C101" i="16"/>
  <c r="C102" i="16"/>
  <c r="C103" i="16"/>
  <c r="C104" i="16"/>
  <c r="C105" i="16"/>
  <c r="H105" i="16" s="1"/>
  <c r="C106" i="16"/>
  <c r="J106" i="16" s="1"/>
  <c r="C107" i="16"/>
  <c r="C108" i="16"/>
  <c r="C109" i="16"/>
  <c r="C110" i="16"/>
  <c r="C111" i="16"/>
  <c r="C112" i="16"/>
  <c r="C113" i="16"/>
  <c r="C114" i="16"/>
  <c r="C115" i="16"/>
  <c r="C116" i="16"/>
  <c r="C117" i="16"/>
  <c r="I117" i="16" s="1"/>
  <c r="C118" i="16"/>
  <c r="C119" i="16"/>
  <c r="C120" i="16"/>
  <c r="C121" i="16"/>
  <c r="H121" i="16" s="1"/>
  <c r="C122" i="16"/>
  <c r="C123" i="16"/>
  <c r="C124" i="16"/>
  <c r="H124" i="16" s="1"/>
  <c r="C125" i="16"/>
  <c r="C126" i="16"/>
  <c r="C127" i="16"/>
  <c r="N127" i="16" s="1"/>
  <c r="C128" i="16"/>
  <c r="C129" i="16"/>
  <c r="C130" i="16"/>
  <c r="C131" i="16"/>
  <c r="C132" i="16"/>
  <c r="C133" i="16"/>
  <c r="C134" i="16"/>
  <c r="C135" i="16"/>
  <c r="C136" i="16"/>
  <c r="C137" i="16"/>
  <c r="C138" i="16"/>
  <c r="J138" i="16" s="1"/>
  <c r="C139" i="16"/>
  <c r="C140" i="16"/>
  <c r="C141" i="16"/>
  <c r="C142" i="16"/>
  <c r="I142" i="16" s="1"/>
  <c r="C143" i="16"/>
  <c r="C144" i="16"/>
  <c r="C145" i="16"/>
  <c r="I145" i="16" s="1"/>
  <c r="C146" i="16"/>
  <c r="C147" i="16"/>
  <c r="C148" i="16"/>
  <c r="C149" i="16"/>
  <c r="C150" i="16"/>
  <c r="C151" i="16"/>
  <c r="C152" i="16"/>
  <c r="H152" i="16" s="1"/>
  <c r="C153" i="16"/>
  <c r="I153" i="16" s="1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H168" i="16" s="1"/>
  <c r="C169" i="16"/>
  <c r="I169" i="16" s="1"/>
  <c r="C170" i="16"/>
  <c r="C171" i="16"/>
  <c r="C172" i="16"/>
  <c r="H172" i="16" s="1"/>
  <c r="C173" i="16"/>
  <c r="I173" i="16" s="1"/>
  <c r="C174" i="16"/>
  <c r="C175" i="16"/>
  <c r="C176" i="16"/>
  <c r="C177" i="16"/>
  <c r="C178" i="16"/>
  <c r="C179" i="16"/>
  <c r="C180" i="16"/>
  <c r="C181" i="16"/>
  <c r="C182" i="16"/>
  <c r="C183" i="16"/>
  <c r="C184" i="16"/>
  <c r="H184" i="16" s="1"/>
  <c r="C185" i="16"/>
  <c r="H185" i="16" s="1"/>
  <c r="C186" i="16"/>
  <c r="J186" i="16" s="1"/>
  <c r="C187" i="16"/>
  <c r="C188" i="16"/>
  <c r="C189" i="16"/>
  <c r="C190" i="16"/>
  <c r="C191" i="16"/>
  <c r="I191" i="16" s="1"/>
  <c r="C192" i="16"/>
  <c r="H192" i="16" s="1"/>
  <c r="C193" i="16"/>
  <c r="C194" i="16"/>
  <c r="H194" i="16" s="1"/>
  <c r="C195" i="16"/>
  <c r="J195" i="16" s="1"/>
  <c r="C196" i="16"/>
  <c r="C197" i="16"/>
  <c r="C198" i="16"/>
  <c r="C199" i="16"/>
  <c r="I199" i="16" s="1"/>
  <c r="C200" i="16"/>
  <c r="C201" i="16"/>
  <c r="H201" i="16" s="1"/>
  <c r="C202" i="16"/>
  <c r="H202" i="16" s="1"/>
  <c r="C203" i="16"/>
  <c r="C204" i="16"/>
  <c r="J204" i="16" s="1"/>
  <c r="C205" i="16"/>
  <c r="I205" i="16" s="1"/>
  <c r="C206" i="16"/>
  <c r="C207" i="16"/>
  <c r="C208" i="16"/>
  <c r="C209" i="16"/>
  <c r="C210" i="16"/>
  <c r="C211" i="16"/>
  <c r="C212" i="16"/>
  <c r="C213" i="16"/>
  <c r="C214" i="16"/>
  <c r="C215" i="16"/>
  <c r="I215" i="16" s="1"/>
  <c r="C216" i="16"/>
  <c r="M216" i="16" s="1"/>
  <c r="C217" i="16"/>
  <c r="C218" i="16"/>
  <c r="C219" i="16"/>
  <c r="C220" i="16"/>
  <c r="C221" i="16"/>
  <c r="C222" i="16"/>
  <c r="C223" i="16"/>
  <c r="I223" i="16" s="1"/>
  <c r="C224" i="16"/>
  <c r="H224" i="16" s="1"/>
  <c r="C225" i="16"/>
  <c r="C226" i="16"/>
  <c r="C227" i="16"/>
  <c r="C228" i="16"/>
  <c r="C229" i="16"/>
  <c r="C230" i="16"/>
  <c r="C231" i="16"/>
  <c r="I231" i="16" s="1"/>
  <c r="C232" i="16"/>
  <c r="C233" i="16"/>
  <c r="H233" i="16" s="1"/>
  <c r="C234" i="16"/>
  <c r="H234" i="16" s="1"/>
  <c r="C235" i="16"/>
  <c r="C236" i="16"/>
  <c r="C237" i="16"/>
  <c r="I237" i="16" s="1"/>
  <c r="C238" i="16"/>
  <c r="C239" i="16"/>
  <c r="C240" i="16"/>
  <c r="H240" i="16" s="1"/>
  <c r="C241" i="16"/>
  <c r="H241" i="16" s="1"/>
  <c r="C242" i="16"/>
  <c r="H242" i="16" s="1"/>
  <c r="C243" i="16"/>
  <c r="J243" i="16" s="1"/>
  <c r="C244" i="16"/>
  <c r="C245" i="16"/>
  <c r="C246" i="16"/>
  <c r="C247" i="16"/>
  <c r="I247" i="16" s="1"/>
  <c r="C248" i="16"/>
  <c r="H248" i="16" s="1"/>
  <c r="C249" i="16"/>
  <c r="H249" i="16" s="1"/>
  <c r="C250" i="16"/>
  <c r="J250" i="16" s="1"/>
  <c r="C251" i="16"/>
  <c r="J251" i="16" s="1"/>
  <c r="C252" i="16"/>
  <c r="J252" i="16" s="1"/>
  <c r="C253" i="16"/>
  <c r="C254" i="16"/>
  <c r="C255" i="16"/>
  <c r="I255" i="16" s="1"/>
  <c r="C256" i="16"/>
  <c r="H256" i="16" s="1"/>
  <c r="C257" i="16"/>
  <c r="C258" i="16"/>
  <c r="J258" i="16" s="1"/>
  <c r="C259" i="16"/>
  <c r="J259" i="16" s="1"/>
  <c r="C260" i="16"/>
  <c r="C261" i="16"/>
  <c r="C262" i="16"/>
  <c r="C263" i="16"/>
  <c r="C264" i="16"/>
  <c r="C265" i="16"/>
  <c r="C266" i="16"/>
  <c r="C267" i="16"/>
  <c r="C268" i="16"/>
  <c r="C269" i="16"/>
  <c r="I269" i="16" s="1"/>
  <c r="C270" i="16"/>
  <c r="I270" i="16" s="1"/>
  <c r="C271" i="16"/>
  <c r="C272" i="16"/>
  <c r="H272" i="16" s="1"/>
  <c r="C273" i="16"/>
  <c r="C274" i="16"/>
  <c r="C275" i="16"/>
  <c r="C276" i="16"/>
  <c r="C277" i="16"/>
  <c r="C278" i="16"/>
  <c r="C279" i="16"/>
  <c r="N279" i="16" s="1"/>
  <c r="C280" i="16"/>
  <c r="H280" i="16" s="1"/>
  <c r="C281" i="16"/>
  <c r="H281" i="16" s="1"/>
  <c r="C282" i="16"/>
  <c r="C283" i="16"/>
  <c r="C284" i="16"/>
  <c r="C285" i="16"/>
  <c r="C286" i="16"/>
  <c r="C287" i="16"/>
  <c r="I287" i="16" s="1"/>
  <c r="C288" i="16"/>
  <c r="H288" i="16" s="1"/>
  <c r="C289" i="16"/>
  <c r="C290" i="16"/>
  <c r="J290" i="16" s="1"/>
  <c r="C291" i="16"/>
  <c r="C292" i="16"/>
  <c r="C293" i="16"/>
  <c r="C294" i="16"/>
  <c r="C295" i="16"/>
  <c r="C296" i="16"/>
  <c r="C297" i="16"/>
  <c r="H297" i="16" s="1"/>
  <c r="C298" i="16"/>
  <c r="H298" i="16" s="1"/>
  <c r="C299" i="16"/>
  <c r="C300" i="16"/>
  <c r="J300" i="16" s="1"/>
  <c r="C301" i="16"/>
  <c r="C302" i="16"/>
  <c r="C303" i="16"/>
  <c r="C304" i="16"/>
  <c r="H304" i="16" s="1"/>
  <c r="C305" i="16"/>
  <c r="H305" i="16" s="1"/>
  <c r="C306" i="16"/>
  <c r="H306" i="16" s="1"/>
  <c r="C307" i="16"/>
  <c r="J307" i="16" s="1"/>
  <c r="C308" i="16"/>
  <c r="J308" i="16" s="1"/>
  <c r="C309" i="16"/>
  <c r="I309" i="16" s="1"/>
  <c r="C310" i="16"/>
  <c r="C311" i="16"/>
  <c r="C312" i="16"/>
  <c r="C313" i="16"/>
  <c r="C314" i="16"/>
  <c r="C315" i="16"/>
  <c r="C316" i="16"/>
  <c r="C317" i="16"/>
  <c r="C318" i="16"/>
  <c r="I318" i="16" s="1"/>
  <c r="C319" i="16"/>
  <c r="I319" i="16" s="1"/>
  <c r="C320" i="16"/>
  <c r="C321" i="16"/>
  <c r="C322" i="16"/>
  <c r="C323" i="16"/>
  <c r="C324" i="16"/>
  <c r="C325" i="16"/>
  <c r="C326" i="16"/>
  <c r="C327" i="16"/>
  <c r="C328" i="16"/>
  <c r="C329" i="16"/>
  <c r="C330" i="16"/>
  <c r="J330" i="16" s="1"/>
  <c r="C331" i="16"/>
  <c r="C332" i="16"/>
  <c r="J332" i="16" s="1"/>
  <c r="C333" i="16"/>
  <c r="I333" i="16" s="1"/>
  <c r="C334" i="16"/>
  <c r="C335" i="16"/>
  <c r="C336" i="16"/>
  <c r="H336" i="16" s="1"/>
  <c r="C337" i="16"/>
  <c r="I337" i="16" s="1"/>
  <c r="C338" i="16"/>
  <c r="H338" i="16" s="1"/>
  <c r="C339" i="16"/>
  <c r="H339" i="16" s="1"/>
  <c r="C340" i="16"/>
  <c r="C341" i="16"/>
  <c r="J341" i="16" s="1"/>
  <c r="C342" i="16"/>
  <c r="C343" i="16"/>
  <c r="I343" i="16" s="1"/>
  <c r="C344" i="16"/>
  <c r="I344" i="16" s="1"/>
  <c r="C345" i="16"/>
  <c r="C346" i="16"/>
  <c r="C347" i="16"/>
  <c r="C348" i="16"/>
  <c r="C349" i="16"/>
  <c r="I349" i="16" s="1"/>
  <c r="C350" i="16"/>
  <c r="C351" i="16"/>
  <c r="C352" i="16"/>
  <c r="H352" i="16" s="1"/>
  <c r="C353" i="16"/>
  <c r="I353" i="16" s="1"/>
  <c r="C354" i="16"/>
  <c r="H354" i="16" s="1"/>
  <c r="C355" i="16"/>
  <c r="H355" i="16" s="1"/>
  <c r="C356" i="16"/>
  <c r="C357" i="16"/>
  <c r="C358" i="16"/>
  <c r="C359" i="16"/>
  <c r="I359" i="16" s="1"/>
  <c r="C360" i="16"/>
  <c r="I360" i="16" s="1"/>
  <c r="C361" i="16"/>
  <c r="C362" i="16"/>
  <c r="C363" i="16"/>
  <c r="C364" i="16"/>
  <c r="H364" i="16" s="1"/>
  <c r="C365" i="16"/>
  <c r="J365" i="16" s="1"/>
  <c r="C366" i="16"/>
  <c r="C367" i="16"/>
  <c r="C368" i="16"/>
  <c r="H368" i="16" s="1"/>
  <c r="C369" i="16"/>
  <c r="I369" i="16" s="1"/>
  <c r="C370" i="16"/>
  <c r="H370" i="16" s="1"/>
  <c r="C371" i="16"/>
  <c r="H371" i="16" s="1"/>
  <c r="C372" i="16"/>
  <c r="C373" i="16"/>
  <c r="C374" i="16"/>
  <c r="C375" i="16"/>
  <c r="I375" i="16" s="1"/>
  <c r="C376" i="16"/>
  <c r="I376" i="16" s="1"/>
  <c r="C377" i="16"/>
  <c r="C378" i="16"/>
  <c r="C379" i="16"/>
  <c r="C380" i="16"/>
  <c r="H380" i="16" s="1"/>
  <c r="C381" i="16"/>
  <c r="J381" i="16" s="1"/>
  <c r="C382" i="16"/>
  <c r="C383" i="16"/>
  <c r="C384" i="16"/>
  <c r="H384" i="16" s="1"/>
  <c r="C385" i="16"/>
  <c r="I385" i="16" s="1"/>
  <c r="C386" i="16"/>
  <c r="H386" i="16" s="1"/>
  <c r="C387" i="16"/>
  <c r="C388" i="16"/>
  <c r="I388" i="16" s="1"/>
  <c r="C389" i="16"/>
  <c r="I389" i="16" s="1"/>
  <c r="C390" i="16"/>
  <c r="C391" i="16"/>
  <c r="C392" i="16"/>
  <c r="H392" i="16" s="1"/>
  <c r="C393" i="16"/>
  <c r="C394" i="16"/>
  <c r="H394" i="16" s="1"/>
  <c r="C395" i="16"/>
  <c r="H395" i="16" s="1"/>
  <c r="C396" i="16"/>
  <c r="A396" i="16" s="1"/>
  <c r="C397" i="16"/>
  <c r="P397" i="16" s="1"/>
  <c r="C398" i="16"/>
  <c r="Q398" i="16" s="1"/>
  <c r="C399" i="16"/>
  <c r="K399" i="16" s="1"/>
  <c r="C400" i="16"/>
  <c r="K400" i="16" s="1"/>
  <c r="C4" i="16"/>
  <c r="N4" i="16" s="1"/>
  <c r="G10" i="15"/>
  <c r="M3" i="15" s="1"/>
  <c r="E4" i="15"/>
  <c r="B5" i="21" l="1"/>
  <c r="B3" i="21"/>
  <c r="B4" i="21"/>
  <c r="B5" i="20"/>
  <c r="B3" i="20"/>
  <c r="B4" i="20"/>
  <c r="B6" i="20"/>
  <c r="C138" i="1"/>
  <c r="J138" i="1"/>
  <c r="I138" i="1"/>
  <c r="G138" i="1"/>
  <c r="F138" i="1"/>
  <c r="M138" i="1"/>
  <c r="E138" i="1"/>
  <c r="L138" i="1"/>
  <c r="K138" i="1"/>
  <c r="H44" i="1"/>
  <c r="H110" i="1"/>
  <c r="H101" i="1"/>
  <c r="H114" i="1"/>
  <c r="N31" i="1"/>
  <c r="H125" i="1"/>
  <c r="N125" i="1" s="1"/>
  <c r="H117" i="1"/>
  <c r="H112" i="1"/>
  <c r="H120" i="1"/>
  <c r="J395" i="16"/>
  <c r="K397" i="16"/>
  <c r="A395" i="16"/>
  <c r="O400" i="16"/>
  <c r="K396" i="16"/>
  <c r="A394" i="16"/>
  <c r="N400" i="16"/>
  <c r="Q397" i="16"/>
  <c r="N398" i="16"/>
  <c r="Q396" i="16"/>
  <c r="O395" i="16"/>
  <c r="Q395" i="16"/>
  <c r="N395" i="16"/>
  <c r="P396" i="16"/>
  <c r="I396" i="16"/>
  <c r="M395" i="16"/>
  <c r="P395" i="16"/>
  <c r="H396" i="16"/>
  <c r="K398" i="16"/>
  <c r="P394" i="16"/>
  <c r="H399" i="16"/>
  <c r="J400" i="16"/>
  <c r="H398" i="16"/>
  <c r="I395" i="16"/>
  <c r="M400" i="16"/>
  <c r="N397" i="16"/>
  <c r="O394" i="16"/>
  <c r="K395" i="16"/>
  <c r="Q394" i="16"/>
  <c r="A400" i="16"/>
  <c r="I400" i="16"/>
  <c r="J397" i="16"/>
  <c r="O399" i="16"/>
  <c r="M397" i="16"/>
  <c r="N394" i="16"/>
  <c r="K394" i="16"/>
  <c r="P400" i="16"/>
  <c r="A399" i="16"/>
  <c r="J398" i="16"/>
  <c r="M398" i="16"/>
  <c r="I398" i="16"/>
  <c r="H400" i="16"/>
  <c r="I397" i="16"/>
  <c r="J394" i="16"/>
  <c r="N399" i="16"/>
  <c r="O396" i="16"/>
  <c r="M394" i="16"/>
  <c r="Q400" i="16"/>
  <c r="P399" i="16"/>
  <c r="A398" i="16"/>
  <c r="O397" i="16"/>
  <c r="J399" i="16"/>
  <c r="H397" i="16"/>
  <c r="I394" i="16"/>
  <c r="M399" i="16"/>
  <c r="N396" i="16"/>
  <c r="Q399" i="16"/>
  <c r="P398" i="16"/>
  <c r="A397" i="16"/>
  <c r="I399" i="16"/>
  <c r="J396" i="16"/>
  <c r="O398" i="16"/>
  <c r="M396" i="16"/>
  <c r="H376" i="16"/>
  <c r="J385" i="16"/>
  <c r="J370" i="16"/>
  <c r="J298" i="16"/>
  <c r="H360" i="16"/>
  <c r="H290" i="16"/>
  <c r="J194" i="16"/>
  <c r="J354" i="16"/>
  <c r="H344" i="16"/>
  <c r="J338" i="16"/>
  <c r="I392" i="16"/>
  <c r="A373" i="16"/>
  <c r="P373" i="16"/>
  <c r="Q373" i="16"/>
  <c r="K373" i="16"/>
  <c r="O373" i="16"/>
  <c r="M373" i="16"/>
  <c r="N373" i="16"/>
  <c r="H373" i="16"/>
  <c r="A325" i="16"/>
  <c r="P325" i="16"/>
  <c r="Q325" i="16"/>
  <c r="K325" i="16"/>
  <c r="M325" i="16"/>
  <c r="O325" i="16"/>
  <c r="N325" i="16"/>
  <c r="H325" i="16"/>
  <c r="J325" i="16"/>
  <c r="A277" i="16"/>
  <c r="M277" i="16"/>
  <c r="P277" i="16" s="1"/>
  <c r="O277" i="16"/>
  <c r="N277" i="16"/>
  <c r="J277" i="16"/>
  <c r="H277" i="16"/>
  <c r="A213" i="16"/>
  <c r="N213" i="16"/>
  <c r="M213" i="16"/>
  <c r="O213" i="16"/>
  <c r="J213" i="16"/>
  <c r="H213" i="16"/>
  <c r="A157" i="16"/>
  <c r="M157" i="16"/>
  <c r="N157" i="16"/>
  <c r="P157" i="16" s="1"/>
  <c r="O157" i="16"/>
  <c r="H157" i="16"/>
  <c r="J157" i="16"/>
  <c r="O21" i="16"/>
  <c r="M21" i="16"/>
  <c r="H389" i="16"/>
  <c r="I365" i="16"/>
  <c r="I213" i="16"/>
  <c r="P393" i="16"/>
  <c r="Q393" i="16"/>
  <c r="A393" i="16"/>
  <c r="K393" i="16"/>
  <c r="M393" i="16"/>
  <c r="N393" i="16"/>
  <c r="O393" i="16"/>
  <c r="H393" i="16"/>
  <c r="A391" i="16"/>
  <c r="P391" i="16"/>
  <c r="Q391" i="16"/>
  <c r="K391" i="16"/>
  <c r="M391" i="16"/>
  <c r="O391" i="16"/>
  <c r="N391" i="16"/>
  <c r="A383" i="16"/>
  <c r="P383" i="16"/>
  <c r="K383" i="16"/>
  <c r="Q383" i="16"/>
  <c r="O383" i="16"/>
  <c r="N383" i="16"/>
  <c r="H383" i="16"/>
  <c r="M383" i="16"/>
  <c r="A367" i="16"/>
  <c r="P367" i="16"/>
  <c r="Q367" i="16"/>
  <c r="K367" i="16"/>
  <c r="M367" i="16"/>
  <c r="N367" i="16"/>
  <c r="O367" i="16"/>
  <c r="H367" i="16"/>
  <c r="J367" i="16"/>
  <c r="A351" i="16"/>
  <c r="P351" i="16"/>
  <c r="K351" i="16"/>
  <c r="M351" i="16"/>
  <c r="N351" i="16"/>
  <c r="O351" i="16"/>
  <c r="H351" i="16"/>
  <c r="J351" i="16"/>
  <c r="Q351" i="16"/>
  <c r="A335" i="16"/>
  <c r="P335" i="16"/>
  <c r="Q335" i="16"/>
  <c r="K335" i="16"/>
  <c r="O335" i="16"/>
  <c r="M335" i="16"/>
  <c r="N335" i="16"/>
  <c r="H335" i="16"/>
  <c r="J335" i="16"/>
  <c r="A327" i="16"/>
  <c r="P327" i="16"/>
  <c r="Q327" i="16"/>
  <c r="O327" i="16"/>
  <c r="K327" i="16"/>
  <c r="M327" i="16"/>
  <c r="N327" i="16"/>
  <c r="H327" i="16"/>
  <c r="J327" i="16"/>
  <c r="A311" i="16"/>
  <c r="P311" i="16"/>
  <c r="K311" i="16"/>
  <c r="O311" i="16"/>
  <c r="Q311" i="16"/>
  <c r="M311" i="16"/>
  <c r="N311" i="16"/>
  <c r="H311" i="16"/>
  <c r="J311" i="16"/>
  <c r="A295" i="16"/>
  <c r="P295" i="16"/>
  <c r="K295" i="16"/>
  <c r="Q295" i="16"/>
  <c r="O295" i="16"/>
  <c r="N295" i="16"/>
  <c r="H295" i="16"/>
  <c r="M295" i="16"/>
  <c r="J295" i="16"/>
  <c r="P390" i="16"/>
  <c r="Q390" i="16"/>
  <c r="A390" i="16"/>
  <c r="K390" i="16"/>
  <c r="N390" i="16"/>
  <c r="O390" i="16"/>
  <c r="M390" i="16"/>
  <c r="H390" i="16"/>
  <c r="I390" i="16"/>
  <c r="P382" i="16"/>
  <c r="Q382" i="16"/>
  <c r="A382" i="16"/>
  <c r="K382" i="16"/>
  <c r="N382" i="16"/>
  <c r="O382" i="16"/>
  <c r="M382" i="16"/>
  <c r="H382" i="16"/>
  <c r="I382" i="16"/>
  <c r="P374" i="16"/>
  <c r="A374" i="16"/>
  <c r="Q374" i="16"/>
  <c r="K374" i="16"/>
  <c r="N374" i="16"/>
  <c r="O374" i="16"/>
  <c r="H374" i="16"/>
  <c r="I374" i="16"/>
  <c r="P366" i="16"/>
  <c r="A366" i="16"/>
  <c r="Q366" i="16"/>
  <c r="K366" i="16"/>
  <c r="N366" i="16"/>
  <c r="O366" i="16"/>
  <c r="M366" i="16"/>
  <c r="H366" i="16"/>
  <c r="I366" i="16"/>
  <c r="P358" i="16"/>
  <c r="Q358" i="16"/>
  <c r="A358" i="16"/>
  <c r="K358" i="16"/>
  <c r="N358" i="16"/>
  <c r="O358" i="16"/>
  <c r="M358" i="16"/>
  <c r="H358" i="16"/>
  <c r="I358" i="16"/>
  <c r="P350" i="16"/>
  <c r="Q350" i="16"/>
  <c r="A350" i="16"/>
  <c r="K350" i="16"/>
  <c r="N350" i="16"/>
  <c r="O350" i="16"/>
  <c r="M350" i="16"/>
  <c r="H350" i="16"/>
  <c r="I350" i="16"/>
  <c r="P342" i="16"/>
  <c r="A342" i="16"/>
  <c r="Q342" i="16"/>
  <c r="K342" i="16"/>
  <c r="M342" i="16"/>
  <c r="N342" i="16"/>
  <c r="O342" i="16"/>
  <c r="H342" i="16"/>
  <c r="I342" i="16"/>
  <c r="P334" i="16"/>
  <c r="A334" i="16"/>
  <c r="Q334" i="16"/>
  <c r="K334" i="16"/>
  <c r="M334" i="16"/>
  <c r="N334" i="16"/>
  <c r="O334" i="16"/>
  <c r="H334" i="16"/>
  <c r="I334" i="16"/>
  <c r="P326" i="16"/>
  <c r="Q326" i="16"/>
  <c r="A326" i="16"/>
  <c r="K326" i="16"/>
  <c r="M326" i="16"/>
  <c r="N326" i="16"/>
  <c r="O326" i="16"/>
  <c r="H326" i="16"/>
  <c r="I326" i="16"/>
  <c r="P318" i="16"/>
  <c r="Q318" i="16"/>
  <c r="A318" i="16"/>
  <c r="K318" i="16"/>
  <c r="M318" i="16"/>
  <c r="N318" i="16"/>
  <c r="O318" i="16"/>
  <c r="J318" i="16"/>
  <c r="H318" i="16"/>
  <c r="P310" i="16"/>
  <c r="A310" i="16"/>
  <c r="Q310" i="16"/>
  <c r="M310" i="16"/>
  <c r="N310" i="16"/>
  <c r="O310" i="16"/>
  <c r="K310" i="16"/>
  <c r="H310" i="16"/>
  <c r="I310" i="16"/>
  <c r="J310" i="16"/>
  <c r="P302" i="16"/>
  <c r="A302" i="16"/>
  <c r="Q302" i="16"/>
  <c r="K302" i="16"/>
  <c r="M302" i="16"/>
  <c r="N302" i="16"/>
  <c r="O302" i="16"/>
  <c r="H302" i="16"/>
  <c r="J302" i="16"/>
  <c r="P294" i="16"/>
  <c r="Q294" i="16"/>
  <c r="A294" i="16"/>
  <c r="K294" i="16"/>
  <c r="M294" i="16"/>
  <c r="N294" i="16"/>
  <c r="O294" i="16"/>
  <c r="H294" i="16"/>
  <c r="J294" i="16"/>
  <c r="P286" i="16"/>
  <c r="Q286" i="16"/>
  <c r="A286" i="16"/>
  <c r="K286" i="16"/>
  <c r="M286" i="16"/>
  <c r="N286" i="16"/>
  <c r="O286" i="16"/>
  <c r="J286" i="16"/>
  <c r="H286" i="16"/>
  <c r="A278" i="16"/>
  <c r="M278" i="16"/>
  <c r="N278" i="16"/>
  <c r="O278" i="16"/>
  <c r="H278" i="16"/>
  <c r="I278" i="16"/>
  <c r="J278" i="16"/>
  <c r="A270" i="16"/>
  <c r="M270" i="16"/>
  <c r="N270" i="16"/>
  <c r="O270" i="16"/>
  <c r="H270" i="16"/>
  <c r="J270" i="16"/>
  <c r="A262" i="16"/>
  <c r="M262" i="16"/>
  <c r="N262" i="16"/>
  <c r="O262" i="16"/>
  <c r="H262" i="16"/>
  <c r="J262" i="16"/>
  <c r="A254" i="16"/>
  <c r="M254" i="16"/>
  <c r="N254" i="16"/>
  <c r="O254" i="16"/>
  <c r="J254" i="16"/>
  <c r="H254" i="16"/>
  <c r="A246" i="16"/>
  <c r="M246" i="16"/>
  <c r="N246" i="16"/>
  <c r="O246" i="16"/>
  <c r="H246" i="16"/>
  <c r="I246" i="16"/>
  <c r="J246" i="16"/>
  <c r="A238" i="16"/>
  <c r="M238" i="16"/>
  <c r="N238" i="16"/>
  <c r="O238" i="16"/>
  <c r="H238" i="16"/>
  <c r="J238" i="16"/>
  <c r="A230" i="16"/>
  <c r="M230" i="16"/>
  <c r="N230" i="16"/>
  <c r="O230" i="16"/>
  <c r="H230" i="16"/>
  <c r="J230" i="16"/>
  <c r="A222" i="16"/>
  <c r="M222" i="16"/>
  <c r="N222" i="16"/>
  <c r="O222" i="16"/>
  <c r="J222" i="16"/>
  <c r="H222" i="16"/>
  <c r="A214" i="16"/>
  <c r="M214" i="16"/>
  <c r="N214" i="16"/>
  <c r="O214" i="16"/>
  <c r="H214" i="16"/>
  <c r="I214" i="16"/>
  <c r="J214" i="16"/>
  <c r="A206" i="16"/>
  <c r="M206" i="16"/>
  <c r="N206" i="16"/>
  <c r="O206" i="16"/>
  <c r="H206" i="16"/>
  <c r="J206" i="16"/>
  <c r="A198" i="16"/>
  <c r="M198" i="16"/>
  <c r="O198" i="16"/>
  <c r="N198" i="16"/>
  <c r="H198" i="16"/>
  <c r="J198" i="16"/>
  <c r="A190" i="16"/>
  <c r="P190" i="16"/>
  <c r="M190" i="16"/>
  <c r="N190" i="16"/>
  <c r="O190" i="16"/>
  <c r="J190" i="16"/>
  <c r="H190" i="16"/>
  <c r="K190" i="16" s="1"/>
  <c r="Q190" i="16" s="1"/>
  <c r="A182" i="16"/>
  <c r="P182" i="16"/>
  <c r="Q182" i="16"/>
  <c r="K182" i="16"/>
  <c r="M182" i="16"/>
  <c r="N182" i="16"/>
  <c r="O182" i="16"/>
  <c r="H182" i="16"/>
  <c r="I182" i="16"/>
  <c r="A174" i="16"/>
  <c r="P174" i="16"/>
  <c r="Q174" i="16"/>
  <c r="K174" i="16"/>
  <c r="M174" i="16"/>
  <c r="N174" i="16"/>
  <c r="H174" i="16"/>
  <c r="O174" i="16"/>
  <c r="I174" i="16"/>
  <c r="A166" i="16"/>
  <c r="P166" i="16"/>
  <c r="Q166" i="16"/>
  <c r="K166" i="16"/>
  <c r="N166" i="16"/>
  <c r="M166" i="16"/>
  <c r="O166" i="16"/>
  <c r="H166" i="16"/>
  <c r="I166" i="16"/>
  <c r="A158" i="16"/>
  <c r="P158" i="16"/>
  <c r="Q158" i="16"/>
  <c r="K158" i="16"/>
  <c r="N158" i="16"/>
  <c r="M158" i="16"/>
  <c r="O158" i="16"/>
  <c r="H158" i="16"/>
  <c r="I158" i="16"/>
  <c r="A150" i="16"/>
  <c r="N150" i="16"/>
  <c r="O150" i="16"/>
  <c r="H150" i="16"/>
  <c r="M150" i="16"/>
  <c r="P150" i="16" s="1"/>
  <c r="I150" i="16"/>
  <c r="A142" i="16"/>
  <c r="N142" i="16"/>
  <c r="M142" i="16"/>
  <c r="P142" i="16" s="1"/>
  <c r="Q142" i="16" s="1"/>
  <c r="O142" i="16"/>
  <c r="H142" i="16"/>
  <c r="K142" i="16" s="1"/>
  <c r="J142" i="16"/>
  <c r="A134" i="16"/>
  <c r="N134" i="16"/>
  <c r="M134" i="16"/>
  <c r="P134" i="16" s="1"/>
  <c r="O134" i="16"/>
  <c r="H134" i="16"/>
  <c r="I134" i="16"/>
  <c r="A126" i="16"/>
  <c r="N126" i="16"/>
  <c r="M126" i="16"/>
  <c r="P126" i="16" s="1"/>
  <c r="H126" i="16"/>
  <c r="O126" i="16"/>
  <c r="J126" i="16"/>
  <c r="A118" i="16"/>
  <c r="N118" i="16"/>
  <c r="O118" i="16"/>
  <c r="M118" i="16"/>
  <c r="H118" i="16"/>
  <c r="I118" i="16"/>
  <c r="A110" i="16"/>
  <c r="N110" i="16"/>
  <c r="O110" i="16"/>
  <c r="M110" i="16"/>
  <c r="P110" i="16" s="1"/>
  <c r="H110" i="16"/>
  <c r="J110" i="16"/>
  <c r="A102" i="16"/>
  <c r="N102" i="16"/>
  <c r="M102" i="16"/>
  <c r="O102" i="16"/>
  <c r="H102" i="16"/>
  <c r="I102" i="16"/>
  <c r="A94" i="16"/>
  <c r="N94" i="16"/>
  <c r="M94" i="16"/>
  <c r="O94" i="16"/>
  <c r="H94" i="16"/>
  <c r="I94" i="16"/>
  <c r="J94" i="16"/>
  <c r="A86" i="16"/>
  <c r="N86" i="16"/>
  <c r="M86" i="16"/>
  <c r="H86" i="16"/>
  <c r="O86" i="16"/>
  <c r="I86" i="16"/>
  <c r="J86" i="16"/>
  <c r="A78" i="16"/>
  <c r="N78" i="16"/>
  <c r="O78" i="16"/>
  <c r="M78" i="16"/>
  <c r="H78" i="16"/>
  <c r="I78" i="16"/>
  <c r="J78" i="16"/>
  <c r="I393" i="16"/>
  <c r="J349" i="16"/>
  <c r="J326" i="16"/>
  <c r="I262" i="16"/>
  <c r="J158" i="16"/>
  <c r="I126" i="16"/>
  <c r="K126" i="16" s="1"/>
  <c r="A357" i="16"/>
  <c r="P357" i="16"/>
  <c r="Q357" i="16"/>
  <c r="K357" i="16"/>
  <c r="O357" i="16"/>
  <c r="N357" i="16"/>
  <c r="H357" i="16"/>
  <c r="M357" i="16"/>
  <c r="A293" i="16"/>
  <c r="P293" i="16"/>
  <c r="Q293" i="16"/>
  <c r="M293" i="16"/>
  <c r="K293" i="16"/>
  <c r="O293" i="16"/>
  <c r="J293" i="16"/>
  <c r="N293" i="16"/>
  <c r="H293" i="16"/>
  <c r="A229" i="16"/>
  <c r="M229" i="16"/>
  <c r="N229" i="16"/>
  <c r="O229" i="16"/>
  <c r="J229" i="16"/>
  <c r="H229" i="16"/>
  <c r="A181" i="16"/>
  <c r="P181" i="16"/>
  <c r="K181" i="16"/>
  <c r="Q181" i="16"/>
  <c r="N181" i="16"/>
  <c r="M181" i="16"/>
  <c r="O181" i="16"/>
  <c r="H181" i="16"/>
  <c r="J181" i="16"/>
  <c r="I181" i="16"/>
  <c r="A125" i="16"/>
  <c r="M125" i="16"/>
  <c r="N125" i="16"/>
  <c r="O125" i="16"/>
  <c r="H125" i="16"/>
  <c r="J125" i="16"/>
  <c r="I125" i="16"/>
  <c r="I325" i="16"/>
  <c r="A356" i="16"/>
  <c r="P356" i="16"/>
  <c r="Q356" i="16"/>
  <c r="K356" i="16"/>
  <c r="M356" i="16"/>
  <c r="N356" i="16"/>
  <c r="O356" i="16"/>
  <c r="I356" i="16"/>
  <c r="A348" i="16"/>
  <c r="P348" i="16"/>
  <c r="Q348" i="16"/>
  <c r="K348" i="16"/>
  <c r="M348" i="16"/>
  <c r="N348" i="16"/>
  <c r="I348" i="16"/>
  <c r="O348" i="16"/>
  <c r="A340" i="16"/>
  <c r="P340" i="16"/>
  <c r="Q340" i="16"/>
  <c r="K340" i="16"/>
  <c r="M340" i="16"/>
  <c r="N340" i="16"/>
  <c r="O340" i="16"/>
  <c r="I340" i="16"/>
  <c r="A332" i="16"/>
  <c r="P332" i="16"/>
  <c r="Q332" i="16"/>
  <c r="K332" i="16"/>
  <c r="M332" i="16"/>
  <c r="N332" i="16"/>
  <c r="O332" i="16"/>
  <c r="I332" i="16"/>
  <c r="A324" i="16"/>
  <c r="P324" i="16"/>
  <c r="Q324" i="16"/>
  <c r="K324" i="16"/>
  <c r="M324" i="16"/>
  <c r="N324" i="16"/>
  <c r="O324" i="16"/>
  <c r="I324" i="16"/>
  <c r="A316" i="16"/>
  <c r="P316" i="16"/>
  <c r="Q316" i="16"/>
  <c r="K316" i="16"/>
  <c r="M316" i="16"/>
  <c r="O316" i="16"/>
  <c r="I316" i="16"/>
  <c r="N316" i="16"/>
  <c r="H316" i="16"/>
  <c r="A308" i="16"/>
  <c r="P308" i="16"/>
  <c r="Q308" i="16"/>
  <c r="K308" i="16"/>
  <c r="M308" i="16"/>
  <c r="I308" i="16"/>
  <c r="O308" i="16"/>
  <c r="H308" i="16"/>
  <c r="N308" i="16"/>
  <c r="A300" i="16"/>
  <c r="P300" i="16"/>
  <c r="Q300" i="16"/>
  <c r="K300" i="16"/>
  <c r="M300" i="16"/>
  <c r="I300" i="16"/>
  <c r="N300" i="16"/>
  <c r="O300" i="16"/>
  <c r="H300" i="16"/>
  <c r="A292" i="16"/>
  <c r="P292" i="16"/>
  <c r="Q292" i="16"/>
  <c r="K292" i="16"/>
  <c r="M292" i="16"/>
  <c r="I292" i="16"/>
  <c r="N292" i="16"/>
  <c r="O292" i="16"/>
  <c r="H292" i="16"/>
  <c r="J292" i="16"/>
  <c r="A284" i="16"/>
  <c r="P284" i="16"/>
  <c r="Q284" i="16"/>
  <c r="K284" i="16"/>
  <c r="M284" i="16"/>
  <c r="N284" i="16"/>
  <c r="I284" i="16"/>
  <c r="O284" i="16"/>
  <c r="H284" i="16"/>
  <c r="A276" i="16"/>
  <c r="M276" i="16"/>
  <c r="N276" i="16"/>
  <c r="O276" i="16"/>
  <c r="I276" i="16"/>
  <c r="H276" i="16"/>
  <c r="A268" i="16"/>
  <c r="M268" i="16"/>
  <c r="N268" i="16"/>
  <c r="O268" i="16"/>
  <c r="I268" i="16"/>
  <c r="H268" i="16"/>
  <c r="A260" i="16"/>
  <c r="M260" i="16"/>
  <c r="N260" i="16"/>
  <c r="O260" i="16"/>
  <c r="I260" i="16"/>
  <c r="H260" i="16"/>
  <c r="J260" i="16"/>
  <c r="A252" i="16"/>
  <c r="M252" i="16"/>
  <c r="O252" i="16"/>
  <c r="I252" i="16"/>
  <c r="N252" i="16"/>
  <c r="H252" i="16"/>
  <c r="A244" i="16"/>
  <c r="M244" i="16"/>
  <c r="I244" i="16"/>
  <c r="O244" i="16"/>
  <c r="H244" i="16"/>
  <c r="N244" i="16"/>
  <c r="A236" i="16"/>
  <c r="O236" i="16"/>
  <c r="M236" i="16"/>
  <c r="N236" i="16"/>
  <c r="I236" i="16"/>
  <c r="H236" i="16"/>
  <c r="A228" i="16"/>
  <c r="O228" i="16"/>
  <c r="N228" i="16"/>
  <c r="M228" i="16"/>
  <c r="I228" i="16"/>
  <c r="H228" i="16"/>
  <c r="J228" i="16"/>
  <c r="A220" i="16"/>
  <c r="O220" i="16"/>
  <c r="N220" i="16"/>
  <c r="M220" i="16"/>
  <c r="I220" i="16"/>
  <c r="H220" i="16"/>
  <c r="A212" i="16"/>
  <c r="O212" i="16"/>
  <c r="M212" i="16"/>
  <c r="N212" i="16"/>
  <c r="I212" i="16"/>
  <c r="H212" i="16"/>
  <c r="A204" i="16"/>
  <c r="P204" i="16"/>
  <c r="Q204" i="16" s="1"/>
  <c r="O204" i="16"/>
  <c r="M204" i="16"/>
  <c r="N204" i="16"/>
  <c r="I204" i="16"/>
  <c r="H204" i="16"/>
  <c r="K204" i="16" s="1"/>
  <c r="A196" i="16"/>
  <c r="O196" i="16"/>
  <c r="N196" i="16"/>
  <c r="I196" i="16"/>
  <c r="H196" i="16"/>
  <c r="M196" i="16"/>
  <c r="J196" i="16"/>
  <c r="A188" i="16"/>
  <c r="P188" i="16"/>
  <c r="Q188" i="16"/>
  <c r="K188" i="16"/>
  <c r="O188" i="16"/>
  <c r="N188" i="16"/>
  <c r="I188" i="16"/>
  <c r="M188" i="16"/>
  <c r="H188" i="16"/>
  <c r="A180" i="16"/>
  <c r="P180" i="16"/>
  <c r="Q180" i="16"/>
  <c r="K180" i="16"/>
  <c r="O180" i="16"/>
  <c r="M180" i="16"/>
  <c r="N180" i="16"/>
  <c r="I180" i="16"/>
  <c r="J180" i="16"/>
  <c r="A172" i="16"/>
  <c r="P172" i="16"/>
  <c r="Q172" i="16"/>
  <c r="N172" i="16"/>
  <c r="K172" i="16"/>
  <c r="M172" i="16"/>
  <c r="O172" i="16"/>
  <c r="I172" i="16"/>
  <c r="J172" i="16"/>
  <c r="A164" i="16"/>
  <c r="P164" i="16"/>
  <c r="Q164" i="16"/>
  <c r="K164" i="16"/>
  <c r="O164" i="16"/>
  <c r="I164" i="16"/>
  <c r="M164" i="16"/>
  <c r="N164" i="16"/>
  <c r="J164" i="16"/>
  <c r="A156" i="16"/>
  <c r="P156" i="16"/>
  <c r="Q156" i="16"/>
  <c r="K156" i="16"/>
  <c r="N156" i="16"/>
  <c r="O156" i="16"/>
  <c r="M156" i="16"/>
  <c r="I156" i="16"/>
  <c r="J156" i="16"/>
  <c r="A148" i="16"/>
  <c r="P148" i="16"/>
  <c r="M148" i="16"/>
  <c r="N148" i="16"/>
  <c r="O148" i="16"/>
  <c r="I148" i="16"/>
  <c r="J148" i="16"/>
  <c r="A140" i="16"/>
  <c r="N140" i="16"/>
  <c r="I140" i="16"/>
  <c r="J140" i="16"/>
  <c r="M140" i="16"/>
  <c r="P140" i="16" s="1"/>
  <c r="O140" i="16"/>
  <c r="A132" i="16"/>
  <c r="M132" i="16"/>
  <c r="P132" i="16" s="1"/>
  <c r="Q132" i="16" s="1"/>
  <c r="O132" i="16"/>
  <c r="N132" i="16"/>
  <c r="I132" i="16"/>
  <c r="J132" i="16"/>
  <c r="H132" i="16"/>
  <c r="K132" i="16" s="1"/>
  <c r="A124" i="16"/>
  <c r="N124" i="16"/>
  <c r="M124" i="16"/>
  <c r="P124" i="16" s="1"/>
  <c r="Q124" i="16" s="1"/>
  <c r="O124" i="16"/>
  <c r="I124" i="16"/>
  <c r="K124" i="16" s="1"/>
  <c r="J124" i="16"/>
  <c r="A116" i="16"/>
  <c r="M116" i="16"/>
  <c r="I116" i="16"/>
  <c r="J116" i="16"/>
  <c r="K116" i="16" s="1"/>
  <c r="O116" i="16"/>
  <c r="N116" i="16"/>
  <c r="H116" i="16"/>
  <c r="A108" i="16"/>
  <c r="N108" i="16"/>
  <c r="M108" i="16"/>
  <c r="O108" i="16"/>
  <c r="I108" i="16"/>
  <c r="J108" i="16"/>
  <c r="H108" i="16"/>
  <c r="A100" i="16"/>
  <c r="M100" i="16"/>
  <c r="N100" i="16"/>
  <c r="O100" i="16"/>
  <c r="I100" i="16"/>
  <c r="J100" i="16"/>
  <c r="H100" i="16"/>
  <c r="A92" i="16"/>
  <c r="O92" i="16"/>
  <c r="N92" i="16"/>
  <c r="M92" i="16"/>
  <c r="I92" i="16"/>
  <c r="J92" i="16"/>
  <c r="A84" i="16"/>
  <c r="M84" i="16"/>
  <c r="N84" i="16"/>
  <c r="O84" i="16"/>
  <c r="I84" i="16"/>
  <c r="J84" i="16"/>
  <c r="H84" i="16"/>
  <c r="A76" i="16"/>
  <c r="N76" i="16"/>
  <c r="O76" i="16"/>
  <c r="M76" i="16"/>
  <c r="I76" i="16"/>
  <c r="J76" i="16"/>
  <c r="H76" i="16"/>
  <c r="A60" i="16"/>
  <c r="H60" i="16"/>
  <c r="A36" i="16"/>
  <c r="O36" i="16"/>
  <c r="H36" i="16"/>
  <c r="I36" i="16"/>
  <c r="A28" i="16"/>
  <c r="O28" i="16"/>
  <c r="H28" i="16"/>
  <c r="I28" i="16"/>
  <c r="J388" i="16"/>
  <c r="J380" i="16"/>
  <c r="J364" i="16"/>
  <c r="J348" i="16"/>
  <c r="H332" i="16"/>
  <c r="J324" i="16"/>
  <c r="J316" i="16"/>
  <c r="I279" i="16"/>
  <c r="I222" i="16"/>
  <c r="J212" i="16"/>
  <c r="J202" i="16"/>
  <c r="H156" i="16"/>
  <c r="H140" i="16"/>
  <c r="K140" i="16" s="1"/>
  <c r="J102" i="16"/>
  <c r="M374" i="16"/>
  <c r="A333" i="16"/>
  <c r="P333" i="16"/>
  <c r="M333" i="16"/>
  <c r="K333" i="16"/>
  <c r="O333" i="16"/>
  <c r="Q333" i="16"/>
  <c r="N333" i="16"/>
  <c r="H333" i="16"/>
  <c r="J333" i="16"/>
  <c r="A253" i="16"/>
  <c r="M253" i="16"/>
  <c r="O253" i="16"/>
  <c r="N253" i="16"/>
  <c r="J253" i="16"/>
  <c r="H253" i="16"/>
  <c r="I253" i="16"/>
  <c r="A165" i="16"/>
  <c r="K165" i="16"/>
  <c r="P165" i="16"/>
  <c r="M165" i="16"/>
  <c r="Q165" i="16"/>
  <c r="N165" i="16"/>
  <c r="H165" i="16"/>
  <c r="J165" i="16"/>
  <c r="O165" i="16"/>
  <c r="I165" i="16"/>
  <c r="A372" i="16"/>
  <c r="P372" i="16"/>
  <c r="Q372" i="16"/>
  <c r="K372" i="16"/>
  <c r="M372" i="16"/>
  <c r="N372" i="16"/>
  <c r="O372" i="16"/>
  <c r="I372" i="16"/>
  <c r="A387" i="16"/>
  <c r="P387" i="16"/>
  <c r="K387" i="16"/>
  <c r="Q387" i="16"/>
  <c r="M387" i="16"/>
  <c r="O387" i="16"/>
  <c r="N387" i="16"/>
  <c r="I387" i="16"/>
  <c r="J387" i="16"/>
  <c r="A371" i="16"/>
  <c r="P371" i="16"/>
  <c r="Q371" i="16"/>
  <c r="K371" i="16"/>
  <c r="M371" i="16"/>
  <c r="O371" i="16"/>
  <c r="N371" i="16"/>
  <c r="I371" i="16"/>
  <c r="J371" i="16"/>
  <c r="A347" i="16"/>
  <c r="P347" i="16"/>
  <c r="Q347" i="16"/>
  <c r="K347" i="16"/>
  <c r="M347" i="16"/>
  <c r="N347" i="16"/>
  <c r="O347" i="16"/>
  <c r="I347" i="16"/>
  <c r="J347" i="16"/>
  <c r="A331" i="16"/>
  <c r="P331" i="16"/>
  <c r="K331" i="16"/>
  <c r="Q331" i="16"/>
  <c r="M331" i="16"/>
  <c r="N331" i="16"/>
  <c r="O331" i="16"/>
  <c r="H331" i="16"/>
  <c r="I331" i="16"/>
  <c r="J331" i="16"/>
  <c r="A315" i="16"/>
  <c r="P315" i="16"/>
  <c r="Q315" i="16"/>
  <c r="K315" i="16"/>
  <c r="M315" i="16"/>
  <c r="N315" i="16"/>
  <c r="O315" i="16"/>
  <c r="H315" i="16"/>
  <c r="I315" i="16"/>
  <c r="A299" i="16"/>
  <c r="P299" i="16"/>
  <c r="K299" i="16"/>
  <c r="Q299" i="16"/>
  <c r="M299" i="16"/>
  <c r="N299" i="16"/>
  <c r="O299" i="16"/>
  <c r="H299" i="16"/>
  <c r="I299" i="16"/>
  <c r="J299" i="16"/>
  <c r="A283" i="16"/>
  <c r="P283" i="16"/>
  <c r="Q283" i="16"/>
  <c r="K283" i="16"/>
  <c r="M283" i="16"/>
  <c r="N283" i="16"/>
  <c r="O283" i="16"/>
  <c r="H283" i="16"/>
  <c r="I283" i="16"/>
  <c r="A267" i="16"/>
  <c r="M267" i="16"/>
  <c r="N267" i="16"/>
  <c r="O267" i="16"/>
  <c r="H267" i="16"/>
  <c r="I267" i="16"/>
  <c r="J267" i="16"/>
  <c r="A259" i="16"/>
  <c r="M259" i="16"/>
  <c r="N259" i="16"/>
  <c r="O259" i="16"/>
  <c r="H259" i="16"/>
  <c r="I259" i="16"/>
  <c r="A251" i="16"/>
  <c r="M251" i="16"/>
  <c r="N251" i="16"/>
  <c r="O251" i="16"/>
  <c r="H251" i="16"/>
  <c r="I251" i="16"/>
  <c r="A243" i="16"/>
  <c r="N243" i="16"/>
  <c r="M243" i="16"/>
  <c r="O243" i="16"/>
  <c r="H243" i="16"/>
  <c r="I243" i="16"/>
  <c r="A235" i="16"/>
  <c r="N235" i="16"/>
  <c r="O235" i="16"/>
  <c r="M235" i="16"/>
  <c r="H235" i="16"/>
  <c r="I235" i="16"/>
  <c r="J235" i="16"/>
  <c r="A227" i="16"/>
  <c r="N227" i="16"/>
  <c r="O227" i="16"/>
  <c r="M227" i="16"/>
  <c r="H227" i="16"/>
  <c r="I227" i="16"/>
  <c r="A219" i="16"/>
  <c r="N219" i="16"/>
  <c r="M219" i="16"/>
  <c r="O219" i="16"/>
  <c r="H219" i="16"/>
  <c r="I219" i="16"/>
  <c r="A211" i="16"/>
  <c r="N211" i="16"/>
  <c r="M211" i="16"/>
  <c r="O211" i="16"/>
  <c r="H211" i="16"/>
  <c r="I211" i="16"/>
  <c r="A203" i="16"/>
  <c r="P203" i="16"/>
  <c r="N203" i="16"/>
  <c r="O203" i="16"/>
  <c r="M203" i="16"/>
  <c r="H203" i="16"/>
  <c r="K203" i="16" s="1"/>
  <c r="I203" i="16"/>
  <c r="J203" i="16"/>
  <c r="A195" i="16"/>
  <c r="N195" i="16"/>
  <c r="O195" i="16"/>
  <c r="M195" i="16"/>
  <c r="H195" i="16"/>
  <c r="I195" i="16"/>
  <c r="A187" i="16"/>
  <c r="P187" i="16"/>
  <c r="K187" i="16"/>
  <c r="Q187" i="16"/>
  <c r="N187" i="16"/>
  <c r="M187" i="16"/>
  <c r="H187" i="16"/>
  <c r="I187" i="16"/>
  <c r="O187" i="16"/>
  <c r="A179" i="16"/>
  <c r="P179" i="16"/>
  <c r="K179" i="16"/>
  <c r="Q179" i="16"/>
  <c r="N179" i="16"/>
  <c r="M179" i="16"/>
  <c r="O179" i="16"/>
  <c r="I179" i="16"/>
  <c r="H179" i="16"/>
  <c r="J179" i="16"/>
  <c r="A171" i="16"/>
  <c r="P171" i="16"/>
  <c r="K171" i="16"/>
  <c r="O171" i="16"/>
  <c r="Q171" i="16"/>
  <c r="M171" i="16"/>
  <c r="N171" i="16"/>
  <c r="I171" i="16"/>
  <c r="H171" i="16"/>
  <c r="J171" i="16"/>
  <c r="A163" i="16"/>
  <c r="P163" i="16"/>
  <c r="K163" i="16"/>
  <c r="O163" i="16"/>
  <c r="N163" i="16"/>
  <c r="Q163" i="16"/>
  <c r="M163" i="16"/>
  <c r="I163" i="16"/>
  <c r="H163" i="16"/>
  <c r="J163" i="16"/>
  <c r="A155" i="16"/>
  <c r="P155" i="16"/>
  <c r="K155" i="16"/>
  <c r="Q155" i="16"/>
  <c r="O155" i="16"/>
  <c r="N155" i="16"/>
  <c r="I155" i="16"/>
  <c r="M155" i="16"/>
  <c r="H155" i="16"/>
  <c r="J155" i="16"/>
  <c r="A147" i="16"/>
  <c r="O147" i="16"/>
  <c r="N147" i="16"/>
  <c r="M147" i="16"/>
  <c r="P147" i="16" s="1"/>
  <c r="I147" i="16"/>
  <c r="H147" i="16"/>
  <c r="K147" i="16" s="1"/>
  <c r="J147" i="16"/>
  <c r="A139" i="16"/>
  <c r="O139" i="16"/>
  <c r="M139" i="16"/>
  <c r="P139" i="16" s="1"/>
  <c r="N139" i="16"/>
  <c r="I139" i="16"/>
  <c r="H139" i="16"/>
  <c r="K139" i="16" s="1"/>
  <c r="J139" i="16"/>
  <c r="A131" i="16"/>
  <c r="O131" i="16"/>
  <c r="N131" i="16"/>
  <c r="M131" i="16"/>
  <c r="P131" i="16" s="1"/>
  <c r="I131" i="16"/>
  <c r="H131" i="16"/>
  <c r="A123" i="16"/>
  <c r="O123" i="16"/>
  <c r="N123" i="16"/>
  <c r="I123" i="16"/>
  <c r="M123" i="16"/>
  <c r="H123" i="16"/>
  <c r="K123" i="16" s="1"/>
  <c r="J123" i="16"/>
  <c r="A115" i="16"/>
  <c r="O115" i="16"/>
  <c r="N115" i="16"/>
  <c r="M115" i="16"/>
  <c r="P115" i="16" s="1"/>
  <c r="I115" i="16"/>
  <c r="H115" i="16"/>
  <c r="J115" i="16"/>
  <c r="A107" i="16"/>
  <c r="O107" i="16"/>
  <c r="M107" i="16"/>
  <c r="N107" i="16"/>
  <c r="I107" i="16"/>
  <c r="H107" i="16"/>
  <c r="J107" i="16"/>
  <c r="A99" i="16"/>
  <c r="O99" i="16"/>
  <c r="N99" i="16"/>
  <c r="M99" i="16"/>
  <c r="I99" i="16"/>
  <c r="H99" i="16"/>
  <c r="A91" i="16"/>
  <c r="O91" i="16"/>
  <c r="M91" i="16"/>
  <c r="N91" i="16"/>
  <c r="I91" i="16"/>
  <c r="H91" i="16"/>
  <c r="J91" i="16"/>
  <c r="A83" i="16"/>
  <c r="O83" i="16"/>
  <c r="N83" i="16"/>
  <c r="I83" i="16"/>
  <c r="M83" i="16"/>
  <c r="H83" i="16"/>
  <c r="A75" i="16"/>
  <c r="O75" i="16"/>
  <c r="M75" i="16"/>
  <c r="N75" i="16"/>
  <c r="I75" i="16"/>
  <c r="H75" i="16"/>
  <c r="J75" i="16"/>
  <c r="J391" i="16"/>
  <c r="I384" i="16"/>
  <c r="J374" i="16"/>
  <c r="J358" i="16"/>
  <c r="H348" i="16"/>
  <c r="J342" i="16"/>
  <c r="H324" i="16"/>
  <c r="J315" i="16"/>
  <c r="I277" i="16"/>
  <c r="J268" i="16"/>
  <c r="I230" i="16"/>
  <c r="J220" i="16"/>
  <c r="J211" i="16"/>
  <c r="J182" i="16"/>
  <c r="J118" i="16"/>
  <c r="J99" i="16"/>
  <c r="M336" i="16"/>
  <c r="A381" i="16"/>
  <c r="P381" i="16"/>
  <c r="K381" i="16"/>
  <c r="Q381" i="16"/>
  <c r="O381" i="16"/>
  <c r="M381" i="16"/>
  <c r="N381" i="16"/>
  <c r="H381" i="16"/>
  <c r="A317" i="16"/>
  <c r="P317" i="16"/>
  <c r="K317" i="16"/>
  <c r="M317" i="16"/>
  <c r="O317" i="16"/>
  <c r="Q317" i="16"/>
  <c r="N317" i="16"/>
  <c r="J317" i="16"/>
  <c r="H317" i="16"/>
  <c r="I317" i="16"/>
  <c r="A269" i="16"/>
  <c r="M269" i="16"/>
  <c r="O269" i="16"/>
  <c r="N269" i="16"/>
  <c r="J269" i="16"/>
  <c r="H269" i="16"/>
  <c r="A221" i="16"/>
  <c r="N221" i="16"/>
  <c r="O221" i="16"/>
  <c r="M221" i="16"/>
  <c r="J221" i="16"/>
  <c r="H221" i="16"/>
  <c r="I221" i="16"/>
  <c r="A189" i="16"/>
  <c r="N189" i="16"/>
  <c r="O189" i="16"/>
  <c r="M189" i="16"/>
  <c r="J189" i="16"/>
  <c r="H189" i="16"/>
  <c r="I189" i="16"/>
  <c r="A133" i="16"/>
  <c r="M133" i="16"/>
  <c r="N133" i="16"/>
  <c r="O133" i="16"/>
  <c r="P133" i="16" s="1"/>
  <c r="H133" i="16"/>
  <c r="J133" i="16"/>
  <c r="A93" i="16"/>
  <c r="M93" i="16"/>
  <c r="N93" i="16"/>
  <c r="H93" i="16"/>
  <c r="J93" i="16"/>
  <c r="I93" i="16"/>
  <c r="O93" i="16"/>
  <c r="A85" i="16"/>
  <c r="M85" i="16"/>
  <c r="O85" i="16"/>
  <c r="N85" i="16"/>
  <c r="H85" i="16"/>
  <c r="J85" i="16"/>
  <c r="O29" i="16"/>
  <c r="M29" i="16"/>
  <c r="I157" i="16"/>
  <c r="K157" i="16" s="1"/>
  <c r="I85" i="16"/>
  <c r="A388" i="16"/>
  <c r="P388" i="16"/>
  <c r="Q388" i="16"/>
  <c r="K388" i="16"/>
  <c r="M388" i="16"/>
  <c r="N388" i="16"/>
  <c r="O388" i="16"/>
  <c r="A380" i="16"/>
  <c r="P380" i="16"/>
  <c r="Q380" i="16"/>
  <c r="K380" i="16"/>
  <c r="M380" i="16"/>
  <c r="N380" i="16"/>
  <c r="O380" i="16"/>
  <c r="I380" i="16"/>
  <c r="A364" i="16"/>
  <c r="P364" i="16"/>
  <c r="Q364" i="16"/>
  <c r="M364" i="16"/>
  <c r="N364" i="16"/>
  <c r="K364" i="16"/>
  <c r="O364" i="16"/>
  <c r="I364" i="16"/>
  <c r="A379" i="16"/>
  <c r="P379" i="16"/>
  <c r="K379" i="16"/>
  <c r="Q379" i="16"/>
  <c r="M379" i="16"/>
  <c r="O379" i="16"/>
  <c r="N379" i="16"/>
  <c r="I379" i="16"/>
  <c r="J379" i="16"/>
  <c r="A363" i="16"/>
  <c r="P363" i="16"/>
  <c r="K363" i="16"/>
  <c r="Q363" i="16"/>
  <c r="M363" i="16"/>
  <c r="O363" i="16"/>
  <c r="N363" i="16"/>
  <c r="I363" i="16"/>
  <c r="J363" i="16"/>
  <c r="A355" i="16"/>
  <c r="P355" i="16"/>
  <c r="K355" i="16"/>
  <c r="Q355" i="16"/>
  <c r="M355" i="16"/>
  <c r="O355" i="16"/>
  <c r="N355" i="16"/>
  <c r="I355" i="16"/>
  <c r="J355" i="16"/>
  <c r="A339" i="16"/>
  <c r="P339" i="16"/>
  <c r="K339" i="16"/>
  <c r="Q339" i="16"/>
  <c r="M339" i="16"/>
  <c r="N339" i="16"/>
  <c r="O339" i="16"/>
  <c r="I339" i="16"/>
  <c r="J339" i="16"/>
  <c r="A323" i="16"/>
  <c r="P323" i="16"/>
  <c r="K323" i="16"/>
  <c r="Q323" i="16"/>
  <c r="M323" i="16"/>
  <c r="N323" i="16"/>
  <c r="O323" i="16"/>
  <c r="H323" i="16"/>
  <c r="I323" i="16"/>
  <c r="J323" i="16"/>
  <c r="A307" i="16"/>
  <c r="P307" i="16"/>
  <c r="Q307" i="16"/>
  <c r="K307" i="16"/>
  <c r="M307" i="16"/>
  <c r="N307" i="16"/>
  <c r="O307" i="16"/>
  <c r="H307" i="16"/>
  <c r="I307" i="16"/>
  <c r="A291" i="16"/>
  <c r="P291" i="16"/>
  <c r="K291" i="16"/>
  <c r="Q291" i="16"/>
  <c r="M291" i="16"/>
  <c r="N291" i="16"/>
  <c r="O291" i="16"/>
  <c r="H291" i="16"/>
  <c r="I291" i="16"/>
  <c r="A275" i="16"/>
  <c r="M275" i="16"/>
  <c r="N275" i="16"/>
  <c r="O275" i="16"/>
  <c r="H275" i="16"/>
  <c r="K275" i="16" s="1"/>
  <c r="I275" i="16"/>
  <c r="P386" i="16"/>
  <c r="A386" i="16"/>
  <c r="Q386" i="16"/>
  <c r="K386" i="16"/>
  <c r="M386" i="16"/>
  <c r="N386" i="16"/>
  <c r="O386" i="16"/>
  <c r="P378" i="16"/>
  <c r="A378" i="16"/>
  <c r="Q378" i="16"/>
  <c r="K378" i="16"/>
  <c r="M378" i="16"/>
  <c r="O378" i="16"/>
  <c r="N378" i="16"/>
  <c r="I378" i="16"/>
  <c r="P370" i="16"/>
  <c r="A370" i="16"/>
  <c r="Q370" i="16"/>
  <c r="K370" i="16"/>
  <c r="O370" i="16"/>
  <c r="N370" i="16"/>
  <c r="I370" i="16"/>
  <c r="M370" i="16"/>
  <c r="P362" i="16"/>
  <c r="A362" i="16"/>
  <c r="Q362" i="16"/>
  <c r="K362" i="16"/>
  <c r="N362" i="16"/>
  <c r="O362" i="16"/>
  <c r="M362" i="16"/>
  <c r="I362" i="16"/>
  <c r="P354" i="16"/>
  <c r="A354" i="16"/>
  <c r="Q354" i="16"/>
  <c r="K354" i="16"/>
  <c r="M354" i="16"/>
  <c r="N354" i="16"/>
  <c r="O354" i="16"/>
  <c r="I354" i="16"/>
  <c r="P346" i="16"/>
  <c r="A346" i="16"/>
  <c r="Q346" i="16"/>
  <c r="K346" i="16"/>
  <c r="M346" i="16"/>
  <c r="N346" i="16"/>
  <c r="O346" i="16"/>
  <c r="I346" i="16"/>
  <c r="P338" i="16"/>
  <c r="A338" i="16"/>
  <c r="Q338" i="16"/>
  <c r="K338" i="16"/>
  <c r="N338" i="16"/>
  <c r="M338" i="16"/>
  <c r="O338" i="16"/>
  <c r="I338" i="16"/>
  <c r="P330" i="16"/>
  <c r="A330" i="16"/>
  <c r="Q330" i="16"/>
  <c r="K330" i="16"/>
  <c r="N330" i="16"/>
  <c r="O330" i="16"/>
  <c r="M330" i="16"/>
  <c r="I330" i="16"/>
  <c r="P322" i="16"/>
  <c r="A322" i="16"/>
  <c r="Q322" i="16"/>
  <c r="K322" i="16"/>
  <c r="N322" i="16"/>
  <c r="O322" i="16"/>
  <c r="I322" i="16"/>
  <c r="M322" i="16"/>
  <c r="P314" i="16"/>
  <c r="A314" i="16"/>
  <c r="Q314" i="16"/>
  <c r="K314" i="16"/>
  <c r="N314" i="16"/>
  <c r="M314" i="16"/>
  <c r="O314" i="16"/>
  <c r="H314" i="16"/>
  <c r="I314" i="16"/>
  <c r="P306" i="16"/>
  <c r="A306" i="16"/>
  <c r="Q306" i="16"/>
  <c r="K306" i="16"/>
  <c r="N306" i="16"/>
  <c r="M306" i="16"/>
  <c r="O306" i="16"/>
  <c r="I306" i="16"/>
  <c r="J306" i="16"/>
  <c r="P298" i="16"/>
  <c r="A298" i="16"/>
  <c r="Q298" i="16"/>
  <c r="K298" i="16"/>
  <c r="N298" i="16"/>
  <c r="M298" i="16"/>
  <c r="O298" i="16"/>
  <c r="I298" i="16"/>
  <c r="P290" i="16"/>
  <c r="A290" i="16"/>
  <c r="Q290" i="16"/>
  <c r="K290" i="16"/>
  <c r="N290" i="16"/>
  <c r="M290" i="16"/>
  <c r="O290" i="16"/>
  <c r="I290" i="16"/>
  <c r="P282" i="16"/>
  <c r="A282" i="16"/>
  <c r="Q282" i="16"/>
  <c r="K282" i="16"/>
  <c r="N282" i="16"/>
  <c r="M282" i="16"/>
  <c r="O282" i="16"/>
  <c r="H282" i="16"/>
  <c r="I282" i="16"/>
  <c r="A274" i="16"/>
  <c r="N274" i="16"/>
  <c r="M274" i="16"/>
  <c r="O274" i="16"/>
  <c r="I274" i="16"/>
  <c r="J274" i="16"/>
  <c r="A266" i="16"/>
  <c r="N266" i="16"/>
  <c r="O266" i="16"/>
  <c r="M266" i="16"/>
  <c r="I266" i="16"/>
  <c r="A258" i="16"/>
  <c r="N258" i="16"/>
  <c r="O258" i="16"/>
  <c r="I258" i="16"/>
  <c r="M258" i="16"/>
  <c r="A250" i="16"/>
  <c r="N250" i="16"/>
  <c r="M250" i="16"/>
  <c r="O250" i="16"/>
  <c r="H250" i="16"/>
  <c r="I250" i="16"/>
  <c r="A242" i="16"/>
  <c r="M242" i="16"/>
  <c r="O242" i="16"/>
  <c r="N242" i="16"/>
  <c r="I242" i="16"/>
  <c r="J242" i="16"/>
  <c r="A234" i="16"/>
  <c r="M234" i="16"/>
  <c r="O234" i="16"/>
  <c r="N234" i="16"/>
  <c r="I234" i="16"/>
  <c r="A226" i="16"/>
  <c r="M226" i="16"/>
  <c r="N226" i="16"/>
  <c r="O226" i="16"/>
  <c r="I226" i="16"/>
  <c r="A218" i="16"/>
  <c r="M218" i="16"/>
  <c r="N218" i="16"/>
  <c r="O218" i="16"/>
  <c r="H218" i="16"/>
  <c r="I218" i="16"/>
  <c r="A210" i="16"/>
  <c r="M210" i="16"/>
  <c r="O210" i="16"/>
  <c r="N210" i="16"/>
  <c r="I210" i="16"/>
  <c r="J210" i="16"/>
  <c r="A202" i="16"/>
  <c r="M202" i="16"/>
  <c r="P202" i="16" s="1"/>
  <c r="Q202" i="16" s="1"/>
  <c r="O202" i="16"/>
  <c r="K202" i="16"/>
  <c r="N202" i="16"/>
  <c r="I202" i="16"/>
  <c r="A194" i="16"/>
  <c r="K194" i="16"/>
  <c r="M194" i="16"/>
  <c r="P194" i="16" s="1"/>
  <c r="Q194" i="16" s="1"/>
  <c r="N194" i="16"/>
  <c r="O194" i="16"/>
  <c r="I194" i="16"/>
  <c r="P186" i="16"/>
  <c r="A186" i="16"/>
  <c r="Q186" i="16"/>
  <c r="M186" i="16"/>
  <c r="K186" i="16"/>
  <c r="N186" i="16"/>
  <c r="O186" i="16"/>
  <c r="H186" i="16"/>
  <c r="I186" i="16"/>
  <c r="P178" i="16"/>
  <c r="A178" i="16"/>
  <c r="Q178" i="16"/>
  <c r="K178" i="16"/>
  <c r="M178" i="16"/>
  <c r="O178" i="16"/>
  <c r="I178" i="16"/>
  <c r="N178" i="16"/>
  <c r="H178" i="16"/>
  <c r="P170" i="16"/>
  <c r="A170" i="16"/>
  <c r="Q170" i="16"/>
  <c r="N170" i="16"/>
  <c r="O170" i="16"/>
  <c r="K170" i="16"/>
  <c r="M170" i="16"/>
  <c r="I170" i="16"/>
  <c r="H170" i="16"/>
  <c r="J170" i="16"/>
  <c r="P162" i="16"/>
  <c r="A162" i="16"/>
  <c r="Q162" i="16"/>
  <c r="N162" i="16"/>
  <c r="K162" i="16"/>
  <c r="M162" i="16"/>
  <c r="O162" i="16"/>
  <c r="I162" i="16"/>
  <c r="H162" i="16"/>
  <c r="P154" i="16"/>
  <c r="A154" i="16"/>
  <c r="Q154" i="16"/>
  <c r="N154" i="16"/>
  <c r="O154" i="16"/>
  <c r="K154" i="16"/>
  <c r="I154" i="16"/>
  <c r="M154" i="16"/>
  <c r="H154" i="16"/>
  <c r="J154" i="16"/>
  <c r="A146" i="16"/>
  <c r="N146" i="16"/>
  <c r="M146" i="16"/>
  <c r="P146" i="16" s="1"/>
  <c r="O146" i="16"/>
  <c r="I146" i="16"/>
  <c r="H146" i="16"/>
  <c r="K146" i="16" s="1"/>
  <c r="A138" i="16"/>
  <c r="N138" i="16"/>
  <c r="O138" i="16"/>
  <c r="M138" i="16"/>
  <c r="P138" i="16" s="1"/>
  <c r="H138" i="16"/>
  <c r="I138" i="16"/>
  <c r="A130" i="16"/>
  <c r="N130" i="16"/>
  <c r="M130" i="16"/>
  <c r="H130" i="16"/>
  <c r="I130" i="16"/>
  <c r="O130" i="16"/>
  <c r="J130" i="16"/>
  <c r="A122" i="16"/>
  <c r="N122" i="16"/>
  <c r="O122" i="16"/>
  <c r="M122" i="16"/>
  <c r="H122" i="16"/>
  <c r="K122" i="16" s="1"/>
  <c r="I122" i="16"/>
  <c r="J122" i="16"/>
  <c r="A114" i="16"/>
  <c r="N114" i="16"/>
  <c r="M114" i="16"/>
  <c r="O114" i="16"/>
  <c r="H114" i="16"/>
  <c r="I114" i="16"/>
  <c r="J114" i="16"/>
  <c r="A106" i="16"/>
  <c r="N106" i="16"/>
  <c r="O106" i="16"/>
  <c r="M106" i="16"/>
  <c r="H106" i="16"/>
  <c r="I106" i="16"/>
  <c r="A98" i="16"/>
  <c r="N98" i="16"/>
  <c r="M98" i="16"/>
  <c r="O98" i="16"/>
  <c r="H98" i="16"/>
  <c r="I98" i="16"/>
  <c r="J98" i="16"/>
  <c r="A90" i="16"/>
  <c r="N90" i="16"/>
  <c r="O90" i="16"/>
  <c r="M90" i="16"/>
  <c r="H90" i="16"/>
  <c r="I90" i="16"/>
  <c r="A82" i="16"/>
  <c r="N82" i="16"/>
  <c r="M82" i="16"/>
  <c r="O82" i="16"/>
  <c r="H82" i="16"/>
  <c r="I82" i="16"/>
  <c r="J82" i="16"/>
  <c r="A74" i="16"/>
  <c r="N74" i="16"/>
  <c r="O74" i="16"/>
  <c r="H74" i="16"/>
  <c r="I74" i="16"/>
  <c r="M74" i="16"/>
  <c r="I66" i="16"/>
  <c r="N66" i="16"/>
  <c r="M66" i="16"/>
  <c r="I34" i="16"/>
  <c r="M34" i="16"/>
  <c r="N34" i="16"/>
  <c r="I26" i="16"/>
  <c r="M26" i="16"/>
  <c r="N26" i="16"/>
  <c r="I18" i="16"/>
  <c r="N18" i="16"/>
  <c r="M18" i="16"/>
  <c r="I10" i="16"/>
  <c r="N10" i="16"/>
  <c r="M10" i="16"/>
  <c r="I391" i="16"/>
  <c r="H388" i="16"/>
  <c r="H379" i="16"/>
  <c r="J373" i="16"/>
  <c r="I368" i="16"/>
  <c r="H363" i="16"/>
  <c r="J357" i="16"/>
  <c r="I352" i="16"/>
  <c r="H347" i="16"/>
  <c r="I336" i="16"/>
  <c r="H330" i="16"/>
  <c r="J322" i="16"/>
  <c r="J314" i="16"/>
  <c r="I295" i="16"/>
  <c r="I286" i="16"/>
  <c r="J276" i="16"/>
  <c r="J266" i="16"/>
  <c r="H258" i="16"/>
  <c r="K258" i="16" s="1"/>
  <c r="I238" i="16"/>
  <c r="I229" i="16"/>
  <c r="J219" i="16"/>
  <c r="H210" i="16"/>
  <c r="H180" i="16"/>
  <c r="J166" i="16"/>
  <c r="J134" i="16"/>
  <c r="J74" i="16"/>
  <c r="A389" i="16"/>
  <c r="P389" i="16"/>
  <c r="Q389" i="16"/>
  <c r="O389" i="16"/>
  <c r="M389" i="16"/>
  <c r="N389" i="16"/>
  <c r="K389" i="16"/>
  <c r="A341" i="16"/>
  <c r="P341" i="16"/>
  <c r="Q341" i="16"/>
  <c r="K341" i="16"/>
  <c r="M341" i="16"/>
  <c r="O341" i="16"/>
  <c r="N341" i="16"/>
  <c r="H341" i="16"/>
  <c r="A285" i="16"/>
  <c r="P285" i="16"/>
  <c r="Q285" i="16"/>
  <c r="K285" i="16"/>
  <c r="M285" i="16"/>
  <c r="O285" i="16"/>
  <c r="N285" i="16"/>
  <c r="J285" i="16"/>
  <c r="H285" i="16"/>
  <c r="I285" i="16"/>
  <c r="A245" i="16"/>
  <c r="M245" i="16"/>
  <c r="O245" i="16"/>
  <c r="N245" i="16"/>
  <c r="J245" i="16"/>
  <c r="H245" i="16"/>
  <c r="A197" i="16"/>
  <c r="P197" i="16"/>
  <c r="Q197" i="16" s="1"/>
  <c r="M197" i="16"/>
  <c r="N197" i="16"/>
  <c r="O197" i="16"/>
  <c r="J197" i="16"/>
  <c r="H197" i="16"/>
  <c r="K197" i="16" s="1"/>
  <c r="A141" i="16"/>
  <c r="M141" i="16"/>
  <c r="P141" i="16" s="1"/>
  <c r="Q141" i="16" s="1"/>
  <c r="N141" i="16"/>
  <c r="H141" i="16"/>
  <c r="K141" i="16" s="1"/>
  <c r="O141" i="16"/>
  <c r="J141" i="16"/>
  <c r="I141" i="16"/>
  <c r="A109" i="16"/>
  <c r="M109" i="16"/>
  <c r="N109" i="16"/>
  <c r="O109" i="16"/>
  <c r="H109" i="16"/>
  <c r="J109" i="16"/>
  <c r="I109" i="16"/>
  <c r="I381" i="16"/>
  <c r="P369" i="16"/>
  <c r="Q369" i="16"/>
  <c r="A369" i="16"/>
  <c r="K369" i="16"/>
  <c r="M369" i="16"/>
  <c r="N369" i="16"/>
  <c r="O369" i="16"/>
  <c r="J369" i="16"/>
  <c r="H369" i="16"/>
  <c r="P361" i="16"/>
  <c r="Q361" i="16"/>
  <c r="K361" i="16"/>
  <c r="A361" i="16"/>
  <c r="M361" i="16"/>
  <c r="N361" i="16"/>
  <c r="J361" i="16"/>
  <c r="O361" i="16"/>
  <c r="H361" i="16"/>
  <c r="P353" i="16"/>
  <c r="A353" i="16"/>
  <c r="Q353" i="16"/>
  <c r="K353" i="16"/>
  <c r="M353" i="16"/>
  <c r="N353" i="16"/>
  <c r="O353" i="16"/>
  <c r="J353" i="16"/>
  <c r="H353" i="16"/>
  <c r="P345" i="16"/>
  <c r="Q345" i="16"/>
  <c r="A345" i="16"/>
  <c r="M345" i="16"/>
  <c r="K345" i="16"/>
  <c r="N345" i="16"/>
  <c r="O345" i="16"/>
  <c r="J345" i="16"/>
  <c r="H345" i="16"/>
  <c r="P337" i="16"/>
  <c r="Q337" i="16"/>
  <c r="A337" i="16"/>
  <c r="K337" i="16"/>
  <c r="M337" i="16"/>
  <c r="N337" i="16"/>
  <c r="O337" i="16"/>
  <c r="J337" i="16"/>
  <c r="H337" i="16"/>
  <c r="P329" i="16"/>
  <c r="Q329" i="16"/>
  <c r="A329" i="16"/>
  <c r="K329" i="16"/>
  <c r="M329" i="16"/>
  <c r="N329" i="16"/>
  <c r="J329" i="16"/>
  <c r="O329" i="16"/>
  <c r="H329" i="16"/>
  <c r="P321" i="16"/>
  <c r="A321" i="16"/>
  <c r="Q321" i="16"/>
  <c r="K321" i="16"/>
  <c r="M321" i="16"/>
  <c r="N321" i="16"/>
  <c r="O321" i="16"/>
  <c r="J321" i="16"/>
  <c r="H321" i="16"/>
  <c r="P313" i="16"/>
  <c r="A313" i="16"/>
  <c r="Q313" i="16"/>
  <c r="K313" i="16"/>
  <c r="M313" i="16"/>
  <c r="N313" i="16"/>
  <c r="J313" i="16"/>
  <c r="O313" i="16"/>
  <c r="I313" i="16"/>
  <c r="P305" i="16"/>
  <c r="A305" i="16"/>
  <c r="Q305" i="16"/>
  <c r="K305" i="16"/>
  <c r="M305" i="16"/>
  <c r="N305" i="16"/>
  <c r="O305" i="16"/>
  <c r="J305" i="16"/>
  <c r="I305" i="16"/>
  <c r="P297" i="16"/>
  <c r="Q297" i="16"/>
  <c r="K297" i="16"/>
  <c r="A297" i="16"/>
  <c r="M297" i="16"/>
  <c r="N297" i="16"/>
  <c r="O297" i="16"/>
  <c r="J297" i="16"/>
  <c r="I297" i="16"/>
  <c r="P289" i="16"/>
  <c r="A289" i="16"/>
  <c r="Q289" i="16"/>
  <c r="K289" i="16"/>
  <c r="M289" i="16"/>
  <c r="N289" i="16"/>
  <c r="O289" i="16"/>
  <c r="J289" i="16"/>
  <c r="H289" i="16"/>
  <c r="I289" i="16"/>
  <c r="P281" i="16"/>
  <c r="A281" i="16"/>
  <c r="Q281" i="16"/>
  <c r="K281" i="16"/>
  <c r="M281" i="16"/>
  <c r="N281" i="16"/>
  <c r="O281" i="16"/>
  <c r="J281" i="16"/>
  <c r="I281" i="16"/>
  <c r="A273" i="16"/>
  <c r="M273" i="16"/>
  <c r="N273" i="16"/>
  <c r="J273" i="16"/>
  <c r="O273" i="16"/>
  <c r="I273" i="16"/>
  <c r="A265" i="16"/>
  <c r="M265" i="16"/>
  <c r="N265" i="16"/>
  <c r="J265" i="16"/>
  <c r="I265" i="16"/>
  <c r="O265" i="16"/>
  <c r="A257" i="16"/>
  <c r="M257" i="16"/>
  <c r="N257" i="16"/>
  <c r="J257" i="16"/>
  <c r="O257" i="16"/>
  <c r="H257" i="16"/>
  <c r="I257" i="16"/>
  <c r="A249" i="16"/>
  <c r="M249" i="16"/>
  <c r="N249" i="16"/>
  <c r="J249" i="16"/>
  <c r="O249" i="16"/>
  <c r="I249" i="16"/>
  <c r="A241" i="16"/>
  <c r="O241" i="16"/>
  <c r="M241" i="16"/>
  <c r="J241" i="16"/>
  <c r="N241" i="16"/>
  <c r="I241" i="16"/>
  <c r="K241" i="16" s="1"/>
  <c r="A233" i="16"/>
  <c r="M233" i="16"/>
  <c r="N233" i="16"/>
  <c r="J233" i="16"/>
  <c r="O233" i="16"/>
  <c r="I233" i="16"/>
  <c r="A225" i="16"/>
  <c r="M225" i="16"/>
  <c r="N225" i="16"/>
  <c r="O225" i="16"/>
  <c r="J225" i="16"/>
  <c r="H225" i="16"/>
  <c r="I225" i="16"/>
  <c r="A217" i="16"/>
  <c r="M217" i="16"/>
  <c r="O217" i="16"/>
  <c r="N217" i="16"/>
  <c r="J217" i="16"/>
  <c r="I217" i="16"/>
  <c r="A209" i="16"/>
  <c r="O209" i="16"/>
  <c r="M209" i="16"/>
  <c r="N209" i="16"/>
  <c r="J209" i="16"/>
  <c r="I209" i="16"/>
  <c r="A201" i="16"/>
  <c r="M201" i="16"/>
  <c r="P201" i="16" s="1"/>
  <c r="Q201" i="16" s="1"/>
  <c r="N201" i="16"/>
  <c r="O201" i="16"/>
  <c r="J201" i="16"/>
  <c r="I201" i="16"/>
  <c r="K201" i="16" s="1"/>
  <c r="A193" i="16"/>
  <c r="K193" i="16"/>
  <c r="M193" i="16"/>
  <c r="P193" i="16" s="1"/>
  <c r="Q193" i="16" s="1"/>
  <c r="N193" i="16"/>
  <c r="O193" i="16"/>
  <c r="J193" i="16"/>
  <c r="H193" i="16"/>
  <c r="I193" i="16"/>
  <c r="P185" i="16"/>
  <c r="A185" i="16"/>
  <c r="Q185" i="16"/>
  <c r="K185" i="16"/>
  <c r="M185" i="16"/>
  <c r="O185" i="16"/>
  <c r="J185" i="16"/>
  <c r="N185" i="16"/>
  <c r="I185" i="16"/>
  <c r="P177" i="16"/>
  <c r="A177" i="16"/>
  <c r="Q177" i="16"/>
  <c r="K177" i="16"/>
  <c r="O177" i="16"/>
  <c r="J177" i="16"/>
  <c r="M177" i="16"/>
  <c r="N177" i="16"/>
  <c r="H177" i="16"/>
  <c r="P169" i="16"/>
  <c r="A169" i="16"/>
  <c r="Q169" i="16"/>
  <c r="K169" i="16"/>
  <c r="M169" i="16"/>
  <c r="O169" i="16"/>
  <c r="N169" i="16"/>
  <c r="J169" i="16"/>
  <c r="H169" i="16"/>
  <c r="P161" i="16"/>
  <c r="A161" i="16"/>
  <c r="Q161" i="16"/>
  <c r="K161" i="16"/>
  <c r="M161" i="16"/>
  <c r="O161" i="16"/>
  <c r="N161" i="16"/>
  <c r="J161" i="16"/>
  <c r="H161" i="16"/>
  <c r="K153" i="16"/>
  <c r="M153" i="16"/>
  <c r="P153" i="16" s="1"/>
  <c r="Q153" i="16" s="1"/>
  <c r="A153" i="16"/>
  <c r="N153" i="16"/>
  <c r="O153" i="16"/>
  <c r="J153" i="16"/>
  <c r="H153" i="16"/>
  <c r="A145" i="16"/>
  <c r="M145" i="16"/>
  <c r="P145" i="16" s="1"/>
  <c r="Q145" i="16" s="1"/>
  <c r="O145" i="16"/>
  <c r="N145" i="16"/>
  <c r="J145" i="16"/>
  <c r="H145" i="16"/>
  <c r="K145" i="16" s="1"/>
  <c r="A137" i="16"/>
  <c r="M137" i="16"/>
  <c r="O137" i="16"/>
  <c r="J137" i="16"/>
  <c r="N137" i="16"/>
  <c r="H137" i="16"/>
  <c r="K137" i="16" s="1"/>
  <c r="I137" i="16"/>
  <c r="A129" i="16"/>
  <c r="M129" i="16"/>
  <c r="O129" i="16"/>
  <c r="N129" i="16"/>
  <c r="J129" i="16"/>
  <c r="H129" i="16"/>
  <c r="I129" i="16"/>
  <c r="A121" i="16"/>
  <c r="M121" i="16"/>
  <c r="N121" i="16"/>
  <c r="O121" i="16"/>
  <c r="J121" i="16"/>
  <c r="I121" i="16"/>
  <c r="K121" i="16" s="1"/>
  <c r="A113" i="16"/>
  <c r="M113" i="16"/>
  <c r="O113" i="16"/>
  <c r="N113" i="16"/>
  <c r="J113" i="16"/>
  <c r="H113" i="16"/>
  <c r="A105" i="16"/>
  <c r="M105" i="16"/>
  <c r="O105" i="16"/>
  <c r="N105" i="16"/>
  <c r="J105" i="16"/>
  <c r="I105" i="16"/>
  <c r="A97" i="16"/>
  <c r="M97" i="16"/>
  <c r="O97" i="16"/>
  <c r="N97" i="16"/>
  <c r="J97" i="16"/>
  <c r="H97" i="16"/>
  <c r="M89" i="16"/>
  <c r="N89" i="16"/>
  <c r="A89" i="16"/>
  <c r="O89" i="16"/>
  <c r="P89" i="16" s="1"/>
  <c r="J89" i="16"/>
  <c r="I89" i="16"/>
  <c r="A81" i="16"/>
  <c r="M81" i="16"/>
  <c r="O81" i="16"/>
  <c r="N81" i="16"/>
  <c r="J81" i="16"/>
  <c r="H81" i="16"/>
  <c r="A73" i="16"/>
  <c r="M73" i="16"/>
  <c r="N73" i="16"/>
  <c r="O73" i="16"/>
  <c r="J73" i="16"/>
  <c r="H73" i="16"/>
  <c r="I73" i="16"/>
  <c r="A65" i="16"/>
  <c r="I65" i="16"/>
  <c r="A33" i="16"/>
  <c r="J33" i="16"/>
  <c r="I33" i="16"/>
  <c r="A25" i="16"/>
  <c r="J25" i="16"/>
  <c r="I25" i="16"/>
  <c r="A9" i="16"/>
  <c r="I9" i="16"/>
  <c r="J9" i="16"/>
  <c r="H391" i="16"/>
  <c r="H387" i="16"/>
  <c r="J383" i="16"/>
  <c r="J378" i="16"/>
  <c r="I373" i="16"/>
  <c r="J362" i="16"/>
  <c r="I357" i="16"/>
  <c r="J346" i="16"/>
  <c r="I341" i="16"/>
  <c r="I329" i="16"/>
  <c r="H322" i="16"/>
  <c r="H313" i="16"/>
  <c r="I294" i="16"/>
  <c r="J284" i="16"/>
  <c r="J275" i="16"/>
  <c r="H266" i="16"/>
  <c r="J227" i="16"/>
  <c r="J218" i="16"/>
  <c r="H209" i="16"/>
  <c r="I190" i="16"/>
  <c r="J178" i="16"/>
  <c r="H164" i="16"/>
  <c r="J150" i="16"/>
  <c r="K150" i="16" s="1"/>
  <c r="I133" i="16"/>
  <c r="I113" i="16"/>
  <c r="K113" i="16" s="1"/>
  <c r="A349" i="16"/>
  <c r="P349" i="16"/>
  <c r="Q349" i="16"/>
  <c r="K349" i="16"/>
  <c r="O349" i="16"/>
  <c r="N349" i="16"/>
  <c r="M349" i="16"/>
  <c r="H349" i="16"/>
  <c r="A309" i="16"/>
  <c r="P309" i="16"/>
  <c r="Q309" i="16"/>
  <c r="M309" i="16"/>
  <c r="O309" i="16"/>
  <c r="K309" i="16"/>
  <c r="N309" i="16"/>
  <c r="J309" i="16"/>
  <c r="H309" i="16"/>
  <c r="A261" i="16"/>
  <c r="M261" i="16"/>
  <c r="O261" i="16"/>
  <c r="N261" i="16"/>
  <c r="J261" i="16"/>
  <c r="H261" i="16"/>
  <c r="A205" i="16"/>
  <c r="P205" i="16"/>
  <c r="Q205" i="16" s="1"/>
  <c r="K205" i="16"/>
  <c r="M205" i="16"/>
  <c r="N205" i="16"/>
  <c r="J205" i="16"/>
  <c r="H205" i="16"/>
  <c r="O205" i="16"/>
  <c r="A149" i="16"/>
  <c r="M149" i="16"/>
  <c r="P149" i="16" s="1"/>
  <c r="Q149" i="16" s="1"/>
  <c r="N149" i="16"/>
  <c r="O149" i="16"/>
  <c r="H149" i="16"/>
  <c r="J149" i="16"/>
  <c r="I149" i="16"/>
  <c r="K149" i="16" s="1"/>
  <c r="A117" i="16"/>
  <c r="M117" i="16"/>
  <c r="N117" i="16"/>
  <c r="O117" i="16"/>
  <c r="H117" i="16"/>
  <c r="K117" i="16" s="1"/>
  <c r="J117" i="16"/>
  <c r="A77" i="16"/>
  <c r="M77" i="16"/>
  <c r="N77" i="16"/>
  <c r="O77" i="16"/>
  <c r="H77" i="16"/>
  <c r="J77" i="16"/>
  <c r="I77" i="16"/>
  <c r="O13" i="16"/>
  <c r="M13" i="16"/>
  <c r="I261" i="16"/>
  <c r="P385" i="16"/>
  <c r="A385" i="16"/>
  <c r="Q385" i="16"/>
  <c r="K385" i="16"/>
  <c r="M385" i="16"/>
  <c r="N385" i="16"/>
  <c r="O385" i="16"/>
  <c r="H385" i="16"/>
  <c r="A344" i="16"/>
  <c r="Q344" i="16"/>
  <c r="P344" i="16"/>
  <c r="K344" i="16"/>
  <c r="N344" i="16"/>
  <c r="O344" i="16"/>
  <c r="M344" i="16"/>
  <c r="J344" i="16"/>
  <c r="A328" i="16"/>
  <c r="Q328" i="16"/>
  <c r="P328" i="16"/>
  <c r="K328" i="16"/>
  <c r="N328" i="16"/>
  <c r="O328" i="16"/>
  <c r="M328" i="16"/>
  <c r="I328" i="16"/>
  <c r="J328" i="16"/>
  <c r="A320" i="16"/>
  <c r="Q320" i="16"/>
  <c r="P320" i="16"/>
  <c r="K320" i="16"/>
  <c r="N320" i="16"/>
  <c r="O320" i="16"/>
  <c r="M320" i="16"/>
  <c r="I320" i="16"/>
  <c r="J320" i="16"/>
  <c r="A312" i="16"/>
  <c r="Q312" i="16"/>
  <c r="K312" i="16"/>
  <c r="P312" i="16"/>
  <c r="N312" i="16"/>
  <c r="O312" i="16"/>
  <c r="M312" i="16"/>
  <c r="I312" i="16"/>
  <c r="J312" i="16"/>
  <c r="A304" i="16"/>
  <c r="Q304" i="16"/>
  <c r="K304" i="16"/>
  <c r="P304" i="16"/>
  <c r="N304" i="16"/>
  <c r="O304" i="16"/>
  <c r="M304" i="16"/>
  <c r="I304" i="16"/>
  <c r="J304" i="16"/>
  <c r="A296" i="16"/>
  <c r="Q296" i="16"/>
  <c r="K296" i="16"/>
  <c r="P296" i="16"/>
  <c r="N296" i="16"/>
  <c r="O296" i="16"/>
  <c r="M296" i="16"/>
  <c r="I296" i="16"/>
  <c r="H296" i="16"/>
  <c r="J296" i="16"/>
  <c r="A288" i="16"/>
  <c r="Q288" i="16"/>
  <c r="P288" i="16"/>
  <c r="K288" i="16"/>
  <c r="N288" i="16"/>
  <c r="O288" i="16"/>
  <c r="M288" i="16"/>
  <c r="I288" i="16"/>
  <c r="J288" i="16"/>
  <c r="A280" i="16"/>
  <c r="Q280" i="16"/>
  <c r="K280" i="16"/>
  <c r="P280" i="16"/>
  <c r="N280" i="16"/>
  <c r="O280" i="16"/>
  <c r="M280" i="16"/>
  <c r="I280" i="16"/>
  <c r="J280" i="16"/>
  <c r="A272" i="16"/>
  <c r="N272" i="16"/>
  <c r="O272" i="16"/>
  <c r="I272" i="16"/>
  <c r="J272" i="16"/>
  <c r="M272" i="16"/>
  <c r="A264" i="16"/>
  <c r="N264" i="16"/>
  <c r="O264" i="16"/>
  <c r="M264" i="16"/>
  <c r="I264" i="16"/>
  <c r="H264" i="16"/>
  <c r="J264" i="16"/>
  <c r="A256" i="16"/>
  <c r="N256" i="16"/>
  <c r="O256" i="16"/>
  <c r="M256" i="16"/>
  <c r="I256" i="16"/>
  <c r="J256" i="16"/>
  <c r="A248" i="16"/>
  <c r="N248" i="16"/>
  <c r="O248" i="16"/>
  <c r="M248" i="16"/>
  <c r="I248" i="16"/>
  <c r="J248" i="16"/>
  <c r="A240" i="16"/>
  <c r="O240" i="16"/>
  <c r="M240" i="16"/>
  <c r="P240" i="16" s="1"/>
  <c r="Q240" i="16" s="1"/>
  <c r="N240" i="16"/>
  <c r="I240" i="16"/>
  <c r="K240" i="16" s="1"/>
  <c r="J240" i="16"/>
  <c r="A232" i="16"/>
  <c r="O232" i="16"/>
  <c r="M232" i="16"/>
  <c r="N232" i="16"/>
  <c r="I232" i="16"/>
  <c r="H232" i="16"/>
  <c r="J232" i="16"/>
  <c r="A224" i="16"/>
  <c r="O224" i="16"/>
  <c r="M224" i="16"/>
  <c r="I224" i="16"/>
  <c r="N224" i="16"/>
  <c r="J224" i="16"/>
  <c r="A216" i="16"/>
  <c r="O216" i="16"/>
  <c r="N216" i="16"/>
  <c r="I216" i="16"/>
  <c r="J216" i="16"/>
  <c r="A208" i="16"/>
  <c r="O208" i="16"/>
  <c r="M208" i="16"/>
  <c r="N208" i="16"/>
  <c r="I208" i="16"/>
  <c r="J208" i="16"/>
  <c r="A200" i="16"/>
  <c r="O200" i="16"/>
  <c r="P200" i="16" s="1"/>
  <c r="Q200" i="16" s="1"/>
  <c r="M200" i="16"/>
  <c r="N200" i="16"/>
  <c r="I200" i="16"/>
  <c r="H200" i="16"/>
  <c r="J200" i="16"/>
  <c r="K200" i="16" s="1"/>
  <c r="A192" i="16"/>
  <c r="O192" i="16"/>
  <c r="M192" i="16"/>
  <c r="N192" i="16"/>
  <c r="I192" i="16"/>
  <c r="J192" i="16"/>
  <c r="A184" i="16"/>
  <c r="Q184" i="16"/>
  <c r="K184" i="16"/>
  <c r="P184" i="16"/>
  <c r="O184" i="16"/>
  <c r="M184" i="16"/>
  <c r="N184" i="16"/>
  <c r="I184" i="16"/>
  <c r="J184" i="16"/>
  <c r="A176" i="16"/>
  <c r="Q176" i="16"/>
  <c r="K176" i="16"/>
  <c r="P176" i="16"/>
  <c r="O176" i="16"/>
  <c r="M176" i="16"/>
  <c r="N176" i="16"/>
  <c r="J176" i="16"/>
  <c r="I176" i="16"/>
  <c r="H176" i="16"/>
  <c r="A168" i="16"/>
  <c r="Q168" i="16"/>
  <c r="K168" i="16"/>
  <c r="P168" i="16"/>
  <c r="O168" i="16"/>
  <c r="M168" i="16"/>
  <c r="J168" i="16"/>
  <c r="N168" i="16"/>
  <c r="I168" i="16"/>
  <c r="A160" i="16"/>
  <c r="Q160" i="16"/>
  <c r="P160" i="16"/>
  <c r="K160" i="16"/>
  <c r="M160" i="16"/>
  <c r="N160" i="16"/>
  <c r="J160" i="16"/>
  <c r="O160" i="16"/>
  <c r="I160" i="16"/>
  <c r="H160" i="16"/>
  <c r="A152" i="16"/>
  <c r="O152" i="16"/>
  <c r="M152" i="16"/>
  <c r="P152" i="16" s="1"/>
  <c r="N152" i="16"/>
  <c r="J152" i="16"/>
  <c r="I152" i="16"/>
  <c r="K152" i="16" s="1"/>
  <c r="A144" i="16"/>
  <c r="M144" i="16"/>
  <c r="P144" i="16" s="1"/>
  <c r="N144" i="16"/>
  <c r="O144" i="16"/>
  <c r="J144" i="16"/>
  <c r="I144" i="16"/>
  <c r="H144" i="16"/>
  <c r="K144" i="16" s="1"/>
  <c r="A136" i="16"/>
  <c r="O136" i="16"/>
  <c r="N136" i="16"/>
  <c r="J136" i="16"/>
  <c r="M136" i="16"/>
  <c r="P136" i="16" s="1"/>
  <c r="Q136" i="16" s="1"/>
  <c r="I136" i="16"/>
  <c r="H136" i="16"/>
  <c r="K136" i="16" s="1"/>
  <c r="A128" i="16"/>
  <c r="M128" i="16"/>
  <c r="P128" i="16" s="1"/>
  <c r="N128" i="16"/>
  <c r="O128" i="16"/>
  <c r="J128" i="16"/>
  <c r="I128" i="16"/>
  <c r="A120" i="16"/>
  <c r="O120" i="16"/>
  <c r="M120" i="16"/>
  <c r="N120" i="16"/>
  <c r="J120" i="16"/>
  <c r="I120" i="16"/>
  <c r="H120" i="16"/>
  <c r="A112" i="16"/>
  <c r="M112" i="16"/>
  <c r="O112" i="16"/>
  <c r="J112" i="16"/>
  <c r="N112" i="16"/>
  <c r="I112" i="16"/>
  <c r="A104" i="16"/>
  <c r="O104" i="16"/>
  <c r="N104" i="16"/>
  <c r="J104" i="16"/>
  <c r="M104" i="16"/>
  <c r="I104" i="16"/>
  <c r="H104" i="16"/>
  <c r="A96" i="16"/>
  <c r="N96" i="16"/>
  <c r="M96" i="16"/>
  <c r="J96" i="16"/>
  <c r="O96" i="16"/>
  <c r="I96" i="16"/>
  <c r="A88" i="16"/>
  <c r="M88" i="16"/>
  <c r="O88" i="16"/>
  <c r="N88" i="16"/>
  <c r="J88" i="16"/>
  <c r="I88" i="16"/>
  <c r="H88" i="16"/>
  <c r="A80" i="16"/>
  <c r="M80" i="16"/>
  <c r="N80" i="16"/>
  <c r="O80" i="16"/>
  <c r="J80" i="16"/>
  <c r="I80" i="16"/>
  <c r="H80" i="16"/>
  <c r="A72" i="16"/>
  <c r="O72" i="16"/>
  <c r="M72" i="16"/>
  <c r="N72" i="16"/>
  <c r="J72" i="16"/>
  <c r="I72" i="16"/>
  <c r="H72" i="16"/>
  <c r="J390" i="16"/>
  <c r="J386" i="16"/>
  <c r="I383" i="16"/>
  <c r="H378" i="16"/>
  <c r="J372" i="16"/>
  <c r="I367" i="16"/>
  <c r="H362" i="16"/>
  <c r="J356" i="16"/>
  <c r="I351" i="16"/>
  <c r="H346" i="16"/>
  <c r="J340" i="16"/>
  <c r="I335" i="16"/>
  <c r="H328" i="16"/>
  <c r="I321" i="16"/>
  <c r="H312" i="16"/>
  <c r="I302" i="16"/>
  <c r="I293" i="16"/>
  <c r="J283" i="16"/>
  <c r="H274" i="16"/>
  <c r="H265" i="16"/>
  <c r="I245" i="16"/>
  <c r="J236" i="16"/>
  <c r="J226" i="16"/>
  <c r="H217" i="16"/>
  <c r="H208" i="16"/>
  <c r="I198" i="16"/>
  <c r="J188" i="16"/>
  <c r="I177" i="16"/>
  <c r="J162" i="16"/>
  <c r="H148" i="16"/>
  <c r="K148" i="16" s="1"/>
  <c r="J131" i="16"/>
  <c r="K131" i="16" s="1"/>
  <c r="H112" i="16"/>
  <c r="H92" i="16"/>
  <c r="K92" i="16" s="1"/>
  <c r="A365" i="16"/>
  <c r="P365" i="16"/>
  <c r="Q365" i="16"/>
  <c r="K365" i="16"/>
  <c r="O365" i="16"/>
  <c r="M365" i="16"/>
  <c r="H365" i="16"/>
  <c r="N365" i="16"/>
  <c r="A301" i="16"/>
  <c r="P301" i="16"/>
  <c r="K301" i="16"/>
  <c r="Q301" i="16"/>
  <c r="M301" i="16"/>
  <c r="O301" i="16"/>
  <c r="N301" i="16"/>
  <c r="J301" i="16"/>
  <c r="H301" i="16"/>
  <c r="A237" i="16"/>
  <c r="M237" i="16"/>
  <c r="N237" i="16"/>
  <c r="O237" i="16"/>
  <c r="J237" i="16"/>
  <c r="H237" i="16"/>
  <c r="A173" i="16"/>
  <c r="P173" i="16"/>
  <c r="K173" i="16"/>
  <c r="M173" i="16"/>
  <c r="Q173" i="16"/>
  <c r="N173" i="16"/>
  <c r="O173" i="16"/>
  <c r="H173" i="16"/>
  <c r="J173" i="16"/>
  <c r="A101" i="16"/>
  <c r="M101" i="16"/>
  <c r="N101" i="16"/>
  <c r="O101" i="16"/>
  <c r="H101" i="16"/>
  <c r="J101" i="16"/>
  <c r="I101" i="16"/>
  <c r="P377" i="16"/>
  <c r="Q377" i="16"/>
  <c r="A377" i="16"/>
  <c r="M377" i="16"/>
  <c r="K377" i="16"/>
  <c r="N377" i="16"/>
  <c r="O377" i="16"/>
  <c r="J377" i="16"/>
  <c r="H377" i="16"/>
  <c r="A392" i="16"/>
  <c r="Q392" i="16"/>
  <c r="K392" i="16"/>
  <c r="P392" i="16"/>
  <c r="N392" i="16"/>
  <c r="M392" i="16"/>
  <c r="O392" i="16"/>
  <c r="J392" i="16"/>
  <c r="A384" i="16"/>
  <c r="Q384" i="16"/>
  <c r="P384" i="16"/>
  <c r="N384" i="16"/>
  <c r="M384" i="16"/>
  <c r="O384" i="16"/>
  <c r="K384" i="16"/>
  <c r="J384" i="16"/>
  <c r="A376" i="16"/>
  <c r="Q376" i="16"/>
  <c r="N376" i="16"/>
  <c r="K376" i="16"/>
  <c r="M376" i="16"/>
  <c r="O376" i="16"/>
  <c r="P376" i="16"/>
  <c r="J376" i="16"/>
  <c r="A368" i="16"/>
  <c r="Q368" i="16"/>
  <c r="P368" i="16"/>
  <c r="K368" i="16"/>
  <c r="N368" i="16"/>
  <c r="M368" i="16"/>
  <c r="O368" i="16"/>
  <c r="J368" i="16"/>
  <c r="A360" i="16"/>
  <c r="Q360" i="16"/>
  <c r="P360" i="16"/>
  <c r="K360" i="16"/>
  <c r="N360" i="16"/>
  <c r="M360" i="16"/>
  <c r="O360" i="16"/>
  <c r="J360" i="16"/>
  <c r="A352" i="16"/>
  <c r="Q352" i="16"/>
  <c r="P352" i="16"/>
  <c r="N352" i="16"/>
  <c r="K352" i="16"/>
  <c r="M352" i="16"/>
  <c r="O352" i="16"/>
  <c r="J352" i="16"/>
  <c r="A336" i="16"/>
  <c r="Q336" i="16"/>
  <c r="K336" i="16"/>
  <c r="P336" i="16"/>
  <c r="N336" i="16"/>
  <c r="O336" i="16"/>
  <c r="J336" i="16"/>
  <c r="A375" i="16"/>
  <c r="P375" i="16"/>
  <c r="Q375" i="16"/>
  <c r="K375" i="16"/>
  <c r="N375" i="16"/>
  <c r="O375" i="16"/>
  <c r="M375" i="16"/>
  <c r="H375" i="16"/>
  <c r="J375" i="16"/>
  <c r="A359" i="16"/>
  <c r="P359" i="16"/>
  <c r="Q359" i="16"/>
  <c r="K359" i="16"/>
  <c r="M359" i="16"/>
  <c r="N359" i="16"/>
  <c r="O359" i="16"/>
  <c r="H359" i="16"/>
  <c r="J359" i="16"/>
  <c r="A343" i="16"/>
  <c r="P343" i="16"/>
  <c r="K343" i="16"/>
  <c r="Q343" i="16"/>
  <c r="M343" i="16"/>
  <c r="O343" i="16"/>
  <c r="N343" i="16"/>
  <c r="H343" i="16"/>
  <c r="J343" i="16"/>
  <c r="A319" i="16"/>
  <c r="P319" i="16"/>
  <c r="Q319" i="16"/>
  <c r="K319" i="16"/>
  <c r="O319" i="16"/>
  <c r="M319" i="16"/>
  <c r="N319" i="16"/>
  <c r="H319" i="16"/>
  <c r="J319" i="16"/>
  <c r="A303" i="16"/>
  <c r="P303" i="16"/>
  <c r="Q303" i="16"/>
  <c r="O303" i="16"/>
  <c r="K303" i="16"/>
  <c r="M303" i="16"/>
  <c r="N303" i="16"/>
  <c r="H303" i="16"/>
  <c r="I303" i="16"/>
  <c r="J303" i="16"/>
  <c r="A287" i="16"/>
  <c r="P287" i="16"/>
  <c r="Q287" i="16"/>
  <c r="K287" i="16"/>
  <c r="O287" i="16"/>
  <c r="H287" i="16"/>
  <c r="N287" i="16"/>
  <c r="M287" i="16"/>
  <c r="J287" i="16"/>
  <c r="A279" i="16"/>
  <c r="O279" i="16"/>
  <c r="H279" i="16"/>
  <c r="M279" i="16"/>
  <c r="J279" i="16"/>
  <c r="A271" i="16"/>
  <c r="O271" i="16"/>
  <c r="H271" i="16"/>
  <c r="M271" i="16"/>
  <c r="P271" i="16" s="1"/>
  <c r="N271" i="16"/>
  <c r="I271" i="16"/>
  <c r="J271" i="16"/>
  <c r="A263" i="16"/>
  <c r="O263" i="16"/>
  <c r="M263" i="16"/>
  <c r="H263" i="16"/>
  <c r="N263" i="16"/>
  <c r="J263" i="16"/>
  <c r="A255" i="16"/>
  <c r="O255" i="16"/>
  <c r="M255" i="16"/>
  <c r="N255" i="16"/>
  <c r="H255" i="16"/>
  <c r="J255" i="16"/>
  <c r="A247" i="16"/>
  <c r="O247" i="16"/>
  <c r="M247" i="16"/>
  <c r="N247" i="16"/>
  <c r="H247" i="16"/>
  <c r="J247" i="16"/>
  <c r="A239" i="16"/>
  <c r="N239" i="16"/>
  <c r="M239" i="16"/>
  <c r="O239" i="16"/>
  <c r="H239" i="16"/>
  <c r="I239" i="16"/>
  <c r="J239" i="16"/>
  <c r="A231" i="16"/>
  <c r="N231" i="16"/>
  <c r="M231" i="16"/>
  <c r="H231" i="16"/>
  <c r="O231" i="16"/>
  <c r="J231" i="16"/>
  <c r="A223" i="16"/>
  <c r="N223" i="16"/>
  <c r="H223" i="16"/>
  <c r="M223" i="16"/>
  <c r="O223" i="16"/>
  <c r="J223" i="16"/>
  <c r="A215" i="16"/>
  <c r="N215" i="16"/>
  <c r="M215" i="16"/>
  <c r="O215" i="16"/>
  <c r="H215" i="16"/>
  <c r="J215" i="16"/>
  <c r="A207" i="16"/>
  <c r="N207" i="16"/>
  <c r="M207" i="16"/>
  <c r="O207" i="16"/>
  <c r="H207" i="16"/>
  <c r="I207" i="16"/>
  <c r="J207" i="16"/>
  <c r="A199" i="16"/>
  <c r="N199" i="16"/>
  <c r="M199" i="16"/>
  <c r="P199" i="16" s="1"/>
  <c r="Q199" i="16" s="1"/>
  <c r="K199" i="16"/>
  <c r="O199" i="16"/>
  <c r="H199" i="16"/>
  <c r="J199" i="16"/>
  <c r="A191" i="16"/>
  <c r="N191" i="16"/>
  <c r="K191" i="16"/>
  <c r="M191" i="16"/>
  <c r="P191" i="16" s="1"/>
  <c r="Q191" i="16" s="1"/>
  <c r="O191" i="16"/>
  <c r="H191" i="16"/>
  <c r="J191" i="16"/>
  <c r="A183" i="16"/>
  <c r="P183" i="16"/>
  <c r="K183" i="16"/>
  <c r="Q183" i="16"/>
  <c r="N183" i="16"/>
  <c r="M183" i="16"/>
  <c r="O183" i="16"/>
  <c r="H183" i="16"/>
  <c r="J183" i="16"/>
  <c r="I183" i="16"/>
  <c r="A175" i="16"/>
  <c r="P175" i="16"/>
  <c r="K175" i="16"/>
  <c r="Q175" i="16"/>
  <c r="N175" i="16"/>
  <c r="M175" i="16"/>
  <c r="O175" i="16"/>
  <c r="H175" i="16"/>
  <c r="J175" i="16"/>
  <c r="I175" i="16"/>
  <c r="A167" i="16"/>
  <c r="P167" i="16"/>
  <c r="K167" i="16"/>
  <c r="O167" i="16"/>
  <c r="Q167" i="16"/>
  <c r="M167" i="16"/>
  <c r="N167" i="16"/>
  <c r="H167" i="16"/>
  <c r="J167" i="16"/>
  <c r="I167" i="16"/>
  <c r="A159" i="16"/>
  <c r="P159" i="16"/>
  <c r="Q159" i="16" s="1"/>
  <c r="O159" i="16"/>
  <c r="M159" i="16"/>
  <c r="N159" i="16"/>
  <c r="H159" i="16"/>
  <c r="K159" i="16" s="1"/>
  <c r="J159" i="16"/>
  <c r="I159" i="16"/>
  <c r="A151" i="16"/>
  <c r="O151" i="16"/>
  <c r="M151" i="16"/>
  <c r="P151" i="16" s="1"/>
  <c r="H151" i="16"/>
  <c r="K151" i="16" s="1"/>
  <c r="N151" i="16"/>
  <c r="J151" i="16"/>
  <c r="I151" i="16"/>
  <c r="A143" i="16"/>
  <c r="O143" i="16"/>
  <c r="M143" i="16"/>
  <c r="P143" i="16" s="1"/>
  <c r="N143" i="16"/>
  <c r="H143" i="16"/>
  <c r="K143" i="16" s="1"/>
  <c r="I143" i="16"/>
  <c r="J143" i="16"/>
  <c r="A135" i="16"/>
  <c r="O135" i="16"/>
  <c r="M135" i="16"/>
  <c r="N135" i="16"/>
  <c r="H135" i="16"/>
  <c r="K135" i="16" s="1"/>
  <c r="I135" i="16"/>
  <c r="J135" i="16"/>
  <c r="A127" i="16"/>
  <c r="O127" i="16"/>
  <c r="P127" i="16" s="1"/>
  <c r="M127" i="16"/>
  <c r="H127" i="16"/>
  <c r="I127" i="16"/>
  <c r="J127" i="16"/>
  <c r="A119" i="16"/>
  <c r="O119" i="16"/>
  <c r="M119" i="16"/>
  <c r="P119" i="16" s="1"/>
  <c r="N119" i="16"/>
  <c r="H119" i="16"/>
  <c r="K119" i="16" s="1"/>
  <c r="I119" i="16"/>
  <c r="J119" i="16"/>
  <c r="A111" i="16"/>
  <c r="O111" i="16"/>
  <c r="N111" i="16"/>
  <c r="H111" i="16"/>
  <c r="K111" i="16" s="1"/>
  <c r="M111" i="16"/>
  <c r="I111" i="16"/>
  <c r="J111" i="16"/>
  <c r="A103" i="16"/>
  <c r="O103" i="16"/>
  <c r="N103" i="16"/>
  <c r="M103" i="16"/>
  <c r="H103" i="16"/>
  <c r="K103" i="16" s="1"/>
  <c r="I103" i="16"/>
  <c r="J103" i="16"/>
  <c r="A95" i="16"/>
  <c r="O95" i="16"/>
  <c r="M95" i="16"/>
  <c r="N95" i="16"/>
  <c r="H95" i="16"/>
  <c r="I95" i="16"/>
  <c r="J95" i="16"/>
  <c r="A87" i="16"/>
  <c r="O87" i="16"/>
  <c r="M87" i="16"/>
  <c r="N87" i="16"/>
  <c r="H87" i="16"/>
  <c r="I87" i="16"/>
  <c r="J87" i="16"/>
  <c r="A79" i="16"/>
  <c r="O79" i="16"/>
  <c r="M79" i="16"/>
  <c r="N79" i="16"/>
  <c r="H79" i="16"/>
  <c r="I79" i="16"/>
  <c r="J79" i="16"/>
  <c r="A31" i="16"/>
  <c r="H31" i="16"/>
  <c r="J393" i="16"/>
  <c r="J389" i="16"/>
  <c r="I386" i="16"/>
  <c r="J382" i="16"/>
  <c r="I377" i="16"/>
  <c r="H372" i="16"/>
  <c r="J366" i="16"/>
  <c r="I361" i="16"/>
  <c r="H356" i="16"/>
  <c r="J350" i="16"/>
  <c r="I345" i="16"/>
  <c r="H340" i="16"/>
  <c r="J334" i="16"/>
  <c r="I327" i="16"/>
  <c r="H320" i="16"/>
  <c r="I311" i="16"/>
  <c r="I301" i="16"/>
  <c r="J291" i="16"/>
  <c r="J282" i="16"/>
  <c r="H273" i="16"/>
  <c r="I263" i="16"/>
  <c r="I254" i="16"/>
  <c r="J244" i="16"/>
  <c r="J234" i="16"/>
  <c r="H226" i="16"/>
  <c r="H216" i="16"/>
  <c r="K216" i="16" s="1"/>
  <c r="I206" i="16"/>
  <c r="K206" i="16" s="1"/>
  <c r="I197" i="16"/>
  <c r="J187" i="16"/>
  <c r="J174" i="16"/>
  <c r="I161" i="16"/>
  <c r="J146" i="16"/>
  <c r="H128" i="16"/>
  <c r="K128" i="16" s="1"/>
  <c r="I110" i="16"/>
  <c r="J90" i="16"/>
  <c r="A20" i="16"/>
  <c r="O20" i="16"/>
  <c r="H20" i="16"/>
  <c r="I20" i="16"/>
  <c r="A12" i="16"/>
  <c r="O12" i="16"/>
  <c r="H12" i="16"/>
  <c r="I12" i="16"/>
  <c r="J49" i="16"/>
  <c r="M45" i="16"/>
  <c r="A47" i="16"/>
  <c r="I49" i="16"/>
  <c r="O44" i="16"/>
  <c r="N47" i="16"/>
  <c r="I44" i="16"/>
  <c r="N42" i="16"/>
  <c r="H44" i="16"/>
  <c r="M42" i="16"/>
  <c r="J41" i="16"/>
  <c r="N50" i="16"/>
  <c r="I41" i="16"/>
  <c r="M50" i="16"/>
  <c r="M37" i="16"/>
  <c r="O15" i="16"/>
  <c r="H63" i="16"/>
  <c r="I60" i="16"/>
  <c r="O60" i="16"/>
  <c r="M61" i="16"/>
  <c r="N58" i="16"/>
  <c r="M58" i="16"/>
  <c r="M69" i="16"/>
  <c r="O68" i="16"/>
  <c r="I68" i="16"/>
  <c r="H68" i="16"/>
  <c r="J65" i="16"/>
  <c r="J57" i="16"/>
  <c r="I57" i="16"/>
  <c r="O55" i="16"/>
  <c r="M53" i="16"/>
  <c r="H52" i="16"/>
  <c r="O52" i="16"/>
  <c r="I52" i="16"/>
  <c r="J17" i="16"/>
  <c r="I17" i="16"/>
  <c r="H98" i="1"/>
  <c r="H107" i="1"/>
  <c r="H127" i="1"/>
  <c r="N127" i="1" s="1"/>
  <c r="H109" i="1"/>
  <c r="H123" i="1"/>
  <c r="N123" i="1" s="1"/>
  <c r="H126" i="1"/>
  <c r="N126" i="1" s="1"/>
  <c r="H124" i="1"/>
  <c r="H39" i="16"/>
  <c r="N55" i="16"/>
  <c r="N23" i="16"/>
  <c r="O31" i="16"/>
  <c r="J71" i="16"/>
  <c r="M71" i="16"/>
  <c r="I71" i="16"/>
  <c r="J63" i="16"/>
  <c r="M63" i="16"/>
  <c r="I63" i="16"/>
  <c r="J55" i="16"/>
  <c r="M55" i="16"/>
  <c r="I55" i="16"/>
  <c r="J47" i="16"/>
  <c r="M47" i="16"/>
  <c r="I47" i="16"/>
  <c r="J39" i="16"/>
  <c r="M39" i="16"/>
  <c r="I39" i="16"/>
  <c r="J31" i="16"/>
  <c r="M31" i="16"/>
  <c r="I31" i="16"/>
  <c r="J23" i="16"/>
  <c r="M23" i="16"/>
  <c r="I23" i="16"/>
  <c r="J15" i="16"/>
  <c r="M15" i="16"/>
  <c r="I15" i="16"/>
  <c r="A7" i="16"/>
  <c r="N7" i="16"/>
  <c r="I7" i="16"/>
  <c r="H47" i="16"/>
  <c r="H15" i="16"/>
  <c r="N63" i="16"/>
  <c r="N31" i="16"/>
  <c r="A23" i="16"/>
  <c r="A70" i="16"/>
  <c r="M70" i="16"/>
  <c r="N70" i="16"/>
  <c r="O70" i="16"/>
  <c r="H70" i="16"/>
  <c r="I70" i="16"/>
  <c r="A62" i="16"/>
  <c r="M62" i="16"/>
  <c r="N62" i="16"/>
  <c r="O62" i="16"/>
  <c r="H62" i="16"/>
  <c r="I62" i="16"/>
  <c r="M54" i="16"/>
  <c r="A54" i="16"/>
  <c r="N54" i="16"/>
  <c r="O54" i="16"/>
  <c r="H54" i="16"/>
  <c r="I54" i="16"/>
  <c r="M46" i="16"/>
  <c r="N46" i="16"/>
  <c r="O46" i="16"/>
  <c r="H46" i="16"/>
  <c r="I46" i="16"/>
  <c r="A38" i="16"/>
  <c r="M38" i="16"/>
  <c r="N38" i="16"/>
  <c r="O38" i="16"/>
  <c r="H38" i="16"/>
  <c r="I38" i="16"/>
  <c r="M30" i="16"/>
  <c r="N30" i="16"/>
  <c r="A30" i="16"/>
  <c r="O30" i="16"/>
  <c r="H30" i="16"/>
  <c r="I30" i="16"/>
  <c r="M22" i="16"/>
  <c r="A22" i="16"/>
  <c r="N22" i="16"/>
  <c r="O22" i="16"/>
  <c r="H22" i="16"/>
  <c r="I22" i="16"/>
  <c r="M14" i="16"/>
  <c r="N14" i="16"/>
  <c r="O14" i="16"/>
  <c r="H14" i="16"/>
  <c r="I14" i="16"/>
  <c r="J46" i="16"/>
  <c r="J14" i="16"/>
  <c r="O71" i="16"/>
  <c r="O39" i="16"/>
  <c r="A71" i="16"/>
  <c r="A15" i="16"/>
  <c r="H55" i="16"/>
  <c r="H23" i="16"/>
  <c r="N71" i="16"/>
  <c r="N39" i="16"/>
  <c r="A63" i="16"/>
  <c r="A14" i="16"/>
  <c r="J68" i="16"/>
  <c r="H66" i="16"/>
  <c r="J60" i="16"/>
  <c r="H58" i="16"/>
  <c r="J52" i="16"/>
  <c r="H50" i="16"/>
  <c r="J44" i="16"/>
  <c r="H42" i="16"/>
  <c r="J36" i="16"/>
  <c r="H34" i="16"/>
  <c r="J28" i="16"/>
  <c r="H26" i="16"/>
  <c r="J20" i="16"/>
  <c r="H18" i="16"/>
  <c r="J12" i="16"/>
  <c r="H10" i="16"/>
  <c r="N69" i="16"/>
  <c r="O66" i="16"/>
  <c r="M64" i="16"/>
  <c r="N61" i="16"/>
  <c r="O58" i="16"/>
  <c r="M56" i="16"/>
  <c r="N53" i="16"/>
  <c r="O50" i="16"/>
  <c r="M48" i="16"/>
  <c r="N45" i="16"/>
  <c r="O42" i="16"/>
  <c r="M40" i="16"/>
  <c r="N37" i="16"/>
  <c r="O34" i="16"/>
  <c r="M32" i="16"/>
  <c r="N29" i="16"/>
  <c r="O26" i="16"/>
  <c r="M24" i="16"/>
  <c r="N21" i="16"/>
  <c r="O18" i="16"/>
  <c r="M16" i="16"/>
  <c r="N13" i="16"/>
  <c r="O10" i="16"/>
  <c r="A64" i="16"/>
  <c r="A56" i="16"/>
  <c r="A48" i="16"/>
  <c r="A40" i="16"/>
  <c r="A32" i="16"/>
  <c r="A24" i="16"/>
  <c r="A16" i="16"/>
  <c r="J67" i="16"/>
  <c r="H65" i="16"/>
  <c r="J59" i="16"/>
  <c r="H57" i="16"/>
  <c r="J51" i="16"/>
  <c r="H49" i="16"/>
  <c r="J43" i="16"/>
  <c r="H41" i="16"/>
  <c r="J35" i="16"/>
  <c r="H33" i="16"/>
  <c r="J27" i="16"/>
  <c r="H25" i="16"/>
  <c r="J19" i="16"/>
  <c r="H17" i="16"/>
  <c r="J11" i="16"/>
  <c r="H9" i="16"/>
  <c r="N68" i="16"/>
  <c r="O65" i="16"/>
  <c r="N60" i="16"/>
  <c r="O57" i="16"/>
  <c r="N52" i="16"/>
  <c r="O49" i="16"/>
  <c r="N44" i="16"/>
  <c r="O41" i="16"/>
  <c r="N36" i="16"/>
  <c r="O33" i="16"/>
  <c r="N28" i="16"/>
  <c r="O25" i="16"/>
  <c r="N20" i="16"/>
  <c r="O17" i="16"/>
  <c r="N12" i="16"/>
  <c r="O9" i="16"/>
  <c r="A69" i="16"/>
  <c r="A61" i="16"/>
  <c r="A53" i="16"/>
  <c r="A45" i="16"/>
  <c r="A37" i="16"/>
  <c r="A29" i="16"/>
  <c r="A21" i="16"/>
  <c r="A13" i="16"/>
  <c r="I67" i="16"/>
  <c r="J64" i="16"/>
  <c r="I59" i="16"/>
  <c r="J56" i="16"/>
  <c r="I51" i="16"/>
  <c r="J48" i="16"/>
  <c r="I43" i="16"/>
  <c r="J40" i="16"/>
  <c r="I35" i="16"/>
  <c r="J32" i="16"/>
  <c r="I27" i="16"/>
  <c r="J24" i="16"/>
  <c r="I19" i="16"/>
  <c r="J16" i="16"/>
  <c r="I11" i="16"/>
  <c r="M68" i="16"/>
  <c r="N65" i="16"/>
  <c r="M60" i="16"/>
  <c r="N57" i="16"/>
  <c r="M52" i="16"/>
  <c r="N49" i="16"/>
  <c r="M44" i="16"/>
  <c r="N41" i="16"/>
  <c r="M36" i="16"/>
  <c r="N33" i="16"/>
  <c r="M28" i="16"/>
  <c r="N25" i="16"/>
  <c r="M20" i="16"/>
  <c r="N17" i="16"/>
  <c r="M12" i="16"/>
  <c r="N9" i="16"/>
  <c r="J69" i="16"/>
  <c r="H67" i="16"/>
  <c r="K67" i="16" s="1"/>
  <c r="I64" i="16"/>
  <c r="J61" i="16"/>
  <c r="H59" i="16"/>
  <c r="I56" i="16"/>
  <c r="J53" i="16"/>
  <c r="H51" i="16"/>
  <c r="I48" i="16"/>
  <c r="J45" i="16"/>
  <c r="H43" i="16"/>
  <c r="I40" i="16"/>
  <c r="J37" i="16"/>
  <c r="H35" i="16"/>
  <c r="I32" i="16"/>
  <c r="J29" i="16"/>
  <c r="H27" i="16"/>
  <c r="I24" i="16"/>
  <c r="J21" i="16"/>
  <c r="H19" i="16"/>
  <c r="I16" i="16"/>
  <c r="J13" i="16"/>
  <c r="H11" i="16"/>
  <c r="H4" i="16"/>
  <c r="O67" i="16"/>
  <c r="M65" i="16"/>
  <c r="O59" i="16"/>
  <c r="M57" i="16"/>
  <c r="O51" i="16"/>
  <c r="M49" i="16"/>
  <c r="O43" i="16"/>
  <c r="M41" i="16"/>
  <c r="O35" i="16"/>
  <c r="M33" i="16"/>
  <c r="O27" i="16"/>
  <c r="M25" i="16"/>
  <c r="O19" i="16"/>
  <c r="M17" i="16"/>
  <c r="O11" i="16"/>
  <c r="M9" i="16"/>
  <c r="A67" i="16"/>
  <c r="A59" i="16"/>
  <c r="A51" i="16"/>
  <c r="A43" i="16"/>
  <c r="A35" i="16"/>
  <c r="A27" i="16"/>
  <c r="A19" i="16"/>
  <c r="A11" i="16"/>
  <c r="I69" i="16"/>
  <c r="J66" i="16"/>
  <c r="H64" i="16"/>
  <c r="K64" i="16" s="1"/>
  <c r="I61" i="16"/>
  <c r="J58" i="16"/>
  <c r="H56" i="16"/>
  <c r="I53" i="16"/>
  <c r="J50" i="16"/>
  <c r="H48" i="16"/>
  <c r="I45" i="16"/>
  <c r="J42" i="16"/>
  <c r="K42" i="16" s="1"/>
  <c r="H40" i="16"/>
  <c r="I37" i="16"/>
  <c r="J34" i="16"/>
  <c r="H32" i="16"/>
  <c r="I29" i="16"/>
  <c r="J26" i="16"/>
  <c r="H24" i="16"/>
  <c r="I21" i="16"/>
  <c r="J18" i="16"/>
  <c r="H16" i="16"/>
  <c r="I13" i="16"/>
  <c r="J10" i="16"/>
  <c r="N67" i="16"/>
  <c r="O64" i="16"/>
  <c r="N59" i="16"/>
  <c r="O56" i="16"/>
  <c r="N51" i="16"/>
  <c r="O48" i="16"/>
  <c r="N43" i="16"/>
  <c r="O40" i="16"/>
  <c r="N35" i="16"/>
  <c r="O32" i="16"/>
  <c r="N27" i="16"/>
  <c r="O24" i="16"/>
  <c r="N19" i="16"/>
  <c r="O16" i="16"/>
  <c r="N11" i="16"/>
  <c r="A66" i="16"/>
  <c r="A58" i="16"/>
  <c r="A50" i="16"/>
  <c r="A42" i="16"/>
  <c r="A34" i="16"/>
  <c r="A26" i="16"/>
  <c r="A18" i="16"/>
  <c r="A10" i="16"/>
  <c r="H69" i="16"/>
  <c r="H61" i="16"/>
  <c r="H53" i="16"/>
  <c r="H45" i="16"/>
  <c r="H37" i="16"/>
  <c r="H29" i="16"/>
  <c r="H21" i="16"/>
  <c r="H13" i="16"/>
  <c r="N64" i="16"/>
  <c r="N56" i="16"/>
  <c r="N48" i="16"/>
  <c r="N40" i="16"/>
  <c r="N32" i="16"/>
  <c r="N24" i="16"/>
  <c r="N16" i="16"/>
  <c r="J7" i="16"/>
  <c r="H5" i="16"/>
  <c r="O7" i="16"/>
  <c r="M5" i="16"/>
  <c r="H7" i="16"/>
  <c r="M4" i="16"/>
  <c r="M7" i="16"/>
  <c r="J4" i="16"/>
  <c r="J6" i="16"/>
  <c r="O4" i="16"/>
  <c r="O6" i="16"/>
  <c r="A4" i="16"/>
  <c r="I4" i="16"/>
  <c r="I6" i="16"/>
  <c r="N6" i="16"/>
  <c r="A8" i="16"/>
  <c r="J8" i="16"/>
  <c r="H6" i="16"/>
  <c r="O8" i="16"/>
  <c r="M6" i="16"/>
  <c r="I8" i="16"/>
  <c r="J5" i="16"/>
  <c r="N8" i="16"/>
  <c r="O5" i="16"/>
  <c r="H8" i="16"/>
  <c r="I5" i="16"/>
  <c r="N5" i="16"/>
  <c r="F15" i="21" l="1"/>
  <c r="C15" i="21"/>
  <c r="H6" i="21"/>
  <c r="D15" i="21"/>
  <c r="D13" i="21"/>
  <c r="C13" i="21"/>
  <c r="F13" i="21"/>
  <c r="H4" i="21"/>
  <c r="F12" i="21"/>
  <c r="H3" i="21"/>
  <c r="C12" i="21"/>
  <c r="D12" i="21"/>
  <c r="B7" i="21"/>
  <c r="C14" i="21"/>
  <c r="F14" i="21"/>
  <c r="D14" i="21"/>
  <c r="H5" i="21"/>
  <c r="Q157" i="16"/>
  <c r="Q147" i="16"/>
  <c r="Q146" i="16"/>
  <c r="Q150" i="16"/>
  <c r="Q151" i="16"/>
  <c r="Q148" i="16"/>
  <c r="Q152" i="16"/>
  <c r="Q144" i="16"/>
  <c r="Q143" i="16"/>
  <c r="K138" i="16"/>
  <c r="P137" i="16"/>
  <c r="Q137" i="16" s="1"/>
  <c r="P135" i="16"/>
  <c r="K127" i="16"/>
  <c r="K114" i="16"/>
  <c r="K112" i="16"/>
  <c r="P111" i="16"/>
  <c r="P94" i="16"/>
  <c r="K95" i="16"/>
  <c r="P104" i="16"/>
  <c r="P107" i="16"/>
  <c r="P65" i="16"/>
  <c r="K56" i="16"/>
  <c r="K105" i="16"/>
  <c r="P82" i="16"/>
  <c r="P61" i="16"/>
  <c r="K104" i="16"/>
  <c r="Q104" i="16" s="1"/>
  <c r="P109" i="16"/>
  <c r="P108" i="16"/>
  <c r="P103" i="16"/>
  <c r="Q103" i="16" s="1"/>
  <c r="P99" i="16"/>
  <c r="K83" i="16"/>
  <c r="P57" i="16"/>
  <c r="K120" i="16"/>
  <c r="P121" i="16"/>
  <c r="Q121" i="16" s="1"/>
  <c r="K94" i="16"/>
  <c r="P102" i="16"/>
  <c r="P95" i="16"/>
  <c r="K97" i="16"/>
  <c r="P113" i="16"/>
  <c r="Q113" i="16" s="1"/>
  <c r="K130" i="16"/>
  <c r="Q130" i="16" s="1"/>
  <c r="K107" i="16"/>
  <c r="Q107" i="16" s="1"/>
  <c r="K115" i="16"/>
  <c r="Q115" i="16" s="1"/>
  <c r="P116" i="16"/>
  <c r="Q116" i="16" s="1"/>
  <c r="K118" i="16"/>
  <c r="P130" i="16"/>
  <c r="K133" i="16"/>
  <c r="Q133" i="16" s="1"/>
  <c r="Q128" i="16"/>
  <c r="P105" i="16"/>
  <c r="K129" i="16"/>
  <c r="K106" i="16"/>
  <c r="P122" i="16"/>
  <c r="Q122" i="16" s="1"/>
  <c r="P123" i="16"/>
  <c r="Q123" i="16" s="1"/>
  <c r="P118" i="16"/>
  <c r="P120" i="16"/>
  <c r="K109" i="16"/>
  <c r="P114" i="16"/>
  <c r="Q114" i="16" s="1"/>
  <c r="K125" i="16"/>
  <c r="K110" i="16"/>
  <c r="P112" i="16"/>
  <c r="Q112" i="16" s="1"/>
  <c r="K81" i="16"/>
  <c r="P97" i="16"/>
  <c r="K98" i="16"/>
  <c r="Q98" i="16" s="1"/>
  <c r="P106" i="16"/>
  <c r="P76" i="16"/>
  <c r="K108" i="16"/>
  <c r="Q126" i="16"/>
  <c r="K100" i="16"/>
  <c r="Q119" i="16"/>
  <c r="Q127" i="16"/>
  <c r="P117" i="16"/>
  <c r="Q117" i="16" s="1"/>
  <c r="P129" i="16"/>
  <c r="Q129" i="16" s="1"/>
  <c r="Q138" i="16"/>
  <c r="P125" i="16"/>
  <c r="Q125" i="16" s="1"/>
  <c r="K134" i="16"/>
  <c r="Q134" i="16" s="1"/>
  <c r="Q131" i="16"/>
  <c r="Q139" i="16"/>
  <c r="Q140" i="16"/>
  <c r="Q135" i="16"/>
  <c r="Q110" i="16"/>
  <c r="Q111" i="16"/>
  <c r="K87" i="16"/>
  <c r="P72" i="16"/>
  <c r="P98" i="16"/>
  <c r="P59" i="16"/>
  <c r="P101" i="16"/>
  <c r="K96" i="16"/>
  <c r="K89" i="16"/>
  <c r="P91" i="16"/>
  <c r="K102" i="16"/>
  <c r="P96" i="16"/>
  <c r="P100" i="16"/>
  <c r="K85" i="16"/>
  <c r="P75" i="16"/>
  <c r="K99" i="16"/>
  <c r="K101" i="16"/>
  <c r="H138" i="1"/>
  <c r="K68" i="16"/>
  <c r="P63" i="16"/>
  <c r="K80" i="16"/>
  <c r="K58" i="16"/>
  <c r="P88" i="16"/>
  <c r="K93" i="16"/>
  <c r="P86" i="16"/>
  <c r="K65" i="16"/>
  <c r="P74" i="16"/>
  <c r="P85" i="16"/>
  <c r="K60" i="16"/>
  <c r="K79" i="16"/>
  <c r="K210" i="16"/>
  <c r="P219" i="16"/>
  <c r="P268" i="16"/>
  <c r="K270" i="16"/>
  <c r="K219" i="16"/>
  <c r="P192" i="16"/>
  <c r="K250" i="16"/>
  <c r="P269" i="16"/>
  <c r="K220" i="16"/>
  <c r="K218" i="16"/>
  <c r="K268" i="16"/>
  <c r="P245" i="16"/>
  <c r="K243" i="16"/>
  <c r="K212" i="16"/>
  <c r="P206" i="16"/>
  <c r="P213" i="16"/>
  <c r="P207" i="16"/>
  <c r="P279" i="16"/>
  <c r="Q279" i="16" s="1"/>
  <c r="K224" i="16"/>
  <c r="K195" i="16"/>
  <c r="P260" i="16"/>
  <c r="Q260" i="16" s="1"/>
  <c r="K276" i="16"/>
  <c r="K249" i="16"/>
  <c r="K279" i="16"/>
  <c r="K236" i="16"/>
  <c r="P244" i="16"/>
  <c r="K248" i="16"/>
  <c r="K261" i="16"/>
  <c r="P189" i="16"/>
  <c r="K227" i="16"/>
  <c r="K273" i="16"/>
  <c r="P223" i="16"/>
  <c r="K208" i="16"/>
  <c r="K233" i="16"/>
  <c r="P253" i="16"/>
  <c r="K264" i="16"/>
  <c r="P226" i="16"/>
  <c r="K196" i="16"/>
  <c r="P198" i="16"/>
  <c r="P270" i="16"/>
  <c r="K235" i="16"/>
  <c r="K231" i="16"/>
  <c r="K256" i="16"/>
  <c r="K266" i="16"/>
  <c r="P242" i="16"/>
  <c r="P266" i="16"/>
  <c r="P274" i="16"/>
  <c r="P267" i="16"/>
  <c r="K228" i="16"/>
  <c r="K260" i="16"/>
  <c r="K214" i="16"/>
  <c r="P262" i="16"/>
  <c r="P247" i="16"/>
  <c r="K232" i="16"/>
  <c r="P209" i="16"/>
  <c r="P221" i="16"/>
  <c r="K262" i="16"/>
  <c r="K263" i="16"/>
  <c r="P272" i="16"/>
  <c r="K234" i="16"/>
  <c r="K269" i="16"/>
  <c r="Q269" i="16" s="1"/>
  <c r="P259" i="16"/>
  <c r="K246" i="16"/>
  <c r="K213" i="16"/>
  <c r="K223" i="16"/>
  <c r="Q223" i="16" s="1"/>
  <c r="K274" i="16"/>
  <c r="P256" i="16"/>
  <c r="Q256" i="16" s="1"/>
  <c r="P264" i="16"/>
  <c r="P258" i="16"/>
  <c r="P255" i="16"/>
  <c r="P229" i="16"/>
  <c r="P254" i="16"/>
  <c r="K239" i="16"/>
  <c r="P212" i="16"/>
  <c r="P261" i="16"/>
  <c r="P225" i="16"/>
  <c r="K189" i="16"/>
  <c r="Q189" i="16" s="1"/>
  <c r="P238" i="16"/>
  <c r="P246" i="16"/>
  <c r="Q246" i="16" s="1"/>
  <c r="Q219" i="16"/>
  <c r="Q270" i="16"/>
  <c r="P215" i="16"/>
  <c r="K247" i="16"/>
  <c r="K198" i="16"/>
  <c r="Q198" i="16" s="1"/>
  <c r="P224" i="16"/>
  <c r="P232" i="16"/>
  <c r="Q232" i="16" s="1"/>
  <c r="K272" i="16"/>
  <c r="K209" i="16"/>
  <c r="K257" i="16"/>
  <c r="P218" i="16"/>
  <c r="Q218" i="16" s="1"/>
  <c r="P275" i="16"/>
  <c r="Q275" i="16" s="1"/>
  <c r="P195" i="16"/>
  <c r="Q195" i="16" s="1"/>
  <c r="P211" i="16"/>
  <c r="K251" i="16"/>
  <c r="K253" i="16"/>
  <c r="P222" i="16"/>
  <c r="K271" i="16"/>
  <c r="Q271" i="16" s="1"/>
  <c r="P216" i="16"/>
  <c r="Q216" i="16" s="1"/>
  <c r="P210" i="16"/>
  <c r="P251" i="16"/>
  <c r="K229" i="16"/>
  <c r="Q229" i="16" s="1"/>
  <c r="P214" i="16"/>
  <c r="Q214" i="16" s="1"/>
  <c r="K238" i="16"/>
  <c r="K277" i="16"/>
  <c r="Q277" i="16" s="1"/>
  <c r="K217" i="16"/>
  <c r="P236" i="16"/>
  <c r="Q236" i="16" s="1"/>
  <c r="Q238" i="16"/>
  <c r="K237" i="16"/>
  <c r="K226" i="16"/>
  <c r="K192" i="16"/>
  <c r="Q192" i="16" s="1"/>
  <c r="P208" i="16"/>
  <c r="Q208" i="16" s="1"/>
  <c r="P248" i="16"/>
  <c r="K225" i="16"/>
  <c r="P257" i="16"/>
  <c r="Q257" i="16" s="1"/>
  <c r="K245" i="16"/>
  <c r="Q245" i="16" s="1"/>
  <c r="P234" i="16"/>
  <c r="P228" i="16"/>
  <c r="Q228" i="16" s="1"/>
  <c r="K252" i="16"/>
  <c r="P276" i="16"/>
  <c r="Q276" i="16" s="1"/>
  <c r="K230" i="16"/>
  <c r="Q261" i="16"/>
  <c r="K215" i="16"/>
  <c r="P231" i="16"/>
  <c r="Q231" i="16" s="1"/>
  <c r="P239" i="16"/>
  <c r="Q239" i="16" s="1"/>
  <c r="P263" i="16"/>
  <c r="Q263" i="16" s="1"/>
  <c r="P241" i="16"/>
  <c r="Q241" i="16" s="1"/>
  <c r="P249" i="16"/>
  <c r="Q249" i="16" s="1"/>
  <c r="K221" i="16"/>
  <c r="K211" i="16"/>
  <c r="P227" i="16"/>
  <c r="P235" i="16"/>
  <c r="P243" i="16"/>
  <c r="K267" i="16"/>
  <c r="P220" i="16"/>
  <c r="Q220" i="16" s="1"/>
  <c r="P252" i="16"/>
  <c r="Q252" i="16" s="1"/>
  <c r="K222" i="16"/>
  <c r="K278" i="16"/>
  <c r="P250" i="16"/>
  <c r="Q250" i="16" s="1"/>
  <c r="P273" i="16"/>
  <c r="Q273" i="16" s="1"/>
  <c r="K207" i="16"/>
  <c r="Q207" i="16" s="1"/>
  <c r="K255" i="16"/>
  <c r="Q255" i="16" s="1"/>
  <c r="P237" i="16"/>
  <c r="Q237" i="16" s="1"/>
  <c r="K265" i="16"/>
  <c r="Q265" i="16" s="1"/>
  <c r="P217" i="16"/>
  <c r="P233" i="16"/>
  <c r="Q233" i="16" s="1"/>
  <c r="P265" i="16"/>
  <c r="K242" i="16"/>
  <c r="K259" i="16"/>
  <c r="P196" i="16"/>
  <c r="K244" i="16"/>
  <c r="Q244" i="16" s="1"/>
  <c r="P230" i="16"/>
  <c r="K254" i="16"/>
  <c r="Q254" i="16" s="1"/>
  <c r="P278" i="16"/>
  <c r="Q212" i="16"/>
  <c r="Q258" i="16"/>
  <c r="Q274" i="16"/>
  <c r="Q203" i="16"/>
  <c r="Q259" i="16"/>
  <c r="Q206" i="16"/>
  <c r="Q243" i="16"/>
  <c r="Q268" i="16"/>
  <c r="P87" i="16"/>
  <c r="P80" i="16"/>
  <c r="K77" i="16"/>
  <c r="K73" i="16"/>
  <c r="P93" i="16"/>
  <c r="K76" i="16"/>
  <c r="K84" i="16"/>
  <c r="K78" i="16"/>
  <c r="P66" i="16"/>
  <c r="P69" i="16"/>
  <c r="P79" i="16"/>
  <c r="Q79" i="16" s="1"/>
  <c r="P81" i="16"/>
  <c r="Q81" i="16" s="1"/>
  <c r="K91" i="16"/>
  <c r="P78" i="16"/>
  <c r="K57" i="16"/>
  <c r="P77" i="16"/>
  <c r="K90" i="16"/>
  <c r="P83" i="16"/>
  <c r="P92" i="16"/>
  <c r="Q92" i="16" s="1"/>
  <c r="P67" i="16"/>
  <c r="Q67" i="16" s="1"/>
  <c r="P73" i="16"/>
  <c r="K74" i="16"/>
  <c r="K69" i="16"/>
  <c r="P62" i="16"/>
  <c r="P55" i="16"/>
  <c r="K72" i="16"/>
  <c r="Q72" i="16" s="1"/>
  <c r="K88" i="16"/>
  <c r="K82" i="16"/>
  <c r="P90" i="16"/>
  <c r="K75" i="16"/>
  <c r="P84" i="16"/>
  <c r="K86" i="16"/>
  <c r="Q89" i="16"/>
  <c r="P49" i="16"/>
  <c r="P58" i="16"/>
  <c r="K55" i="16"/>
  <c r="K50" i="16"/>
  <c r="P60" i="16"/>
  <c r="Q60" i="16" s="1"/>
  <c r="K63" i="16"/>
  <c r="K66" i="16"/>
  <c r="P64" i="16"/>
  <c r="Q64" i="16" s="1"/>
  <c r="K70" i="16"/>
  <c r="K71" i="16"/>
  <c r="P68" i="16"/>
  <c r="K59" i="16"/>
  <c r="K54" i="16"/>
  <c r="P56" i="16"/>
  <c r="P53" i="16"/>
  <c r="P54" i="16"/>
  <c r="P11" i="16"/>
  <c r="P43" i="16"/>
  <c r="P41" i="16"/>
  <c r="P29" i="16"/>
  <c r="P4" i="16"/>
  <c r="K10" i="16"/>
  <c r="K31" i="16"/>
  <c r="P50" i="16"/>
  <c r="K25" i="16"/>
  <c r="K9" i="16"/>
  <c r="K41" i="16"/>
  <c r="K12" i="16"/>
  <c r="K44" i="16"/>
  <c r="K43" i="16"/>
  <c r="P34" i="16"/>
  <c r="P21" i="16"/>
  <c r="P35" i="16"/>
  <c r="P10" i="16"/>
  <c r="P26" i="16"/>
  <c r="P33" i="16"/>
  <c r="P42" i="16"/>
  <c r="Q42" i="16" s="1"/>
  <c r="K28" i="16"/>
  <c r="K14" i="16"/>
  <c r="P44" i="16"/>
  <c r="P22" i="16"/>
  <c r="K7" i="16"/>
  <c r="P20" i="16"/>
  <c r="P24" i="16"/>
  <c r="K24" i="16"/>
  <c r="P28" i="16"/>
  <c r="P14" i="16"/>
  <c r="P36" i="16"/>
  <c r="P16" i="16"/>
  <c r="P37" i="16"/>
  <c r="K20" i="16"/>
  <c r="P8" i="16"/>
  <c r="K13" i="16"/>
  <c r="P19" i="16"/>
  <c r="P51" i="16"/>
  <c r="K16" i="16"/>
  <c r="K26" i="16"/>
  <c r="K23" i="16"/>
  <c r="K35" i="16"/>
  <c r="K33" i="16"/>
  <c r="K36" i="16"/>
  <c r="P25" i="16"/>
  <c r="K19" i="16"/>
  <c r="P18" i="16"/>
  <c r="K32" i="16"/>
  <c r="P6" i="16"/>
  <c r="K27" i="16"/>
  <c r="P45" i="16"/>
  <c r="K34" i="16"/>
  <c r="P30" i="16"/>
  <c r="K46" i="16"/>
  <c r="K39" i="16"/>
  <c r="K40" i="16"/>
  <c r="K51" i="16"/>
  <c r="K6" i="16"/>
  <c r="K5" i="16"/>
  <c r="K11" i="16"/>
  <c r="P9" i="16"/>
  <c r="K38" i="16"/>
  <c r="P23" i="16"/>
  <c r="P27" i="16"/>
  <c r="P12" i="16"/>
  <c r="P32" i="16"/>
  <c r="K47" i="16"/>
  <c r="K52" i="16"/>
  <c r="K49" i="16"/>
  <c r="P13" i="16"/>
  <c r="K18" i="16"/>
  <c r="K22" i="16"/>
  <c r="P7" i="16"/>
  <c r="P47" i="16"/>
  <c r="K45" i="16"/>
  <c r="P52" i="16"/>
  <c r="P38" i="16"/>
  <c r="K37" i="16"/>
  <c r="P48" i="16"/>
  <c r="P40" i="16"/>
  <c r="K48" i="16"/>
  <c r="K15" i="16"/>
  <c r="P15" i="16"/>
  <c r="K53" i="16"/>
  <c r="P17" i="16"/>
  <c r="K17" i="16"/>
  <c r="K29" i="16"/>
  <c r="N124" i="1"/>
  <c r="P46" i="16"/>
  <c r="P5" i="16"/>
  <c r="K62" i="16"/>
  <c r="K8" i="16"/>
  <c r="K61" i="16"/>
  <c r="K4" i="16"/>
  <c r="P70" i="16"/>
  <c r="P31" i="16"/>
  <c r="K30" i="16"/>
  <c r="P39" i="16"/>
  <c r="P71" i="16"/>
  <c r="K21" i="16"/>
  <c r="Q14" i="16" l="1"/>
  <c r="F16" i="21"/>
  <c r="D16" i="21"/>
  <c r="C16" i="21"/>
  <c r="R5" i="15" s="1"/>
  <c r="J6" i="21"/>
  <c r="E15" i="21"/>
  <c r="F24" i="21" s="1"/>
  <c r="K6" i="21"/>
  <c r="E13" i="21"/>
  <c r="F22" i="21" s="1"/>
  <c r="J4" i="21"/>
  <c r="V3" i="21"/>
  <c r="W3" i="21" s="1"/>
  <c r="H7" i="21"/>
  <c r="E12" i="21"/>
  <c r="K3" i="21"/>
  <c r="E14" i="21"/>
  <c r="F23" i="21" s="1"/>
  <c r="K5" i="21"/>
  <c r="K14" i="21" s="1"/>
  <c r="J5" i="21"/>
  <c r="Q56" i="16"/>
  <c r="Q65" i="16"/>
  <c r="Q52" i="16"/>
  <c r="Q118" i="16"/>
  <c r="Q120" i="16"/>
  <c r="Q86" i="16"/>
  <c r="Q99" i="16"/>
  <c r="Q75" i="16"/>
  <c r="Q71" i="16"/>
  <c r="Q59" i="16"/>
  <c r="Q91" i="16"/>
  <c r="Q100" i="16"/>
  <c r="Q68" i="16"/>
  <c r="Q96" i="16"/>
  <c r="Q87" i="16"/>
  <c r="Q94" i="16"/>
  <c r="Q95" i="16"/>
  <c r="Q58" i="16"/>
  <c r="Q57" i="16"/>
  <c r="Q106" i="16"/>
  <c r="Q76" i="16"/>
  <c r="Q83" i="16"/>
  <c r="Q82" i="16"/>
  <c r="Q85" i="16"/>
  <c r="Q105" i="16"/>
  <c r="Q77" i="16"/>
  <c r="Q102" i="16"/>
  <c r="Q108" i="16"/>
  <c r="Q61" i="16"/>
  <c r="Q109" i="16"/>
  <c r="Q63" i="16"/>
  <c r="Q88" i="16"/>
  <c r="Q74" i="16"/>
  <c r="Q78" i="16"/>
  <c r="Q80" i="16"/>
  <c r="Q97" i="16"/>
  <c r="Q90" i="16"/>
  <c r="Q101" i="16"/>
  <c r="Q55" i="16"/>
  <c r="Q66" i="16"/>
  <c r="Q54" i="16"/>
  <c r="Q43" i="16"/>
  <c r="Q215" i="16"/>
  <c r="Q210" i="16"/>
  <c r="Q84" i="16"/>
  <c r="Q93" i="16"/>
  <c r="Q62" i="16"/>
  <c r="Q70" i="16"/>
  <c r="Q50" i="16"/>
  <c r="Q264" i="16"/>
  <c r="Q227" i="16"/>
  <c r="Q222" i="16"/>
  <c r="Q213" i="16"/>
  <c r="Q253" i="16"/>
  <c r="Q235" i="16"/>
  <c r="Q211" i="16"/>
  <c r="Q224" i="16"/>
  <c r="Q196" i="16"/>
  <c r="Q262" i="16"/>
  <c r="Q226" i="16"/>
  <c r="Q217" i="16"/>
  <c r="Q248" i="16"/>
  <c r="Q225" i="16"/>
  <c r="Q221" i="16"/>
  <c r="Q247" i="16"/>
  <c r="Q266" i="16"/>
  <c r="Q267" i="16"/>
  <c r="Q209" i="16"/>
  <c r="Q242" i="16"/>
  <c r="Q234" i="16"/>
  <c r="Q272" i="16"/>
  <c r="Q230" i="16"/>
  <c r="Q251" i="16"/>
  <c r="Q278" i="16"/>
  <c r="Q73" i="16"/>
  <c r="Q69" i="16"/>
  <c r="Q49" i="16"/>
  <c r="Q53" i="16"/>
  <c r="Q51" i="16"/>
  <c r="Q9" i="16"/>
  <c r="Q11" i="16"/>
  <c r="Q28" i="16"/>
  <c r="Q21" i="16"/>
  <c r="Q25" i="16"/>
  <c r="Q41" i="16"/>
  <c r="Q31" i="16"/>
  <c r="Q29" i="16"/>
  <c r="Q22" i="16"/>
  <c r="Q4" i="16"/>
  <c r="Q35" i="16"/>
  <c r="Q12" i="16"/>
  <c r="Q10" i="16"/>
  <c r="Q37" i="16"/>
  <c r="Q44" i="16"/>
  <c r="Q30" i="16"/>
  <c r="Q16" i="16"/>
  <c r="Q5" i="16"/>
  <c r="Q34" i="16"/>
  <c r="Q24" i="16"/>
  <c r="Q33" i="16"/>
  <c r="Q20" i="16"/>
  <c r="Q40" i="16"/>
  <c r="Q7" i="16"/>
  <c r="Q45" i="16"/>
  <c r="Q36" i="16"/>
  <c r="Q47" i="16"/>
  <c r="Q18" i="16"/>
  <c r="Q48" i="16"/>
  <c r="Q26" i="16"/>
  <c r="Q19" i="16"/>
  <c r="Q38" i="16"/>
  <c r="Q27" i="16"/>
  <c r="Q23" i="16"/>
  <c r="Q17" i="16"/>
  <c r="Q8" i="16"/>
  <c r="Q39" i="16"/>
  <c r="Q13" i="16"/>
  <c r="Q46" i="16"/>
  <c r="Q32" i="16"/>
  <c r="Q6" i="16"/>
  <c r="Q15" i="16"/>
  <c r="Y9" i="1"/>
  <c r="J9" i="15" s="1"/>
  <c r="P9" i="15" s="1"/>
  <c r="P1" i="15" s="1"/>
  <c r="X9" i="1"/>
  <c r="I9" i="15" s="1"/>
  <c r="O9" i="15" s="1"/>
  <c r="O1" i="15" s="1"/>
  <c r="W9" i="1"/>
  <c r="H9" i="15" s="1"/>
  <c r="N9" i="15" s="1"/>
  <c r="N1" i="15" s="1"/>
  <c r="V9" i="1"/>
  <c r="G9" i="15" s="1"/>
  <c r="M9" i="15" s="1"/>
  <c r="M1" i="15" s="1"/>
  <c r="U9" i="1"/>
  <c r="F9" i="15" s="1"/>
  <c r="L9" i="15" s="1"/>
  <c r="L1" i="15" s="1"/>
  <c r="T9" i="1"/>
  <c r="E9" i="15" s="1"/>
  <c r="K9" i="15" s="1"/>
  <c r="K1" i="15" s="1"/>
  <c r="S9" i="1"/>
  <c r="W5" i="3"/>
  <c r="J10" i="15"/>
  <c r="I10" i="15"/>
  <c r="H10" i="15"/>
  <c r="G5" i="15"/>
  <c r="F10" i="15"/>
  <c r="E10" i="15"/>
  <c r="E5" i="15" s="1"/>
  <c r="L10" i="15"/>
  <c r="M10" i="15"/>
  <c r="N10" i="15"/>
  <c r="O10" i="15"/>
  <c r="P10" i="15"/>
  <c r="P2" i="15" s="1"/>
  <c r="K10" i="15"/>
  <c r="E12" i="15"/>
  <c r="E7" i="15" s="1"/>
  <c r="K12" i="15"/>
  <c r="K7" i="15" s="1"/>
  <c r="B21" i="15"/>
  <c r="E10" i="16" s="1"/>
  <c r="C21" i="15"/>
  <c r="D21" i="15"/>
  <c r="B10" i="16" s="1"/>
  <c r="AC21" i="15"/>
  <c r="AD21" i="15"/>
  <c r="AE21" i="15"/>
  <c r="AF21" i="15"/>
  <c r="AG21" i="15"/>
  <c r="D10" i="16" s="1"/>
  <c r="AH21" i="15"/>
  <c r="F10" i="16" s="1"/>
  <c r="AI21" i="15"/>
  <c r="W21" i="15" s="1"/>
  <c r="AJ21" i="15"/>
  <c r="X21" i="15" s="1"/>
  <c r="AK21" i="15"/>
  <c r="Y21" i="15" s="1"/>
  <c r="AL21" i="15"/>
  <c r="AM21" i="15"/>
  <c r="AN21" i="15"/>
  <c r="AO21" i="15"/>
  <c r="Z21" i="15" s="1"/>
  <c r="AP21" i="15"/>
  <c r="AA21" i="15" s="1"/>
  <c r="AQ21" i="15"/>
  <c r="AB21" i="15" s="1"/>
  <c r="AR21" i="15"/>
  <c r="AS21" i="15"/>
  <c r="B22" i="15"/>
  <c r="E11" i="16" s="1"/>
  <c r="C22" i="15"/>
  <c r="D22" i="15"/>
  <c r="B11" i="16" s="1"/>
  <c r="AC22" i="15"/>
  <c r="AD22" i="15"/>
  <c r="AE22" i="15"/>
  <c r="AF22" i="15"/>
  <c r="AG22" i="15"/>
  <c r="D11" i="16" s="1"/>
  <c r="AH22" i="15"/>
  <c r="F11" i="16" s="1"/>
  <c r="AI22" i="15"/>
  <c r="W22" i="15" s="1"/>
  <c r="AJ22" i="15"/>
  <c r="X22" i="15" s="1"/>
  <c r="AK22" i="15"/>
  <c r="Y22" i="15" s="1"/>
  <c r="AL22" i="15"/>
  <c r="AM22" i="15"/>
  <c r="AN22" i="15"/>
  <c r="AO22" i="15"/>
  <c r="Z22" i="15" s="1"/>
  <c r="AP22" i="15"/>
  <c r="AA22" i="15" s="1"/>
  <c r="AQ22" i="15"/>
  <c r="AB22" i="15" s="1"/>
  <c r="AR22" i="15"/>
  <c r="AS22" i="15"/>
  <c r="B23" i="15"/>
  <c r="E12" i="16" s="1"/>
  <c r="C23" i="15"/>
  <c r="D23" i="15"/>
  <c r="B12" i="16" s="1"/>
  <c r="AC23" i="15"/>
  <c r="AD23" i="15"/>
  <c r="AE23" i="15"/>
  <c r="AF23" i="15"/>
  <c r="AG23" i="15"/>
  <c r="D12" i="16" s="1"/>
  <c r="AH23" i="15"/>
  <c r="F12" i="16" s="1"/>
  <c r="AI23" i="15"/>
  <c r="W23" i="15" s="1"/>
  <c r="AJ23" i="15"/>
  <c r="X23" i="15" s="1"/>
  <c r="AK23" i="15"/>
  <c r="Y23" i="15" s="1"/>
  <c r="AL23" i="15"/>
  <c r="AM23" i="15"/>
  <c r="AN23" i="15"/>
  <c r="AO23" i="15"/>
  <c r="Z23" i="15" s="1"/>
  <c r="AP23" i="15"/>
  <c r="AA23" i="15" s="1"/>
  <c r="AQ23" i="15"/>
  <c r="AB23" i="15" s="1"/>
  <c r="AR23" i="15"/>
  <c r="AS23" i="15"/>
  <c r="B24" i="15"/>
  <c r="E13" i="16" s="1"/>
  <c r="C24" i="15"/>
  <c r="D24" i="15"/>
  <c r="B13" i="16" s="1"/>
  <c r="AC24" i="15"/>
  <c r="AD24" i="15"/>
  <c r="AE24" i="15"/>
  <c r="AF24" i="15"/>
  <c r="AG24" i="15"/>
  <c r="D13" i="16" s="1"/>
  <c r="AH24" i="15"/>
  <c r="F13" i="16" s="1"/>
  <c r="AI24" i="15"/>
  <c r="W24" i="15" s="1"/>
  <c r="AJ24" i="15"/>
  <c r="X24" i="15" s="1"/>
  <c r="AK24" i="15"/>
  <c r="Y24" i="15" s="1"/>
  <c r="AL24" i="15"/>
  <c r="AM24" i="15"/>
  <c r="AN24" i="15"/>
  <c r="AO24" i="15"/>
  <c r="Z24" i="15" s="1"/>
  <c r="AP24" i="15"/>
  <c r="AA24" i="15" s="1"/>
  <c r="AQ24" i="15"/>
  <c r="AB24" i="15" s="1"/>
  <c r="AR24" i="15"/>
  <c r="AS24" i="15"/>
  <c r="B25" i="15"/>
  <c r="E14" i="16" s="1"/>
  <c r="C25" i="15"/>
  <c r="D25" i="15"/>
  <c r="B14" i="16" s="1"/>
  <c r="AC25" i="15"/>
  <c r="AD25" i="15"/>
  <c r="AE25" i="15"/>
  <c r="AF25" i="15"/>
  <c r="AG25" i="15"/>
  <c r="D14" i="16" s="1"/>
  <c r="AH25" i="15"/>
  <c r="F14" i="16" s="1"/>
  <c r="AI25" i="15"/>
  <c r="W25" i="15" s="1"/>
  <c r="AJ25" i="15"/>
  <c r="X25" i="15" s="1"/>
  <c r="AK25" i="15"/>
  <c r="Y25" i="15" s="1"/>
  <c r="AL25" i="15"/>
  <c r="AM25" i="15"/>
  <c r="AN25" i="15"/>
  <c r="AO25" i="15"/>
  <c r="Z25" i="15" s="1"/>
  <c r="AP25" i="15"/>
  <c r="AA25" i="15" s="1"/>
  <c r="AQ25" i="15"/>
  <c r="AB25" i="15" s="1"/>
  <c r="AR25" i="15"/>
  <c r="AS25" i="15"/>
  <c r="E15" i="16"/>
  <c r="B15" i="16"/>
  <c r="D15" i="16"/>
  <c r="F15" i="16"/>
  <c r="B27" i="15"/>
  <c r="E16" i="16" s="1"/>
  <c r="C27" i="15"/>
  <c r="D27" i="15"/>
  <c r="B16" i="16" s="1"/>
  <c r="AC27" i="15"/>
  <c r="AD27" i="15"/>
  <c r="AE27" i="15"/>
  <c r="AF27" i="15"/>
  <c r="AG27" i="15"/>
  <c r="D16" i="16" s="1"/>
  <c r="AH27" i="15"/>
  <c r="F16" i="16" s="1"/>
  <c r="AI27" i="15"/>
  <c r="W27" i="15" s="1"/>
  <c r="AJ27" i="15"/>
  <c r="X27" i="15" s="1"/>
  <c r="AK27" i="15"/>
  <c r="Y27" i="15" s="1"/>
  <c r="AL27" i="15"/>
  <c r="AM27" i="15"/>
  <c r="AN27" i="15"/>
  <c r="AO27" i="15"/>
  <c r="Z27" i="15" s="1"/>
  <c r="AP27" i="15"/>
  <c r="AA27" i="15" s="1"/>
  <c r="AQ27" i="15"/>
  <c r="AB27" i="15" s="1"/>
  <c r="AR27" i="15"/>
  <c r="AS27" i="15"/>
  <c r="B28" i="15"/>
  <c r="E17" i="16" s="1"/>
  <c r="C28" i="15"/>
  <c r="D28" i="15"/>
  <c r="B17" i="16" s="1"/>
  <c r="AC28" i="15"/>
  <c r="AD28" i="15"/>
  <c r="AE28" i="15"/>
  <c r="AF28" i="15"/>
  <c r="AG28" i="15"/>
  <c r="D17" i="16" s="1"/>
  <c r="AH28" i="15"/>
  <c r="F17" i="16" s="1"/>
  <c r="AI28" i="15"/>
  <c r="W28" i="15" s="1"/>
  <c r="AJ28" i="15"/>
  <c r="X28" i="15" s="1"/>
  <c r="AK28" i="15"/>
  <c r="Y28" i="15" s="1"/>
  <c r="AL28" i="15"/>
  <c r="AM28" i="15"/>
  <c r="AN28" i="15"/>
  <c r="AO28" i="15"/>
  <c r="Z28" i="15" s="1"/>
  <c r="AP28" i="15"/>
  <c r="AA28" i="15" s="1"/>
  <c r="AQ28" i="15"/>
  <c r="AB28" i="15" s="1"/>
  <c r="AR28" i="15"/>
  <c r="AS28" i="15"/>
  <c r="B29" i="15"/>
  <c r="E18" i="16" s="1"/>
  <c r="C29" i="15"/>
  <c r="D29" i="15"/>
  <c r="B18" i="16" s="1"/>
  <c r="AC29" i="15"/>
  <c r="AD29" i="15"/>
  <c r="AE29" i="15"/>
  <c r="AF29" i="15"/>
  <c r="AG29" i="15"/>
  <c r="D18" i="16" s="1"/>
  <c r="AH29" i="15"/>
  <c r="F18" i="16" s="1"/>
  <c r="AI29" i="15"/>
  <c r="W29" i="15" s="1"/>
  <c r="AJ29" i="15"/>
  <c r="X29" i="15" s="1"/>
  <c r="AK29" i="15"/>
  <c r="Y29" i="15" s="1"/>
  <c r="AL29" i="15"/>
  <c r="AM29" i="15"/>
  <c r="AN29" i="15"/>
  <c r="AO29" i="15"/>
  <c r="Z29" i="15" s="1"/>
  <c r="AP29" i="15"/>
  <c r="AA29" i="15" s="1"/>
  <c r="AQ29" i="15"/>
  <c r="AB29" i="15" s="1"/>
  <c r="AR29" i="15"/>
  <c r="AS29" i="15"/>
  <c r="B30" i="15"/>
  <c r="E19" i="16" s="1"/>
  <c r="C30" i="15"/>
  <c r="D30" i="15"/>
  <c r="B19" i="16" s="1"/>
  <c r="AC30" i="15"/>
  <c r="AD30" i="15"/>
  <c r="AE30" i="15"/>
  <c r="AF30" i="15"/>
  <c r="AG30" i="15"/>
  <c r="D19" i="16" s="1"/>
  <c r="AH30" i="15"/>
  <c r="F19" i="16" s="1"/>
  <c r="AI30" i="15"/>
  <c r="W30" i="15" s="1"/>
  <c r="AJ30" i="15"/>
  <c r="X30" i="15" s="1"/>
  <c r="AK30" i="15"/>
  <c r="Y30" i="15" s="1"/>
  <c r="AL30" i="15"/>
  <c r="AM30" i="15"/>
  <c r="AN30" i="15"/>
  <c r="AO30" i="15"/>
  <c r="Z30" i="15" s="1"/>
  <c r="AP30" i="15"/>
  <c r="AA30" i="15" s="1"/>
  <c r="AQ30" i="15"/>
  <c r="AB30" i="15" s="1"/>
  <c r="AR30" i="15"/>
  <c r="AS30" i="15"/>
  <c r="B31" i="15"/>
  <c r="E20" i="16" s="1"/>
  <c r="C31" i="15"/>
  <c r="D31" i="15"/>
  <c r="B20" i="16" s="1"/>
  <c r="AC31" i="15"/>
  <c r="AD31" i="15"/>
  <c r="AE31" i="15"/>
  <c r="AF31" i="15"/>
  <c r="AG31" i="15"/>
  <c r="D20" i="16" s="1"/>
  <c r="AH31" i="15"/>
  <c r="F20" i="16" s="1"/>
  <c r="AI31" i="15"/>
  <c r="W31" i="15" s="1"/>
  <c r="AJ31" i="15"/>
  <c r="X31" i="15" s="1"/>
  <c r="AK31" i="15"/>
  <c r="Y31" i="15" s="1"/>
  <c r="AL31" i="15"/>
  <c r="AM31" i="15"/>
  <c r="AN31" i="15"/>
  <c r="AO31" i="15"/>
  <c r="Z31" i="15" s="1"/>
  <c r="AP31" i="15"/>
  <c r="AA31" i="15" s="1"/>
  <c r="AQ31" i="15"/>
  <c r="AB31" i="15" s="1"/>
  <c r="AR31" i="15"/>
  <c r="AS31" i="15"/>
  <c r="E21" i="16"/>
  <c r="C32" i="15"/>
  <c r="D32" i="15"/>
  <c r="B21" i="16" s="1"/>
  <c r="AC32" i="15"/>
  <c r="AD32" i="15"/>
  <c r="AE32" i="15"/>
  <c r="AF32" i="15"/>
  <c r="AG32" i="15"/>
  <c r="D21" i="16" s="1"/>
  <c r="AH32" i="15"/>
  <c r="F21" i="16" s="1"/>
  <c r="AI32" i="15"/>
  <c r="W32" i="15" s="1"/>
  <c r="AJ32" i="15"/>
  <c r="X32" i="15" s="1"/>
  <c r="AK32" i="15"/>
  <c r="Y32" i="15" s="1"/>
  <c r="AL32" i="15"/>
  <c r="AM32" i="15"/>
  <c r="AN32" i="15"/>
  <c r="AO32" i="15"/>
  <c r="Z32" i="15" s="1"/>
  <c r="AP32" i="15"/>
  <c r="AA32" i="15" s="1"/>
  <c r="AQ32" i="15"/>
  <c r="AB32" i="15" s="1"/>
  <c r="AR32" i="15"/>
  <c r="AS32" i="15"/>
  <c r="B33" i="15"/>
  <c r="E22" i="16" s="1"/>
  <c r="C33" i="15"/>
  <c r="D33" i="15"/>
  <c r="B22" i="16" s="1"/>
  <c r="AC33" i="15"/>
  <c r="AD33" i="15"/>
  <c r="AE33" i="15"/>
  <c r="AF33" i="15"/>
  <c r="AG33" i="15"/>
  <c r="D22" i="16" s="1"/>
  <c r="AH33" i="15"/>
  <c r="F22" i="16" s="1"/>
  <c r="AI33" i="15"/>
  <c r="W33" i="15" s="1"/>
  <c r="AJ33" i="15"/>
  <c r="X33" i="15" s="1"/>
  <c r="AK33" i="15"/>
  <c r="Y33" i="15" s="1"/>
  <c r="AL33" i="15"/>
  <c r="AM33" i="15"/>
  <c r="AN33" i="15"/>
  <c r="AO33" i="15"/>
  <c r="Z33" i="15" s="1"/>
  <c r="AP33" i="15"/>
  <c r="AA33" i="15" s="1"/>
  <c r="AQ33" i="15"/>
  <c r="AB33" i="15" s="1"/>
  <c r="AR33" i="15"/>
  <c r="AS33" i="15"/>
  <c r="B34" i="15"/>
  <c r="E23" i="16" s="1"/>
  <c r="C34" i="15"/>
  <c r="D34" i="15"/>
  <c r="B23" i="16" s="1"/>
  <c r="AC34" i="15"/>
  <c r="AD34" i="15"/>
  <c r="AE34" i="15"/>
  <c r="AF34" i="15"/>
  <c r="AG34" i="15"/>
  <c r="D23" i="16" s="1"/>
  <c r="AH34" i="15"/>
  <c r="F23" i="16" s="1"/>
  <c r="AI34" i="15"/>
  <c r="W34" i="15" s="1"/>
  <c r="AJ34" i="15"/>
  <c r="X34" i="15" s="1"/>
  <c r="AK34" i="15"/>
  <c r="Y34" i="15" s="1"/>
  <c r="AL34" i="15"/>
  <c r="AM34" i="15"/>
  <c r="AN34" i="15"/>
  <c r="AO34" i="15"/>
  <c r="Z34" i="15" s="1"/>
  <c r="AP34" i="15"/>
  <c r="AA34" i="15" s="1"/>
  <c r="AQ34" i="15"/>
  <c r="AB34" i="15" s="1"/>
  <c r="AR34" i="15"/>
  <c r="AS34" i="15"/>
  <c r="B35" i="15"/>
  <c r="E24" i="16" s="1"/>
  <c r="C35" i="15"/>
  <c r="D35" i="15"/>
  <c r="B24" i="16" s="1"/>
  <c r="AC35" i="15"/>
  <c r="AD35" i="15"/>
  <c r="AE35" i="15"/>
  <c r="AF35" i="15"/>
  <c r="AG35" i="15"/>
  <c r="D24" i="16" s="1"/>
  <c r="AH35" i="15"/>
  <c r="F24" i="16" s="1"/>
  <c r="AI35" i="15"/>
  <c r="W35" i="15" s="1"/>
  <c r="AJ35" i="15"/>
  <c r="X35" i="15" s="1"/>
  <c r="AK35" i="15"/>
  <c r="Y35" i="15" s="1"/>
  <c r="AL35" i="15"/>
  <c r="AM35" i="15"/>
  <c r="AN35" i="15"/>
  <c r="AO35" i="15"/>
  <c r="Z35" i="15" s="1"/>
  <c r="AP35" i="15"/>
  <c r="AA35" i="15" s="1"/>
  <c r="AQ35" i="15"/>
  <c r="AB35" i="15" s="1"/>
  <c r="AR35" i="15"/>
  <c r="AS35" i="15"/>
  <c r="B36" i="15"/>
  <c r="E25" i="16" s="1"/>
  <c r="C36" i="15"/>
  <c r="D36" i="15"/>
  <c r="B25" i="16" s="1"/>
  <c r="AC36" i="15"/>
  <c r="AD36" i="15"/>
  <c r="AE36" i="15"/>
  <c r="AF36" i="15"/>
  <c r="AG36" i="15"/>
  <c r="D25" i="16" s="1"/>
  <c r="AH36" i="15"/>
  <c r="F25" i="16" s="1"/>
  <c r="AI36" i="15"/>
  <c r="W36" i="15" s="1"/>
  <c r="AJ36" i="15"/>
  <c r="X36" i="15" s="1"/>
  <c r="AK36" i="15"/>
  <c r="Y36" i="15" s="1"/>
  <c r="AL36" i="15"/>
  <c r="AM36" i="15"/>
  <c r="AN36" i="15"/>
  <c r="AO36" i="15"/>
  <c r="Z36" i="15" s="1"/>
  <c r="AP36" i="15"/>
  <c r="AA36" i="15" s="1"/>
  <c r="AQ36" i="15"/>
  <c r="AB36" i="15" s="1"/>
  <c r="AR36" i="15"/>
  <c r="AS36" i="15"/>
  <c r="B37" i="15"/>
  <c r="E26" i="16" s="1"/>
  <c r="C37" i="15"/>
  <c r="D37" i="15"/>
  <c r="B26" i="16" s="1"/>
  <c r="AC37" i="15"/>
  <c r="AD37" i="15"/>
  <c r="AE37" i="15"/>
  <c r="AF37" i="15"/>
  <c r="AG37" i="15"/>
  <c r="D26" i="16" s="1"/>
  <c r="AH37" i="15"/>
  <c r="F26" i="16" s="1"/>
  <c r="AI37" i="15"/>
  <c r="W37" i="15" s="1"/>
  <c r="AJ37" i="15"/>
  <c r="X37" i="15" s="1"/>
  <c r="AK37" i="15"/>
  <c r="Y37" i="15" s="1"/>
  <c r="AL37" i="15"/>
  <c r="AM37" i="15"/>
  <c r="AN37" i="15"/>
  <c r="AO37" i="15"/>
  <c r="Z37" i="15" s="1"/>
  <c r="AP37" i="15"/>
  <c r="AA37" i="15" s="1"/>
  <c r="AQ37" i="15"/>
  <c r="AB37" i="15" s="1"/>
  <c r="AR37" i="15"/>
  <c r="AS37" i="15"/>
  <c r="B38" i="15"/>
  <c r="E27" i="16" s="1"/>
  <c r="C38" i="15"/>
  <c r="D38" i="15"/>
  <c r="B27" i="16" s="1"/>
  <c r="AC38" i="15"/>
  <c r="AD38" i="15"/>
  <c r="AE38" i="15"/>
  <c r="AF38" i="15"/>
  <c r="AG38" i="15"/>
  <c r="D27" i="16" s="1"/>
  <c r="AH38" i="15"/>
  <c r="F27" i="16" s="1"/>
  <c r="AI38" i="15"/>
  <c r="W38" i="15" s="1"/>
  <c r="AJ38" i="15"/>
  <c r="X38" i="15" s="1"/>
  <c r="AK38" i="15"/>
  <c r="Y38" i="15" s="1"/>
  <c r="AL38" i="15"/>
  <c r="AM38" i="15"/>
  <c r="AN38" i="15"/>
  <c r="AO38" i="15"/>
  <c r="Z38" i="15" s="1"/>
  <c r="AP38" i="15"/>
  <c r="AA38" i="15" s="1"/>
  <c r="AQ38" i="15"/>
  <c r="AB38" i="15" s="1"/>
  <c r="AR38" i="15"/>
  <c r="AS38" i="15"/>
  <c r="B39" i="15"/>
  <c r="E28" i="16" s="1"/>
  <c r="C39" i="15"/>
  <c r="D39" i="15"/>
  <c r="B28" i="16" s="1"/>
  <c r="AC39" i="15"/>
  <c r="AD39" i="15"/>
  <c r="AE39" i="15"/>
  <c r="AF39" i="15"/>
  <c r="AG39" i="15"/>
  <c r="D28" i="16" s="1"/>
  <c r="AH39" i="15"/>
  <c r="F28" i="16" s="1"/>
  <c r="AI39" i="15"/>
  <c r="W39" i="15" s="1"/>
  <c r="AJ39" i="15"/>
  <c r="X39" i="15" s="1"/>
  <c r="AK39" i="15"/>
  <c r="Y39" i="15" s="1"/>
  <c r="AL39" i="15"/>
  <c r="AM39" i="15"/>
  <c r="AN39" i="15"/>
  <c r="AO39" i="15"/>
  <c r="Z39" i="15" s="1"/>
  <c r="AP39" i="15"/>
  <c r="AA39" i="15" s="1"/>
  <c r="AQ39" i="15"/>
  <c r="AB39" i="15" s="1"/>
  <c r="AR39" i="15"/>
  <c r="AS39" i="15"/>
  <c r="B40" i="15"/>
  <c r="E29" i="16" s="1"/>
  <c r="C40" i="15"/>
  <c r="D40" i="15"/>
  <c r="B29" i="16" s="1"/>
  <c r="AC40" i="15"/>
  <c r="AD40" i="15"/>
  <c r="AE40" i="15"/>
  <c r="AF40" i="15"/>
  <c r="AG40" i="15"/>
  <c r="D29" i="16" s="1"/>
  <c r="AH40" i="15"/>
  <c r="F29" i="16" s="1"/>
  <c r="AI40" i="15"/>
  <c r="W40" i="15" s="1"/>
  <c r="AJ40" i="15"/>
  <c r="X40" i="15" s="1"/>
  <c r="AK40" i="15"/>
  <c r="Y40" i="15" s="1"/>
  <c r="AL40" i="15"/>
  <c r="AM40" i="15"/>
  <c r="AN40" i="15"/>
  <c r="AO40" i="15"/>
  <c r="Z40" i="15" s="1"/>
  <c r="AP40" i="15"/>
  <c r="AA40" i="15" s="1"/>
  <c r="AQ40" i="15"/>
  <c r="AB40" i="15" s="1"/>
  <c r="AR40" i="15"/>
  <c r="AS40" i="15"/>
  <c r="B41" i="15"/>
  <c r="E30" i="16" s="1"/>
  <c r="C41" i="15"/>
  <c r="D41" i="15"/>
  <c r="B30" i="16" s="1"/>
  <c r="AC41" i="15"/>
  <c r="AD41" i="15"/>
  <c r="AE41" i="15"/>
  <c r="AF41" i="15"/>
  <c r="AG41" i="15"/>
  <c r="D30" i="16" s="1"/>
  <c r="AH41" i="15"/>
  <c r="F30" i="16" s="1"/>
  <c r="AI41" i="15"/>
  <c r="W41" i="15" s="1"/>
  <c r="AJ41" i="15"/>
  <c r="X41" i="15" s="1"/>
  <c r="AK41" i="15"/>
  <c r="Y41" i="15" s="1"/>
  <c r="AL41" i="15"/>
  <c r="AM41" i="15"/>
  <c r="AN41" i="15"/>
  <c r="AO41" i="15"/>
  <c r="Z41" i="15" s="1"/>
  <c r="AP41" i="15"/>
  <c r="AA41" i="15" s="1"/>
  <c r="AQ41" i="15"/>
  <c r="AB41" i="15" s="1"/>
  <c r="AR41" i="15"/>
  <c r="AS41" i="15"/>
  <c r="B42" i="15"/>
  <c r="E31" i="16" s="1"/>
  <c r="C42" i="15"/>
  <c r="D42" i="15"/>
  <c r="B31" i="16" s="1"/>
  <c r="AC42" i="15"/>
  <c r="AD42" i="15"/>
  <c r="AE42" i="15"/>
  <c r="AF42" i="15"/>
  <c r="AG42" i="15"/>
  <c r="D31" i="16" s="1"/>
  <c r="AH42" i="15"/>
  <c r="F31" i="16" s="1"/>
  <c r="AI42" i="15"/>
  <c r="W42" i="15" s="1"/>
  <c r="AJ42" i="15"/>
  <c r="X42" i="15" s="1"/>
  <c r="AK42" i="15"/>
  <c r="Y42" i="15" s="1"/>
  <c r="AL42" i="15"/>
  <c r="AM42" i="15"/>
  <c r="AN42" i="15"/>
  <c r="AO42" i="15"/>
  <c r="Z42" i="15" s="1"/>
  <c r="AP42" i="15"/>
  <c r="AA42" i="15" s="1"/>
  <c r="AQ42" i="15"/>
  <c r="AB42" i="15" s="1"/>
  <c r="AR42" i="15"/>
  <c r="AS42" i="15"/>
  <c r="B43" i="15"/>
  <c r="E32" i="16" s="1"/>
  <c r="C43" i="15"/>
  <c r="D43" i="15"/>
  <c r="B32" i="16" s="1"/>
  <c r="AC43" i="15"/>
  <c r="AD43" i="15"/>
  <c r="AE43" i="15"/>
  <c r="AF43" i="15"/>
  <c r="AG43" i="15"/>
  <c r="D32" i="16" s="1"/>
  <c r="AH43" i="15"/>
  <c r="F32" i="16" s="1"/>
  <c r="AI43" i="15"/>
  <c r="W43" i="15" s="1"/>
  <c r="AJ43" i="15"/>
  <c r="X43" i="15" s="1"/>
  <c r="AK43" i="15"/>
  <c r="Y43" i="15" s="1"/>
  <c r="AL43" i="15"/>
  <c r="AM43" i="15"/>
  <c r="AN43" i="15"/>
  <c r="AO43" i="15"/>
  <c r="Z43" i="15" s="1"/>
  <c r="AP43" i="15"/>
  <c r="AA43" i="15" s="1"/>
  <c r="AQ43" i="15"/>
  <c r="AB43" i="15" s="1"/>
  <c r="AR43" i="15"/>
  <c r="AS43" i="15"/>
  <c r="B44" i="15"/>
  <c r="E33" i="16" s="1"/>
  <c r="C44" i="15"/>
  <c r="D44" i="15"/>
  <c r="B33" i="16" s="1"/>
  <c r="AC44" i="15"/>
  <c r="AD44" i="15"/>
  <c r="AE44" i="15"/>
  <c r="AF44" i="15"/>
  <c r="AG44" i="15"/>
  <c r="D33" i="16" s="1"/>
  <c r="AH44" i="15"/>
  <c r="F33" i="16" s="1"/>
  <c r="AI44" i="15"/>
  <c r="W44" i="15" s="1"/>
  <c r="AJ44" i="15"/>
  <c r="X44" i="15" s="1"/>
  <c r="AK44" i="15"/>
  <c r="Y44" i="15" s="1"/>
  <c r="AL44" i="15"/>
  <c r="AM44" i="15"/>
  <c r="AN44" i="15"/>
  <c r="AO44" i="15"/>
  <c r="Z44" i="15" s="1"/>
  <c r="AP44" i="15"/>
  <c r="AA44" i="15" s="1"/>
  <c r="AQ44" i="15"/>
  <c r="AB44" i="15" s="1"/>
  <c r="AR44" i="15"/>
  <c r="AS44" i="15"/>
  <c r="B45" i="15"/>
  <c r="E34" i="16" s="1"/>
  <c r="C45" i="15"/>
  <c r="D45" i="15"/>
  <c r="B34" i="16" s="1"/>
  <c r="AC45" i="15"/>
  <c r="AD45" i="15"/>
  <c r="AE45" i="15"/>
  <c r="AF45" i="15"/>
  <c r="AG45" i="15"/>
  <c r="D34" i="16" s="1"/>
  <c r="AH45" i="15"/>
  <c r="F34" i="16" s="1"/>
  <c r="AI45" i="15"/>
  <c r="W45" i="15" s="1"/>
  <c r="AJ45" i="15"/>
  <c r="X45" i="15" s="1"/>
  <c r="AK45" i="15"/>
  <c r="Y45" i="15" s="1"/>
  <c r="AL45" i="15"/>
  <c r="AM45" i="15"/>
  <c r="AN45" i="15"/>
  <c r="AO45" i="15"/>
  <c r="Z45" i="15" s="1"/>
  <c r="AP45" i="15"/>
  <c r="AA45" i="15" s="1"/>
  <c r="AQ45" i="15"/>
  <c r="AB45" i="15" s="1"/>
  <c r="AR45" i="15"/>
  <c r="AS45" i="15"/>
  <c r="B46" i="15"/>
  <c r="E35" i="16" s="1"/>
  <c r="C46" i="15"/>
  <c r="D46" i="15"/>
  <c r="B35" i="16" s="1"/>
  <c r="AC46" i="15"/>
  <c r="AD46" i="15"/>
  <c r="AE46" i="15"/>
  <c r="AF46" i="15"/>
  <c r="AG46" i="15"/>
  <c r="D35" i="16" s="1"/>
  <c r="AH46" i="15"/>
  <c r="F35" i="16" s="1"/>
  <c r="AI46" i="15"/>
  <c r="W46" i="15" s="1"/>
  <c r="AJ46" i="15"/>
  <c r="X46" i="15" s="1"/>
  <c r="AK46" i="15"/>
  <c r="Y46" i="15" s="1"/>
  <c r="AL46" i="15"/>
  <c r="AM46" i="15"/>
  <c r="AN46" i="15"/>
  <c r="AO46" i="15"/>
  <c r="Z46" i="15" s="1"/>
  <c r="AP46" i="15"/>
  <c r="AA46" i="15" s="1"/>
  <c r="AQ46" i="15"/>
  <c r="AB46" i="15" s="1"/>
  <c r="AR46" i="15"/>
  <c r="AS46" i="15"/>
  <c r="B47" i="15"/>
  <c r="E36" i="16" s="1"/>
  <c r="C47" i="15"/>
  <c r="D47" i="15"/>
  <c r="B36" i="16" s="1"/>
  <c r="AC47" i="15"/>
  <c r="AD47" i="15"/>
  <c r="AE47" i="15"/>
  <c r="AF47" i="15"/>
  <c r="AG47" i="15"/>
  <c r="D36" i="16" s="1"/>
  <c r="AH47" i="15"/>
  <c r="F36" i="16" s="1"/>
  <c r="AI47" i="15"/>
  <c r="W47" i="15" s="1"/>
  <c r="AJ47" i="15"/>
  <c r="X47" i="15" s="1"/>
  <c r="AK47" i="15"/>
  <c r="Y47" i="15" s="1"/>
  <c r="AL47" i="15"/>
  <c r="AM47" i="15"/>
  <c r="AN47" i="15"/>
  <c r="AO47" i="15"/>
  <c r="Z47" i="15" s="1"/>
  <c r="AP47" i="15"/>
  <c r="AA47" i="15" s="1"/>
  <c r="AQ47" i="15"/>
  <c r="AB47" i="15" s="1"/>
  <c r="AR47" i="15"/>
  <c r="AS47" i="15"/>
  <c r="B48" i="15"/>
  <c r="E37" i="16" s="1"/>
  <c r="C48" i="15"/>
  <c r="D48" i="15"/>
  <c r="B37" i="16" s="1"/>
  <c r="AC48" i="15"/>
  <c r="AD48" i="15"/>
  <c r="AE48" i="15"/>
  <c r="AF48" i="15"/>
  <c r="AG48" i="15"/>
  <c r="D37" i="16" s="1"/>
  <c r="AH48" i="15"/>
  <c r="F37" i="16" s="1"/>
  <c r="AI48" i="15"/>
  <c r="W48" i="15" s="1"/>
  <c r="AJ48" i="15"/>
  <c r="X48" i="15" s="1"/>
  <c r="AK48" i="15"/>
  <c r="Y48" i="15" s="1"/>
  <c r="AL48" i="15"/>
  <c r="AM48" i="15"/>
  <c r="AN48" i="15"/>
  <c r="AO48" i="15"/>
  <c r="Z48" i="15" s="1"/>
  <c r="AP48" i="15"/>
  <c r="AA48" i="15" s="1"/>
  <c r="AQ48" i="15"/>
  <c r="AB48" i="15" s="1"/>
  <c r="AR48" i="15"/>
  <c r="AS48" i="15"/>
  <c r="B49" i="15"/>
  <c r="E38" i="16" s="1"/>
  <c r="C49" i="15"/>
  <c r="D49" i="15"/>
  <c r="B38" i="16" s="1"/>
  <c r="AC49" i="15"/>
  <c r="AD49" i="15"/>
  <c r="AE49" i="15"/>
  <c r="AF49" i="15"/>
  <c r="AG49" i="15"/>
  <c r="D38" i="16" s="1"/>
  <c r="AH49" i="15"/>
  <c r="F38" i="16" s="1"/>
  <c r="AI49" i="15"/>
  <c r="W49" i="15" s="1"/>
  <c r="AJ49" i="15"/>
  <c r="X49" i="15" s="1"/>
  <c r="AK49" i="15"/>
  <c r="Y49" i="15" s="1"/>
  <c r="AL49" i="15"/>
  <c r="AM49" i="15"/>
  <c r="AN49" i="15"/>
  <c r="AO49" i="15"/>
  <c r="Z49" i="15" s="1"/>
  <c r="AP49" i="15"/>
  <c r="AA49" i="15" s="1"/>
  <c r="AQ49" i="15"/>
  <c r="AB49" i="15" s="1"/>
  <c r="AR49" i="15"/>
  <c r="AS49" i="15"/>
  <c r="B50" i="15"/>
  <c r="E39" i="16" s="1"/>
  <c r="C50" i="15"/>
  <c r="D50" i="15"/>
  <c r="B39" i="16" s="1"/>
  <c r="AC50" i="15"/>
  <c r="AD50" i="15"/>
  <c r="AE50" i="15"/>
  <c r="AF50" i="15"/>
  <c r="AG50" i="15"/>
  <c r="D39" i="16" s="1"/>
  <c r="AH50" i="15"/>
  <c r="F39" i="16" s="1"/>
  <c r="AI50" i="15"/>
  <c r="W50" i="15" s="1"/>
  <c r="AJ50" i="15"/>
  <c r="X50" i="15" s="1"/>
  <c r="AK50" i="15"/>
  <c r="Y50" i="15" s="1"/>
  <c r="AL50" i="15"/>
  <c r="AM50" i="15"/>
  <c r="AN50" i="15"/>
  <c r="AO50" i="15"/>
  <c r="Z50" i="15" s="1"/>
  <c r="AP50" i="15"/>
  <c r="AA50" i="15" s="1"/>
  <c r="AQ50" i="15"/>
  <c r="AB50" i="15" s="1"/>
  <c r="AR50" i="15"/>
  <c r="AS50" i="15"/>
  <c r="B51" i="15"/>
  <c r="E40" i="16" s="1"/>
  <c r="C51" i="15"/>
  <c r="D51" i="15"/>
  <c r="B40" i="16" s="1"/>
  <c r="AC51" i="15"/>
  <c r="AD51" i="15"/>
  <c r="AE51" i="15"/>
  <c r="AF51" i="15"/>
  <c r="AG51" i="15"/>
  <c r="D40" i="16" s="1"/>
  <c r="AH51" i="15"/>
  <c r="F40" i="16" s="1"/>
  <c r="AI51" i="15"/>
  <c r="W51" i="15" s="1"/>
  <c r="AJ51" i="15"/>
  <c r="X51" i="15" s="1"/>
  <c r="AK51" i="15"/>
  <c r="Y51" i="15" s="1"/>
  <c r="AL51" i="15"/>
  <c r="AM51" i="15"/>
  <c r="AN51" i="15"/>
  <c r="AO51" i="15"/>
  <c r="Z51" i="15" s="1"/>
  <c r="AP51" i="15"/>
  <c r="AA51" i="15" s="1"/>
  <c r="AQ51" i="15"/>
  <c r="AB51" i="15" s="1"/>
  <c r="AR51" i="15"/>
  <c r="AS51" i="15"/>
  <c r="B52" i="15"/>
  <c r="E41" i="16" s="1"/>
  <c r="C52" i="15"/>
  <c r="D52" i="15"/>
  <c r="B41" i="16" s="1"/>
  <c r="AC52" i="15"/>
  <c r="AD52" i="15"/>
  <c r="AE52" i="15"/>
  <c r="AF52" i="15"/>
  <c r="AG52" i="15"/>
  <c r="D41" i="16" s="1"/>
  <c r="AH52" i="15"/>
  <c r="F41" i="16" s="1"/>
  <c r="AI52" i="15"/>
  <c r="W52" i="15" s="1"/>
  <c r="AJ52" i="15"/>
  <c r="X52" i="15" s="1"/>
  <c r="AK52" i="15"/>
  <c r="Y52" i="15" s="1"/>
  <c r="AL52" i="15"/>
  <c r="AM52" i="15"/>
  <c r="AN52" i="15"/>
  <c r="AO52" i="15"/>
  <c r="Z52" i="15" s="1"/>
  <c r="AP52" i="15"/>
  <c r="AA52" i="15" s="1"/>
  <c r="AQ52" i="15"/>
  <c r="AB52" i="15" s="1"/>
  <c r="AR52" i="15"/>
  <c r="AS52" i="15"/>
  <c r="B53" i="15"/>
  <c r="E42" i="16" s="1"/>
  <c r="C53" i="15"/>
  <c r="D53" i="15"/>
  <c r="B42" i="16" s="1"/>
  <c r="AC53" i="15"/>
  <c r="AD53" i="15"/>
  <c r="AE53" i="15"/>
  <c r="AF53" i="15"/>
  <c r="AG53" i="15"/>
  <c r="D42" i="16" s="1"/>
  <c r="AH53" i="15"/>
  <c r="F42" i="16" s="1"/>
  <c r="AI53" i="15"/>
  <c r="W53" i="15" s="1"/>
  <c r="AJ53" i="15"/>
  <c r="X53" i="15" s="1"/>
  <c r="AK53" i="15"/>
  <c r="Y53" i="15" s="1"/>
  <c r="AL53" i="15"/>
  <c r="AM53" i="15"/>
  <c r="AN53" i="15"/>
  <c r="AO53" i="15"/>
  <c r="Z53" i="15" s="1"/>
  <c r="AP53" i="15"/>
  <c r="AA53" i="15" s="1"/>
  <c r="AQ53" i="15"/>
  <c r="AB53" i="15" s="1"/>
  <c r="AR53" i="15"/>
  <c r="AS53" i="15"/>
  <c r="B54" i="15"/>
  <c r="E43" i="16" s="1"/>
  <c r="C54" i="15"/>
  <c r="D54" i="15"/>
  <c r="B43" i="16" s="1"/>
  <c r="AC54" i="15"/>
  <c r="AD54" i="15"/>
  <c r="AE54" i="15"/>
  <c r="AF54" i="15"/>
  <c r="AG54" i="15"/>
  <c r="D43" i="16" s="1"/>
  <c r="AH54" i="15"/>
  <c r="F43" i="16" s="1"/>
  <c r="AI54" i="15"/>
  <c r="W54" i="15" s="1"/>
  <c r="AJ54" i="15"/>
  <c r="X54" i="15" s="1"/>
  <c r="AK54" i="15"/>
  <c r="Y54" i="15" s="1"/>
  <c r="AL54" i="15"/>
  <c r="AM54" i="15"/>
  <c r="AN54" i="15"/>
  <c r="AO54" i="15"/>
  <c r="Z54" i="15" s="1"/>
  <c r="AP54" i="15"/>
  <c r="AA54" i="15" s="1"/>
  <c r="AQ54" i="15"/>
  <c r="AB54" i="15" s="1"/>
  <c r="AR54" i="15"/>
  <c r="AS54" i="15"/>
  <c r="B55" i="15"/>
  <c r="E44" i="16" s="1"/>
  <c r="C55" i="15"/>
  <c r="D55" i="15"/>
  <c r="B44" i="16" s="1"/>
  <c r="AC55" i="15"/>
  <c r="AD55" i="15"/>
  <c r="AE55" i="15"/>
  <c r="AF55" i="15"/>
  <c r="AG55" i="15"/>
  <c r="D44" i="16" s="1"/>
  <c r="AH55" i="15"/>
  <c r="F44" i="16" s="1"/>
  <c r="AI55" i="15"/>
  <c r="W55" i="15" s="1"/>
  <c r="AJ55" i="15"/>
  <c r="X55" i="15" s="1"/>
  <c r="AK55" i="15"/>
  <c r="Y55" i="15" s="1"/>
  <c r="AL55" i="15"/>
  <c r="AM55" i="15"/>
  <c r="AN55" i="15"/>
  <c r="AO55" i="15"/>
  <c r="Z55" i="15" s="1"/>
  <c r="AP55" i="15"/>
  <c r="AA55" i="15" s="1"/>
  <c r="AQ55" i="15"/>
  <c r="AB55" i="15" s="1"/>
  <c r="AR55" i="15"/>
  <c r="AS55" i="15"/>
  <c r="E45" i="16"/>
  <c r="C56" i="15"/>
  <c r="D56" i="15"/>
  <c r="B45" i="16" s="1"/>
  <c r="AC56" i="15"/>
  <c r="AD56" i="15"/>
  <c r="AE56" i="15"/>
  <c r="AF56" i="15"/>
  <c r="AG56" i="15"/>
  <c r="D45" i="16" s="1"/>
  <c r="AH56" i="15"/>
  <c r="F45" i="16" s="1"/>
  <c r="AI56" i="15"/>
  <c r="W56" i="15" s="1"/>
  <c r="AJ56" i="15"/>
  <c r="X56" i="15" s="1"/>
  <c r="AK56" i="15"/>
  <c r="Y56" i="15" s="1"/>
  <c r="AL56" i="15"/>
  <c r="AM56" i="15"/>
  <c r="AN56" i="15"/>
  <c r="AO56" i="15"/>
  <c r="Z56" i="15" s="1"/>
  <c r="AP56" i="15"/>
  <c r="AA56" i="15" s="1"/>
  <c r="AQ56" i="15"/>
  <c r="AB56" i="15" s="1"/>
  <c r="AR56" i="15"/>
  <c r="AS56" i="15"/>
  <c r="E46" i="16"/>
  <c r="C57" i="15"/>
  <c r="D57" i="15"/>
  <c r="B46" i="16" s="1"/>
  <c r="AC57" i="15"/>
  <c r="AD57" i="15"/>
  <c r="AE57" i="15"/>
  <c r="AF57" i="15"/>
  <c r="AG57" i="15"/>
  <c r="D46" i="16" s="1"/>
  <c r="AH57" i="15"/>
  <c r="F46" i="16" s="1"/>
  <c r="AI57" i="15"/>
  <c r="W57" i="15" s="1"/>
  <c r="AJ57" i="15"/>
  <c r="X57" i="15" s="1"/>
  <c r="AK57" i="15"/>
  <c r="Y57" i="15" s="1"/>
  <c r="AL57" i="15"/>
  <c r="AM57" i="15"/>
  <c r="AN57" i="15"/>
  <c r="AO57" i="15"/>
  <c r="Z57" i="15" s="1"/>
  <c r="AP57" i="15"/>
  <c r="AA57" i="15" s="1"/>
  <c r="AQ57" i="15"/>
  <c r="AB57" i="15" s="1"/>
  <c r="AR57" i="15"/>
  <c r="AS57" i="15"/>
  <c r="B58" i="15"/>
  <c r="E47" i="16" s="1"/>
  <c r="C58" i="15"/>
  <c r="D58" i="15"/>
  <c r="B47" i="16" s="1"/>
  <c r="AC58" i="15"/>
  <c r="AD58" i="15"/>
  <c r="AE58" i="15"/>
  <c r="AF58" i="15"/>
  <c r="AG58" i="15"/>
  <c r="D47" i="16" s="1"/>
  <c r="AH58" i="15"/>
  <c r="F47" i="16" s="1"/>
  <c r="AI58" i="15"/>
  <c r="W58" i="15" s="1"/>
  <c r="AJ58" i="15"/>
  <c r="X58" i="15" s="1"/>
  <c r="AK58" i="15"/>
  <c r="Y58" i="15" s="1"/>
  <c r="AL58" i="15"/>
  <c r="AM58" i="15"/>
  <c r="AN58" i="15"/>
  <c r="AO58" i="15"/>
  <c r="Z58" i="15" s="1"/>
  <c r="AP58" i="15"/>
  <c r="AA58" i="15" s="1"/>
  <c r="AQ58" i="15"/>
  <c r="AB58" i="15" s="1"/>
  <c r="AR58" i="15"/>
  <c r="AS58" i="15"/>
  <c r="B59" i="15"/>
  <c r="E48" i="16" s="1"/>
  <c r="C59" i="15"/>
  <c r="D59" i="15"/>
  <c r="B48" i="16" s="1"/>
  <c r="AC59" i="15"/>
  <c r="AD59" i="15"/>
  <c r="AE59" i="15"/>
  <c r="AF59" i="15"/>
  <c r="AG59" i="15"/>
  <c r="D48" i="16" s="1"/>
  <c r="AH59" i="15"/>
  <c r="F48" i="16" s="1"/>
  <c r="AI59" i="15"/>
  <c r="W59" i="15" s="1"/>
  <c r="AJ59" i="15"/>
  <c r="X59" i="15" s="1"/>
  <c r="AK59" i="15"/>
  <c r="Y59" i="15" s="1"/>
  <c r="AL59" i="15"/>
  <c r="AM59" i="15"/>
  <c r="AN59" i="15"/>
  <c r="AO59" i="15"/>
  <c r="Z59" i="15" s="1"/>
  <c r="AP59" i="15"/>
  <c r="AA59" i="15" s="1"/>
  <c r="AQ59" i="15"/>
  <c r="AB59" i="15" s="1"/>
  <c r="AR59" i="15"/>
  <c r="AS59" i="15"/>
  <c r="B60" i="15"/>
  <c r="E49" i="16" s="1"/>
  <c r="C60" i="15"/>
  <c r="D60" i="15"/>
  <c r="B49" i="16" s="1"/>
  <c r="AC60" i="15"/>
  <c r="AD60" i="15"/>
  <c r="AE60" i="15"/>
  <c r="AF60" i="15"/>
  <c r="AG60" i="15"/>
  <c r="D49" i="16" s="1"/>
  <c r="AH60" i="15"/>
  <c r="F49" i="16" s="1"/>
  <c r="AI60" i="15"/>
  <c r="W60" i="15" s="1"/>
  <c r="AJ60" i="15"/>
  <c r="X60" i="15" s="1"/>
  <c r="AK60" i="15"/>
  <c r="Y60" i="15" s="1"/>
  <c r="AL60" i="15"/>
  <c r="AM60" i="15"/>
  <c r="AN60" i="15"/>
  <c r="AO60" i="15"/>
  <c r="Z60" i="15" s="1"/>
  <c r="AP60" i="15"/>
  <c r="AA60" i="15" s="1"/>
  <c r="AQ60" i="15"/>
  <c r="AB60" i="15" s="1"/>
  <c r="AR60" i="15"/>
  <c r="AS60" i="15"/>
  <c r="B61" i="15"/>
  <c r="E50" i="16" s="1"/>
  <c r="C61" i="15"/>
  <c r="D61" i="15"/>
  <c r="B50" i="16" s="1"/>
  <c r="AC61" i="15"/>
  <c r="AD61" i="15"/>
  <c r="AE61" i="15"/>
  <c r="AF61" i="15"/>
  <c r="AG61" i="15"/>
  <c r="D50" i="16" s="1"/>
  <c r="AH61" i="15"/>
  <c r="F50" i="16" s="1"/>
  <c r="AI61" i="15"/>
  <c r="W61" i="15" s="1"/>
  <c r="AJ61" i="15"/>
  <c r="X61" i="15" s="1"/>
  <c r="AK61" i="15"/>
  <c r="Y61" i="15" s="1"/>
  <c r="AL61" i="15"/>
  <c r="AM61" i="15"/>
  <c r="AN61" i="15"/>
  <c r="AO61" i="15"/>
  <c r="Z61" i="15" s="1"/>
  <c r="AP61" i="15"/>
  <c r="AA61" i="15" s="1"/>
  <c r="AQ61" i="15"/>
  <c r="AB61" i="15" s="1"/>
  <c r="AR61" i="15"/>
  <c r="AS61" i="15"/>
  <c r="B62" i="15"/>
  <c r="E51" i="16" s="1"/>
  <c r="C62" i="15"/>
  <c r="D62" i="15"/>
  <c r="B51" i="16" s="1"/>
  <c r="AC62" i="15"/>
  <c r="AD62" i="15"/>
  <c r="AE62" i="15"/>
  <c r="AF62" i="15"/>
  <c r="AG62" i="15"/>
  <c r="D51" i="16" s="1"/>
  <c r="AH62" i="15"/>
  <c r="F51" i="16" s="1"/>
  <c r="AI62" i="15"/>
  <c r="W62" i="15" s="1"/>
  <c r="AJ62" i="15"/>
  <c r="X62" i="15" s="1"/>
  <c r="AK62" i="15"/>
  <c r="Y62" i="15" s="1"/>
  <c r="AL62" i="15"/>
  <c r="AM62" i="15"/>
  <c r="AN62" i="15"/>
  <c r="AO62" i="15"/>
  <c r="Z62" i="15" s="1"/>
  <c r="AP62" i="15"/>
  <c r="AA62" i="15" s="1"/>
  <c r="AQ62" i="15"/>
  <c r="AB62" i="15" s="1"/>
  <c r="AR62" i="15"/>
  <c r="AS62" i="15"/>
  <c r="B63" i="15"/>
  <c r="E52" i="16" s="1"/>
  <c r="D63" i="15"/>
  <c r="B52" i="16" s="1"/>
  <c r="AC63" i="15"/>
  <c r="AD63" i="15"/>
  <c r="AE63" i="15"/>
  <c r="AF63" i="15"/>
  <c r="AG63" i="15"/>
  <c r="D52" i="16" s="1"/>
  <c r="AH63" i="15"/>
  <c r="F52" i="16" s="1"/>
  <c r="AI63" i="15"/>
  <c r="W63" i="15" s="1"/>
  <c r="AJ63" i="15"/>
  <c r="X63" i="15" s="1"/>
  <c r="AK63" i="15"/>
  <c r="Y63" i="15" s="1"/>
  <c r="AL63" i="15"/>
  <c r="AM63" i="15"/>
  <c r="AN63" i="15"/>
  <c r="AO63" i="15"/>
  <c r="Z63" i="15" s="1"/>
  <c r="AP63" i="15"/>
  <c r="AA63" i="15" s="1"/>
  <c r="AQ63" i="15"/>
  <c r="AB63" i="15" s="1"/>
  <c r="AR63" i="15"/>
  <c r="AS63" i="15"/>
  <c r="E53" i="16"/>
  <c r="B53" i="16"/>
  <c r="AC64" i="15"/>
  <c r="AD64" i="15"/>
  <c r="AE64" i="15"/>
  <c r="AF64" i="15"/>
  <c r="AG64" i="15"/>
  <c r="D53" i="16" s="1"/>
  <c r="AH64" i="15"/>
  <c r="F53" i="16" s="1"/>
  <c r="AI64" i="15"/>
  <c r="W64" i="15" s="1"/>
  <c r="AJ64" i="15"/>
  <c r="X64" i="15" s="1"/>
  <c r="AK64" i="15"/>
  <c r="Y64" i="15" s="1"/>
  <c r="AL64" i="15"/>
  <c r="AM64" i="15"/>
  <c r="AN64" i="15"/>
  <c r="AO64" i="15"/>
  <c r="Z64" i="15" s="1"/>
  <c r="AP64" i="15"/>
  <c r="AA64" i="15" s="1"/>
  <c r="AQ64" i="15"/>
  <c r="AB64" i="15" s="1"/>
  <c r="AR64" i="15"/>
  <c r="AS64" i="15"/>
  <c r="E54" i="16"/>
  <c r="B54" i="16"/>
  <c r="AC65" i="15"/>
  <c r="AD65" i="15"/>
  <c r="AE65" i="15"/>
  <c r="AF65" i="15"/>
  <c r="AG65" i="15"/>
  <c r="D54" i="16" s="1"/>
  <c r="AH65" i="15"/>
  <c r="F54" i="16" s="1"/>
  <c r="AI65" i="15"/>
  <c r="W65" i="15" s="1"/>
  <c r="AJ65" i="15"/>
  <c r="X65" i="15" s="1"/>
  <c r="AK65" i="15"/>
  <c r="Y65" i="15" s="1"/>
  <c r="AL65" i="15"/>
  <c r="AM65" i="15"/>
  <c r="AN65" i="15"/>
  <c r="AO65" i="15"/>
  <c r="Z65" i="15" s="1"/>
  <c r="AP65" i="15"/>
  <c r="AA65" i="15" s="1"/>
  <c r="AQ65" i="15"/>
  <c r="AB65" i="15" s="1"/>
  <c r="AR65" i="15"/>
  <c r="AS65" i="15"/>
  <c r="E55" i="16"/>
  <c r="B55" i="16"/>
  <c r="AC66" i="15"/>
  <c r="AD66" i="15"/>
  <c r="AE66" i="15"/>
  <c r="AF66" i="15"/>
  <c r="AG66" i="15"/>
  <c r="D55" i="16" s="1"/>
  <c r="AH66" i="15"/>
  <c r="F55" i="16" s="1"/>
  <c r="AI66" i="15"/>
  <c r="W66" i="15" s="1"/>
  <c r="AJ66" i="15"/>
  <c r="X66" i="15" s="1"/>
  <c r="AK66" i="15"/>
  <c r="Y66" i="15" s="1"/>
  <c r="AL66" i="15"/>
  <c r="AM66" i="15"/>
  <c r="AN66" i="15"/>
  <c r="AO66" i="15"/>
  <c r="Z66" i="15" s="1"/>
  <c r="AP66" i="15"/>
  <c r="AA66" i="15" s="1"/>
  <c r="AQ66" i="15"/>
  <c r="AB66" i="15" s="1"/>
  <c r="AR66" i="15"/>
  <c r="AS66" i="15"/>
  <c r="E56" i="16"/>
  <c r="B56" i="16"/>
  <c r="AC67" i="15"/>
  <c r="AD67" i="15"/>
  <c r="AE67" i="15"/>
  <c r="AF67" i="15"/>
  <c r="AG67" i="15"/>
  <c r="D56" i="16" s="1"/>
  <c r="AH67" i="15"/>
  <c r="F56" i="16" s="1"/>
  <c r="AI67" i="15"/>
  <c r="W67" i="15" s="1"/>
  <c r="AJ67" i="15"/>
  <c r="X67" i="15" s="1"/>
  <c r="AK67" i="15"/>
  <c r="Y67" i="15" s="1"/>
  <c r="AL67" i="15"/>
  <c r="AM67" i="15"/>
  <c r="AN67" i="15"/>
  <c r="AO67" i="15"/>
  <c r="Z67" i="15" s="1"/>
  <c r="AP67" i="15"/>
  <c r="AA67" i="15" s="1"/>
  <c r="AQ67" i="15"/>
  <c r="AB67" i="15" s="1"/>
  <c r="AR67" i="15"/>
  <c r="AS67" i="15"/>
  <c r="E57" i="16"/>
  <c r="B57" i="16"/>
  <c r="AC68" i="15"/>
  <c r="AD68" i="15"/>
  <c r="AE68" i="15"/>
  <c r="AF68" i="15"/>
  <c r="AG68" i="15"/>
  <c r="D57" i="16" s="1"/>
  <c r="AH68" i="15"/>
  <c r="F57" i="16" s="1"/>
  <c r="AI68" i="15"/>
  <c r="W68" i="15" s="1"/>
  <c r="AJ68" i="15"/>
  <c r="X68" i="15" s="1"/>
  <c r="AK68" i="15"/>
  <c r="Y68" i="15" s="1"/>
  <c r="AL68" i="15"/>
  <c r="AM68" i="15"/>
  <c r="AN68" i="15"/>
  <c r="AO68" i="15"/>
  <c r="Z68" i="15" s="1"/>
  <c r="AP68" i="15"/>
  <c r="AA68" i="15" s="1"/>
  <c r="AQ68" i="15"/>
  <c r="AB68" i="15" s="1"/>
  <c r="AR68" i="15"/>
  <c r="AS68" i="15"/>
  <c r="B69" i="15"/>
  <c r="E58" i="16" s="1"/>
  <c r="C69" i="15"/>
  <c r="D69" i="15"/>
  <c r="B58" i="16" s="1"/>
  <c r="AC69" i="15"/>
  <c r="AD69" i="15"/>
  <c r="AE69" i="15"/>
  <c r="AF69" i="15"/>
  <c r="AG69" i="15"/>
  <c r="D58" i="16" s="1"/>
  <c r="AH69" i="15"/>
  <c r="F58" i="16" s="1"/>
  <c r="AI69" i="15"/>
  <c r="W69" i="15" s="1"/>
  <c r="AJ69" i="15"/>
  <c r="X69" i="15" s="1"/>
  <c r="AK69" i="15"/>
  <c r="Y69" i="15" s="1"/>
  <c r="AL69" i="15"/>
  <c r="AM69" i="15"/>
  <c r="AN69" i="15"/>
  <c r="AO69" i="15"/>
  <c r="Z69" i="15" s="1"/>
  <c r="AP69" i="15"/>
  <c r="AA69" i="15" s="1"/>
  <c r="AQ69" i="15"/>
  <c r="AB69" i="15" s="1"/>
  <c r="AR69" i="15"/>
  <c r="AS69" i="15"/>
  <c r="B70" i="15"/>
  <c r="E59" i="16" s="1"/>
  <c r="C70" i="15"/>
  <c r="D70" i="15"/>
  <c r="B59" i="16" s="1"/>
  <c r="AC70" i="15"/>
  <c r="AD70" i="15"/>
  <c r="AE70" i="15"/>
  <c r="AF70" i="15"/>
  <c r="AG70" i="15"/>
  <c r="D59" i="16" s="1"/>
  <c r="AH70" i="15"/>
  <c r="F59" i="16" s="1"/>
  <c r="AI70" i="15"/>
  <c r="W70" i="15" s="1"/>
  <c r="AJ70" i="15"/>
  <c r="X70" i="15" s="1"/>
  <c r="AK70" i="15"/>
  <c r="Y70" i="15" s="1"/>
  <c r="AL70" i="15"/>
  <c r="AM70" i="15"/>
  <c r="AN70" i="15"/>
  <c r="AO70" i="15"/>
  <c r="Z70" i="15" s="1"/>
  <c r="AP70" i="15"/>
  <c r="AA70" i="15" s="1"/>
  <c r="AQ70" i="15"/>
  <c r="AB70" i="15" s="1"/>
  <c r="AR70" i="15"/>
  <c r="AS70" i="15"/>
  <c r="B71" i="15"/>
  <c r="E60" i="16" s="1"/>
  <c r="C71" i="15"/>
  <c r="D71" i="15"/>
  <c r="B60" i="16" s="1"/>
  <c r="AC71" i="15"/>
  <c r="AD71" i="15"/>
  <c r="AE71" i="15"/>
  <c r="AF71" i="15"/>
  <c r="AG71" i="15"/>
  <c r="D60" i="16" s="1"/>
  <c r="AH71" i="15"/>
  <c r="F60" i="16" s="1"/>
  <c r="AI71" i="15"/>
  <c r="W71" i="15" s="1"/>
  <c r="AJ71" i="15"/>
  <c r="X71" i="15" s="1"/>
  <c r="AK71" i="15"/>
  <c r="Y71" i="15" s="1"/>
  <c r="AL71" i="15"/>
  <c r="AM71" i="15"/>
  <c r="AN71" i="15"/>
  <c r="AO71" i="15"/>
  <c r="Z71" i="15" s="1"/>
  <c r="AP71" i="15"/>
  <c r="AA71" i="15" s="1"/>
  <c r="AQ71" i="15"/>
  <c r="AB71" i="15" s="1"/>
  <c r="AR71" i="15"/>
  <c r="AS71" i="15"/>
  <c r="B72" i="15"/>
  <c r="E61" i="16" s="1"/>
  <c r="C72" i="15"/>
  <c r="D72" i="15"/>
  <c r="B61" i="16" s="1"/>
  <c r="AC72" i="15"/>
  <c r="AD72" i="15"/>
  <c r="AE72" i="15"/>
  <c r="AF72" i="15"/>
  <c r="AG72" i="15"/>
  <c r="D61" i="16" s="1"/>
  <c r="AH72" i="15"/>
  <c r="F61" i="16" s="1"/>
  <c r="AI72" i="15"/>
  <c r="W72" i="15" s="1"/>
  <c r="AJ72" i="15"/>
  <c r="X72" i="15" s="1"/>
  <c r="AK72" i="15"/>
  <c r="Y72" i="15" s="1"/>
  <c r="AL72" i="15"/>
  <c r="AM72" i="15"/>
  <c r="AN72" i="15"/>
  <c r="AO72" i="15"/>
  <c r="Z72" i="15" s="1"/>
  <c r="AP72" i="15"/>
  <c r="AA72" i="15" s="1"/>
  <c r="AQ72" i="15"/>
  <c r="AB72" i="15" s="1"/>
  <c r="AR72" i="15"/>
  <c r="AS72" i="15"/>
  <c r="B73" i="15"/>
  <c r="E62" i="16" s="1"/>
  <c r="C73" i="15"/>
  <c r="D73" i="15"/>
  <c r="B62" i="16" s="1"/>
  <c r="AC73" i="15"/>
  <c r="AD73" i="15"/>
  <c r="AE73" i="15"/>
  <c r="AF73" i="15"/>
  <c r="AG73" i="15"/>
  <c r="D62" i="16" s="1"/>
  <c r="AH73" i="15"/>
  <c r="F62" i="16" s="1"/>
  <c r="AI73" i="15"/>
  <c r="W73" i="15" s="1"/>
  <c r="AJ73" i="15"/>
  <c r="X73" i="15" s="1"/>
  <c r="AK73" i="15"/>
  <c r="Y73" i="15" s="1"/>
  <c r="AL73" i="15"/>
  <c r="AM73" i="15"/>
  <c r="AN73" i="15"/>
  <c r="AO73" i="15"/>
  <c r="Z73" i="15" s="1"/>
  <c r="AP73" i="15"/>
  <c r="AA73" i="15" s="1"/>
  <c r="AQ73" i="15"/>
  <c r="AB73" i="15" s="1"/>
  <c r="AR73" i="15"/>
  <c r="AS73" i="15"/>
  <c r="B74" i="15"/>
  <c r="E63" i="16" s="1"/>
  <c r="C74" i="15"/>
  <c r="D74" i="15"/>
  <c r="B63" i="16" s="1"/>
  <c r="AC74" i="15"/>
  <c r="AD74" i="15"/>
  <c r="AE74" i="15"/>
  <c r="AF74" i="15"/>
  <c r="AG74" i="15"/>
  <c r="D63" i="16" s="1"/>
  <c r="AH74" i="15"/>
  <c r="F63" i="16" s="1"/>
  <c r="AI74" i="15"/>
  <c r="W74" i="15" s="1"/>
  <c r="AJ74" i="15"/>
  <c r="X74" i="15" s="1"/>
  <c r="AK74" i="15"/>
  <c r="Y74" i="15" s="1"/>
  <c r="AL74" i="15"/>
  <c r="AM74" i="15"/>
  <c r="AN74" i="15"/>
  <c r="AO74" i="15"/>
  <c r="Z74" i="15" s="1"/>
  <c r="AP74" i="15"/>
  <c r="AA74" i="15" s="1"/>
  <c r="AQ74" i="15"/>
  <c r="AB74" i="15" s="1"/>
  <c r="AR74" i="15"/>
  <c r="AS74" i="15"/>
  <c r="B75" i="15"/>
  <c r="E64" i="16" s="1"/>
  <c r="C75" i="15"/>
  <c r="D75" i="15"/>
  <c r="B64" i="16" s="1"/>
  <c r="AC75" i="15"/>
  <c r="AD75" i="15"/>
  <c r="AE75" i="15"/>
  <c r="AF75" i="15"/>
  <c r="AG75" i="15"/>
  <c r="D64" i="16" s="1"/>
  <c r="AH75" i="15"/>
  <c r="F64" i="16" s="1"/>
  <c r="AI75" i="15"/>
  <c r="W75" i="15" s="1"/>
  <c r="AJ75" i="15"/>
  <c r="X75" i="15" s="1"/>
  <c r="AK75" i="15"/>
  <c r="Y75" i="15" s="1"/>
  <c r="AL75" i="15"/>
  <c r="AM75" i="15"/>
  <c r="AN75" i="15"/>
  <c r="AO75" i="15"/>
  <c r="Z75" i="15" s="1"/>
  <c r="AP75" i="15"/>
  <c r="AA75" i="15" s="1"/>
  <c r="AQ75" i="15"/>
  <c r="AB75" i="15" s="1"/>
  <c r="AR75" i="15"/>
  <c r="AS75" i="15"/>
  <c r="B76" i="15"/>
  <c r="E65" i="16" s="1"/>
  <c r="C76" i="15"/>
  <c r="D76" i="15"/>
  <c r="B65" i="16" s="1"/>
  <c r="AC76" i="15"/>
  <c r="AD76" i="15"/>
  <c r="AE76" i="15"/>
  <c r="AF76" i="15"/>
  <c r="AG76" i="15"/>
  <c r="D65" i="16" s="1"/>
  <c r="AH76" i="15"/>
  <c r="F65" i="16" s="1"/>
  <c r="AI76" i="15"/>
  <c r="W76" i="15" s="1"/>
  <c r="AJ76" i="15"/>
  <c r="X76" i="15" s="1"/>
  <c r="AK76" i="15"/>
  <c r="Y76" i="15" s="1"/>
  <c r="AL76" i="15"/>
  <c r="AM76" i="15"/>
  <c r="AN76" i="15"/>
  <c r="AO76" i="15"/>
  <c r="Z76" i="15" s="1"/>
  <c r="AP76" i="15"/>
  <c r="AA76" i="15" s="1"/>
  <c r="AQ76" i="15"/>
  <c r="AB76" i="15" s="1"/>
  <c r="AR76" i="15"/>
  <c r="AS76" i="15"/>
  <c r="B77" i="15"/>
  <c r="E66" i="16" s="1"/>
  <c r="C77" i="15"/>
  <c r="D77" i="15"/>
  <c r="B66" i="16" s="1"/>
  <c r="AC77" i="15"/>
  <c r="AD77" i="15"/>
  <c r="AE77" i="15"/>
  <c r="AF77" i="15"/>
  <c r="AG77" i="15"/>
  <c r="D66" i="16" s="1"/>
  <c r="AH77" i="15"/>
  <c r="F66" i="16" s="1"/>
  <c r="AI77" i="15"/>
  <c r="W77" i="15" s="1"/>
  <c r="AJ77" i="15"/>
  <c r="X77" i="15" s="1"/>
  <c r="AK77" i="15"/>
  <c r="Y77" i="15" s="1"/>
  <c r="AL77" i="15"/>
  <c r="AM77" i="15"/>
  <c r="AN77" i="15"/>
  <c r="AO77" i="15"/>
  <c r="Z77" i="15" s="1"/>
  <c r="AP77" i="15"/>
  <c r="AA77" i="15" s="1"/>
  <c r="AQ77" i="15"/>
  <c r="AB77" i="15" s="1"/>
  <c r="AR77" i="15"/>
  <c r="AS77" i="15"/>
  <c r="B78" i="15"/>
  <c r="E67" i="16" s="1"/>
  <c r="C78" i="15"/>
  <c r="D78" i="15"/>
  <c r="B67" i="16" s="1"/>
  <c r="AC78" i="15"/>
  <c r="AD78" i="15"/>
  <c r="AE78" i="15"/>
  <c r="AF78" i="15"/>
  <c r="AG78" i="15"/>
  <c r="D67" i="16" s="1"/>
  <c r="AH78" i="15"/>
  <c r="F67" i="16" s="1"/>
  <c r="AI78" i="15"/>
  <c r="W78" i="15" s="1"/>
  <c r="AJ78" i="15"/>
  <c r="X78" i="15" s="1"/>
  <c r="AK78" i="15"/>
  <c r="Y78" i="15" s="1"/>
  <c r="AL78" i="15"/>
  <c r="AM78" i="15"/>
  <c r="AN78" i="15"/>
  <c r="AO78" i="15"/>
  <c r="Z78" i="15" s="1"/>
  <c r="AP78" i="15"/>
  <c r="AA78" i="15" s="1"/>
  <c r="AQ78" i="15"/>
  <c r="AB78" i="15" s="1"/>
  <c r="AR78" i="15"/>
  <c r="AS78" i="15"/>
  <c r="B79" i="15"/>
  <c r="E68" i="16" s="1"/>
  <c r="C79" i="15"/>
  <c r="D79" i="15"/>
  <c r="B68" i="16" s="1"/>
  <c r="AC79" i="15"/>
  <c r="AD79" i="15"/>
  <c r="AE79" i="15"/>
  <c r="AF79" i="15"/>
  <c r="AG79" i="15"/>
  <c r="D68" i="16" s="1"/>
  <c r="AH79" i="15"/>
  <c r="F68" i="16" s="1"/>
  <c r="AI79" i="15"/>
  <c r="W79" i="15" s="1"/>
  <c r="AJ79" i="15"/>
  <c r="X79" i="15" s="1"/>
  <c r="AK79" i="15"/>
  <c r="Y79" i="15" s="1"/>
  <c r="AL79" i="15"/>
  <c r="AM79" i="15"/>
  <c r="AN79" i="15"/>
  <c r="AO79" i="15"/>
  <c r="Z79" i="15" s="1"/>
  <c r="AP79" i="15"/>
  <c r="AA79" i="15" s="1"/>
  <c r="AQ79" i="15"/>
  <c r="AB79" i="15" s="1"/>
  <c r="AR79" i="15"/>
  <c r="AS79" i="15"/>
  <c r="B80" i="15"/>
  <c r="E69" i="16" s="1"/>
  <c r="C80" i="15"/>
  <c r="D80" i="15"/>
  <c r="B69" i="16" s="1"/>
  <c r="AC80" i="15"/>
  <c r="AD80" i="15"/>
  <c r="AE80" i="15"/>
  <c r="AF80" i="15"/>
  <c r="AG80" i="15"/>
  <c r="D69" i="16" s="1"/>
  <c r="AH80" i="15"/>
  <c r="F69" i="16" s="1"/>
  <c r="AI80" i="15"/>
  <c r="W80" i="15" s="1"/>
  <c r="AJ80" i="15"/>
  <c r="X80" i="15" s="1"/>
  <c r="AK80" i="15"/>
  <c r="Y80" i="15" s="1"/>
  <c r="AL80" i="15"/>
  <c r="AM80" i="15"/>
  <c r="AN80" i="15"/>
  <c r="AO80" i="15"/>
  <c r="Z80" i="15" s="1"/>
  <c r="AP80" i="15"/>
  <c r="AA80" i="15" s="1"/>
  <c r="AQ80" i="15"/>
  <c r="AB80" i="15" s="1"/>
  <c r="AR80" i="15"/>
  <c r="AS80" i="15"/>
  <c r="B81" i="15"/>
  <c r="E70" i="16" s="1"/>
  <c r="C81" i="15"/>
  <c r="D81" i="15"/>
  <c r="B70" i="16" s="1"/>
  <c r="AC81" i="15"/>
  <c r="AD81" i="15"/>
  <c r="AE81" i="15"/>
  <c r="AF81" i="15"/>
  <c r="AG81" i="15"/>
  <c r="D70" i="16" s="1"/>
  <c r="AH81" i="15"/>
  <c r="F70" i="16" s="1"/>
  <c r="AI81" i="15"/>
  <c r="W81" i="15" s="1"/>
  <c r="AJ81" i="15"/>
  <c r="X81" i="15" s="1"/>
  <c r="AK81" i="15"/>
  <c r="Y81" i="15" s="1"/>
  <c r="AL81" i="15"/>
  <c r="AM81" i="15"/>
  <c r="AN81" i="15"/>
  <c r="AO81" i="15"/>
  <c r="Z81" i="15" s="1"/>
  <c r="AP81" i="15"/>
  <c r="AA81" i="15" s="1"/>
  <c r="AQ81" i="15"/>
  <c r="AB81" i="15" s="1"/>
  <c r="AR81" i="15"/>
  <c r="AS81" i="15"/>
  <c r="B82" i="15"/>
  <c r="E71" i="16" s="1"/>
  <c r="C82" i="15"/>
  <c r="D82" i="15"/>
  <c r="B71" i="16" s="1"/>
  <c r="AC82" i="15"/>
  <c r="AD82" i="15"/>
  <c r="AE82" i="15"/>
  <c r="AF82" i="15"/>
  <c r="AG82" i="15"/>
  <c r="D71" i="16" s="1"/>
  <c r="AH82" i="15"/>
  <c r="F71" i="16" s="1"/>
  <c r="AI82" i="15"/>
  <c r="W82" i="15" s="1"/>
  <c r="AJ82" i="15"/>
  <c r="X82" i="15" s="1"/>
  <c r="AK82" i="15"/>
  <c r="Y82" i="15" s="1"/>
  <c r="AL82" i="15"/>
  <c r="AM82" i="15"/>
  <c r="AN82" i="15"/>
  <c r="AO82" i="15"/>
  <c r="Z82" i="15" s="1"/>
  <c r="AP82" i="15"/>
  <c r="AA82" i="15" s="1"/>
  <c r="AQ82" i="15"/>
  <c r="AB82" i="15" s="1"/>
  <c r="AR82" i="15"/>
  <c r="AS82" i="15"/>
  <c r="B83" i="15"/>
  <c r="E72" i="16" s="1"/>
  <c r="C83" i="15"/>
  <c r="D83" i="15"/>
  <c r="B72" i="16" s="1"/>
  <c r="AC83" i="15"/>
  <c r="AD83" i="15"/>
  <c r="AE83" i="15"/>
  <c r="AF83" i="15"/>
  <c r="AG83" i="15"/>
  <c r="D72" i="16" s="1"/>
  <c r="AH83" i="15"/>
  <c r="F72" i="16" s="1"/>
  <c r="AI83" i="15"/>
  <c r="W83" i="15" s="1"/>
  <c r="AJ83" i="15"/>
  <c r="X83" i="15" s="1"/>
  <c r="AK83" i="15"/>
  <c r="Y83" i="15" s="1"/>
  <c r="AL83" i="15"/>
  <c r="AM83" i="15"/>
  <c r="AN83" i="15"/>
  <c r="AO83" i="15"/>
  <c r="Z83" i="15" s="1"/>
  <c r="AP83" i="15"/>
  <c r="AA83" i="15" s="1"/>
  <c r="AQ83" i="15"/>
  <c r="AB83" i="15" s="1"/>
  <c r="AR83" i="15"/>
  <c r="AS83" i="15"/>
  <c r="B84" i="15"/>
  <c r="E73" i="16" s="1"/>
  <c r="C84" i="15"/>
  <c r="D84" i="15"/>
  <c r="B73" i="16" s="1"/>
  <c r="AC84" i="15"/>
  <c r="AD84" i="15"/>
  <c r="AE84" i="15"/>
  <c r="AF84" i="15"/>
  <c r="AG84" i="15"/>
  <c r="D73" i="16" s="1"/>
  <c r="AH84" i="15"/>
  <c r="F73" i="16" s="1"/>
  <c r="AI84" i="15"/>
  <c r="W84" i="15" s="1"/>
  <c r="AJ84" i="15"/>
  <c r="X84" i="15" s="1"/>
  <c r="AK84" i="15"/>
  <c r="Y84" i="15" s="1"/>
  <c r="AL84" i="15"/>
  <c r="AM84" i="15"/>
  <c r="AN84" i="15"/>
  <c r="AO84" i="15"/>
  <c r="Z84" i="15" s="1"/>
  <c r="AP84" i="15"/>
  <c r="AA84" i="15" s="1"/>
  <c r="AQ84" i="15"/>
  <c r="AB84" i="15" s="1"/>
  <c r="AR84" i="15"/>
  <c r="AS84" i="15"/>
  <c r="B85" i="15"/>
  <c r="E74" i="16" s="1"/>
  <c r="C85" i="15"/>
  <c r="D85" i="15"/>
  <c r="B74" i="16" s="1"/>
  <c r="AC85" i="15"/>
  <c r="AD85" i="15"/>
  <c r="AE85" i="15"/>
  <c r="AF85" i="15"/>
  <c r="AG85" i="15"/>
  <c r="D74" i="16" s="1"/>
  <c r="AH85" i="15"/>
  <c r="F74" i="16" s="1"/>
  <c r="AI85" i="15"/>
  <c r="W85" i="15" s="1"/>
  <c r="AJ85" i="15"/>
  <c r="X85" i="15" s="1"/>
  <c r="AK85" i="15"/>
  <c r="Y85" i="15" s="1"/>
  <c r="AL85" i="15"/>
  <c r="AM85" i="15"/>
  <c r="AN85" i="15"/>
  <c r="AO85" i="15"/>
  <c r="Z85" i="15" s="1"/>
  <c r="AP85" i="15"/>
  <c r="AA85" i="15" s="1"/>
  <c r="AQ85" i="15"/>
  <c r="AB85" i="15" s="1"/>
  <c r="AR85" i="15"/>
  <c r="AS85" i="15"/>
  <c r="B86" i="15"/>
  <c r="E75" i="16" s="1"/>
  <c r="C86" i="15"/>
  <c r="D86" i="15"/>
  <c r="B75" i="16" s="1"/>
  <c r="AC86" i="15"/>
  <c r="AD86" i="15"/>
  <c r="AE86" i="15"/>
  <c r="AF86" i="15"/>
  <c r="AG86" i="15"/>
  <c r="D75" i="16" s="1"/>
  <c r="AH86" i="15"/>
  <c r="F75" i="16" s="1"/>
  <c r="AI86" i="15"/>
  <c r="W86" i="15" s="1"/>
  <c r="AJ86" i="15"/>
  <c r="X86" i="15" s="1"/>
  <c r="AK86" i="15"/>
  <c r="Y86" i="15" s="1"/>
  <c r="AL86" i="15"/>
  <c r="AM86" i="15"/>
  <c r="AN86" i="15"/>
  <c r="AO86" i="15"/>
  <c r="Z86" i="15" s="1"/>
  <c r="AP86" i="15"/>
  <c r="AA86" i="15" s="1"/>
  <c r="AQ86" i="15"/>
  <c r="AB86" i="15" s="1"/>
  <c r="AR86" i="15"/>
  <c r="AS86" i="15"/>
  <c r="B87" i="15"/>
  <c r="E76" i="16" s="1"/>
  <c r="C87" i="15"/>
  <c r="D87" i="15"/>
  <c r="B76" i="16" s="1"/>
  <c r="AC87" i="15"/>
  <c r="AD87" i="15"/>
  <c r="AE87" i="15"/>
  <c r="AF87" i="15"/>
  <c r="AG87" i="15"/>
  <c r="D76" i="16" s="1"/>
  <c r="AH87" i="15"/>
  <c r="F76" i="16" s="1"/>
  <c r="AI87" i="15"/>
  <c r="W87" i="15" s="1"/>
  <c r="AJ87" i="15"/>
  <c r="X87" i="15" s="1"/>
  <c r="AK87" i="15"/>
  <c r="Y87" i="15" s="1"/>
  <c r="AL87" i="15"/>
  <c r="AM87" i="15"/>
  <c r="AN87" i="15"/>
  <c r="AO87" i="15"/>
  <c r="Z87" i="15" s="1"/>
  <c r="AP87" i="15"/>
  <c r="AA87" i="15" s="1"/>
  <c r="AQ87" i="15"/>
  <c r="AB87" i="15" s="1"/>
  <c r="AR87" i="15"/>
  <c r="AS87" i="15"/>
  <c r="B88" i="15"/>
  <c r="E77" i="16" s="1"/>
  <c r="C88" i="15"/>
  <c r="D88" i="15"/>
  <c r="B77" i="16" s="1"/>
  <c r="AC88" i="15"/>
  <c r="AD88" i="15"/>
  <c r="AE88" i="15"/>
  <c r="AF88" i="15"/>
  <c r="AG88" i="15"/>
  <c r="D77" i="16" s="1"/>
  <c r="AH88" i="15"/>
  <c r="F77" i="16" s="1"/>
  <c r="AI88" i="15"/>
  <c r="W88" i="15" s="1"/>
  <c r="AJ88" i="15"/>
  <c r="X88" i="15" s="1"/>
  <c r="AK88" i="15"/>
  <c r="Y88" i="15" s="1"/>
  <c r="AL88" i="15"/>
  <c r="AM88" i="15"/>
  <c r="AN88" i="15"/>
  <c r="AO88" i="15"/>
  <c r="Z88" i="15" s="1"/>
  <c r="AP88" i="15"/>
  <c r="AA88" i="15" s="1"/>
  <c r="AQ88" i="15"/>
  <c r="AB88" i="15" s="1"/>
  <c r="AR88" i="15"/>
  <c r="AS88" i="15"/>
  <c r="B89" i="15"/>
  <c r="E78" i="16" s="1"/>
  <c r="C89" i="15"/>
  <c r="D89" i="15"/>
  <c r="B78" i="16" s="1"/>
  <c r="AC89" i="15"/>
  <c r="AD89" i="15"/>
  <c r="AE89" i="15"/>
  <c r="AF89" i="15"/>
  <c r="AG89" i="15"/>
  <c r="D78" i="16" s="1"/>
  <c r="AH89" i="15"/>
  <c r="F78" i="16" s="1"/>
  <c r="AI89" i="15"/>
  <c r="W89" i="15" s="1"/>
  <c r="AJ89" i="15"/>
  <c r="X89" i="15" s="1"/>
  <c r="AK89" i="15"/>
  <c r="Y89" i="15" s="1"/>
  <c r="AL89" i="15"/>
  <c r="AM89" i="15"/>
  <c r="AN89" i="15"/>
  <c r="AO89" i="15"/>
  <c r="Z89" i="15" s="1"/>
  <c r="AP89" i="15"/>
  <c r="AA89" i="15" s="1"/>
  <c r="AQ89" i="15"/>
  <c r="AB89" i="15" s="1"/>
  <c r="AR89" i="15"/>
  <c r="AS89" i="15"/>
  <c r="B90" i="15"/>
  <c r="E79" i="16" s="1"/>
  <c r="C90" i="15"/>
  <c r="D90" i="15"/>
  <c r="B79" i="16" s="1"/>
  <c r="AC90" i="15"/>
  <c r="AD90" i="15"/>
  <c r="AE90" i="15"/>
  <c r="AF90" i="15"/>
  <c r="AG90" i="15"/>
  <c r="D79" i="16" s="1"/>
  <c r="AH90" i="15"/>
  <c r="F79" i="16" s="1"/>
  <c r="AI90" i="15"/>
  <c r="W90" i="15" s="1"/>
  <c r="AJ90" i="15"/>
  <c r="X90" i="15" s="1"/>
  <c r="AK90" i="15"/>
  <c r="Y90" i="15" s="1"/>
  <c r="AL90" i="15"/>
  <c r="AM90" i="15"/>
  <c r="AN90" i="15"/>
  <c r="AO90" i="15"/>
  <c r="Z90" i="15" s="1"/>
  <c r="AP90" i="15"/>
  <c r="AA90" i="15" s="1"/>
  <c r="AQ90" i="15"/>
  <c r="AB90" i="15" s="1"/>
  <c r="AR90" i="15"/>
  <c r="AS90" i="15"/>
  <c r="B91" i="15"/>
  <c r="E80" i="16" s="1"/>
  <c r="C91" i="15"/>
  <c r="D91" i="15"/>
  <c r="B80" i="16" s="1"/>
  <c r="AC91" i="15"/>
  <c r="AD91" i="15"/>
  <c r="AE91" i="15"/>
  <c r="AF91" i="15"/>
  <c r="AG91" i="15"/>
  <c r="D80" i="16" s="1"/>
  <c r="AH91" i="15"/>
  <c r="F80" i="16" s="1"/>
  <c r="AI91" i="15"/>
  <c r="W91" i="15" s="1"/>
  <c r="AJ91" i="15"/>
  <c r="X91" i="15" s="1"/>
  <c r="AK91" i="15"/>
  <c r="Y91" i="15" s="1"/>
  <c r="AL91" i="15"/>
  <c r="AM91" i="15"/>
  <c r="AN91" i="15"/>
  <c r="AO91" i="15"/>
  <c r="Z91" i="15" s="1"/>
  <c r="AP91" i="15"/>
  <c r="AA91" i="15" s="1"/>
  <c r="AQ91" i="15"/>
  <c r="AB91" i="15" s="1"/>
  <c r="AR91" i="15"/>
  <c r="AS91" i="15"/>
  <c r="B92" i="15"/>
  <c r="E81" i="16" s="1"/>
  <c r="C92" i="15"/>
  <c r="D92" i="15"/>
  <c r="B81" i="16" s="1"/>
  <c r="AC92" i="15"/>
  <c r="AD92" i="15"/>
  <c r="AE92" i="15"/>
  <c r="AF92" i="15"/>
  <c r="AG92" i="15"/>
  <c r="D81" i="16" s="1"/>
  <c r="AH92" i="15"/>
  <c r="F81" i="16" s="1"/>
  <c r="AI92" i="15"/>
  <c r="W92" i="15" s="1"/>
  <c r="AJ92" i="15"/>
  <c r="X92" i="15" s="1"/>
  <c r="AK92" i="15"/>
  <c r="Y92" i="15" s="1"/>
  <c r="AL92" i="15"/>
  <c r="AM92" i="15"/>
  <c r="AN92" i="15"/>
  <c r="AO92" i="15"/>
  <c r="Z92" i="15" s="1"/>
  <c r="AP92" i="15"/>
  <c r="AA92" i="15" s="1"/>
  <c r="AQ92" i="15"/>
  <c r="AB92" i="15" s="1"/>
  <c r="AR92" i="15"/>
  <c r="AS92" i="15"/>
  <c r="B93" i="15"/>
  <c r="E82" i="16" s="1"/>
  <c r="C93" i="15"/>
  <c r="D93" i="15"/>
  <c r="B82" i="16" s="1"/>
  <c r="AC93" i="15"/>
  <c r="AD93" i="15"/>
  <c r="AE93" i="15"/>
  <c r="AF93" i="15"/>
  <c r="AG93" i="15"/>
  <c r="D82" i="16" s="1"/>
  <c r="AH93" i="15"/>
  <c r="F82" i="16" s="1"/>
  <c r="AI93" i="15"/>
  <c r="W93" i="15" s="1"/>
  <c r="AJ93" i="15"/>
  <c r="X93" i="15" s="1"/>
  <c r="AK93" i="15"/>
  <c r="Y93" i="15" s="1"/>
  <c r="AL93" i="15"/>
  <c r="AM93" i="15"/>
  <c r="AN93" i="15"/>
  <c r="AO93" i="15"/>
  <c r="Z93" i="15" s="1"/>
  <c r="AP93" i="15"/>
  <c r="AA93" i="15" s="1"/>
  <c r="AQ93" i="15"/>
  <c r="AB93" i="15" s="1"/>
  <c r="AR93" i="15"/>
  <c r="AS93" i="15"/>
  <c r="B94" i="15"/>
  <c r="E83" i="16" s="1"/>
  <c r="C94" i="15"/>
  <c r="D94" i="15"/>
  <c r="B83" i="16" s="1"/>
  <c r="AC94" i="15"/>
  <c r="AD94" i="15"/>
  <c r="AE94" i="15"/>
  <c r="AF94" i="15"/>
  <c r="AG94" i="15"/>
  <c r="D83" i="16" s="1"/>
  <c r="AH94" i="15"/>
  <c r="F83" i="16" s="1"/>
  <c r="AI94" i="15"/>
  <c r="W94" i="15" s="1"/>
  <c r="AJ94" i="15"/>
  <c r="X94" i="15" s="1"/>
  <c r="AK94" i="15"/>
  <c r="Y94" i="15" s="1"/>
  <c r="AL94" i="15"/>
  <c r="AM94" i="15"/>
  <c r="AN94" i="15"/>
  <c r="AO94" i="15"/>
  <c r="Z94" i="15" s="1"/>
  <c r="AP94" i="15"/>
  <c r="AA94" i="15" s="1"/>
  <c r="AQ94" i="15"/>
  <c r="AB94" i="15" s="1"/>
  <c r="AR94" i="15"/>
  <c r="AS94" i="15"/>
  <c r="B95" i="15"/>
  <c r="E84" i="16" s="1"/>
  <c r="C95" i="15"/>
  <c r="D95" i="15"/>
  <c r="B84" i="16" s="1"/>
  <c r="AC95" i="15"/>
  <c r="AD95" i="15"/>
  <c r="AE95" i="15"/>
  <c r="AF95" i="15"/>
  <c r="AG95" i="15"/>
  <c r="D84" i="16" s="1"/>
  <c r="AH95" i="15"/>
  <c r="F84" i="16" s="1"/>
  <c r="AI95" i="15"/>
  <c r="W95" i="15" s="1"/>
  <c r="AJ95" i="15"/>
  <c r="X95" i="15" s="1"/>
  <c r="AK95" i="15"/>
  <c r="Y95" i="15" s="1"/>
  <c r="AL95" i="15"/>
  <c r="AM95" i="15"/>
  <c r="AN95" i="15"/>
  <c r="AO95" i="15"/>
  <c r="Z95" i="15" s="1"/>
  <c r="AP95" i="15"/>
  <c r="AA95" i="15" s="1"/>
  <c r="AQ95" i="15"/>
  <c r="AB95" i="15" s="1"/>
  <c r="AR95" i="15"/>
  <c r="AS95" i="15"/>
  <c r="B96" i="15"/>
  <c r="E85" i="16" s="1"/>
  <c r="C96" i="15"/>
  <c r="D96" i="15"/>
  <c r="B85" i="16" s="1"/>
  <c r="AC96" i="15"/>
  <c r="AD96" i="15"/>
  <c r="AE96" i="15"/>
  <c r="AF96" i="15"/>
  <c r="AG96" i="15"/>
  <c r="D85" i="16" s="1"/>
  <c r="AH96" i="15"/>
  <c r="F85" i="16" s="1"/>
  <c r="AI96" i="15"/>
  <c r="W96" i="15" s="1"/>
  <c r="AJ96" i="15"/>
  <c r="X96" i="15" s="1"/>
  <c r="AK96" i="15"/>
  <c r="Y96" i="15" s="1"/>
  <c r="AL96" i="15"/>
  <c r="AM96" i="15"/>
  <c r="AN96" i="15"/>
  <c r="AO96" i="15"/>
  <c r="Z96" i="15" s="1"/>
  <c r="AP96" i="15"/>
  <c r="AA96" i="15" s="1"/>
  <c r="AQ96" i="15"/>
  <c r="AB96" i="15" s="1"/>
  <c r="AR96" i="15"/>
  <c r="AS96" i="15"/>
  <c r="B97" i="15"/>
  <c r="E86" i="16" s="1"/>
  <c r="C97" i="15"/>
  <c r="D97" i="15"/>
  <c r="B86" i="16" s="1"/>
  <c r="AC97" i="15"/>
  <c r="AD97" i="15"/>
  <c r="AE97" i="15"/>
  <c r="AF97" i="15"/>
  <c r="AG97" i="15"/>
  <c r="D86" i="16" s="1"/>
  <c r="AH97" i="15"/>
  <c r="F86" i="16" s="1"/>
  <c r="AI97" i="15"/>
  <c r="W97" i="15" s="1"/>
  <c r="AJ97" i="15"/>
  <c r="X97" i="15" s="1"/>
  <c r="AK97" i="15"/>
  <c r="Y97" i="15" s="1"/>
  <c r="AL97" i="15"/>
  <c r="AM97" i="15"/>
  <c r="AN97" i="15"/>
  <c r="AO97" i="15"/>
  <c r="Z97" i="15" s="1"/>
  <c r="AP97" i="15"/>
  <c r="AA97" i="15" s="1"/>
  <c r="AQ97" i="15"/>
  <c r="AB97" i="15" s="1"/>
  <c r="AR97" i="15"/>
  <c r="AS97" i="15"/>
  <c r="B98" i="15"/>
  <c r="E87" i="16" s="1"/>
  <c r="C98" i="15"/>
  <c r="D98" i="15"/>
  <c r="B87" i="16" s="1"/>
  <c r="AC98" i="15"/>
  <c r="AD98" i="15"/>
  <c r="AE98" i="15"/>
  <c r="AF98" i="15"/>
  <c r="AG98" i="15"/>
  <c r="D87" i="16" s="1"/>
  <c r="AH98" i="15"/>
  <c r="F87" i="16" s="1"/>
  <c r="AI98" i="15"/>
  <c r="W98" i="15" s="1"/>
  <c r="AJ98" i="15"/>
  <c r="X98" i="15" s="1"/>
  <c r="AK98" i="15"/>
  <c r="Y98" i="15" s="1"/>
  <c r="AL98" i="15"/>
  <c r="AM98" i="15"/>
  <c r="AN98" i="15"/>
  <c r="AO98" i="15"/>
  <c r="Z98" i="15" s="1"/>
  <c r="AP98" i="15"/>
  <c r="AA98" i="15" s="1"/>
  <c r="AQ98" i="15"/>
  <c r="AB98" i="15" s="1"/>
  <c r="AR98" i="15"/>
  <c r="AS98" i="15"/>
  <c r="B99" i="15"/>
  <c r="E88" i="16" s="1"/>
  <c r="C99" i="15"/>
  <c r="D99" i="15"/>
  <c r="B88" i="16" s="1"/>
  <c r="AC99" i="15"/>
  <c r="AD99" i="15"/>
  <c r="AE99" i="15"/>
  <c r="AF99" i="15"/>
  <c r="AG99" i="15"/>
  <c r="D88" i="16" s="1"/>
  <c r="AH99" i="15"/>
  <c r="F88" i="16" s="1"/>
  <c r="AI99" i="15"/>
  <c r="W99" i="15" s="1"/>
  <c r="AJ99" i="15"/>
  <c r="X99" i="15" s="1"/>
  <c r="AK99" i="15"/>
  <c r="Y99" i="15" s="1"/>
  <c r="AL99" i="15"/>
  <c r="AM99" i="15"/>
  <c r="AN99" i="15"/>
  <c r="AO99" i="15"/>
  <c r="Z99" i="15" s="1"/>
  <c r="AP99" i="15"/>
  <c r="AA99" i="15" s="1"/>
  <c r="AQ99" i="15"/>
  <c r="AB99" i="15" s="1"/>
  <c r="AR99" i="15"/>
  <c r="AS99" i="15"/>
  <c r="B100" i="15"/>
  <c r="E89" i="16" s="1"/>
  <c r="C100" i="15"/>
  <c r="D100" i="15"/>
  <c r="B89" i="16" s="1"/>
  <c r="AC100" i="15"/>
  <c r="AD100" i="15"/>
  <c r="AE100" i="15"/>
  <c r="AF100" i="15"/>
  <c r="AG100" i="15"/>
  <c r="D89" i="16" s="1"/>
  <c r="AH100" i="15"/>
  <c r="F89" i="16" s="1"/>
  <c r="AI100" i="15"/>
  <c r="W100" i="15" s="1"/>
  <c r="AJ100" i="15"/>
  <c r="X100" i="15" s="1"/>
  <c r="AK100" i="15"/>
  <c r="Y100" i="15" s="1"/>
  <c r="AL100" i="15"/>
  <c r="AM100" i="15"/>
  <c r="AN100" i="15"/>
  <c r="AO100" i="15"/>
  <c r="Z100" i="15" s="1"/>
  <c r="AP100" i="15"/>
  <c r="AA100" i="15" s="1"/>
  <c r="AQ100" i="15"/>
  <c r="AB100" i="15" s="1"/>
  <c r="AR100" i="15"/>
  <c r="AS100" i="15"/>
  <c r="B101" i="15"/>
  <c r="E90" i="16" s="1"/>
  <c r="C101" i="15"/>
  <c r="D101" i="15"/>
  <c r="B90" i="16" s="1"/>
  <c r="AC101" i="15"/>
  <c r="AD101" i="15"/>
  <c r="AE101" i="15"/>
  <c r="AF101" i="15"/>
  <c r="AG101" i="15"/>
  <c r="D90" i="16" s="1"/>
  <c r="AH101" i="15"/>
  <c r="F90" i="16" s="1"/>
  <c r="AI101" i="15"/>
  <c r="W101" i="15" s="1"/>
  <c r="AJ101" i="15"/>
  <c r="X101" i="15" s="1"/>
  <c r="AK101" i="15"/>
  <c r="Y101" i="15" s="1"/>
  <c r="AL101" i="15"/>
  <c r="AM101" i="15"/>
  <c r="AN101" i="15"/>
  <c r="AO101" i="15"/>
  <c r="Z101" i="15" s="1"/>
  <c r="AP101" i="15"/>
  <c r="AA101" i="15" s="1"/>
  <c r="AQ101" i="15"/>
  <c r="AB101" i="15" s="1"/>
  <c r="AR101" i="15"/>
  <c r="AS101" i="15"/>
  <c r="B102" i="15"/>
  <c r="E91" i="16" s="1"/>
  <c r="C102" i="15"/>
  <c r="D102" i="15"/>
  <c r="B91" i="16" s="1"/>
  <c r="AC102" i="15"/>
  <c r="AD102" i="15"/>
  <c r="AE102" i="15"/>
  <c r="AF102" i="15"/>
  <c r="AG102" i="15"/>
  <c r="D91" i="16" s="1"/>
  <c r="AH102" i="15"/>
  <c r="F91" i="16" s="1"/>
  <c r="AI102" i="15"/>
  <c r="W102" i="15" s="1"/>
  <c r="AJ102" i="15"/>
  <c r="X102" i="15" s="1"/>
  <c r="AK102" i="15"/>
  <c r="Y102" i="15" s="1"/>
  <c r="AL102" i="15"/>
  <c r="AM102" i="15"/>
  <c r="AN102" i="15"/>
  <c r="AO102" i="15"/>
  <c r="Z102" i="15" s="1"/>
  <c r="AP102" i="15"/>
  <c r="AA102" i="15" s="1"/>
  <c r="AQ102" i="15"/>
  <c r="AB102" i="15" s="1"/>
  <c r="AR102" i="15"/>
  <c r="AS102" i="15"/>
  <c r="B103" i="15"/>
  <c r="E92" i="16" s="1"/>
  <c r="C103" i="15"/>
  <c r="D103" i="15"/>
  <c r="B92" i="16" s="1"/>
  <c r="AC103" i="15"/>
  <c r="AD103" i="15"/>
  <c r="AE103" i="15"/>
  <c r="AF103" i="15"/>
  <c r="AG103" i="15"/>
  <c r="D92" i="16" s="1"/>
  <c r="AH103" i="15"/>
  <c r="F92" i="16" s="1"/>
  <c r="AI103" i="15"/>
  <c r="W103" i="15" s="1"/>
  <c r="AJ103" i="15"/>
  <c r="X103" i="15" s="1"/>
  <c r="AK103" i="15"/>
  <c r="Y103" i="15" s="1"/>
  <c r="AL103" i="15"/>
  <c r="AM103" i="15"/>
  <c r="AN103" i="15"/>
  <c r="AO103" i="15"/>
  <c r="Z103" i="15" s="1"/>
  <c r="AP103" i="15"/>
  <c r="AA103" i="15" s="1"/>
  <c r="AQ103" i="15"/>
  <c r="AB103" i="15" s="1"/>
  <c r="AR103" i="15"/>
  <c r="AS103" i="15"/>
  <c r="B104" i="15"/>
  <c r="E93" i="16" s="1"/>
  <c r="C104" i="15"/>
  <c r="D104" i="15"/>
  <c r="B93" i="16" s="1"/>
  <c r="AC104" i="15"/>
  <c r="AD104" i="15"/>
  <c r="AE104" i="15"/>
  <c r="AF104" i="15"/>
  <c r="AG104" i="15"/>
  <c r="D93" i="16" s="1"/>
  <c r="AH104" i="15"/>
  <c r="F93" i="16" s="1"/>
  <c r="AI104" i="15"/>
  <c r="W104" i="15" s="1"/>
  <c r="AJ104" i="15"/>
  <c r="X104" i="15" s="1"/>
  <c r="AK104" i="15"/>
  <c r="Y104" i="15" s="1"/>
  <c r="AL104" i="15"/>
  <c r="AM104" i="15"/>
  <c r="AN104" i="15"/>
  <c r="AO104" i="15"/>
  <c r="Z104" i="15" s="1"/>
  <c r="AP104" i="15"/>
  <c r="AA104" i="15" s="1"/>
  <c r="AQ104" i="15"/>
  <c r="AB104" i="15" s="1"/>
  <c r="AR104" i="15"/>
  <c r="AS104" i="15"/>
  <c r="B105" i="15"/>
  <c r="E94" i="16" s="1"/>
  <c r="C105" i="15"/>
  <c r="D105" i="15"/>
  <c r="B94" i="16" s="1"/>
  <c r="AC105" i="15"/>
  <c r="AD105" i="15"/>
  <c r="AE105" i="15"/>
  <c r="AF105" i="15"/>
  <c r="AG105" i="15"/>
  <c r="D94" i="16" s="1"/>
  <c r="AH105" i="15"/>
  <c r="F94" i="16" s="1"/>
  <c r="AI105" i="15"/>
  <c r="W105" i="15" s="1"/>
  <c r="AJ105" i="15"/>
  <c r="X105" i="15" s="1"/>
  <c r="AK105" i="15"/>
  <c r="Y105" i="15" s="1"/>
  <c r="AL105" i="15"/>
  <c r="AM105" i="15"/>
  <c r="AN105" i="15"/>
  <c r="AO105" i="15"/>
  <c r="Z105" i="15" s="1"/>
  <c r="AP105" i="15"/>
  <c r="AA105" i="15" s="1"/>
  <c r="AQ105" i="15"/>
  <c r="AB105" i="15" s="1"/>
  <c r="AR105" i="15"/>
  <c r="AS105" i="15"/>
  <c r="B106" i="15"/>
  <c r="E95" i="16" s="1"/>
  <c r="C106" i="15"/>
  <c r="D106" i="15"/>
  <c r="B95" i="16" s="1"/>
  <c r="AC106" i="15"/>
  <c r="AD106" i="15"/>
  <c r="AE106" i="15"/>
  <c r="AF106" i="15"/>
  <c r="AG106" i="15"/>
  <c r="D95" i="16" s="1"/>
  <c r="AH106" i="15"/>
  <c r="F95" i="16" s="1"/>
  <c r="AI106" i="15"/>
  <c r="W106" i="15" s="1"/>
  <c r="AJ106" i="15"/>
  <c r="X106" i="15" s="1"/>
  <c r="AK106" i="15"/>
  <c r="Y106" i="15" s="1"/>
  <c r="AL106" i="15"/>
  <c r="AM106" i="15"/>
  <c r="AN106" i="15"/>
  <c r="AO106" i="15"/>
  <c r="Z106" i="15" s="1"/>
  <c r="AP106" i="15"/>
  <c r="AA106" i="15" s="1"/>
  <c r="AQ106" i="15"/>
  <c r="AB106" i="15" s="1"/>
  <c r="AR106" i="15"/>
  <c r="AS106" i="15"/>
  <c r="B107" i="15"/>
  <c r="E96" i="16" s="1"/>
  <c r="C107" i="15"/>
  <c r="D107" i="15"/>
  <c r="B96" i="16" s="1"/>
  <c r="AC107" i="15"/>
  <c r="AD107" i="15"/>
  <c r="AE107" i="15"/>
  <c r="AF107" i="15"/>
  <c r="AG107" i="15"/>
  <c r="D96" i="16" s="1"/>
  <c r="AH107" i="15"/>
  <c r="F96" i="16" s="1"/>
  <c r="AI107" i="15"/>
  <c r="W107" i="15" s="1"/>
  <c r="AJ107" i="15"/>
  <c r="X107" i="15" s="1"/>
  <c r="AK107" i="15"/>
  <c r="Y107" i="15" s="1"/>
  <c r="AL107" i="15"/>
  <c r="AM107" i="15"/>
  <c r="AN107" i="15"/>
  <c r="AO107" i="15"/>
  <c r="Z107" i="15" s="1"/>
  <c r="AP107" i="15"/>
  <c r="AA107" i="15" s="1"/>
  <c r="AQ107" i="15"/>
  <c r="AB107" i="15" s="1"/>
  <c r="AR107" i="15"/>
  <c r="AS107" i="15"/>
  <c r="B108" i="15"/>
  <c r="E97" i="16" s="1"/>
  <c r="C108" i="15"/>
  <c r="D108" i="15"/>
  <c r="B97" i="16" s="1"/>
  <c r="AC108" i="15"/>
  <c r="AD108" i="15"/>
  <c r="AE108" i="15"/>
  <c r="AF108" i="15"/>
  <c r="AG108" i="15"/>
  <c r="D97" i="16" s="1"/>
  <c r="AH108" i="15"/>
  <c r="F97" i="16" s="1"/>
  <c r="AI108" i="15"/>
  <c r="W108" i="15" s="1"/>
  <c r="AJ108" i="15"/>
  <c r="X108" i="15" s="1"/>
  <c r="AK108" i="15"/>
  <c r="Y108" i="15" s="1"/>
  <c r="AL108" i="15"/>
  <c r="AM108" i="15"/>
  <c r="AN108" i="15"/>
  <c r="AO108" i="15"/>
  <c r="Z108" i="15" s="1"/>
  <c r="AP108" i="15"/>
  <c r="AA108" i="15" s="1"/>
  <c r="AQ108" i="15"/>
  <c r="AB108" i="15" s="1"/>
  <c r="AR108" i="15"/>
  <c r="AS108" i="15"/>
  <c r="B109" i="15"/>
  <c r="E98" i="16" s="1"/>
  <c r="C109" i="15"/>
  <c r="D109" i="15"/>
  <c r="B98" i="16" s="1"/>
  <c r="AC109" i="15"/>
  <c r="AD109" i="15"/>
  <c r="AE109" i="15"/>
  <c r="AF109" i="15"/>
  <c r="AG109" i="15"/>
  <c r="D98" i="16" s="1"/>
  <c r="AH109" i="15"/>
  <c r="F98" i="16" s="1"/>
  <c r="AI109" i="15"/>
  <c r="W109" i="15" s="1"/>
  <c r="AJ109" i="15"/>
  <c r="X109" i="15" s="1"/>
  <c r="AK109" i="15"/>
  <c r="Y109" i="15" s="1"/>
  <c r="AL109" i="15"/>
  <c r="AM109" i="15"/>
  <c r="AN109" i="15"/>
  <c r="AO109" i="15"/>
  <c r="Z109" i="15" s="1"/>
  <c r="AP109" i="15"/>
  <c r="AA109" i="15" s="1"/>
  <c r="AQ109" i="15"/>
  <c r="AB109" i="15" s="1"/>
  <c r="AR109" i="15"/>
  <c r="AS109" i="15"/>
  <c r="B110" i="15"/>
  <c r="E99" i="16" s="1"/>
  <c r="C110" i="15"/>
  <c r="D110" i="15"/>
  <c r="B99" i="16" s="1"/>
  <c r="AC110" i="15"/>
  <c r="AD110" i="15"/>
  <c r="AE110" i="15"/>
  <c r="AF110" i="15"/>
  <c r="AG110" i="15"/>
  <c r="D99" i="16" s="1"/>
  <c r="AH110" i="15"/>
  <c r="F99" i="16" s="1"/>
  <c r="AI110" i="15"/>
  <c r="W110" i="15" s="1"/>
  <c r="AJ110" i="15"/>
  <c r="X110" i="15" s="1"/>
  <c r="AK110" i="15"/>
  <c r="Y110" i="15" s="1"/>
  <c r="AL110" i="15"/>
  <c r="AM110" i="15"/>
  <c r="AN110" i="15"/>
  <c r="AO110" i="15"/>
  <c r="Z110" i="15" s="1"/>
  <c r="AP110" i="15"/>
  <c r="AA110" i="15" s="1"/>
  <c r="AQ110" i="15"/>
  <c r="AB110" i="15" s="1"/>
  <c r="AR110" i="15"/>
  <c r="AS110" i="15"/>
  <c r="B111" i="15"/>
  <c r="E100" i="16" s="1"/>
  <c r="C111" i="15"/>
  <c r="D111" i="15"/>
  <c r="B100" i="16" s="1"/>
  <c r="AC111" i="15"/>
  <c r="AD111" i="15"/>
  <c r="AE111" i="15"/>
  <c r="AF111" i="15"/>
  <c r="AG111" i="15"/>
  <c r="D100" i="16" s="1"/>
  <c r="AH111" i="15"/>
  <c r="F100" i="16" s="1"/>
  <c r="AI111" i="15"/>
  <c r="W111" i="15" s="1"/>
  <c r="AJ111" i="15"/>
  <c r="X111" i="15" s="1"/>
  <c r="AK111" i="15"/>
  <c r="Y111" i="15" s="1"/>
  <c r="AL111" i="15"/>
  <c r="AM111" i="15"/>
  <c r="AN111" i="15"/>
  <c r="AO111" i="15"/>
  <c r="Z111" i="15" s="1"/>
  <c r="AP111" i="15"/>
  <c r="AA111" i="15" s="1"/>
  <c r="AQ111" i="15"/>
  <c r="AB111" i="15" s="1"/>
  <c r="AR111" i="15"/>
  <c r="AS111" i="15"/>
  <c r="B112" i="15"/>
  <c r="E101" i="16" s="1"/>
  <c r="C112" i="15"/>
  <c r="D112" i="15"/>
  <c r="B101" i="16" s="1"/>
  <c r="AC112" i="15"/>
  <c r="AD112" i="15"/>
  <c r="AE112" i="15"/>
  <c r="AF112" i="15"/>
  <c r="AG112" i="15"/>
  <c r="D101" i="16" s="1"/>
  <c r="AH112" i="15"/>
  <c r="F101" i="16" s="1"/>
  <c r="AI112" i="15"/>
  <c r="W112" i="15" s="1"/>
  <c r="AJ112" i="15"/>
  <c r="X112" i="15" s="1"/>
  <c r="AK112" i="15"/>
  <c r="Y112" i="15" s="1"/>
  <c r="AL112" i="15"/>
  <c r="AM112" i="15"/>
  <c r="AN112" i="15"/>
  <c r="AO112" i="15"/>
  <c r="Z112" i="15" s="1"/>
  <c r="AP112" i="15"/>
  <c r="AA112" i="15" s="1"/>
  <c r="AQ112" i="15"/>
  <c r="AB112" i="15" s="1"/>
  <c r="AR112" i="15"/>
  <c r="AS112" i="15"/>
  <c r="B113" i="15"/>
  <c r="E102" i="16" s="1"/>
  <c r="C113" i="15"/>
  <c r="D113" i="15"/>
  <c r="B102" i="16" s="1"/>
  <c r="AC113" i="15"/>
  <c r="AD113" i="15"/>
  <c r="AE113" i="15"/>
  <c r="AF113" i="15"/>
  <c r="AG113" i="15"/>
  <c r="D102" i="16" s="1"/>
  <c r="AH113" i="15"/>
  <c r="F102" i="16" s="1"/>
  <c r="AI113" i="15"/>
  <c r="W113" i="15" s="1"/>
  <c r="AJ113" i="15"/>
  <c r="X113" i="15" s="1"/>
  <c r="AK113" i="15"/>
  <c r="Y113" i="15" s="1"/>
  <c r="AL113" i="15"/>
  <c r="AM113" i="15"/>
  <c r="AN113" i="15"/>
  <c r="AO113" i="15"/>
  <c r="Z113" i="15" s="1"/>
  <c r="AP113" i="15"/>
  <c r="AA113" i="15" s="1"/>
  <c r="AQ113" i="15"/>
  <c r="AB113" i="15" s="1"/>
  <c r="AR113" i="15"/>
  <c r="AS113" i="15"/>
  <c r="B114" i="15"/>
  <c r="E103" i="16" s="1"/>
  <c r="C114" i="15"/>
  <c r="D114" i="15"/>
  <c r="B103" i="16" s="1"/>
  <c r="AC114" i="15"/>
  <c r="AD114" i="15"/>
  <c r="AE114" i="15"/>
  <c r="AF114" i="15"/>
  <c r="AG114" i="15"/>
  <c r="D103" i="16" s="1"/>
  <c r="AH114" i="15"/>
  <c r="F103" i="16" s="1"/>
  <c r="AI114" i="15"/>
  <c r="W114" i="15" s="1"/>
  <c r="AJ114" i="15"/>
  <c r="X114" i="15" s="1"/>
  <c r="AK114" i="15"/>
  <c r="Y114" i="15" s="1"/>
  <c r="AL114" i="15"/>
  <c r="AM114" i="15"/>
  <c r="AN114" i="15"/>
  <c r="AO114" i="15"/>
  <c r="Z114" i="15" s="1"/>
  <c r="AP114" i="15"/>
  <c r="AA114" i="15" s="1"/>
  <c r="AQ114" i="15"/>
  <c r="AB114" i="15" s="1"/>
  <c r="AR114" i="15"/>
  <c r="AS114" i="15"/>
  <c r="B115" i="15"/>
  <c r="E104" i="16" s="1"/>
  <c r="C115" i="15"/>
  <c r="D115" i="15"/>
  <c r="B104" i="16" s="1"/>
  <c r="AC115" i="15"/>
  <c r="AD115" i="15"/>
  <c r="AE115" i="15"/>
  <c r="AF115" i="15"/>
  <c r="AG115" i="15"/>
  <c r="D104" i="16" s="1"/>
  <c r="AH115" i="15"/>
  <c r="F104" i="16" s="1"/>
  <c r="AI115" i="15"/>
  <c r="W115" i="15" s="1"/>
  <c r="AJ115" i="15"/>
  <c r="X115" i="15" s="1"/>
  <c r="AK115" i="15"/>
  <c r="Y115" i="15" s="1"/>
  <c r="AL115" i="15"/>
  <c r="AM115" i="15"/>
  <c r="AN115" i="15"/>
  <c r="AO115" i="15"/>
  <c r="Z115" i="15" s="1"/>
  <c r="AP115" i="15"/>
  <c r="AA115" i="15" s="1"/>
  <c r="AQ115" i="15"/>
  <c r="AB115" i="15" s="1"/>
  <c r="AR115" i="15"/>
  <c r="AS115" i="15"/>
  <c r="B116" i="15"/>
  <c r="E105" i="16" s="1"/>
  <c r="C116" i="15"/>
  <c r="D116" i="15"/>
  <c r="B105" i="16" s="1"/>
  <c r="AC116" i="15"/>
  <c r="AD116" i="15"/>
  <c r="AE116" i="15"/>
  <c r="AF116" i="15"/>
  <c r="AG116" i="15"/>
  <c r="D105" i="16" s="1"/>
  <c r="AH116" i="15"/>
  <c r="F105" i="16" s="1"/>
  <c r="AI116" i="15"/>
  <c r="W116" i="15" s="1"/>
  <c r="AJ116" i="15"/>
  <c r="X116" i="15" s="1"/>
  <c r="AK116" i="15"/>
  <c r="Y116" i="15" s="1"/>
  <c r="AL116" i="15"/>
  <c r="AM116" i="15"/>
  <c r="AN116" i="15"/>
  <c r="AO116" i="15"/>
  <c r="Z116" i="15" s="1"/>
  <c r="AP116" i="15"/>
  <c r="AA116" i="15" s="1"/>
  <c r="AQ116" i="15"/>
  <c r="AB116" i="15" s="1"/>
  <c r="AR116" i="15"/>
  <c r="AS116" i="15"/>
  <c r="B117" i="15"/>
  <c r="E106" i="16" s="1"/>
  <c r="C117" i="15"/>
  <c r="D117" i="15"/>
  <c r="B106" i="16" s="1"/>
  <c r="AC117" i="15"/>
  <c r="AD117" i="15"/>
  <c r="AE117" i="15"/>
  <c r="AF117" i="15"/>
  <c r="AG117" i="15"/>
  <c r="D106" i="16" s="1"/>
  <c r="AH117" i="15"/>
  <c r="F106" i="16" s="1"/>
  <c r="AI117" i="15"/>
  <c r="W117" i="15" s="1"/>
  <c r="AJ117" i="15"/>
  <c r="X117" i="15" s="1"/>
  <c r="AK117" i="15"/>
  <c r="Y117" i="15" s="1"/>
  <c r="AL117" i="15"/>
  <c r="AM117" i="15"/>
  <c r="AN117" i="15"/>
  <c r="AO117" i="15"/>
  <c r="Z117" i="15" s="1"/>
  <c r="AP117" i="15"/>
  <c r="AA117" i="15" s="1"/>
  <c r="AQ117" i="15"/>
  <c r="AB117" i="15" s="1"/>
  <c r="AR117" i="15"/>
  <c r="AS117" i="15"/>
  <c r="B118" i="15"/>
  <c r="E107" i="16" s="1"/>
  <c r="C118" i="15"/>
  <c r="D118" i="15"/>
  <c r="B107" i="16" s="1"/>
  <c r="AC118" i="15"/>
  <c r="AD118" i="15"/>
  <c r="AE118" i="15"/>
  <c r="AF118" i="15"/>
  <c r="AG118" i="15"/>
  <c r="D107" i="16" s="1"/>
  <c r="AH118" i="15"/>
  <c r="F107" i="16" s="1"/>
  <c r="AI118" i="15"/>
  <c r="W118" i="15" s="1"/>
  <c r="AJ118" i="15"/>
  <c r="X118" i="15" s="1"/>
  <c r="AK118" i="15"/>
  <c r="Y118" i="15" s="1"/>
  <c r="AL118" i="15"/>
  <c r="AM118" i="15"/>
  <c r="AN118" i="15"/>
  <c r="AO118" i="15"/>
  <c r="Z118" i="15" s="1"/>
  <c r="AP118" i="15"/>
  <c r="AA118" i="15" s="1"/>
  <c r="AQ118" i="15"/>
  <c r="AB118" i="15" s="1"/>
  <c r="AR118" i="15"/>
  <c r="AS118" i="15"/>
  <c r="B119" i="15"/>
  <c r="E108" i="16" s="1"/>
  <c r="C119" i="15"/>
  <c r="D119" i="15"/>
  <c r="B108" i="16" s="1"/>
  <c r="AC119" i="15"/>
  <c r="AD119" i="15"/>
  <c r="AE119" i="15"/>
  <c r="AF119" i="15"/>
  <c r="AG119" i="15"/>
  <c r="D108" i="16" s="1"/>
  <c r="AH119" i="15"/>
  <c r="F108" i="16" s="1"/>
  <c r="AI119" i="15"/>
  <c r="W119" i="15" s="1"/>
  <c r="AJ119" i="15"/>
  <c r="X119" i="15" s="1"/>
  <c r="AK119" i="15"/>
  <c r="Y119" i="15" s="1"/>
  <c r="AL119" i="15"/>
  <c r="AM119" i="15"/>
  <c r="AN119" i="15"/>
  <c r="AO119" i="15"/>
  <c r="Z119" i="15" s="1"/>
  <c r="AP119" i="15"/>
  <c r="AA119" i="15" s="1"/>
  <c r="AQ119" i="15"/>
  <c r="AB119" i="15" s="1"/>
  <c r="AR119" i="15"/>
  <c r="AS119" i="15"/>
  <c r="B120" i="15"/>
  <c r="E109" i="16" s="1"/>
  <c r="C120" i="15"/>
  <c r="D120" i="15"/>
  <c r="B109" i="16" s="1"/>
  <c r="AC120" i="15"/>
  <c r="AD120" i="15"/>
  <c r="AE120" i="15"/>
  <c r="AF120" i="15"/>
  <c r="AG120" i="15"/>
  <c r="D109" i="16" s="1"/>
  <c r="AH120" i="15"/>
  <c r="F109" i="16" s="1"/>
  <c r="AI120" i="15"/>
  <c r="W120" i="15" s="1"/>
  <c r="AJ120" i="15"/>
  <c r="X120" i="15" s="1"/>
  <c r="AK120" i="15"/>
  <c r="Y120" i="15" s="1"/>
  <c r="AL120" i="15"/>
  <c r="AM120" i="15"/>
  <c r="AN120" i="15"/>
  <c r="AO120" i="15"/>
  <c r="Z120" i="15" s="1"/>
  <c r="AP120" i="15"/>
  <c r="AA120" i="15" s="1"/>
  <c r="AQ120" i="15"/>
  <c r="AB120" i="15" s="1"/>
  <c r="AR120" i="15"/>
  <c r="AS120" i="15"/>
  <c r="B121" i="15"/>
  <c r="E110" i="16" s="1"/>
  <c r="C121" i="15"/>
  <c r="D121" i="15"/>
  <c r="B110" i="16" s="1"/>
  <c r="AC121" i="15"/>
  <c r="AD121" i="15"/>
  <c r="AE121" i="15"/>
  <c r="AF121" i="15"/>
  <c r="AG121" i="15"/>
  <c r="D110" i="16" s="1"/>
  <c r="AH121" i="15"/>
  <c r="F110" i="16" s="1"/>
  <c r="AI121" i="15"/>
  <c r="W121" i="15" s="1"/>
  <c r="AJ121" i="15"/>
  <c r="X121" i="15" s="1"/>
  <c r="AK121" i="15"/>
  <c r="Y121" i="15" s="1"/>
  <c r="AL121" i="15"/>
  <c r="AM121" i="15"/>
  <c r="AN121" i="15"/>
  <c r="AO121" i="15"/>
  <c r="Z121" i="15" s="1"/>
  <c r="AP121" i="15"/>
  <c r="AA121" i="15" s="1"/>
  <c r="AQ121" i="15"/>
  <c r="AB121" i="15" s="1"/>
  <c r="AR121" i="15"/>
  <c r="AS121" i="15"/>
  <c r="B122" i="15"/>
  <c r="E111" i="16" s="1"/>
  <c r="C122" i="15"/>
  <c r="D122" i="15"/>
  <c r="B111" i="16" s="1"/>
  <c r="AC122" i="15"/>
  <c r="AD122" i="15"/>
  <c r="AE122" i="15"/>
  <c r="AF122" i="15"/>
  <c r="AG122" i="15"/>
  <c r="D111" i="16" s="1"/>
  <c r="AH122" i="15"/>
  <c r="F111" i="16" s="1"/>
  <c r="AI122" i="15"/>
  <c r="W122" i="15" s="1"/>
  <c r="AJ122" i="15"/>
  <c r="X122" i="15" s="1"/>
  <c r="AK122" i="15"/>
  <c r="Y122" i="15" s="1"/>
  <c r="AL122" i="15"/>
  <c r="AM122" i="15"/>
  <c r="AN122" i="15"/>
  <c r="AO122" i="15"/>
  <c r="Z122" i="15" s="1"/>
  <c r="AP122" i="15"/>
  <c r="AA122" i="15" s="1"/>
  <c r="AQ122" i="15"/>
  <c r="AB122" i="15" s="1"/>
  <c r="AR122" i="15"/>
  <c r="AS122" i="15"/>
  <c r="B123" i="15"/>
  <c r="E112" i="16" s="1"/>
  <c r="C123" i="15"/>
  <c r="D123" i="15"/>
  <c r="B112" i="16" s="1"/>
  <c r="AC123" i="15"/>
  <c r="AD123" i="15"/>
  <c r="AE123" i="15"/>
  <c r="AF123" i="15"/>
  <c r="AG123" i="15"/>
  <c r="D112" i="16" s="1"/>
  <c r="AH123" i="15"/>
  <c r="F112" i="16" s="1"/>
  <c r="AI123" i="15"/>
  <c r="W123" i="15" s="1"/>
  <c r="AJ123" i="15"/>
  <c r="X123" i="15" s="1"/>
  <c r="AK123" i="15"/>
  <c r="Y123" i="15" s="1"/>
  <c r="AL123" i="15"/>
  <c r="AM123" i="15"/>
  <c r="AN123" i="15"/>
  <c r="AO123" i="15"/>
  <c r="Z123" i="15" s="1"/>
  <c r="AP123" i="15"/>
  <c r="AA123" i="15" s="1"/>
  <c r="AQ123" i="15"/>
  <c r="AB123" i="15" s="1"/>
  <c r="AR123" i="15"/>
  <c r="AS123" i="15"/>
  <c r="B124" i="15"/>
  <c r="E113" i="16" s="1"/>
  <c r="C124" i="15"/>
  <c r="D124" i="15"/>
  <c r="B113" i="16" s="1"/>
  <c r="AC124" i="15"/>
  <c r="AD124" i="15"/>
  <c r="AE124" i="15"/>
  <c r="AF124" i="15"/>
  <c r="AG124" i="15"/>
  <c r="D113" i="16" s="1"/>
  <c r="AH124" i="15"/>
  <c r="F113" i="16" s="1"/>
  <c r="AI124" i="15"/>
  <c r="W124" i="15" s="1"/>
  <c r="AJ124" i="15"/>
  <c r="X124" i="15" s="1"/>
  <c r="AK124" i="15"/>
  <c r="Y124" i="15" s="1"/>
  <c r="AL124" i="15"/>
  <c r="AM124" i="15"/>
  <c r="AN124" i="15"/>
  <c r="AO124" i="15"/>
  <c r="Z124" i="15" s="1"/>
  <c r="AP124" i="15"/>
  <c r="AA124" i="15" s="1"/>
  <c r="AQ124" i="15"/>
  <c r="AB124" i="15" s="1"/>
  <c r="AR124" i="15"/>
  <c r="AS124" i="15"/>
  <c r="B125" i="15"/>
  <c r="E114" i="16" s="1"/>
  <c r="C125" i="15"/>
  <c r="D125" i="15"/>
  <c r="B114" i="16" s="1"/>
  <c r="AC125" i="15"/>
  <c r="AD125" i="15"/>
  <c r="AE125" i="15"/>
  <c r="AF125" i="15"/>
  <c r="AG125" i="15"/>
  <c r="D114" i="16" s="1"/>
  <c r="AH125" i="15"/>
  <c r="F114" i="16" s="1"/>
  <c r="AI125" i="15"/>
  <c r="W125" i="15" s="1"/>
  <c r="AJ125" i="15"/>
  <c r="X125" i="15" s="1"/>
  <c r="AK125" i="15"/>
  <c r="Y125" i="15" s="1"/>
  <c r="AL125" i="15"/>
  <c r="AM125" i="15"/>
  <c r="AN125" i="15"/>
  <c r="AO125" i="15"/>
  <c r="Z125" i="15" s="1"/>
  <c r="AP125" i="15"/>
  <c r="AA125" i="15" s="1"/>
  <c r="AQ125" i="15"/>
  <c r="AB125" i="15" s="1"/>
  <c r="AR125" i="15"/>
  <c r="AS125" i="15"/>
  <c r="B126" i="15"/>
  <c r="E115" i="16" s="1"/>
  <c r="C126" i="15"/>
  <c r="D126" i="15"/>
  <c r="B115" i="16" s="1"/>
  <c r="AC126" i="15"/>
  <c r="AD126" i="15"/>
  <c r="AE126" i="15"/>
  <c r="AF126" i="15"/>
  <c r="AG126" i="15"/>
  <c r="D115" i="16" s="1"/>
  <c r="AH126" i="15"/>
  <c r="F115" i="16" s="1"/>
  <c r="AI126" i="15"/>
  <c r="W126" i="15" s="1"/>
  <c r="AJ126" i="15"/>
  <c r="X126" i="15" s="1"/>
  <c r="AK126" i="15"/>
  <c r="Y126" i="15" s="1"/>
  <c r="AL126" i="15"/>
  <c r="AM126" i="15"/>
  <c r="AN126" i="15"/>
  <c r="AO126" i="15"/>
  <c r="Z126" i="15" s="1"/>
  <c r="AP126" i="15"/>
  <c r="AA126" i="15" s="1"/>
  <c r="AQ126" i="15"/>
  <c r="AB126" i="15" s="1"/>
  <c r="AR126" i="15"/>
  <c r="AS126" i="15"/>
  <c r="B127" i="15"/>
  <c r="E116" i="16" s="1"/>
  <c r="C127" i="15"/>
  <c r="D127" i="15"/>
  <c r="B116" i="16" s="1"/>
  <c r="AC127" i="15"/>
  <c r="AD127" i="15"/>
  <c r="AE127" i="15"/>
  <c r="AF127" i="15"/>
  <c r="AG127" i="15"/>
  <c r="D116" i="16" s="1"/>
  <c r="AH127" i="15"/>
  <c r="F116" i="16" s="1"/>
  <c r="AI127" i="15"/>
  <c r="W127" i="15" s="1"/>
  <c r="AJ127" i="15"/>
  <c r="X127" i="15" s="1"/>
  <c r="AK127" i="15"/>
  <c r="Y127" i="15" s="1"/>
  <c r="AL127" i="15"/>
  <c r="AM127" i="15"/>
  <c r="AN127" i="15"/>
  <c r="AO127" i="15"/>
  <c r="Z127" i="15" s="1"/>
  <c r="AP127" i="15"/>
  <c r="AA127" i="15" s="1"/>
  <c r="AQ127" i="15"/>
  <c r="AB127" i="15" s="1"/>
  <c r="AR127" i="15"/>
  <c r="AS127" i="15"/>
  <c r="B128" i="15"/>
  <c r="E117" i="16" s="1"/>
  <c r="C128" i="15"/>
  <c r="D128" i="15"/>
  <c r="B117" i="16" s="1"/>
  <c r="AC128" i="15"/>
  <c r="AD128" i="15"/>
  <c r="AE128" i="15"/>
  <c r="AF128" i="15"/>
  <c r="AG128" i="15"/>
  <c r="D117" i="16" s="1"/>
  <c r="AH128" i="15"/>
  <c r="F117" i="16" s="1"/>
  <c r="AI128" i="15"/>
  <c r="W128" i="15" s="1"/>
  <c r="AJ128" i="15"/>
  <c r="X128" i="15" s="1"/>
  <c r="AK128" i="15"/>
  <c r="Y128" i="15" s="1"/>
  <c r="AL128" i="15"/>
  <c r="AM128" i="15"/>
  <c r="AN128" i="15"/>
  <c r="AO128" i="15"/>
  <c r="Z128" i="15" s="1"/>
  <c r="AP128" i="15"/>
  <c r="AA128" i="15" s="1"/>
  <c r="AQ128" i="15"/>
  <c r="AB128" i="15" s="1"/>
  <c r="AR128" i="15"/>
  <c r="AS128" i="15"/>
  <c r="B129" i="15"/>
  <c r="E118" i="16" s="1"/>
  <c r="C129" i="15"/>
  <c r="D129" i="15"/>
  <c r="B118" i="16" s="1"/>
  <c r="AC129" i="15"/>
  <c r="AD129" i="15"/>
  <c r="AE129" i="15"/>
  <c r="AF129" i="15"/>
  <c r="AG129" i="15"/>
  <c r="D118" i="16" s="1"/>
  <c r="AH129" i="15"/>
  <c r="F118" i="16" s="1"/>
  <c r="AI129" i="15"/>
  <c r="W129" i="15" s="1"/>
  <c r="AJ129" i="15"/>
  <c r="X129" i="15" s="1"/>
  <c r="AK129" i="15"/>
  <c r="Y129" i="15" s="1"/>
  <c r="AL129" i="15"/>
  <c r="AM129" i="15"/>
  <c r="AN129" i="15"/>
  <c r="AO129" i="15"/>
  <c r="Z129" i="15" s="1"/>
  <c r="AP129" i="15"/>
  <c r="AA129" i="15" s="1"/>
  <c r="AQ129" i="15"/>
  <c r="AB129" i="15" s="1"/>
  <c r="AR129" i="15"/>
  <c r="AS129" i="15"/>
  <c r="B130" i="15"/>
  <c r="E119" i="16" s="1"/>
  <c r="C130" i="15"/>
  <c r="D130" i="15"/>
  <c r="B119" i="16" s="1"/>
  <c r="AC130" i="15"/>
  <c r="AD130" i="15"/>
  <c r="AE130" i="15"/>
  <c r="AF130" i="15"/>
  <c r="AG130" i="15"/>
  <c r="D119" i="16" s="1"/>
  <c r="AH130" i="15"/>
  <c r="F119" i="16" s="1"/>
  <c r="AI130" i="15"/>
  <c r="W130" i="15" s="1"/>
  <c r="AJ130" i="15"/>
  <c r="X130" i="15" s="1"/>
  <c r="AK130" i="15"/>
  <c r="Y130" i="15" s="1"/>
  <c r="AL130" i="15"/>
  <c r="AM130" i="15"/>
  <c r="AN130" i="15"/>
  <c r="AO130" i="15"/>
  <c r="Z130" i="15" s="1"/>
  <c r="AP130" i="15"/>
  <c r="AA130" i="15" s="1"/>
  <c r="AQ130" i="15"/>
  <c r="AB130" i="15" s="1"/>
  <c r="AR130" i="15"/>
  <c r="AS130" i="15"/>
  <c r="B131" i="15"/>
  <c r="E120" i="16" s="1"/>
  <c r="C131" i="15"/>
  <c r="D131" i="15"/>
  <c r="B120" i="16" s="1"/>
  <c r="AC131" i="15"/>
  <c r="AD131" i="15"/>
  <c r="AE131" i="15"/>
  <c r="AF131" i="15"/>
  <c r="AG131" i="15"/>
  <c r="D120" i="16" s="1"/>
  <c r="AH131" i="15"/>
  <c r="F120" i="16" s="1"/>
  <c r="AI131" i="15"/>
  <c r="W131" i="15" s="1"/>
  <c r="AJ131" i="15"/>
  <c r="X131" i="15" s="1"/>
  <c r="AK131" i="15"/>
  <c r="Y131" i="15" s="1"/>
  <c r="AL131" i="15"/>
  <c r="AM131" i="15"/>
  <c r="AN131" i="15"/>
  <c r="AO131" i="15"/>
  <c r="Z131" i="15" s="1"/>
  <c r="AP131" i="15"/>
  <c r="AA131" i="15" s="1"/>
  <c r="AQ131" i="15"/>
  <c r="AB131" i="15" s="1"/>
  <c r="AR131" i="15"/>
  <c r="AS131" i="15"/>
  <c r="B132" i="15"/>
  <c r="E121" i="16" s="1"/>
  <c r="C132" i="15"/>
  <c r="D132" i="15"/>
  <c r="B121" i="16" s="1"/>
  <c r="AC132" i="15"/>
  <c r="AD132" i="15"/>
  <c r="AE132" i="15"/>
  <c r="AF132" i="15"/>
  <c r="AG132" i="15"/>
  <c r="D121" i="16" s="1"/>
  <c r="AH132" i="15"/>
  <c r="F121" i="16" s="1"/>
  <c r="AI132" i="15"/>
  <c r="W132" i="15" s="1"/>
  <c r="AJ132" i="15"/>
  <c r="X132" i="15" s="1"/>
  <c r="AK132" i="15"/>
  <c r="Y132" i="15" s="1"/>
  <c r="AL132" i="15"/>
  <c r="AM132" i="15"/>
  <c r="AN132" i="15"/>
  <c r="AO132" i="15"/>
  <c r="Z132" i="15" s="1"/>
  <c r="AP132" i="15"/>
  <c r="AA132" i="15" s="1"/>
  <c r="AQ132" i="15"/>
  <c r="AB132" i="15" s="1"/>
  <c r="AR132" i="15"/>
  <c r="AS132" i="15"/>
  <c r="B133" i="15"/>
  <c r="E122" i="16" s="1"/>
  <c r="C133" i="15"/>
  <c r="D133" i="15"/>
  <c r="B122" i="16" s="1"/>
  <c r="AC133" i="15"/>
  <c r="AD133" i="15"/>
  <c r="AE133" i="15"/>
  <c r="AF133" i="15"/>
  <c r="AG133" i="15"/>
  <c r="D122" i="16" s="1"/>
  <c r="AH133" i="15"/>
  <c r="F122" i="16" s="1"/>
  <c r="AI133" i="15"/>
  <c r="W133" i="15" s="1"/>
  <c r="AJ133" i="15"/>
  <c r="X133" i="15" s="1"/>
  <c r="AK133" i="15"/>
  <c r="Y133" i="15" s="1"/>
  <c r="AL133" i="15"/>
  <c r="AM133" i="15"/>
  <c r="AN133" i="15"/>
  <c r="AO133" i="15"/>
  <c r="Z133" i="15" s="1"/>
  <c r="AP133" i="15"/>
  <c r="AA133" i="15" s="1"/>
  <c r="AQ133" i="15"/>
  <c r="AB133" i="15" s="1"/>
  <c r="AR133" i="15"/>
  <c r="AS133" i="15"/>
  <c r="B134" i="15"/>
  <c r="E123" i="16" s="1"/>
  <c r="C134" i="15"/>
  <c r="D134" i="15"/>
  <c r="B123" i="16" s="1"/>
  <c r="AC134" i="15"/>
  <c r="AD134" i="15"/>
  <c r="AE134" i="15"/>
  <c r="AF134" i="15"/>
  <c r="AG134" i="15"/>
  <c r="D123" i="16" s="1"/>
  <c r="AH134" i="15"/>
  <c r="F123" i="16" s="1"/>
  <c r="AI134" i="15"/>
  <c r="W134" i="15" s="1"/>
  <c r="AJ134" i="15"/>
  <c r="X134" i="15" s="1"/>
  <c r="AK134" i="15"/>
  <c r="Y134" i="15" s="1"/>
  <c r="AL134" i="15"/>
  <c r="AM134" i="15"/>
  <c r="AN134" i="15"/>
  <c r="AO134" i="15"/>
  <c r="Z134" i="15" s="1"/>
  <c r="AP134" i="15"/>
  <c r="AA134" i="15" s="1"/>
  <c r="AQ134" i="15"/>
  <c r="AB134" i="15" s="1"/>
  <c r="AR134" i="15"/>
  <c r="AS134" i="15"/>
  <c r="B135" i="15"/>
  <c r="E124" i="16" s="1"/>
  <c r="C135" i="15"/>
  <c r="D135" i="15"/>
  <c r="B124" i="16" s="1"/>
  <c r="AC135" i="15"/>
  <c r="AD135" i="15"/>
  <c r="AE135" i="15"/>
  <c r="AF135" i="15"/>
  <c r="AG135" i="15"/>
  <c r="D124" i="16" s="1"/>
  <c r="AH135" i="15"/>
  <c r="F124" i="16" s="1"/>
  <c r="AI135" i="15"/>
  <c r="W135" i="15" s="1"/>
  <c r="AJ135" i="15"/>
  <c r="X135" i="15" s="1"/>
  <c r="AK135" i="15"/>
  <c r="Y135" i="15" s="1"/>
  <c r="AL135" i="15"/>
  <c r="AM135" i="15"/>
  <c r="AN135" i="15"/>
  <c r="AO135" i="15"/>
  <c r="Z135" i="15" s="1"/>
  <c r="AP135" i="15"/>
  <c r="AA135" i="15" s="1"/>
  <c r="AQ135" i="15"/>
  <c r="AB135" i="15" s="1"/>
  <c r="AR135" i="15"/>
  <c r="AS135" i="15"/>
  <c r="B136" i="15"/>
  <c r="E125" i="16" s="1"/>
  <c r="C136" i="15"/>
  <c r="D136" i="15"/>
  <c r="B125" i="16" s="1"/>
  <c r="AC136" i="15"/>
  <c r="AD136" i="15"/>
  <c r="AE136" i="15"/>
  <c r="AF136" i="15"/>
  <c r="AG136" i="15"/>
  <c r="D125" i="16" s="1"/>
  <c r="AH136" i="15"/>
  <c r="F125" i="16" s="1"/>
  <c r="AI136" i="15"/>
  <c r="W136" i="15" s="1"/>
  <c r="AJ136" i="15"/>
  <c r="X136" i="15" s="1"/>
  <c r="AK136" i="15"/>
  <c r="Y136" i="15" s="1"/>
  <c r="AL136" i="15"/>
  <c r="AM136" i="15"/>
  <c r="AN136" i="15"/>
  <c r="AO136" i="15"/>
  <c r="Z136" i="15" s="1"/>
  <c r="AP136" i="15"/>
  <c r="AA136" i="15" s="1"/>
  <c r="AQ136" i="15"/>
  <c r="AB136" i="15" s="1"/>
  <c r="AR136" i="15"/>
  <c r="AS136" i="15"/>
  <c r="B137" i="15"/>
  <c r="E126" i="16" s="1"/>
  <c r="C137" i="15"/>
  <c r="D137" i="15"/>
  <c r="B126" i="16" s="1"/>
  <c r="AC137" i="15"/>
  <c r="AD137" i="15"/>
  <c r="AE137" i="15"/>
  <c r="AF137" i="15"/>
  <c r="AG137" i="15"/>
  <c r="D126" i="16" s="1"/>
  <c r="AH137" i="15"/>
  <c r="F126" i="16" s="1"/>
  <c r="AI137" i="15"/>
  <c r="W137" i="15" s="1"/>
  <c r="AJ137" i="15"/>
  <c r="X137" i="15" s="1"/>
  <c r="AK137" i="15"/>
  <c r="Y137" i="15" s="1"/>
  <c r="AL137" i="15"/>
  <c r="AM137" i="15"/>
  <c r="AN137" i="15"/>
  <c r="AO137" i="15"/>
  <c r="Z137" i="15" s="1"/>
  <c r="AP137" i="15"/>
  <c r="AA137" i="15" s="1"/>
  <c r="AQ137" i="15"/>
  <c r="AB137" i="15" s="1"/>
  <c r="AR137" i="15"/>
  <c r="AS137" i="15"/>
  <c r="B138" i="15"/>
  <c r="E127" i="16" s="1"/>
  <c r="C138" i="15"/>
  <c r="D138" i="15"/>
  <c r="B127" i="16" s="1"/>
  <c r="AC138" i="15"/>
  <c r="AD138" i="15"/>
  <c r="AE138" i="15"/>
  <c r="AF138" i="15"/>
  <c r="AG138" i="15"/>
  <c r="D127" i="16" s="1"/>
  <c r="AH138" i="15"/>
  <c r="F127" i="16" s="1"/>
  <c r="AI138" i="15"/>
  <c r="W138" i="15" s="1"/>
  <c r="AJ138" i="15"/>
  <c r="X138" i="15" s="1"/>
  <c r="AK138" i="15"/>
  <c r="Y138" i="15" s="1"/>
  <c r="AL138" i="15"/>
  <c r="AM138" i="15"/>
  <c r="AN138" i="15"/>
  <c r="AO138" i="15"/>
  <c r="Z138" i="15" s="1"/>
  <c r="AP138" i="15"/>
  <c r="AA138" i="15" s="1"/>
  <c r="AQ138" i="15"/>
  <c r="AB138" i="15" s="1"/>
  <c r="AR138" i="15"/>
  <c r="AS138" i="15"/>
  <c r="B139" i="15"/>
  <c r="E128" i="16" s="1"/>
  <c r="C139" i="15"/>
  <c r="D139" i="15"/>
  <c r="B128" i="16" s="1"/>
  <c r="AC139" i="15"/>
  <c r="AD139" i="15"/>
  <c r="AE139" i="15"/>
  <c r="AF139" i="15"/>
  <c r="AG139" i="15"/>
  <c r="D128" i="16" s="1"/>
  <c r="AH139" i="15"/>
  <c r="F128" i="16" s="1"/>
  <c r="AI139" i="15"/>
  <c r="W139" i="15" s="1"/>
  <c r="AJ139" i="15"/>
  <c r="X139" i="15" s="1"/>
  <c r="AK139" i="15"/>
  <c r="Y139" i="15" s="1"/>
  <c r="AL139" i="15"/>
  <c r="AM139" i="15"/>
  <c r="AN139" i="15"/>
  <c r="AO139" i="15"/>
  <c r="Z139" i="15" s="1"/>
  <c r="AP139" i="15"/>
  <c r="AA139" i="15" s="1"/>
  <c r="AQ139" i="15"/>
  <c r="AB139" i="15" s="1"/>
  <c r="AR139" i="15"/>
  <c r="AS139" i="15"/>
  <c r="B140" i="15"/>
  <c r="E129" i="16" s="1"/>
  <c r="C140" i="15"/>
  <c r="D140" i="15"/>
  <c r="B129" i="16" s="1"/>
  <c r="AC140" i="15"/>
  <c r="AD140" i="15"/>
  <c r="AE140" i="15"/>
  <c r="AF140" i="15"/>
  <c r="AG140" i="15"/>
  <c r="D129" i="16" s="1"/>
  <c r="AH140" i="15"/>
  <c r="F129" i="16" s="1"/>
  <c r="AI140" i="15"/>
  <c r="W140" i="15" s="1"/>
  <c r="AJ140" i="15"/>
  <c r="X140" i="15" s="1"/>
  <c r="AK140" i="15"/>
  <c r="Y140" i="15" s="1"/>
  <c r="AL140" i="15"/>
  <c r="AM140" i="15"/>
  <c r="AN140" i="15"/>
  <c r="AO140" i="15"/>
  <c r="Z140" i="15" s="1"/>
  <c r="AP140" i="15"/>
  <c r="AA140" i="15" s="1"/>
  <c r="AQ140" i="15"/>
  <c r="AB140" i="15" s="1"/>
  <c r="AR140" i="15"/>
  <c r="AS140" i="15"/>
  <c r="B141" i="15"/>
  <c r="E130" i="16" s="1"/>
  <c r="C141" i="15"/>
  <c r="D141" i="15"/>
  <c r="B130" i="16" s="1"/>
  <c r="AC141" i="15"/>
  <c r="AD141" i="15"/>
  <c r="AE141" i="15"/>
  <c r="AF141" i="15"/>
  <c r="AG141" i="15"/>
  <c r="D130" i="16" s="1"/>
  <c r="AH141" i="15"/>
  <c r="F130" i="16" s="1"/>
  <c r="AI141" i="15"/>
  <c r="W141" i="15" s="1"/>
  <c r="AJ141" i="15"/>
  <c r="X141" i="15" s="1"/>
  <c r="AK141" i="15"/>
  <c r="Y141" i="15" s="1"/>
  <c r="AL141" i="15"/>
  <c r="AM141" i="15"/>
  <c r="AN141" i="15"/>
  <c r="AO141" i="15"/>
  <c r="Z141" i="15" s="1"/>
  <c r="AP141" i="15"/>
  <c r="AA141" i="15" s="1"/>
  <c r="AQ141" i="15"/>
  <c r="AB141" i="15" s="1"/>
  <c r="AR141" i="15"/>
  <c r="AS141" i="15"/>
  <c r="B142" i="15"/>
  <c r="E131" i="16" s="1"/>
  <c r="C142" i="15"/>
  <c r="D142" i="15"/>
  <c r="B131" i="16" s="1"/>
  <c r="AC142" i="15"/>
  <c r="AD142" i="15"/>
  <c r="AE142" i="15"/>
  <c r="AF142" i="15"/>
  <c r="AG142" i="15"/>
  <c r="D131" i="16" s="1"/>
  <c r="AH142" i="15"/>
  <c r="F131" i="16" s="1"/>
  <c r="AI142" i="15"/>
  <c r="W142" i="15" s="1"/>
  <c r="AJ142" i="15"/>
  <c r="X142" i="15" s="1"/>
  <c r="AK142" i="15"/>
  <c r="Y142" i="15" s="1"/>
  <c r="AL142" i="15"/>
  <c r="AM142" i="15"/>
  <c r="AN142" i="15"/>
  <c r="AO142" i="15"/>
  <c r="Z142" i="15" s="1"/>
  <c r="AP142" i="15"/>
  <c r="AA142" i="15" s="1"/>
  <c r="AQ142" i="15"/>
  <c r="AB142" i="15" s="1"/>
  <c r="AR142" i="15"/>
  <c r="AS142" i="15"/>
  <c r="B143" i="15"/>
  <c r="E132" i="16" s="1"/>
  <c r="C143" i="15"/>
  <c r="D143" i="15"/>
  <c r="B132" i="16" s="1"/>
  <c r="AC143" i="15"/>
  <c r="AD143" i="15"/>
  <c r="AE143" i="15"/>
  <c r="AF143" i="15"/>
  <c r="AG143" i="15"/>
  <c r="D132" i="16" s="1"/>
  <c r="AH143" i="15"/>
  <c r="F132" i="16" s="1"/>
  <c r="AI143" i="15"/>
  <c r="W143" i="15" s="1"/>
  <c r="AJ143" i="15"/>
  <c r="X143" i="15" s="1"/>
  <c r="AK143" i="15"/>
  <c r="Y143" i="15" s="1"/>
  <c r="AL143" i="15"/>
  <c r="AM143" i="15"/>
  <c r="AN143" i="15"/>
  <c r="AO143" i="15"/>
  <c r="Z143" i="15" s="1"/>
  <c r="AP143" i="15"/>
  <c r="AA143" i="15" s="1"/>
  <c r="AQ143" i="15"/>
  <c r="AB143" i="15" s="1"/>
  <c r="AR143" i="15"/>
  <c r="AS143" i="15"/>
  <c r="B144" i="15"/>
  <c r="E133" i="16" s="1"/>
  <c r="C144" i="15"/>
  <c r="D144" i="15"/>
  <c r="B133" i="16" s="1"/>
  <c r="AC144" i="15"/>
  <c r="AD144" i="15"/>
  <c r="AE144" i="15"/>
  <c r="AF144" i="15"/>
  <c r="AG144" i="15"/>
  <c r="D133" i="16" s="1"/>
  <c r="AH144" i="15"/>
  <c r="F133" i="16" s="1"/>
  <c r="AI144" i="15"/>
  <c r="W144" i="15" s="1"/>
  <c r="AJ144" i="15"/>
  <c r="X144" i="15" s="1"/>
  <c r="AK144" i="15"/>
  <c r="Y144" i="15" s="1"/>
  <c r="AL144" i="15"/>
  <c r="AM144" i="15"/>
  <c r="AN144" i="15"/>
  <c r="AO144" i="15"/>
  <c r="Z144" i="15" s="1"/>
  <c r="AP144" i="15"/>
  <c r="AA144" i="15" s="1"/>
  <c r="AQ144" i="15"/>
  <c r="AB144" i="15" s="1"/>
  <c r="AR144" i="15"/>
  <c r="AS144" i="15"/>
  <c r="B145" i="15"/>
  <c r="E134" i="16" s="1"/>
  <c r="C145" i="15"/>
  <c r="D145" i="15"/>
  <c r="B134" i="16" s="1"/>
  <c r="AC145" i="15"/>
  <c r="AD145" i="15"/>
  <c r="AE145" i="15"/>
  <c r="AF145" i="15"/>
  <c r="AG145" i="15"/>
  <c r="D134" i="16" s="1"/>
  <c r="AH145" i="15"/>
  <c r="F134" i="16" s="1"/>
  <c r="AI145" i="15"/>
  <c r="W145" i="15" s="1"/>
  <c r="AJ145" i="15"/>
  <c r="X145" i="15" s="1"/>
  <c r="AK145" i="15"/>
  <c r="Y145" i="15" s="1"/>
  <c r="AL145" i="15"/>
  <c r="AM145" i="15"/>
  <c r="AN145" i="15"/>
  <c r="AO145" i="15"/>
  <c r="Z145" i="15" s="1"/>
  <c r="AP145" i="15"/>
  <c r="AA145" i="15" s="1"/>
  <c r="AQ145" i="15"/>
  <c r="AB145" i="15" s="1"/>
  <c r="AR145" i="15"/>
  <c r="AS145" i="15"/>
  <c r="B146" i="15"/>
  <c r="E135" i="16" s="1"/>
  <c r="C146" i="15"/>
  <c r="D146" i="15"/>
  <c r="B135" i="16" s="1"/>
  <c r="AC146" i="15"/>
  <c r="AD146" i="15"/>
  <c r="AE146" i="15"/>
  <c r="AF146" i="15"/>
  <c r="AG146" i="15"/>
  <c r="D135" i="16" s="1"/>
  <c r="AH146" i="15"/>
  <c r="F135" i="16" s="1"/>
  <c r="AI146" i="15"/>
  <c r="W146" i="15" s="1"/>
  <c r="AJ146" i="15"/>
  <c r="X146" i="15" s="1"/>
  <c r="AK146" i="15"/>
  <c r="Y146" i="15" s="1"/>
  <c r="AL146" i="15"/>
  <c r="AM146" i="15"/>
  <c r="AN146" i="15"/>
  <c r="AO146" i="15"/>
  <c r="Z146" i="15" s="1"/>
  <c r="AP146" i="15"/>
  <c r="AA146" i="15" s="1"/>
  <c r="AQ146" i="15"/>
  <c r="AB146" i="15" s="1"/>
  <c r="AR146" i="15"/>
  <c r="AS146" i="15"/>
  <c r="B147" i="15"/>
  <c r="E136" i="16" s="1"/>
  <c r="C147" i="15"/>
  <c r="D147" i="15"/>
  <c r="B136" i="16" s="1"/>
  <c r="AC147" i="15"/>
  <c r="AD147" i="15"/>
  <c r="AE147" i="15"/>
  <c r="AF147" i="15"/>
  <c r="AG147" i="15"/>
  <c r="D136" i="16" s="1"/>
  <c r="AH147" i="15"/>
  <c r="F136" i="16" s="1"/>
  <c r="AI147" i="15"/>
  <c r="W147" i="15" s="1"/>
  <c r="AJ147" i="15"/>
  <c r="X147" i="15" s="1"/>
  <c r="AK147" i="15"/>
  <c r="Y147" i="15" s="1"/>
  <c r="AL147" i="15"/>
  <c r="AM147" i="15"/>
  <c r="AN147" i="15"/>
  <c r="AO147" i="15"/>
  <c r="Z147" i="15" s="1"/>
  <c r="AP147" i="15"/>
  <c r="AA147" i="15" s="1"/>
  <c r="AQ147" i="15"/>
  <c r="AB147" i="15" s="1"/>
  <c r="AR147" i="15"/>
  <c r="AS147" i="15"/>
  <c r="B148" i="15"/>
  <c r="E137" i="16" s="1"/>
  <c r="C148" i="15"/>
  <c r="D148" i="15"/>
  <c r="B137" i="16" s="1"/>
  <c r="AC148" i="15"/>
  <c r="AD148" i="15"/>
  <c r="AE148" i="15"/>
  <c r="AF148" i="15"/>
  <c r="AG148" i="15"/>
  <c r="D137" i="16" s="1"/>
  <c r="AH148" i="15"/>
  <c r="F137" i="16" s="1"/>
  <c r="AI148" i="15"/>
  <c r="W148" i="15" s="1"/>
  <c r="AJ148" i="15"/>
  <c r="X148" i="15" s="1"/>
  <c r="AK148" i="15"/>
  <c r="Y148" i="15" s="1"/>
  <c r="AL148" i="15"/>
  <c r="AM148" i="15"/>
  <c r="AN148" i="15"/>
  <c r="AO148" i="15"/>
  <c r="Z148" i="15" s="1"/>
  <c r="AP148" i="15"/>
  <c r="AA148" i="15" s="1"/>
  <c r="AQ148" i="15"/>
  <c r="AB148" i="15" s="1"/>
  <c r="AR148" i="15"/>
  <c r="AS148" i="15"/>
  <c r="B149" i="15"/>
  <c r="E138" i="16" s="1"/>
  <c r="C149" i="15"/>
  <c r="D149" i="15"/>
  <c r="B138" i="16" s="1"/>
  <c r="AC149" i="15"/>
  <c r="AD149" i="15"/>
  <c r="AE149" i="15"/>
  <c r="AF149" i="15"/>
  <c r="AG149" i="15"/>
  <c r="D138" i="16" s="1"/>
  <c r="AH149" i="15"/>
  <c r="F138" i="16" s="1"/>
  <c r="AI149" i="15"/>
  <c r="W149" i="15" s="1"/>
  <c r="AJ149" i="15"/>
  <c r="X149" i="15" s="1"/>
  <c r="AK149" i="15"/>
  <c r="Y149" i="15" s="1"/>
  <c r="AL149" i="15"/>
  <c r="AM149" i="15"/>
  <c r="AN149" i="15"/>
  <c r="AO149" i="15"/>
  <c r="Z149" i="15" s="1"/>
  <c r="AP149" i="15"/>
  <c r="AA149" i="15" s="1"/>
  <c r="AQ149" i="15"/>
  <c r="AB149" i="15" s="1"/>
  <c r="AR149" i="15"/>
  <c r="AS149" i="15"/>
  <c r="B150" i="15"/>
  <c r="E139" i="16" s="1"/>
  <c r="C150" i="15"/>
  <c r="D150" i="15"/>
  <c r="B139" i="16" s="1"/>
  <c r="AC150" i="15"/>
  <c r="AD150" i="15"/>
  <c r="AE150" i="15"/>
  <c r="AF150" i="15"/>
  <c r="AG150" i="15"/>
  <c r="D139" i="16" s="1"/>
  <c r="AH150" i="15"/>
  <c r="F139" i="16" s="1"/>
  <c r="AI150" i="15"/>
  <c r="W150" i="15" s="1"/>
  <c r="AJ150" i="15"/>
  <c r="X150" i="15" s="1"/>
  <c r="AK150" i="15"/>
  <c r="Y150" i="15" s="1"/>
  <c r="AL150" i="15"/>
  <c r="AM150" i="15"/>
  <c r="AN150" i="15"/>
  <c r="AO150" i="15"/>
  <c r="Z150" i="15" s="1"/>
  <c r="AP150" i="15"/>
  <c r="AA150" i="15" s="1"/>
  <c r="AQ150" i="15"/>
  <c r="AB150" i="15" s="1"/>
  <c r="AR150" i="15"/>
  <c r="AS150" i="15"/>
  <c r="B151" i="15"/>
  <c r="E140" i="16" s="1"/>
  <c r="C151" i="15"/>
  <c r="D151" i="15"/>
  <c r="B140" i="16" s="1"/>
  <c r="AC151" i="15"/>
  <c r="AD151" i="15"/>
  <c r="AE151" i="15"/>
  <c r="AF151" i="15"/>
  <c r="AG151" i="15"/>
  <c r="D140" i="16" s="1"/>
  <c r="AH151" i="15"/>
  <c r="F140" i="16" s="1"/>
  <c r="AI151" i="15"/>
  <c r="W151" i="15" s="1"/>
  <c r="AJ151" i="15"/>
  <c r="X151" i="15" s="1"/>
  <c r="AK151" i="15"/>
  <c r="Y151" i="15" s="1"/>
  <c r="AL151" i="15"/>
  <c r="AM151" i="15"/>
  <c r="AN151" i="15"/>
  <c r="AO151" i="15"/>
  <c r="Z151" i="15" s="1"/>
  <c r="AP151" i="15"/>
  <c r="AA151" i="15" s="1"/>
  <c r="AQ151" i="15"/>
  <c r="AB151" i="15" s="1"/>
  <c r="AR151" i="15"/>
  <c r="AS151" i="15"/>
  <c r="B152" i="15"/>
  <c r="E141" i="16" s="1"/>
  <c r="C152" i="15"/>
  <c r="D152" i="15"/>
  <c r="B141" i="16" s="1"/>
  <c r="AC152" i="15"/>
  <c r="AD152" i="15"/>
  <c r="AE152" i="15"/>
  <c r="AF152" i="15"/>
  <c r="AG152" i="15"/>
  <c r="D141" i="16" s="1"/>
  <c r="AH152" i="15"/>
  <c r="F141" i="16" s="1"/>
  <c r="AI152" i="15"/>
  <c r="W152" i="15" s="1"/>
  <c r="AJ152" i="15"/>
  <c r="X152" i="15" s="1"/>
  <c r="AK152" i="15"/>
  <c r="Y152" i="15" s="1"/>
  <c r="AL152" i="15"/>
  <c r="AM152" i="15"/>
  <c r="AN152" i="15"/>
  <c r="AO152" i="15"/>
  <c r="Z152" i="15" s="1"/>
  <c r="AP152" i="15"/>
  <c r="AA152" i="15" s="1"/>
  <c r="AQ152" i="15"/>
  <c r="AB152" i="15" s="1"/>
  <c r="AR152" i="15"/>
  <c r="AS152" i="15"/>
  <c r="B153" i="15"/>
  <c r="E142" i="16" s="1"/>
  <c r="C153" i="15"/>
  <c r="D153" i="15"/>
  <c r="B142" i="16" s="1"/>
  <c r="AC153" i="15"/>
  <c r="AD153" i="15"/>
  <c r="AE153" i="15"/>
  <c r="AF153" i="15"/>
  <c r="AG153" i="15"/>
  <c r="D142" i="16" s="1"/>
  <c r="AH153" i="15"/>
  <c r="F142" i="16" s="1"/>
  <c r="AI153" i="15"/>
  <c r="W153" i="15" s="1"/>
  <c r="AJ153" i="15"/>
  <c r="X153" i="15" s="1"/>
  <c r="AK153" i="15"/>
  <c r="Y153" i="15" s="1"/>
  <c r="AL153" i="15"/>
  <c r="AM153" i="15"/>
  <c r="AN153" i="15"/>
  <c r="AO153" i="15"/>
  <c r="Z153" i="15" s="1"/>
  <c r="AP153" i="15"/>
  <c r="AA153" i="15" s="1"/>
  <c r="AQ153" i="15"/>
  <c r="AB153" i="15" s="1"/>
  <c r="AR153" i="15"/>
  <c r="AS153" i="15"/>
  <c r="B154" i="15"/>
  <c r="E143" i="16" s="1"/>
  <c r="C154" i="15"/>
  <c r="D154" i="15"/>
  <c r="B143" i="16" s="1"/>
  <c r="AC154" i="15"/>
  <c r="AD154" i="15"/>
  <c r="AE154" i="15"/>
  <c r="AF154" i="15"/>
  <c r="AG154" i="15"/>
  <c r="D143" i="16" s="1"/>
  <c r="AH154" i="15"/>
  <c r="F143" i="16" s="1"/>
  <c r="AI154" i="15"/>
  <c r="W154" i="15" s="1"/>
  <c r="AJ154" i="15"/>
  <c r="X154" i="15" s="1"/>
  <c r="AK154" i="15"/>
  <c r="Y154" i="15" s="1"/>
  <c r="AL154" i="15"/>
  <c r="AM154" i="15"/>
  <c r="AN154" i="15"/>
  <c r="AO154" i="15"/>
  <c r="Z154" i="15" s="1"/>
  <c r="AP154" i="15"/>
  <c r="AA154" i="15" s="1"/>
  <c r="AQ154" i="15"/>
  <c r="AB154" i="15" s="1"/>
  <c r="AR154" i="15"/>
  <c r="AS154" i="15"/>
  <c r="B155" i="15"/>
  <c r="E144" i="16" s="1"/>
  <c r="C155" i="15"/>
  <c r="D155" i="15"/>
  <c r="B144" i="16" s="1"/>
  <c r="AC155" i="15"/>
  <c r="AD155" i="15"/>
  <c r="AE155" i="15"/>
  <c r="AF155" i="15"/>
  <c r="AG155" i="15"/>
  <c r="D144" i="16" s="1"/>
  <c r="AH155" i="15"/>
  <c r="F144" i="16" s="1"/>
  <c r="AI155" i="15"/>
  <c r="W155" i="15" s="1"/>
  <c r="AJ155" i="15"/>
  <c r="X155" i="15" s="1"/>
  <c r="AK155" i="15"/>
  <c r="Y155" i="15" s="1"/>
  <c r="AL155" i="15"/>
  <c r="AM155" i="15"/>
  <c r="AN155" i="15"/>
  <c r="AO155" i="15"/>
  <c r="Z155" i="15" s="1"/>
  <c r="AP155" i="15"/>
  <c r="AA155" i="15" s="1"/>
  <c r="AQ155" i="15"/>
  <c r="AB155" i="15" s="1"/>
  <c r="AR155" i="15"/>
  <c r="AS155" i="15"/>
  <c r="B156" i="15"/>
  <c r="E145" i="16" s="1"/>
  <c r="C156" i="15"/>
  <c r="D156" i="15"/>
  <c r="B145" i="16" s="1"/>
  <c r="AC156" i="15"/>
  <c r="AD156" i="15"/>
  <c r="AE156" i="15"/>
  <c r="AF156" i="15"/>
  <c r="AG156" i="15"/>
  <c r="D145" i="16" s="1"/>
  <c r="AH156" i="15"/>
  <c r="F145" i="16" s="1"/>
  <c r="AI156" i="15"/>
  <c r="W156" i="15" s="1"/>
  <c r="AJ156" i="15"/>
  <c r="X156" i="15" s="1"/>
  <c r="AK156" i="15"/>
  <c r="Y156" i="15" s="1"/>
  <c r="AL156" i="15"/>
  <c r="AM156" i="15"/>
  <c r="AN156" i="15"/>
  <c r="AO156" i="15"/>
  <c r="Z156" i="15" s="1"/>
  <c r="AP156" i="15"/>
  <c r="AA156" i="15" s="1"/>
  <c r="AQ156" i="15"/>
  <c r="AB156" i="15" s="1"/>
  <c r="AR156" i="15"/>
  <c r="AS156" i="15"/>
  <c r="B157" i="15"/>
  <c r="E146" i="16" s="1"/>
  <c r="C157" i="15"/>
  <c r="D157" i="15"/>
  <c r="B146" i="16" s="1"/>
  <c r="AC157" i="15"/>
  <c r="AD157" i="15"/>
  <c r="AE157" i="15"/>
  <c r="AF157" i="15"/>
  <c r="AG157" i="15"/>
  <c r="D146" i="16" s="1"/>
  <c r="AH157" i="15"/>
  <c r="F146" i="16" s="1"/>
  <c r="AI157" i="15"/>
  <c r="W157" i="15" s="1"/>
  <c r="AJ157" i="15"/>
  <c r="X157" i="15" s="1"/>
  <c r="AK157" i="15"/>
  <c r="Y157" i="15" s="1"/>
  <c r="AL157" i="15"/>
  <c r="AM157" i="15"/>
  <c r="AN157" i="15"/>
  <c r="AO157" i="15"/>
  <c r="Z157" i="15" s="1"/>
  <c r="AP157" i="15"/>
  <c r="AA157" i="15" s="1"/>
  <c r="AQ157" i="15"/>
  <c r="AB157" i="15" s="1"/>
  <c r="AR157" i="15"/>
  <c r="AS157" i="15"/>
  <c r="B158" i="15"/>
  <c r="E147" i="16" s="1"/>
  <c r="C158" i="15"/>
  <c r="D158" i="15"/>
  <c r="B147" i="16" s="1"/>
  <c r="AC158" i="15"/>
  <c r="AD158" i="15"/>
  <c r="AE158" i="15"/>
  <c r="AF158" i="15"/>
  <c r="AG158" i="15"/>
  <c r="D147" i="16" s="1"/>
  <c r="AH158" i="15"/>
  <c r="F147" i="16" s="1"/>
  <c r="AI158" i="15"/>
  <c r="W158" i="15" s="1"/>
  <c r="AJ158" i="15"/>
  <c r="X158" i="15" s="1"/>
  <c r="AK158" i="15"/>
  <c r="Y158" i="15" s="1"/>
  <c r="AL158" i="15"/>
  <c r="AM158" i="15"/>
  <c r="AN158" i="15"/>
  <c r="AO158" i="15"/>
  <c r="Z158" i="15" s="1"/>
  <c r="AP158" i="15"/>
  <c r="AA158" i="15" s="1"/>
  <c r="AQ158" i="15"/>
  <c r="AB158" i="15" s="1"/>
  <c r="AR158" i="15"/>
  <c r="AS158" i="15"/>
  <c r="B159" i="15"/>
  <c r="E148" i="16" s="1"/>
  <c r="C159" i="15"/>
  <c r="D159" i="15"/>
  <c r="B148" i="16" s="1"/>
  <c r="AC159" i="15"/>
  <c r="AD159" i="15"/>
  <c r="AE159" i="15"/>
  <c r="AF159" i="15"/>
  <c r="AG159" i="15"/>
  <c r="D148" i="16" s="1"/>
  <c r="AH159" i="15"/>
  <c r="F148" i="16" s="1"/>
  <c r="AI159" i="15"/>
  <c r="W159" i="15" s="1"/>
  <c r="AJ159" i="15"/>
  <c r="X159" i="15" s="1"/>
  <c r="AK159" i="15"/>
  <c r="Y159" i="15" s="1"/>
  <c r="AL159" i="15"/>
  <c r="AM159" i="15"/>
  <c r="AN159" i="15"/>
  <c r="AO159" i="15"/>
  <c r="Z159" i="15" s="1"/>
  <c r="AP159" i="15"/>
  <c r="AA159" i="15" s="1"/>
  <c r="AQ159" i="15"/>
  <c r="AB159" i="15" s="1"/>
  <c r="AR159" i="15"/>
  <c r="AS159" i="15"/>
  <c r="B160" i="15"/>
  <c r="E149" i="16" s="1"/>
  <c r="C160" i="15"/>
  <c r="D160" i="15"/>
  <c r="B149" i="16" s="1"/>
  <c r="AC160" i="15"/>
  <c r="AD160" i="15"/>
  <c r="AE160" i="15"/>
  <c r="AF160" i="15"/>
  <c r="AG160" i="15"/>
  <c r="D149" i="16" s="1"/>
  <c r="AH160" i="15"/>
  <c r="F149" i="16" s="1"/>
  <c r="AI160" i="15"/>
  <c r="W160" i="15" s="1"/>
  <c r="AJ160" i="15"/>
  <c r="X160" i="15" s="1"/>
  <c r="AK160" i="15"/>
  <c r="Y160" i="15" s="1"/>
  <c r="AL160" i="15"/>
  <c r="AM160" i="15"/>
  <c r="AN160" i="15"/>
  <c r="AO160" i="15"/>
  <c r="Z160" i="15" s="1"/>
  <c r="AP160" i="15"/>
  <c r="AA160" i="15" s="1"/>
  <c r="AQ160" i="15"/>
  <c r="AB160" i="15" s="1"/>
  <c r="AR160" i="15"/>
  <c r="AS160" i="15"/>
  <c r="B161" i="15"/>
  <c r="E150" i="16" s="1"/>
  <c r="C161" i="15"/>
  <c r="D161" i="15"/>
  <c r="B150" i="16" s="1"/>
  <c r="AC161" i="15"/>
  <c r="AD161" i="15"/>
  <c r="AE161" i="15"/>
  <c r="AF161" i="15"/>
  <c r="AG161" i="15"/>
  <c r="D150" i="16" s="1"/>
  <c r="AH161" i="15"/>
  <c r="F150" i="16" s="1"/>
  <c r="AI161" i="15"/>
  <c r="W161" i="15" s="1"/>
  <c r="AJ161" i="15"/>
  <c r="X161" i="15" s="1"/>
  <c r="AK161" i="15"/>
  <c r="Y161" i="15" s="1"/>
  <c r="AL161" i="15"/>
  <c r="AM161" i="15"/>
  <c r="AN161" i="15"/>
  <c r="AO161" i="15"/>
  <c r="Z161" i="15" s="1"/>
  <c r="AP161" i="15"/>
  <c r="AA161" i="15" s="1"/>
  <c r="AQ161" i="15"/>
  <c r="AB161" i="15" s="1"/>
  <c r="AR161" i="15"/>
  <c r="AS161" i="15"/>
  <c r="B162" i="15"/>
  <c r="E151" i="16" s="1"/>
  <c r="C162" i="15"/>
  <c r="D162" i="15"/>
  <c r="B151" i="16" s="1"/>
  <c r="AC162" i="15"/>
  <c r="AD162" i="15"/>
  <c r="AE162" i="15"/>
  <c r="AF162" i="15"/>
  <c r="AG162" i="15"/>
  <c r="D151" i="16" s="1"/>
  <c r="AH162" i="15"/>
  <c r="F151" i="16" s="1"/>
  <c r="AI162" i="15"/>
  <c r="W162" i="15" s="1"/>
  <c r="AJ162" i="15"/>
  <c r="X162" i="15" s="1"/>
  <c r="AK162" i="15"/>
  <c r="Y162" i="15" s="1"/>
  <c r="AL162" i="15"/>
  <c r="AM162" i="15"/>
  <c r="AN162" i="15"/>
  <c r="AO162" i="15"/>
  <c r="Z162" i="15" s="1"/>
  <c r="AP162" i="15"/>
  <c r="AA162" i="15" s="1"/>
  <c r="AQ162" i="15"/>
  <c r="AB162" i="15" s="1"/>
  <c r="AR162" i="15"/>
  <c r="AS162" i="15"/>
  <c r="B163" i="15"/>
  <c r="E152" i="16" s="1"/>
  <c r="C163" i="15"/>
  <c r="D163" i="15"/>
  <c r="B152" i="16" s="1"/>
  <c r="AC163" i="15"/>
  <c r="AD163" i="15"/>
  <c r="AE163" i="15"/>
  <c r="AF163" i="15"/>
  <c r="AG163" i="15"/>
  <c r="D152" i="16" s="1"/>
  <c r="AH163" i="15"/>
  <c r="F152" i="16" s="1"/>
  <c r="AI163" i="15"/>
  <c r="W163" i="15" s="1"/>
  <c r="AJ163" i="15"/>
  <c r="X163" i="15" s="1"/>
  <c r="AK163" i="15"/>
  <c r="Y163" i="15" s="1"/>
  <c r="AL163" i="15"/>
  <c r="AM163" i="15"/>
  <c r="AN163" i="15"/>
  <c r="AO163" i="15"/>
  <c r="Z163" i="15" s="1"/>
  <c r="AP163" i="15"/>
  <c r="AA163" i="15" s="1"/>
  <c r="AQ163" i="15"/>
  <c r="AB163" i="15" s="1"/>
  <c r="AR163" i="15"/>
  <c r="AS163" i="15"/>
  <c r="B164" i="15"/>
  <c r="E153" i="16" s="1"/>
  <c r="C164" i="15"/>
  <c r="D164" i="15"/>
  <c r="B153" i="16" s="1"/>
  <c r="AC164" i="15"/>
  <c r="AD164" i="15"/>
  <c r="AE164" i="15"/>
  <c r="AF164" i="15"/>
  <c r="AG164" i="15"/>
  <c r="D153" i="16" s="1"/>
  <c r="AH164" i="15"/>
  <c r="F153" i="16" s="1"/>
  <c r="AI164" i="15"/>
  <c r="W164" i="15" s="1"/>
  <c r="AJ164" i="15"/>
  <c r="X164" i="15" s="1"/>
  <c r="AK164" i="15"/>
  <c r="Y164" i="15" s="1"/>
  <c r="AL164" i="15"/>
  <c r="AM164" i="15"/>
  <c r="AN164" i="15"/>
  <c r="AO164" i="15"/>
  <c r="Z164" i="15" s="1"/>
  <c r="AP164" i="15"/>
  <c r="AA164" i="15" s="1"/>
  <c r="AQ164" i="15"/>
  <c r="AB164" i="15" s="1"/>
  <c r="AR164" i="15"/>
  <c r="AS164" i="15"/>
  <c r="B165" i="15"/>
  <c r="E154" i="16" s="1"/>
  <c r="C165" i="15"/>
  <c r="D165" i="15"/>
  <c r="B154" i="16" s="1"/>
  <c r="AC165" i="15"/>
  <c r="AD165" i="15"/>
  <c r="AE165" i="15"/>
  <c r="AF165" i="15"/>
  <c r="AG165" i="15"/>
  <c r="D154" i="16" s="1"/>
  <c r="AH165" i="15"/>
  <c r="F154" i="16" s="1"/>
  <c r="AI165" i="15"/>
  <c r="W165" i="15" s="1"/>
  <c r="AJ165" i="15"/>
  <c r="X165" i="15" s="1"/>
  <c r="AK165" i="15"/>
  <c r="Y165" i="15" s="1"/>
  <c r="AL165" i="15"/>
  <c r="AM165" i="15"/>
  <c r="AN165" i="15"/>
  <c r="AO165" i="15"/>
  <c r="Z165" i="15" s="1"/>
  <c r="AP165" i="15"/>
  <c r="AA165" i="15" s="1"/>
  <c r="AQ165" i="15"/>
  <c r="AB165" i="15" s="1"/>
  <c r="AR165" i="15"/>
  <c r="AS165" i="15"/>
  <c r="B166" i="15"/>
  <c r="E155" i="16" s="1"/>
  <c r="C166" i="15"/>
  <c r="D166" i="15"/>
  <c r="B155" i="16" s="1"/>
  <c r="AC166" i="15"/>
  <c r="AD166" i="15"/>
  <c r="AE166" i="15"/>
  <c r="AF166" i="15"/>
  <c r="AG166" i="15"/>
  <c r="D155" i="16" s="1"/>
  <c r="AH166" i="15"/>
  <c r="F155" i="16" s="1"/>
  <c r="AI166" i="15"/>
  <c r="W166" i="15" s="1"/>
  <c r="AJ166" i="15"/>
  <c r="X166" i="15" s="1"/>
  <c r="AK166" i="15"/>
  <c r="Y166" i="15" s="1"/>
  <c r="AL166" i="15"/>
  <c r="AM166" i="15"/>
  <c r="AN166" i="15"/>
  <c r="AO166" i="15"/>
  <c r="Z166" i="15" s="1"/>
  <c r="AP166" i="15"/>
  <c r="AA166" i="15" s="1"/>
  <c r="AQ166" i="15"/>
  <c r="AB166" i="15" s="1"/>
  <c r="AR166" i="15"/>
  <c r="AS166" i="15"/>
  <c r="B167" i="15"/>
  <c r="E156" i="16" s="1"/>
  <c r="C167" i="15"/>
  <c r="D167" i="15"/>
  <c r="B156" i="16" s="1"/>
  <c r="AC167" i="15"/>
  <c r="AD167" i="15"/>
  <c r="AE167" i="15"/>
  <c r="AF167" i="15"/>
  <c r="AG167" i="15"/>
  <c r="D156" i="16" s="1"/>
  <c r="AH167" i="15"/>
  <c r="F156" i="16" s="1"/>
  <c r="AI167" i="15"/>
  <c r="W167" i="15" s="1"/>
  <c r="AJ167" i="15"/>
  <c r="X167" i="15" s="1"/>
  <c r="AK167" i="15"/>
  <c r="Y167" i="15" s="1"/>
  <c r="AL167" i="15"/>
  <c r="AM167" i="15"/>
  <c r="AN167" i="15"/>
  <c r="AO167" i="15"/>
  <c r="Z167" i="15" s="1"/>
  <c r="AP167" i="15"/>
  <c r="AA167" i="15" s="1"/>
  <c r="AQ167" i="15"/>
  <c r="AB167" i="15" s="1"/>
  <c r="AR167" i="15"/>
  <c r="AS167" i="15"/>
  <c r="B168" i="15"/>
  <c r="E157" i="16" s="1"/>
  <c r="C168" i="15"/>
  <c r="D168" i="15"/>
  <c r="B157" i="16" s="1"/>
  <c r="AC168" i="15"/>
  <c r="AD168" i="15"/>
  <c r="AE168" i="15"/>
  <c r="AF168" i="15"/>
  <c r="AG168" i="15"/>
  <c r="D157" i="16" s="1"/>
  <c r="AH168" i="15"/>
  <c r="F157" i="16" s="1"/>
  <c r="AI168" i="15"/>
  <c r="W168" i="15" s="1"/>
  <c r="AJ168" i="15"/>
  <c r="X168" i="15" s="1"/>
  <c r="AK168" i="15"/>
  <c r="Y168" i="15" s="1"/>
  <c r="AL168" i="15"/>
  <c r="AM168" i="15"/>
  <c r="AN168" i="15"/>
  <c r="AO168" i="15"/>
  <c r="Z168" i="15" s="1"/>
  <c r="AP168" i="15"/>
  <c r="AA168" i="15" s="1"/>
  <c r="AQ168" i="15"/>
  <c r="AB168" i="15" s="1"/>
  <c r="AR168" i="15"/>
  <c r="AS168" i="15"/>
  <c r="B169" i="15"/>
  <c r="E158" i="16" s="1"/>
  <c r="C169" i="15"/>
  <c r="D169" i="15"/>
  <c r="B158" i="16" s="1"/>
  <c r="AC169" i="15"/>
  <c r="AD169" i="15"/>
  <c r="AE169" i="15"/>
  <c r="AF169" i="15"/>
  <c r="AG169" i="15"/>
  <c r="D158" i="16" s="1"/>
  <c r="AH169" i="15"/>
  <c r="F158" i="16" s="1"/>
  <c r="AI169" i="15"/>
  <c r="W169" i="15" s="1"/>
  <c r="AJ169" i="15"/>
  <c r="X169" i="15" s="1"/>
  <c r="AK169" i="15"/>
  <c r="Y169" i="15" s="1"/>
  <c r="AL169" i="15"/>
  <c r="AM169" i="15"/>
  <c r="AN169" i="15"/>
  <c r="AO169" i="15"/>
  <c r="Z169" i="15" s="1"/>
  <c r="AP169" i="15"/>
  <c r="AA169" i="15" s="1"/>
  <c r="AQ169" i="15"/>
  <c r="AB169" i="15" s="1"/>
  <c r="AR169" i="15"/>
  <c r="AS169" i="15"/>
  <c r="B170" i="15"/>
  <c r="E159" i="16" s="1"/>
  <c r="C170" i="15"/>
  <c r="D170" i="15"/>
  <c r="B159" i="16" s="1"/>
  <c r="AC170" i="15"/>
  <c r="AD170" i="15"/>
  <c r="AE170" i="15"/>
  <c r="AF170" i="15"/>
  <c r="AG170" i="15"/>
  <c r="D159" i="16" s="1"/>
  <c r="AH170" i="15"/>
  <c r="F159" i="16" s="1"/>
  <c r="AI170" i="15"/>
  <c r="W170" i="15" s="1"/>
  <c r="AJ170" i="15"/>
  <c r="X170" i="15" s="1"/>
  <c r="AK170" i="15"/>
  <c r="Y170" i="15" s="1"/>
  <c r="AL170" i="15"/>
  <c r="AM170" i="15"/>
  <c r="AN170" i="15"/>
  <c r="AO170" i="15"/>
  <c r="Z170" i="15" s="1"/>
  <c r="AP170" i="15"/>
  <c r="AA170" i="15" s="1"/>
  <c r="AQ170" i="15"/>
  <c r="AB170" i="15" s="1"/>
  <c r="AR170" i="15"/>
  <c r="AS170" i="15"/>
  <c r="B171" i="15"/>
  <c r="E160" i="16" s="1"/>
  <c r="C171" i="15"/>
  <c r="D171" i="15"/>
  <c r="B160" i="16" s="1"/>
  <c r="AC171" i="15"/>
  <c r="AD171" i="15"/>
  <c r="AE171" i="15"/>
  <c r="AF171" i="15"/>
  <c r="AG171" i="15"/>
  <c r="D160" i="16" s="1"/>
  <c r="AH171" i="15"/>
  <c r="F160" i="16" s="1"/>
  <c r="AI171" i="15"/>
  <c r="W171" i="15" s="1"/>
  <c r="AJ171" i="15"/>
  <c r="X171" i="15" s="1"/>
  <c r="AK171" i="15"/>
  <c r="Y171" i="15" s="1"/>
  <c r="AL171" i="15"/>
  <c r="AM171" i="15"/>
  <c r="AN171" i="15"/>
  <c r="AO171" i="15"/>
  <c r="Z171" i="15" s="1"/>
  <c r="AP171" i="15"/>
  <c r="AA171" i="15" s="1"/>
  <c r="AQ171" i="15"/>
  <c r="AB171" i="15" s="1"/>
  <c r="AR171" i="15"/>
  <c r="AS171" i="15"/>
  <c r="B172" i="15"/>
  <c r="E161" i="16" s="1"/>
  <c r="C172" i="15"/>
  <c r="D172" i="15"/>
  <c r="B161" i="16" s="1"/>
  <c r="AC172" i="15"/>
  <c r="AD172" i="15"/>
  <c r="AE172" i="15"/>
  <c r="AF172" i="15"/>
  <c r="AG172" i="15"/>
  <c r="D161" i="16" s="1"/>
  <c r="AH172" i="15"/>
  <c r="F161" i="16" s="1"/>
  <c r="AI172" i="15"/>
  <c r="W172" i="15" s="1"/>
  <c r="AJ172" i="15"/>
  <c r="X172" i="15" s="1"/>
  <c r="AK172" i="15"/>
  <c r="Y172" i="15" s="1"/>
  <c r="AL172" i="15"/>
  <c r="AM172" i="15"/>
  <c r="AN172" i="15"/>
  <c r="AO172" i="15"/>
  <c r="Z172" i="15" s="1"/>
  <c r="AP172" i="15"/>
  <c r="AA172" i="15" s="1"/>
  <c r="AQ172" i="15"/>
  <c r="AB172" i="15" s="1"/>
  <c r="AR172" i="15"/>
  <c r="AS172" i="15"/>
  <c r="B173" i="15"/>
  <c r="E162" i="16" s="1"/>
  <c r="C173" i="15"/>
  <c r="D173" i="15"/>
  <c r="B162" i="16" s="1"/>
  <c r="AC173" i="15"/>
  <c r="AD173" i="15"/>
  <c r="AE173" i="15"/>
  <c r="AF173" i="15"/>
  <c r="AG173" i="15"/>
  <c r="D162" i="16" s="1"/>
  <c r="AH173" i="15"/>
  <c r="F162" i="16" s="1"/>
  <c r="AI173" i="15"/>
  <c r="W173" i="15" s="1"/>
  <c r="AJ173" i="15"/>
  <c r="X173" i="15" s="1"/>
  <c r="AK173" i="15"/>
  <c r="Y173" i="15" s="1"/>
  <c r="AL173" i="15"/>
  <c r="AM173" i="15"/>
  <c r="AN173" i="15"/>
  <c r="AO173" i="15"/>
  <c r="Z173" i="15" s="1"/>
  <c r="AP173" i="15"/>
  <c r="AA173" i="15" s="1"/>
  <c r="AQ173" i="15"/>
  <c r="AB173" i="15" s="1"/>
  <c r="AR173" i="15"/>
  <c r="AS173" i="15"/>
  <c r="B174" i="15"/>
  <c r="E163" i="16" s="1"/>
  <c r="C174" i="15"/>
  <c r="D174" i="15"/>
  <c r="B163" i="16" s="1"/>
  <c r="AC174" i="15"/>
  <c r="AD174" i="15"/>
  <c r="AE174" i="15"/>
  <c r="AF174" i="15"/>
  <c r="AG174" i="15"/>
  <c r="D163" i="16" s="1"/>
  <c r="AH174" i="15"/>
  <c r="F163" i="16" s="1"/>
  <c r="AI174" i="15"/>
  <c r="W174" i="15" s="1"/>
  <c r="AJ174" i="15"/>
  <c r="X174" i="15" s="1"/>
  <c r="AK174" i="15"/>
  <c r="Y174" i="15" s="1"/>
  <c r="AL174" i="15"/>
  <c r="AM174" i="15"/>
  <c r="AN174" i="15"/>
  <c r="AO174" i="15"/>
  <c r="Z174" i="15" s="1"/>
  <c r="AP174" i="15"/>
  <c r="AA174" i="15" s="1"/>
  <c r="AQ174" i="15"/>
  <c r="AB174" i="15" s="1"/>
  <c r="AR174" i="15"/>
  <c r="AS174" i="15"/>
  <c r="B175" i="15"/>
  <c r="E164" i="16" s="1"/>
  <c r="C175" i="15"/>
  <c r="D175" i="15"/>
  <c r="B164" i="16" s="1"/>
  <c r="AC175" i="15"/>
  <c r="AD175" i="15"/>
  <c r="AE175" i="15"/>
  <c r="AF175" i="15"/>
  <c r="AG175" i="15"/>
  <c r="D164" i="16" s="1"/>
  <c r="AH175" i="15"/>
  <c r="F164" i="16" s="1"/>
  <c r="AI175" i="15"/>
  <c r="W175" i="15" s="1"/>
  <c r="AJ175" i="15"/>
  <c r="X175" i="15" s="1"/>
  <c r="AK175" i="15"/>
  <c r="Y175" i="15" s="1"/>
  <c r="AL175" i="15"/>
  <c r="AM175" i="15"/>
  <c r="AN175" i="15"/>
  <c r="AO175" i="15"/>
  <c r="Z175" i="15" s="1"/>
  <c r="AP175" i="15"/>
  <c r="AA175" i="15" s="1"/>
  <c r="AQ175" i="15"/>
  <c r="AB175" i="15" s="1"/>
  <c r="AR175" i="15"/>
  <c r="AS175" i="15"/>
  <c r="B176" i="15"/>
  <c r="E165" i="16" s="1"/>
  <c r="C176" i="15"/>
  <c r="D176" i="15"/>
  <c r="B165" i="16" s="1"/>
  <c r="AC176" i="15"/>
  <c r="AD176" i="15"/>
  <c r="AE176" i="15"/>
  <c r="AF176" i="15"/>
  <c r="AG176" i="15"/>
  <c r="D165" i="16" s="1"/>
  <c r="AH176" i="15"/>
  <c r="F165" i="16" s="1"/>
  <c r="AI176" i="15"/>
  <c r="W176" i="15" s="1"/>
  <c r="AJ176" i="15"/>
  <c r="X176" i="15" s="1"/>
  <c r="AK176" i="15"/>
  <c r="Y176" i="15" s="1"/>
  <c r="AL176" i="15"/>
  <c r="AM176" i="15"/>
  <c r="AN176" i="15"/>
  <c r="AO176" i="15"/>
  <c r="Z176" i="15" s="1"/>
  <c r="AP176" i="15"/>
  <c r="AA176" i="15" s="1"/>
  <c r="AQ176" i="15"/>
  <c r="AB176" i="15" s="1"/>
  <c r="AR176" i="15"/>
  <c r="AS176" i="15"/>
  <c r="B177" i="15"/>
  <c r="E166" i="16" s="1"/>
  <c r="C177" i="15"/>
  <c r="D177" i="15"/>
  <c r="B166" i="16" s="1"/>
  <c r="AC177" i="15"/>
  <c r="AD177" i="15"/>
  <c r="AE177" i="15"/>
  <c r="AF177" i="15"/>
  <c r="AG177" i="15"/>
  <c r="D166" i="16" s="1"/>
  <c r="AH177" i="15"/>
  <c r="F166" i="16" s="1"/>
  <c r="AI177" i="15"/>
  <c r="W177" i="15" s="1"/>
  <c r="AJ177" i="15"/>
  <c r="X177" i="15" s="1"/>
  <c r="AK177" i="15"/>
  <c r="Y177" i="15" s="1"/>
  <c r="AL177" i="15"/>
  <c r="AM177" i="15"/>
  <c r="AN177" i="15"/>
  <c r="AO177" i="15"/>
  <c r="Z177" i="15" s="1"/>
  <c r="AP177" i="15"/>
  <c r="AA177" i="15" s="1"/>
  <c r="AQ177" i="15"/>
  <c r="AB177" i="15" s="1"/>
  <c r="AR177" i="15"/>
  <c r="AS177" i="15"/>
  <c r="B178" i="15"/>
  <c r="E167" i="16" s="1"/>
  <c r="C178" i="15"/>
  <c r="D178" i="15"/>
  <c r="B167" i="16" s="1"/>
  <c r="AC178" i="15"/>
  <c r="AD178" i="15"/>
  <c r="AE178" i="15"/>
  <c r="AF178" i="15"/>
  <c r="AG178" i="15"/>
  <c r="D167" i="16" s="1"/>
  <c r="AH178" i="15"/>
  <c r="F167" i="16" s="1"/>
  <c r="AI178" i="15"/>
  <c r="W178" i="15" s="1"/>
  <c r="AJ178" i="15"/>
  <c r="X178" i="15" s="1"/>
  <c r="AK178" i="15"/>
  <c r="Y178" i="15" s="1"/>
  <c r="AL178" i="15"/>
  <c r="AM178" i="15"/>
  <c r="AN178" i="15"/>
  <c r="AO178" i="15"/>
  <c r="Z178" i="15" s="1"/>
  <c r="AP178" i="15"/>
  <c r="AA178" i="15" s="1"/>
  <c r="AQ178" i="15"/>
  <c r="AB178" i="15" s="1"/>
  <c r="AR178" i="15"/>
  <c r="AS178" i="15"/>
  <c r="B179" i="15"/>
  <c r="E168" i="16" s="1"/>
  <c r="C179" i="15"/>
  <c r="D179" i="15"/>
  <c r="B168" i="16" s="1"/>
  <c r="AC179" i="15"/>
  <c r="AD179" i="15"/>
  <c r="AE179" i="15"/>
  <c r="AF179" i="15"/>
  <c r="AG179" i="15"/>
  <c r="D168" i="16" s="1"/>
  <c r="AH179" i="15"/>
  <c r="F168" i="16" s="1"/>
  <c r="AI179" i="15"/>
  <c r="W179" i="15" s="1"/>
  <c r="AJ179" i="15"/>
  <c r="X179" i="15" s="1"/>
  <c r="AK179" i="15"/>
  <c r="Y179" i="15" s="1"/>
  <c r="AL179" i="15"/>
  <c r="AM179" i="15"/>
  <c r="AN179" i="15"/>
  <c r="AO179" i="15"/>
  <c r="Z179" i="15" s="1"/>
  <c r="AP179" i="15"/>
  <c r="AA179" i="15" s="1"/>
  <c r="AQ179" i="15"/>
  <c r="AB179" i="15" s="1"/>
  <c r="AR179" i="15"/>
  <c r="AS179" i="15"/>
  <c r="B180" i="15"/>
  <c r="E169" i="16" s="1"/>
  <c r="C180" i="15"/>
  <c r="D180" i="15"/>
  <c r="B169" i="16" s="1"/>
  <c r="AC180" i="15"/>
  <c r="AD180" i="15"/>
  <c r="AE180" i="15"/>
  <c r="AF180" i="15"/>
  <c r="AG180" i="15"/>
  <c r="D169" i="16" s="1"/>
  <c r="AH180" i="15"/>
  <c r="F169" i="16" s="1"/>
  <c r="AI180" i="15"/>
  <c r="W180" i="15" s="1"/>
  <c r="AJ180" i="15"/>
  <c r="X180" i="15" s="1"/>
  <c r="AK180" i="15"/>
  <c r="Y180" i="15" s="1"/>
  <c r="AL180" i="15"/>
  <c r="AM180" i="15"/>
  <c r="AN180" i="15"/>
  <c r="AO180" i="15"/>
  <c r="Z180" i="15" s="1"/>
  <c r="AP180" i="15"/>
  <c r="AA180" i="15" s="1"/>
  <c r="AQ180" i="15"/>
  <c r="AB180" i="15" s="1"/>
  <c r="AR180" i="15"/>
  <c r="AS180" i="15"/>
  <c r="B181" i="15"/>
  <c r="E170" i="16" s="1"/>
  <c r="C181" i="15"/>
  <c r="D181" i="15"/>
  <c r="B170" i="16" s="1"/>
  <c r="AC181" i="15"/>
  <c r="AD181" i="15"/>
  <c r="AE181" i="15"/>
  <c r="AF181" i="15"/>
  <c r="AG181" i="15"/>
  <c r="D170" i="16" s="1"/>
  <c r="AH181" i="15"/>
  <c r="F170" i="16" s="1"/>
  <c r="AI181" i="15"/>
  <c r="W181" i="15" s="1"/>
  <c r="AJ181" i="15"/>
  <c r="X181" i="15" s="1"/>
  <c r="AK181" i="15"/>
  <c r="Y181" i="15" s="1"/>
  <c r="AL181" i="15"/>
  <c r="AM181" i="15"/>
  <c r="AN181" i="15"/>
  <c r="AO181" i="15"/>
  <c r="Z181" i="15" s="1"/>
  <c r="AP181" i="15"/>
  <c r="AA181" i="15" s="1"/>
  <c r="AQ181" i="15"/>
  <c r="AB181" i="15" s="1"/>
  <c r="AR181" i="15"/>
  <c r="AS181" i="15"/>
  <c r="B182" i="15"/>
  <c r="E171" i="16" s="1"/>
  <c r="C182" i="15"/>
  <c r="D182" i="15"/>
  <c r="B171" i="16" s="1"/>
  <c r="AC182" i="15"/>
  <c r="AD182" i="15"/>
  <c r="AE182" i="15"/>
  <c r="AF182" i="15"/>
  <c r="AG182" i="15"/>
  <c r="D171" i="16" s="1"/>
  <c r="AH182" i="15"/>
  <c r="F171" i="16" s="1"/>
  <c r="AI182" i="15"/>
  <c r="W182" i="15" s="1"/>
  <c r="AJ182" i="15"/>
  <c r="X182" i="15" s="1"/>
  <c r="AK182" i="15"/>
  <c r="Y182" i="15" s="1"/>
  <c r="AL182" i="15"/>
  <c r="AM182" i="15"/>
  <c r="AN182" i="15"/>
  <c r="AO182" i="15"/>
  <c r="Z182" i="15" s="1"/>
  <c r="AP182" i="15"/>
  <c r="AA182" i="15" s="1"/>
  <c r="AQ182" i="15"/>
  <c r="AB182" i="15" s="1"/>
  <c r="AR182" i="15"/>
  <c r="AS182" i="15"/>
  <c r="B183" i="15"/>
  <c r="E172" i="16" s="1"/>
  <c r="C183" i="15"/>
  <c r="D183" i="15"/>
  <c r="B172" i="16" s="1"/>
  <c r="AC183" i="15"/>
  <c r="AD183" i="15"/>
  <c r="AE183" i="15"/>
  <c r="AF183" i="15"/>
  <c r="AG183" i="15"/>
  <c r="D172" i="16" s="1"/>
  <c r="AH183" i="15"/>
  <c r="F172" i="16" s="1"/>
  <c r="AI183" i="15"/>
  <c r="W183" i="15" s="1"/>
  <c r="AJ183" i="15"/>
  <c r="X183" i="15" s="1"/>
  <c r="AK183" i="15"/>
  <c r="Y183" i="15" s="1"/>
  <c r="AL183" i="15"/>
  <c r="AM183" i="15"/>
  <c r="AN183" i="15"/>
  <c r="AO183" i="15"/>
  <c r="Z183" i="15" s="1"/>
  <c r="AP183" i="15"/>
  <c r="AA183" i="15" s="1"/>
  <c r="AQ183" i="15"/>
  <c r="AB183" i="15" s="1"/>
  <c r="AR183" i="15"/>
  <c r="AS183" i="15"/>
  <c r="B184" i="15"/>
  <c r="E173" i="16" s="1"/>
  <c r="C184" i="15"/>
  <c r="D184" i="15"/>
  <c r="B173" i="16" s="1"/>
  <c r="AC184" i="15"/>
  <c r="AD184" i="15"/>
  <c r="AE184" i="15"/>
  <c r="AF184" i="15"/>
  <c r="AG184" i="15"/>
  <c r="D173" i="16" s="1"/>
  <c r="AH184" i="15"/>
  <c r="F173" i="16" s="1"/>
  <c r="AI184" i="15"/>
  <c r="W184" i="15" s="1"/>
  <c r="AJ184" i="15"/>
  <c r="X184" i="15" s="1"/>
  <c r="AK184" i="15"/>
  <c r="Y184" i="15" s="1"/>
  <c r="AL184" i="15"/>
  <c r="AM184" i="15"/>
  <c r="AN184" i="15"/>
  <c r="AO184" i="15"/>
  <c r="Z184" i="15" s="1"/>
  <c r="AP184" i="15"/>
  <c r="AA184" i="15" s="1"/>
  <c r="AQ184" i="15"/>
  <c r="AB184" i="15" s="1"/>
  <c r="AR184" i="15"/>
  <c r="AS184" i="15"/>
  <c r="B185" i="15"/>
  <c r="E174" i="16" s="1"/>
  <c r="C185" i="15"/>
  <c r="D185" i="15"/>
  <c r="B174" i="16" s="1"/>
  <c r="AC185" i="15"/>
  <c r="AD185" i="15"/>
  <c r="AE185" i="15"/>
  <c r="AF185" i="15"/>
  <c r="AG185" i="15"/>
  <c r="D174" i="16" s="1"/>
  <c r="AH185" i="15"/>
  <c r="F174" i="16" s="1"/>
  <c r="AI185" i="15"/>
  <c r="W185" i="15" s="1"/>
  <c r="AJ185" i="15"/>
  <c r="X185" i="15" s="1"/>
  <c r="AK185" i="15"/>
  <c r="Y185" i="15" s="1"/>
  <c r="AL185" i="15"/>
  <c r="AM185" i="15"/>
  <c r="AN185" i="15"/>
  <c r="AO185" i="15"/>
  <c r="Z185" i="15" s="1"/>
  <c r="AP185" i="15"/>
  <c r="AA185" i="15" s="1"/>
  <c r="AQ185" i="15"/>
  <c r="AB185" i="15" s="1"/>
  <c r="AR185" i="15"/>
  <c r="AS185" i="15"/>
  <c r="B186" i="15"/>
  <c r="E175" i="16" s="1"/>
  <c r="C186" i="15"/>
  <c r="D186" i="15"/>
  <c r="B175" i="16" s="1"/>
  <c r="AC186" i="15"/>
  <c r="AD186" i="15"/>
  <c r="AE186" i="15"/>
  <c r="AF186" i="15"/>
  <c r="AG186" i="15"/>
  <c r="D175" i="16" s="1"/>
  <c r="AH186" i="15"/>
  <c r="F175" i="16" s="1"/>
  <c r="AI186" i="15"/>
  <c r="W186" i="15" s="1"/>
  <c r="AJ186" i="15"/>
  <c r="X186" i="15" s="1"/>
  <c r="AK186" i="15"/>
  <c r="Y186" i="15" s="1"/>
  <c r="AL186" i="15"/>
  <c r="AM186" i="15"/>
  <c r="AN186" i="15"/>
  <c r="AO186" i="15"/>
  <c r="Z186" i="15" s="1"/>
  <c r="AP186" i="15"/>
  <c r="AA186" i="15" s="1"/>
  <c r="AQ186" i="15"/>
  <c r="AB186" i="15" s="1"/>
  <c r="AR186" i="15"/>
  <c r="AS186" i="15"/>
  <c r="B187" i="15"/>
  <c r="E176" i="16" s="1"/>
  <c r="C187" i="15"/>
  <c r="D187" i="15"/>
  <c r="B176" i="16" s="1"/>
  <c r="AC187" i="15"/>
  <c r="AD187" i="15"/>
  <c r="AE187" i="15"/>
  <c r="AF187" i="15"/>
  <c r="AG187" i="15"/>
  <c r="D176" i="16" s="1"/>
  <c r="AH187" i="15"/>
  <c r="F176" i="16" s="1"/>
  <c r="AI187" i="15"/>
  <c r="W187" i="15" s="1"/>
  <c r="AJ187" i="15"/>
  <c r="X187" i="15" s="1"/>
  <c r="AK187" i="15"/>
  <c r="Y187" i="15" s="1"/>
  <c r="AL187" i="15"/>
  <c r="AM187" i="15"/>
  <c r="AN187" i="15"/>
  <c r="AO187" i="15"/>
  <c r="Z187" i="15" s="1"/>
  <c r="AP187" i="15"/>
  <c r="AA187" i="15" s="1"/>
  <c r="AQ187" i="15"/>
  <c r="AB187" i="15" s="1"/>
  <c r="AR187" i="15"/>
  <c r="AS187" i="15"/>
  <c r="B188" i="15"/>
  <c r="E177" i="16" s="1"/>
  <c r="C188" i="15"/>
  <c r="D188" i="15"/>
  <c r="B177" i="16" s="1"/>
  <c r="AC188" i="15"/>
  <c r="AD188" i="15"/>
  <c r="AE188" i="15"/>
  <c r="AF188" i="15"/>
  <c r="AG188" i="15"/>
  <c r="D177" i="16" s="1"/>
  <c r="AH188" i="15"/>
  <c r="F177" i="16" s="1"/>
  <c r="AI188" i="15"/>
  <c r="W188" i="15" s="1"/>
  <c r="AJ188" i="15"/>
  <c r="X188" i="15" s="1"/>
  <c r="AK188" i="15"/>
  <c r="Y188" i="15" s="1"/>
  <c r="AL188" i="15"/>
  <c r="AM188" i="15"/>
  <c r="AN188" i="15"/>
  <c r="AO188" i="15"/>
  <c r="Z188" i="15" s="1"/>
  <c r="AP188" i="15"/>
  <c r="AA188" i="15" s="1"/>
  <c r="AQ188" i="15"/>
  <c r="AB188" i="15" s="1"/>
  <c r="AR188" i="15"/>
  <c r="AS188" i="15"/>
  <c r="B189" i="15"/>
  <c r="E178" i="16" s="1"/>
  <c r="C189" i="15"/>
  <c r="D189" i="15"/>
  <c r="B178" i="16" s="1"/>
  <c r="AC189" i="15"/>
  <c r="AD189" i="15"/>
  <c r="AE189" i="15"/>
  <c r="AF189" i="15"/>
  <c r="AG189" i="15"/>
  <c r="D178" i="16" s="1"/>
  <c r="AH189" i="15"/>
  <c r="F178" i="16" s="1"/>
  <c r="AI189" i="15"/>
  <c r="W189" i="15" s="1"/>
  <c r="AJ189" i="15"/>
  <c r="X189" i="15" s="1"/>
  <c r="AK189" i="15"/>
  <c r="Y189" i="15" s="1"/>
  <c r="AL189" i="15"/>
  <c r="AM189" i="15"/>
  <c r="AN189" i="15"/>
  <c r="AO189" i="15"/>
  <c r="Z189" i="15" s="1"/>
  <c r="AP189" i="15"/>
  <c r="AA189" i="15" s="1"/>
  <c r="AQ189" i="15"/>
  <c r="AB189" i="15" s="1"/>
  <c r="AR189" i="15"/>
  <c r="AS189" i="15"/>
  <c r="B190" i="15"/>
  <c r="E179" i="16" s="1"/>
  <c r="C190" i="15"/>
  <c r="D190" i="15"/>
  <c r="B179" i="16" s="1"/>
  <c r="AC190" i="15"/>
  <c r="AD190" i="15"/>
  <c r="AE190" i="15"/>
  <c r="AF190" i="15"/>
  <c r="AG190" i="15"/>
  <c r="D179" i="16" s="1"/>
  <c r="AH190" i="15"/>
  <c r="F179" i="16" s="1"/>
  <c r="AI190" i="15"/>
  <c r="W190" i="15" s="1"/>
  <c r="AJ190" i="15"/>
  <c r="X190" i="15" s="1"/>
  <c r="AK190" i="15"/>
  <c r="Y190" i="15" s="1"/>
  <c r="AL190" i="15"/>
  <c r="AM190" i="15"/>
  <c r="AN190" i="15"/>
  <c r="AO190" i="15"/>
  <c r="Z190" i="15" s="1"/>
  <c r="AP190" i="15"/>
  <c r="AA190" i="15" s="1"/>
  <c r="AQ190" i="15"/>
  <c r="AB190" i="15" s="1"/>
  <c r="AR190" i="15"/>
  <c r="AS190" i="15"/>
  <c r="B191" i="15"/>
  <c r="E180" i="16" s="1"/>
  <c r="C191" i="15"/>
  <c r="D191" i="15"/>
  <c r="B180" i="16" s="1"/>
  <c r="AC191" i="15"/>
  <c r="AD191" i="15"/>
  <c r="AE191" i="15"/>
  <c r="AF191" i="15"/>
  <c r="AG191" i="15"/>
  <c r="D180" i="16" s="1"/>
  <c r="AH191" i="15"/>
  <c r="F180" i="16" s="1"/>
  <c r="AI191" i="15"/>
  <c r="W191" i="15" s="1"/>
  <c r="AJ191" i="15"/>
  <c r="X191" i="15" s="1"/>
  <c r="AK191" i="15"/>
  <c r="Y191" i="15" s="1"/>
  <c r="AL191" i="15"/>
  <c r="AM191" i="15"/>
  <c r="AN191" i="15"/>
  <c r="AO191" i="15"/>
  <c r="Z191" i="15" s="1"/>
  <c r="AP191" i="15"/>
  <c r="AA191" i="15" s="1"/>
  <c r="AQ191" i="15"/>
  <c r="AB191" i="15" s="1"/>
  <c r="AR191" i="15"/>
  <c r="AS191" i="15"/>
  <c r="B192" i="15"/>
  <c r="E181" i="16" s="1"/>
  <c r="C192" i="15"/>
  <c r="D192" i="15"/>
  <c r="B181" i="16" s="1"/>
  <c r="AC192" i="15"/>
  <c r="AD192" i="15"/>
  <c r="AE192" i="15"/>
  <c r="AF192" i="15"/>
  <c r="AG192" i="15"/>
  <c r="D181" i="16" s="1"/>
  <c r="AH192" i="15"/>
  <c r="F181" i="16" s="1"/>
  <c r="AI192" i="15"/>
  <c r="W192" i="15" s="1"/>
  <c r="AJ192" i="15"/>
  <c r="X192" i="15" s="1"/>
  <c r="AK192" i="15"/>
  <c r="Y192" i="15" s="1"/>
  <c r="AL192" i="15"/>
  <c r="AM192" i="15"/>
  <c r="AN192" i="15"/>
  <c r="AO192" i="15"/>
  <c r="Z192" i="15" s="1"/>
  <c r="AP192" i="15"/>
  <c r="AA192" i="15" s="1"/>
  <c r="AQ192" i="15"/>
  <c r="AB192" i="15" s="1"/>
  <c r="AR192" i="15"/>
  <c r="AS192" i="15"/>
  <c r="B193" i="15"/>
  <c r="E182" i="16" s="1"/>
  <c r="C193" i="15"/>
  <c r="D193" i="15"/>
  <c r="B182" i="16" s="1"/>
  <c r="AC193" i="15"/>
  <c r="AD193" i="15"/>
  <c r="AE193" i="15"/>
  <c r="AF193" i="15"/>
  <c r="AG193" i="15"/>
  <c r="D182" i="16" s="1"/>
  <c r="AH193" i="15"/>
  <c r="F182" i="16" s="1"/>
  <c r="AI193" i="15"/>
  <c r="W193" i="15" s="1"/>
  <c r="AJ193" i="15"/>
  <c r="X193" i="15" s="1"/>
  <c r="AK193" i="15"/>
  <c r="Y193" i="15" s="1"/>
  <c r="AL193" i="15"/>
  <c r="AM193" i="15"/>
  <c r="AN193" i="15"/>
  <c r="AO193" i="15"/>
  <c r="Z193" i="15" s="1"/>
  <c r="AP193" i="15"/>
  <c r="AA193" i="15" s="1"/>
  <c r="AQ193" i="15"/>
  <c r="AB193" i="15" s="1"/>
  <c r="AR193" i="15"/>
  <c r="AS193" i="15"/>
  <c r="B194" i="15"/>
  <c r="E183" i="16" s="1"/>
  <c r="C194" i="15"/>
  <c r="D194" i="15"/>
  <c r="B183" i="16" s="1"/>
  <c r="AC194" i="15"/>
  <c r="AD194" i="15"/>
  <c r="AE194" i="15"/>
  <c r="AF194" i="15"/>
  <c r="AG194" i="15"/>
  <c r="D183" i="16" s="1"/>
  <c r="AH194" i="15"/>
  <c r="F183" i="16" s="1"/>
  <c r="AI194" i="15"/>
  <c r="W194" i="15" s="1"/>
  <c r="AJ194" i="15"/>
  <c r="X194" i="15" s="1"/>
  <c r="AK194" i="15"/>
  <c r="Y194" i="15" s="1"/>
  <c r="AL194" i="15"/>
  <c r="AM194" i="15"/>
  <c r="AN194" i="15"/>
  <c r="AO194" i="15"/>
  <c r="Z194" i="15" s="1"/>
  <c r="AP194" i="15"/>
  <c r="AA194" i="15" s="1"/>
  <c r="AQ194" i="15"/>
  <c r="AB194" i="15" s="1"/>
  <c r="AR194" i="15"/>
  <c r="AS194" i="15"/>
  <c r="B195" i="15"/>
  <c r="E184" i="16" s="1"/>
  <c r="C195" i="15"/>
  <c r="D195" i="15"/>
  <c r="B184" i="16" s="1"/>
  <c r="AC195" i="15"/>
  <c r="AD195" i="15"/>
  <c r="AE195" i="15"/>
  <c r="AF195" i="15"/>
  <c r="AG195" i="15"/>
  <c r="D184" i="16" s="1"/>
  <c r="AH195" i="15"/>
  <c r="F184" i="16" s="1"/>
  <c r="AI195" i="15"/>
  <c r="W195" i="15" s="1"/>
  <c r="AJ195" i="15"/>
  <c r="X195" i="15" s="1"/>
  <c r="AK195" i="15"/>
  <c r="Y195" i="15" s="1"/>
  <c r="AL195" i="15"/>
  <c r="AM195" i="15"/>
  <c r="AN195" i="15"/>
  <c r="AO195" i="15"/>
  <c r="Z195" i="15" s="1"/>
  <c r="AP195" i="15"/>
  <c r="AA195" i="15" s="1"/>
  <c r="AQ195" i="15"/>
  <c r="AB195" i="15" s="1"/>
  <c r="AR195" i="15"/>
  <c r="AS195" i="15"/>
  <c r="B196" i="15"/>
  <c r="E185" i="16" s="1"/>
  <c r="C196" i="15"/>
  <c r="D196" i="15"/>
  <c r="B185" i="16" s="1"/>
  <c r="AC196" i="15"/>
  <c r="AD196" i="15"/>
  <c r="AE196" i="15"/>
  <c r="AF196" i="15"/>
  <c r="AG196" i="15"/>
  <c r="D185" i="16" s="1"/>
  <c r="AH196" i="15"/>
  <c r="F185" i="16" s="1"/>
  <c r="AI196" i="15"/>
  <c r="W196" i="15" s="1"/>
  <c r="AJ196" i="15"/>
  <c r="X196" i="15" s="1"/>
  <c r="AK196" i="15"/>
  <c r="Y196" i="15" s="1"/>
  <c r="AL196" i="15"/>
  <c r="AM196" i="15"/>
  <c r="AN196" i="15"/>
  <c r="AO196" i="15"/>
  <c r="Z196" i="15" s="1"/>
  <c r="AP196" i="15"/>
  <c r="AA196" i="15" s="1"/>
  <c r="AQ196" i="15"/>
  <c r="AB196" i="15" s="1"/>
  <c r="AR196" i="15"/>
  <c r="AS196" i="15"/>
  <c r="B197" i="15"/>
  <c r="E186" i="16" s="1"/>
  <c r="C197" i="15"/>
  <c r="D197" i="15"/>
  <c r="B186" i="16" s="1"/>
  <c r="AC197" i="15"/>
  <c r="AD197" i="15"/>
  <c r="AE197" i="15"/>
  <c r="AF197" i="15"/>
  <c r="AG197" i="15"/>
  <c r="D186" i="16" s="1"/>
  <c r="AH197" i="15"/>
  <c r="F186" i="16" s="1"/>
  <c r="AI197" i="15"/>
  <c r="W197" i="15" s="1"/>
  <c r="AJ197" i="15"/>
  <c r="X197" i="15" s="1"/>
  <c r="AK197" i="15"/>
  <c r="Y197" i="15" s="1"/>
  <c r="AL197" i="15"/>
  <c r="AM197" i="15"/>
  <c r="AN197" i="15"/>
  <c r="AO197" i="15"/>
  <c r="Z197" i="15" s="1"/>
  <c r="AP197" i="15"/>
  <c r="AA197" i="15" s="1"/>
  <c r="AQ197" i="15"/>
  <c r="AB197" i="15" s="1"/>
  <c r="AR197" i="15"/>
  <c r="AS197" i="15"/>
  <c r="B198" i="15"/>
  <c r="E187" i="16" s="1"/>
  <c r="C198" i="15"/>
  <c r="D198" i="15"/>
  <c r="B187" i="16" s="1"/>
  <c r="AC198" i="15"/>
  <c r="AD198" i="15"/>
  <c r="AE198" i="15"/>
  <c r="AF198" i="15"/>
  <c r="AG198" i="15"/>
  <c r="D187" i="16" s="1"/>
  <c r="AH198" i="15"/>
  <c r="F187" i="16" s="1"/>
  <c r="AI198" i="15"/>
  <c r="W198" i="15" s="1"/>
  <c r="AJ198" i="15"/>
  <c r="X198" i="15" s="1"/>
  <c r="AK198" i="15"/>
  <c r="Y198" i="15" s="1"/>
  <c r="AL198" i="15"/>
  <c r="AM198" i="15"/>
  <c r="AN198" i="15"/>
  <c r="AO198" i="15"/>
  <c r="Z198" i="15" s="1"/>
  <c r="AP198" i="15"/>
  <c r="AA198" i="15" s="1"/>
  <c r="AQ198" i="15"/>
  <c r="AB198" i="15" s="1"/>
  <c r="AR198" i="15"/>
  <c r="AS198" i="15"/>
  <c r="B199" i="15"/>
  <c r="E188" i="16" s="1"/>
  <c r="C199" i="15"/>
  <c r="D199" i="15"/>
  <c r="B188" i="16" s="1"/>
  <c r="AC199" i="15"/>
  <c r="AD199" i="15"/>
  <c r="AE199" i="15"/>
  <c r="AF199" i="15"/>
  <c r="AG199" i="15"/>
  <c r="D188" i="16" s="1"/>
  <c r="AH199" i="15"/>
  <c r="F188" i="16" s="1"/>
  <c r="AI199" i="15"/>
  <c r="W199" i="15" s="1"/>
  <c r="AJ199" i="15"/>
  <c r="X199" i="15" s="1"/>
  <c r="AK199" i="15"/>
  <c r="Y199" i="15" s="1"/>
  <c r="AL199" i="15"/>
  <c r="AM199" i="15"/>
  <c r="AN199" i="15"/>
  <c r="AO199" i="15"/>
  <c r="Z199" i="15" s="1"/>
  <c r="AP199" i="15"/>
  <c r="AA199" i="15" s="1"/>
  <c r="AQ199" i="15"/>
  <c r="AB199" i="15" s="1"/>
  <c r="AR199" i="15"/>
  <c r="AS199" i="15"/>
  <c r="B200" i="15"/>
  <c r="E189" i="16" s="1"/>
  <c r="C200" i="15"/>
  <c r="D200" i="15"/>
  <c r="B189" i="16" s="1"/>
  <c r="AC200" i="15"/>
  <c r="AD200" i="15"/>
  <c r="AE200" i="15"/>
  <c r="AF200" i="15"/>
  <c r="AG200" i="15"/>
  <c r="D189" i="16" s="1"/>
  <c r="AH200" i="15"/>
  <c r="F189" i="16" s="1"/>
  <c r="AI200" i="15"/>
  <c r="W200" i="15" s="1"/>
  <c r="AJ200" i="15"/>
  <c r="X200" i="15" s="1"/>
  <c r="AK200" i="15"/>
  <c r="Y200" i="15" s="1"/>
  <c r="AL200" i="15"/>
  <c r="AM200" i="15"/>
  <c r="AN200" i="15"/>
  <c r="AO200" i="15"/>
  <c r="Z200" i="15" s="1"/>
  <c r="AP200" i="15"/>
  <c r="AA200" i="15" s="1"/>
  <c r="AQ200" i="15"/>
  <c r="AB200" i="15" s="1"/>
  <c r="AR200" i="15"/>
  <c r="AS200" i="15"/>
  <c r="B201" i="15"/>
  <c r="E190" i="16" s="1"/>
  <c r="C201" i="15"/>
  <c r="D201" i="15"/>
  <c r="B190" i="16" s="1"/>
  <c r="AC201" i="15"/>
  <c r="AD201" i="15"/>
  <c r="AE201" i="15"/>
  <c r="AF201" i="15"/>
  <c r="AG201" i="15"/>
  <c r="D190" i="16" s="1"/>
  <c r="AH201" i="15"/>
  <c r="F190" i="16" s="1"/>
  <c r="AI201" i="15"/>
  <c r="W201" i="15" s="1"/>
  <c r="AJ201" i="15"/>
  <c r="X201" i="15" s="1"/>
  <c r="AK201" i="15"/>
  <c r="Y201" i="15" s="1"/>
  <c r="AL201" i="15"/>
  <c r="AM201" i="15"/>
  <c r="AN201" i="15"/>
  <c r="AO201" i="15"/>
  <c r="Z201" i="15" s="1"/>
  <c r="AP201" i="15"/>
  <c r="AA201" i="15" s="1"/>
  <c r="AQ201" i="15"/>
  <c r="AB201" i="15" s="1"/>
  <c r="AR201" i="15"/>
  <c r="AS201" i="15"/>
  <c r="B202" i="15"/>
  <c r="E191" i="16" s="1"/>
  <c r="C202" i="15"/>
  <c r="D202" i="15"/>
  <c r="B191" i="16" s="1"/>
  <c r="AC202" i="15"/>
  <c r="AD202" i="15"/>
  <c r="AE202" i="15"/>
  <c r="AF202" i="15"/>
  <c r="AG202" i="15"/>
  <c r="D191" i="16" s="1"/>
  <c r="AH202" i="15"/>
  <c r="F191" i="16" s="1"/>
  <c r="AI202" i="15"/>
  <c r="W202" i="15" s="1"/>
  <c r="AJ202" i="15"/>
  <c r="X202" i="15" s="1"/>
  <c r="AK202" i="15"/>
  <c r="Y202" i="15" s="1"/>
  <c r="AL202" i="15"/>
  <c r="AM202" i="15"/>
  <c r="AN202" i="15"/>
  <c r="AO202" i="15"/>
  <c r="Z202" i="15" s="1"/>
  <c r="AP202" i="15"/>
  <c r="AA202" i="15" s="1"/>
  <c r="AQ202" i="15"/>
  <c r="AB202" i="15" s="1"/>
  <c r="AR202" i="15"/>
  <c r="AS202" i="15"/>
  <c r="B203" i="15"/>
  <c r="E192" i="16" s="1"/>
  <c r="C203" i="15"/>
  <c r="D203" i="15"/>
  <c r="B192" i="16" s="1"/>
  <c r="AC203" i="15"/>
  <c r="AD203" i="15"/>
  <c r="AE203" i="15"/>
  <c r="AF203" i="15"/>
  <c r="AG203" i="15"/>
  <c r="D192" i="16" s="1"/>
  <c r="AH203" i="15"/>
  <c r="F192" i="16" s="1"/>
  <c r="AI203" i="15"/>
  <c r="W203" i="15" s="1"/>
  <c r="AJ203" i="15"/>
  <c r="X203" i="15" s="1"/>
  <c r="AK203" i="15"/>
  <c r="Y203" i="15" s="1"/>
  <c r="AL203" i="15"/>
  <c r="AM203" i="15"/>
  <c r="AN203" i="15"/>
  <c r="AO203" i="15"/>
  <c r="Z203" i="15" s="1"/>
  <c r="AP203" i="15"/>
  <c r="AA203" i="15" s="1"/>
  <c r="AQ203" i="15"/>
  <c r="AB203" i="15" s="1"/>
  <c r="AR203" i="15"/>
  <c r="AS203" i="15"/>
  <c r="B204" i="15"/>
  <c r="E193" i="16" s="1"/>
  <c r="C204" i="15"/>
  <c r="D204" i="15"/>
  <c r="B193" i="16" s="1"/>
  <c r="AC204" i="15"/>
  <c r="AD204" i="15"/>
  <c r="AE204" i="15"/>
  <c r="AF204" i="15"/>
  <c r="AG204" i="15"/>
  <c r="D193" i="16" s="1"/>
  <c r="AH204" i="15"/>
  <c r="F193" i="16" s="1"/>
  <c r="AI204" i="15"/>
  <c r="W204" i="15" s="1"/>
  <c r="AJ204" i="15"/>
  <c r="X204" i="15" s="1"/>
  <c r="AK204" i="15"/>
  <c r="Y204" i="15" s="1"/>
  <c r="AL204" i="15"/>
  <c r="AM204" i="15"/>
  <c r="AN204" i="15"/>
  <c r="AO204" i="15"/>
  <c r="Z204" i="15" s="1"/>
  <c r="AP204" i="15"/>
  <c r="AA204" i="15" s="1"/>
  <c r="AQ204" i="15"/>
  <c r="AB204" i="15" s="1"/>
  <c r="AR204" i="15"/>
  <c r="AS204" i="15"/>
  <c r="B205" i="15"/>
  <c r="E194" i="16" s="1"/>
  <c r="C205" i="15"/>
  <c r="D205" i="15"/>
  <c r="B194" i="16" s="1"/>
  <c r="AC205" i="15"/>
  <c r="AD205" i="15"/>
  <c r="AE205" i="15"/>
  <c r="AF205" i="15"/>
  <c r="AG205" i="15"/>
  <c r="D194" i="16" s="1"/>
  <c r="AH205" i="15"/>
  <c r="F194" i="16" s="1"/>
  <c r="AI205" i="15"/>
  <c r="W205" i="15" s="1"/>
  <c r="AJ205" i="15"/>
  <c r="X205" i="15" s="1"/>
  <c r="AK205" i="15"/>
  <c r="Y205" i="15" s="1"/>
  <c r="AL205" i="15"/>
  <c r="AM205" i="15"/>
  <c r="AN205" i="15"/>
  <c r="AO205" i="15"/>
  <c r="Z205" i="15" s="1"/>
  <c r="AP205" i="15"/>
  <c r="AA205" i="15" s="1"/>
  <c r="AQ205" i="15"/>
  <c r="AB205" i="15" s="1"/>
  <c r="AR205" i="15"/>
  <c r="AS205" i="15"/>
  <c r="B206" i="15"/>
  <c r="E195" i="16" s="1"/>
  <c r="C206" i="15"/>
  <c r="D206" i="15"/>
  <c r="B195" i="16" s="1"/>
  <c r="AC206" i="15"/>
  <c r="AD206" i="15"/>
  <c r="AE206" i="15"/>
  <c r="AF206" i="15"/>
  <c r="AG206" i="15"/>
  <c r="D195" i="16" s="1"/>
  <c r="AH206" i="15"/>
  <c r="F195" i="16" s="1"/>
  <c r="AI206" i="15"/>
  <c r="W206" i="15" s="1"/>
  <c r="AJ206" i="15"/>
  <c r="X206" i="15" s="1"/>
  <c r="AK206" i="15"/>
  <c r="Y206" i="15" s="1"/>
  <c r="AL206" i="15"/>
  <c r="AM206" i="15"/>
  <c r="AN206" i="15"/>
  <c r="AO206" i="15"/>
  <c r="Z206" i="15" s="1"/>
  <c r="AP206" i="15"/>
  <c r="AA206" i="15" s="1"/>
  <c r="AQ206" i="15"/>
  <c r="AB206" i="15" s="1"/>
  <c r="AR206" i="15"/>
  <c r="AS206" i="15"/>
  <c r="B207" i="15"/>
  <c r="E196" i="16" s="1"/>
  <c r="C207" i="15"/>
  <c r="D207" i="15"/>
  <c r="B196" i="16" s="1"/>
  <c r="AC207" i="15"/>
  <c r="AD207" i="15"/>
  <c r="AE207" i="15"/>
  <c r="AF207" i="15"/>
  <c r="AG207" i="15"/>
  <c r="D196" i="16" s="1"/>
  <c r="AH207" i="15"/>
  <c r="F196" i="16" s="1"/>
  <c r="AI207" i="15"/>
  <c r="W207" i="15" s="1"/>
  <c r="AJ207" i="15"/>
  <c r="X207" i="15" s="1"/>
  <c r="AK207" i="15"/>
  <c r="Y207" i="15" s="1"/>
  <c r="AL207" i="15"/>
  <c r="AM207" i="15"/>
  <c r="AN207" i="15"/>
  <c r="AO207" i="15"/>
  <c r="Z207" i="15" s="1"/>
  <c r="AP207" i="15"/>
  <c r="AA207" i="15" s="1"/>
  <c r="AQ207" i="15"/>
  <c r="AB207" i="15" s="1"/>
  <c r="AR207" i="15"/>
  <c r="AS207" i="15"/>
  <c r="B208" i="15"/>
  <c r="E197" i="16" s="1"/>
  <c r="C208" i="15"/>
  <c r="D208" i="15"/>
  <c r="B197" i="16" s="1"/>
  <c r="AC208" i="15"/>
  <c r="AD208" i="15"/>
  <c r="AE208" i="15"/>
  <c r="AF208" i="15"/>
  <c r="AG208" i="15"/>
  <c r="D197" i="16" s="1"/>
  <c r="AH208" i="15"/>
  <c r="F197" i="16" s="1"/>
  <c r="AI208" i="15"/>
  <c r="W208" i="15" s="1"/>
  <c r="AJ208" i="15"/>
  <c r="X208" i="15" s="1"/>
  <c r="AK208" i="15"/>
  <c r="Y208" i="15" s="1"/>
  <c r="AL208" i="15"/>
  <c r="AM208" i="15"/>
  <c r="AN208" i="15"/>
  <c r="AO208" i="15"/>
  <c r="Z208" i="15" s="1"/>
  <c r="AP208" i="15"/>
  <c r="AA208" i="15" s="1"/>
  <c r="AQ208" i="15"/>
  <c r="AB208" i="15" s="1"/>
  <c r="AR208" i="15"/>
  <c r="AS208" i="15"/>
  <c r="B209" i="15"/>
  <c r="E198" i="16" s="1"/>
  <c r="C209" i="15"/>
  <c r="D209" i="15"/>
  <c r="B198" i="16" s="1"/>
  <c r="AC209" i="15"/>
  <c r="AD209" i="15"/>
  <c r="AE209" i="15"/>
  <c r="AF209" i="15"/>
  <c r="AG209" i="15"/>
  <c r="D198" i="16" s="1"/>
  <c r="AH209" i="15"/>
  <c r="F198" i="16" s="1"/>
  <c r="AI209" i="15"/>
  <c r="W209" i="15" s="1"/>
  <c r="AJ209" i="15"/>
  <c r="X209" i="15" s="1"/>
  <c r="AK209" i="15"/>
  <c r="Y209" i="15" s="1"/>
  <c r="AL209" i="15"/>
  <c r="AM209" i="15"/>
  <c r="AN209" i="15"/>
  <c r="AO209" i="15"/>
  <c r="Z209" i="15" s="1"/>
  <c r="AP209" i="15"/>
  <c r="AA209" i="15" s="1"/>
  <c r="AQ209" i="15"/>
  <c r="AB209" i="15" s="1"/>
  <c r="AR209" i="15"/>
  <c r="AS209" i="15"/>
  <c r="B210" i="15"/>
  <c r="E199" i="16" s="1"/>
  <c r="C210" i="15"/>
  <c r="D210" i="15"/>
  <c r="B199" i="16" s="1"/>
  <c r="AC210" i="15"/>
  <c r="AD210" i="15"/>
  <c r="AE210" i="15"/>
  <c r="AF210" i="15"/>
  <c r="AG210" i="15"/>
  <c r="D199" i="16" s="1"/>
  <c r="AH210" i="15"/>
  <c r="F199" i="16" s="1"/>
  <c r="AI210" i="15"/>
  <c r="W210" i="15" s="1"/>
  <c r="AJ210" i="15"/>
  <c r="X210" i="15" s="1"/>
  <c r="AK210" i="15"/>
  <c r="Y210" i="15" s="1"/>
  <c r="AL210" i="15"/>
  <c r="AM210" i="15"/>
  <c r="AN210" i="15"/>
  <c r="AO210" i="15"/>
  <c r="Z210" i="15" s="1"/>
  <c r="AP210" i="15"/>
  <c r="AA210" i="15" s="1"/>
  <c r="AQ210" i="15"/>
  <c r="AB210" i="15" s="1"/>
  <c r="AR210" i="15"/>
  <c r="AS210" i="15"/>
  <c r="B211" i="15"/>
  <c r="E200" i="16" s="1"/>
  <c r="C211" i="15"/>
  <c r="D211" i="15"/>
  <c r="B200" i="16" s="1"/>
  <c r="AC211" i="15"/>
  <c r="AD211" i="15"/>
  <c r="AE211" i="15"/>
  <c r="AF211" i="15"/>
  <c r="AG211" i="15"/>
  <c r="D200" i="16" s="1"/>
  <c r="AH211" i="15"/>
  <c r="F200" i="16" s="1"/>
  <c r="AI211" i="15"/>
  <c r="W211" i="15" s="1"/>
  <c r="AJ211" i="15"/>
  <c r="X211" i="15" s="1"/>
  <c r="AK211" i="15"/>
  <c r="Y211" i="15" s="1"/>
  <c r="AL211" i="15"/>
  <c r="AM211" i="15"/>
  <c r="AN211" i="15"/>
  <c r="AO211" i="15"/>
  <c r="Z211" i="15" s="1"/>
  <c r="AP211" i="15"/>
  <c r="AA211" i="15" s="1"/>
  <c r="AQ211" i="15"/>
  <c r="AB211" i="15" s="1"/>
  <c r="AR211" i="15"/>
  <c r="AS211" i="15"/>
  <c r="B212" i="15"/>
  <c r="E201" i="16" s="1"/>
  <c r="C212" i="15"/>
  <c r="D212" i="15"/>
  <c r="B201" i="16" s="1"/>
  <c r="AC212" i="15"/>
  <c r="AD212" i="15"/>
  <c r="AE212" i="15"/>
  <c r="AF212" i="15"/>
  <c r="AG212" i="15"/>
  <c r="D201" i="16" s="1"/>
  <c r="AH212" i="15"/>
  <c r="F201" i="16" s="1"/>
  <c r="AI212" i="15"/>
  <c r="W212" i="15" s="1"/>
  <c r="AJ212" i="15"/>
  <c r="X212" i="15" s="1"/>
  <c r="AK212" i="15"/>
  <c r="Y212" i="15" s="1"/>
  <c r="AL212" i="15"/>
  <c r="AM212" i="15"/>
  <c r="AN212" i="15"/>
  <c r="AO212" i="15"/>
  <c r="Z212" i="15" s="1"/>
  <c r="AP212" i="15"/>
  <c r="AA212" i="15" s="1"/>
  <c r="AQ212" i="15"/>
  <c r="AB212" i="15" s="1"/>
  <c r="AR212" i="15"/>
  <c r="AS212" i="15"/>
  <c r="B213" i="15"/>
  <c r="E202" i="16" s="1"/>
  <c r="C213" i="15"/>
  <c r="D213" i="15"/>
  <c r="B202" i="16" s="1"/>
  <c r="AC213" i="15"/>
  <c r="AD213" i="15"/>
  <c r="AE213" i="15"/>
  <c r="AF213" i="15"/>
  <c r="AG213" i="15"/>
  <c r="D202" i="16" s="1"/>
  <c r="AH213" i="15"/>
  <c r="F202" i="16" s="1"/>
  <c r="AI213" i="15"/>
  <c r="W213" i="15" s="1"/>
  <c r="AJ213" i="15"/>
  <c r="X213" i="15" s="1"/>
  <c r="AK213" i="15"/>
  <c r="Y213" i="15" s="1"/>
  <c r="AL213" i="15"/>
  <c r="AM213" i="15"/>
  <c r="AN213" i="15"/>
  <c r="AO213" i="15"/>
  <c r="Z213" i="15" s="1"/>
  <c r="AP213" i="15"/>
  <c r="AA213" i="15" s="1"/>
  <c r="AQ213" i="15"/>
  <c r="AB213" i="15" s="1"/>
  <c r="AR213" i="15"/>
  <c r="AS213" i="15"/>
  <c r="B214" i="15"/>
  <c r="E203" i="16" s="1"/>
  <c r="C214" i="15"/>
  <c r="D214" i="15"/>
  <c r="B203" i="16" s="1"/>
  <c r="AC214" i="15"/>
  <c r="AD214" i="15"/>
  <c r="AE214" i="15"/>
  <c r="AF214" i="15"/>
  <c r="AG214" i="15"/>
  <c r="D203" i="16" s="1"/>
  <c r="AH214" i="15"/>
  <c r="F203" i="16" s="1"/>
  <c r="AI214" i="15"/>
  <c r="W214" i="15" s="1"/>
  <c r="AJ214" i="15"/>
  <c r="X214" i="15" s="1"/>
  <c r="AK214" i="15"/>
  <c r="Y214" i="15" s="1"/>
  <c r="AL214" i="15"/>
  <c r="AM214" i="15"/>
  <c r="AN214" i="15"/>
  <c r="AO214" i="15"/>
  <c r="Z214" i="15" s="1"/>
  <c r="AP214" i="15"/>
  <c r="AA214" i="15" s="1"/>
  <c r="AQ214" i="15"/>
  <c r="AB214" i="15" s="1"/>
  <c r="AR214" i="15"/>
  <c r="AS214" i="15"/>
  <c r="B215" i="15"/>
  <c r="E204" i="16" s="1"/>
  <c r="C215" i="15"/>
  <c r="D215" i="15"/>
  <c r="B204" i="16" s="1"/>
  <c r="AC215" i="15"/>
  <c r="AD215" i="15"/>
  <c r="AE215" i="15"/>
  <c r="AF215" i="15"/>
  <c r="AG215" i="15"/>
  <c r="D204" i="16" s="1"/>
  <c r="AH215" i="15"/>
  <c r="F204" i="16" s="1"/>
  <c r="AI215" i="15"/>
  <c r="W215" i="15" s="1"/>
  <c r="AJ215" i="15"/>
  <c r="X215" i="15" s="1"/>
  <c r="AK215" i="15"/>
  <c r="Y215" i="15" s="1"/>
  <c r="AL215" i="15"/>
  <c r="AM215" i="15"/>
  <c r="AN215" i="15"/>
  <c r="AO215" i="15"/>
  <c r="Z215" i="15" s="1"/>
  <c r="AP215" i="15"/>
  <c r="AA215" i="15" s="1"/>
  <c r="AQ215" i="15"/>
  <c r="AB215" i="15" s="1"/>
  <c r="AR215" i="15"/>
  <c r="AS215" i="15"/>
  <c r="B216" i="15"/>
  <c r="E205" i="16" s="1"/>
  <c r="C216" i="15"/>
  <c r="D216" i="15"/>
  <c r="B205" i="16" s="1"/>
  <c r="AC216" i="15"/>
  <c r="AD216" i="15"/>
  <c r="AE216" i="15"/>
  <c r="AF216" i="15"/>
  <c r="AG216" i="15"/>
  <c r="D205" i="16" s="1"/>
  <c r="AH216" i="15"/>
  <c r="F205" i="16" s="1"/>
  <c r="AI216" i="15"/>
  <c r="W216" i="15" s="1"/>
  <c r="AJ216" i="15"/>
  <c r="X216" i="15" s="1"/>
  <c r="AK216" i="15"/>
  <c r="Y216" i="15" s="1"/>
  <c r="AL216" i="15"/>
  <c r="AM216" i="15"/>
  <c r="AN216" i="15"/>
  <c r="AO216" i="15"/>
  <c r="Z216" i="15" s="1"/>
  <c r="AP216" i="15"/>
  <c r="AA216" i="15" s="1"/>
  <c r="AQ216" i="15"/>
  <c r="AB216" i="15" s="1"/>
  <c r="AR216" i="15"/>
  <c r="AS216" i="15"/>
  <c r="B217" i="15"/>
  <c r="E206" i="16" s="1"/>
  <c r="C217" i="15"/>
  <c r="D217" i="15"/>
  <c r="B206" i="16" s="1"/>
  <c r="AC217" i="15"/>
  <c r="AD217" i="15"/>
  <c r="AE217" i="15"/>
  <c r="AF217" i="15"/>
  <c r="AG217" i="15"/>
  <c r="D206" i="16" s="1"/>
  <c r="AH217" i="15"/>
  <c r="F206" i="16" s="1"/>
  <c r="AI217" i="15"/>
  <c r="W217" i="15" s="1"/>
  <c r="AJ217" i="15"/>
  <c r="X217" i="15" s="1"/>
  <c r="AK217" i="15"/>
  <c r="Y217" i="15" s="1"/>
  <c r="AL217" i="15"/>
  <c r="AM217" i="15"/>
  <c r="AN217" i="15"/>
  <c r="AO217" i="15"/>
  <c r="Z217" i="15" s="1"/>
  <c r="AP217" i="15"/>
  <c r="AA217" i="15" s="1"/>
  <c r="AQ217" i="15"/>
  <c r="AB217" i="15" s="1"/>
  <c r="AR217" i="15"/>
  <c r="AS217" i="15"/>
  <c r="B218" i="15"/>
  <c r="E207" i="16" s="1"/>
  <c r="C218" i="15"/>
  <c r="D218" i="15"/>
  <c r="B207" i="16" s="1"/>
  <c r="AC218" i="15"/>
  <c r="AD218" i="15"/>
  <c r="AE218" i="15"/>
  <c r="AF218" i="15"/>
  <c r="AG218" i="15"/>
  <c r="D207" i="16" s="1"/>
  <c r="AH218" i="15"/>
  <c r="F207" i="16" s="1"/>
  <c r="AI218" i="15"/>
  <c r="W218" i="15" s="1"/>
  <c r="AJ218" i="15"/>
  <c r="X218" i="15" s="1"/>
  <c r="AK218" i="15"/>
  <c r="Y218" i="15" s="1"/>
  <c r="AL218" i="15"/>
  <c r="AM218" i="15"/>
  <c r="AN218" i="15"/>
  <c r="AO218" i="15"/>
  <c r="Z218" i="15" s="1"/>
  <c r="AP218" i="15"/>
  <c r="AA218" i="15" s="1"/>
  <c r="AQ218" i="15"/>
  <c r="AB218" i="15" s="1"/>
  <c r="AR218" i="15"/>
  <c r="AS218" i="15"/>
  <c r="B219" i="15"/>
  <c r="E208" i="16" s="1"/>
  <c r="C219" i="15"/>
  <c r="D219" i="15"/>
  <c r="B208" i="16" s="1"/>
  <c r="AC219" i="15"/>
  <c r="AD219" i="15"/>
  <c r="AE219" i="15"/>
  <c r="AF219" i="15"/>
  <c r="AG219" i="15"/>
  <c r="D208" i="16" s="1"/>
  <c r="AH219" i="15"/>
  <c r="F208" i="16" s="1"/>
  <c r="AI219" i="15"/>
  <c r="W219" i="15" s="1"/>
  <c r="AJ219" i="15"/>
  <c r="X219" i="15" s="1"/>
  <c r="AK219" i="15"/>
  <c r="Y219" i="15" s="1"/>
  <c r="AL219" i="15"/>
  <c r="AM219" i="15"/>
  <c r="AN219" i="15"/>
  <c r="AO219" i="15"/>
  <c r="Z219" i="15" s="1"/>
  <c r="AP219" i="15"/>
  <c r="AA219" i="15" s="1"/>
  <c r="AQ219" i="15"/>
  <c r="AB219" i="15" s="1"/>
  <c r="AR219" i="15"/>
  <c r="AS219" i="15"/>
  <c r="B220" i="15"/>
  <c r="E209" i="16" s="1"/>
  <c r="C220" i="15"/>
  <c r="D220" i="15"/>
  <c r="B209" i="16" s="1"/>
  <c r="AC220" i="15"/>
  <c r="AD220" i="15"/>
  <c r="AE220" i="15"/>
  <c r="AF220" i="15"/>
  <c r="AG220" i="15"/>
  <c r="D209" i="16" s="1"/>
  <c r="AH220" i="15"/>
  <c r="F209" i="16" s="1"/>
  <c r="AI220" i="15"/>
  <c r="W220" i="15" s="1"/>
  <c r="AJ220" i="15"/>
  <c r="X220" i="15" s="1"/>
  <c r="AK220" i="15"/>
  <c r="Y220" i="15" s="1"/>
  <c r="AL220" i="15"/>
  <c r="AM220" i="15"/>
  <c r="AN220" i="15"/>
  <c r="AO220" i="15"/>
  <c r="Z220" i="15" s="1"/>
  <c r="AP220" i="15"/>
  <c r="AA220" i="15" s="1"/>
  <c r="AQ220" i="15"/>
  <c r="AB220" i="15" s="1"/>
  <c r="AR220" i="15"/>
  <c r="AS220" i="15"/>
  <c r="B221" i="15"/>
  <c r="E210" i="16" s="1"/>
  <c r="C221" i="15"/>
  <c r="D221" i="15"/>
  <c r="B210" i="16" s="1"/>
  <c r="AC221" i="15"/>
  <c r="AD221" i="15"/>
  <c r="AE221" i="15"/>
  <c r="AF221" i="15"/>
  <c r="AG221" i="15"/>
  <c r="D210" i="16" s="1"/>
  <c r="AH221" i="15"/>
  <c r="F210" i="16" s="1"/>
  <c r="AI221" i="15"/>
  <c r="W221" i="15" s="1"/>
  <c r="AJ221" i="15"/>
  <c r="X221" i="15" s="1"/>
  <c r="AK221" i="15"/>
  <c r="Y221" i="15" s="1"/>
  <c r="AL221" i="15"/>
  <c r="AM221" i="15"/>
  <c r="AN221" i="15"/>
  <c r="AO221" i="15"/>
  <c r="Z221" i="15" s="1"/>
  <c r="AP221" i="15"/>
  <c r="AA221" i="15" s="1"/>
  <c r="AQ221" i="15"/>
  <c r="AB221" i="15" s="1"/>
  <c r="AR221" i="15"/>
  <c r="AS221" i="15"/>
  <c r="B222" i="15"/>
  <c r="E211" i="16" s="1"/>
  <c r="C222" i="15"/>
  <c r="D222" i="15"/>
  <c r="B211" i="16" s="1"/>
  <c r="AC222" i="15"/>
  <c r="AD222" i="15"/>
  <c r="AE222" i="15"/>
  <c r="AF222" i="15"/>
  <c r="AG222" i="15"/>
  <c r="D211" i="16" s="1"/>
  <c r="AH222" i="15"/>
  <c r="F211" i="16" s="1"/>
  <c r="AI222" i="15"/>
  <c r="W222" i="15" s="1"/>
  <c r="AJ222" i="15"/>
  <c r="X222" i="15" s="1"/>
  <c r="AK222" i="15"/>
  <c r="Y222" i="15" s="1"/>
  <c r="AL222" i="15"/>
  <c r="AM222" i="15"/>
  <c r="AN222" i="15"/>
  <c r="AO222" i="15"/>
  <c r="Z222" i="15" s="1"/>
  <c r="AP222" i="15"/>
  <c r="AA222" i="15" s="1"/>
  <c r="AQ222" i="15"/>
  <c r="AB222" i="15" s="1"/>
  <c r="AR222" i="15"/>
  <c r="AS222" i="15"/>
  <c r="B223" i="15"/>
  <c r="E212" i="16" s="1"/>
  <c r="C223" i="15"/>
  <c r="D223" i="15"/>
  <c r="B212" i="16" s="1"/>
  <c r="AC223" i="15"/>
  <c r="AD223" i="15"/>
  <c r="AE223" i="15"/>
  <c r="AF223" i="15"/>
  <c r="AG223" i="15"/>
  <c r="D212" i="16" s="1"/>
  <c r="AH223" i="15"/>
  <c r="F212" i="16" s="1"/>
  <c r="AI223" i="15"/>
  <c r="W223" i="15" s="1"/>
  <c r="AJ223" i="15"/>
  <c r="X223" i="15" s="1"/>
  <c r="AK223" i="15"/>
  <c r="Y223" i="15" s="1"/>
  <c r="AL223" i="15"/>
  <c r="AM223" i="15"/>
  <c r="AN223" i="15"/>
  <c r="AO223" i="15"/>
  <c r="Z223" i="15" s="1"/>
  <c r="AP223" i="15"/>
  <c r="AA223" i="15" s="1"/>
  <c r="AQ223" i="15"/>
  <c r="AB223" i="15" s="1"/>
  <c r="AR223" i="15"/>
  <c r="AS223" i="15"/>
  <c r="B224" i="15"/>
  <c r="E213" i="16" s="1"/>
  <c r="C224" i="15"/>
  <c r="D224" i="15"/>
  <c r="B213" i="16" s="1"/>
  <c r="AC224" i="15"/>
  <c r="AD224" i="15"/>
  <c r="AE224" i="15"/>
  <c r="AF224" i="15"/>
  <c r="AG224" i="15"/>
  <c r="D213" i="16" s="1"/>
  <c r="AH224" i="15"/>
  <c r="F213" i="16" s="1"/>
  <c r="AI224" i="15"/>
  <c r="W224" i="15" s="1"/>
  <c r="AJ224" i="15"/>
  <c r="X224" i="15" s="1"/>
  <c r="AK224" i="15"/>
  <c r="Y224" i="15" s="1"/>
  <c r="AL224" i="15"/>
  <c r="AM224" i="15"/>
  <c r="AN224" i="15"/>
  <c r="AO224" i="15"/>
  <c r="Z224" i="15" s="1"/>
  <c r="AP224" i="15"/>
  <c r="AA224" i="15" s="1"/>
  <c r="AQ224" i="15"/>
  <c r="AB224" i="15" s="1"/>
  <c r="AR224" i="15"/>
  <c r="AS224" i="15"/>
  <c r="B225" i="15"/>
  <c r="E214" i="16" s="1"/>
  <c r="C225" i="15"/>
  <c r="D225" i="15"/>
  <c r="B214" i="16" s="1"/>
  <c r="AC225" i="15"/>
  <c r="AD225" i="15"/>
  <c r="AE225" i="15"/>
  <c r="AF225" i="15"/>
  <c r="AG225" i="15"/>
  <c r="D214" i="16" s="1"/>
  <c r="AH225" i="15"/>
  <c r="F214" i="16" s="1"/>
  <c r="AI225" i="15"/>
  <c r="W225" i="15" s="1"/>
  <c r="AJ225" i="15"/>
  <c r="X225" i="15" s="1"/>
  <c r="AK225" i="15"/>
  <c r="Y225" i="15" s="1"/>
  <c r="AL225" i="15"/>
  <c r="AM225" i="15"/>
  <c r="AN225" i="15"/>
  <c r="AO225" i="15"/>
  <c r="Z225" i="15" s="1"/>
  <c r="AP225" i="15"/>
  <c r="AA225" i="15" s="1"/>
  <c r="AQ225" i="15"/>
  <c r="AB225" i="15" s="1"/>
  <c r="AR225" i="15"/>
  <c r="AS225" i="15"/>
  <c r="B226" i="15"/>
  <c r="E215" i="16" s="1"/>
  <c r="C226" i="15"/>
  <c r="D226" i="15"/>
  <c r="B215" i="16" s="1"/>
  <c r="AC226" i="15"/>
  <c r="AD226" i="15"/>
  <c r="AE226" i="15"/>
  <c r="AF226" i="15"/>
  <c r="AG226" i="15"/>
  <c r="D215" i="16" s="1"/>
  <c r="AH226" i="15"/>
  <c r="F215" i="16" s="1"/>
  <c r="AI226" i="15"/>
  <c r="W226" i="15" s="1"/>
  <c r="AJ226" i="15"/>
  <c r="X226" i="15" s="1"/>
  <c r="AK226" i="15"/>
  <c r="Y226" i="15" s="1"/>
  <c r="AL226" i="15"/>
  <c r="AM226" i="15"/>
  <c r="AN226" i="15"/>
  <c r="AO226" i="15"/>
  <c r="Z226" i="15" s="1"/>
  <c r="AP226" i="15"/>
  <c r="AA226" i="15" s="1"/>
  <c r="AQ226" i="15"/>
  <c r="AB226" i="15" s="1"/>
  <c r="AR226" i="15"/>
  <c r="AS226" i="15"/>
  <c r="B227" i="15"/>
  <c r="E216" i="16" s="1"/>
  <c r="C227" i="15"/>
  <c r="D227" i="15"/>
  <c r="B216" i="16" s="1"/>
  <c r="AC227" i="15"/>
  <c r="AD227" i="15"/>
  <c r="AE227" i="15"/>
  <c r="AF227" i="15"/>
  <c r="AG227" i="15"/>
  <c r="D216" i="16" s="1"/>
  <c r="AH227" i="15"/>
  <c r="F216" i="16" s="1"/>
  <c r="AI227" i="15"/>
  <c r="W227" i="15" s="1"/>
  <c r="AJ227" i="15"/>
  <c r="X227" i="15" s="1"/>
  <c r="AK227" i="15"/>
  <c r="Y227" i="15" s="1"/>
  <c r="AL227" i="15"/>
  <c r="AM227" i="15"/>
  <c r="AN227" i="15"/>
  <c r="AO227" i="15"/>
  <c r="Z227" i="15" s="1"/>
  <c r="AP227" i="15"/>
  <c r="AA227" i="15" s="1"/>
  <c r="AQ227" i="15"/>
  <c r="AB227" i="15" s="1"/>
  <c r="AR227" i="15"/>
  <c r="AS227" i="15"/>
  <c r="B228" i="15"/>
  <c r="E217" i="16" s="1"/>
  <c r="C228" i="15"/>
  <c r="D228" i="15"/>
  <c r="B217" i="16" s="1"/>
  <c r="AC228" i="15"/>
  <c r="AD228" i="15"/>
  <c r="AE228" i="15"/>
  <c r="AF228" i="15"/>
  <c r="AG228" i="15"/>
  <c r="D217" i="16" s="1"/>
  <c r="AH228" i="15"/>
  <c r="F217" i="16" s="1"/>
  <c r="AI228" i="15"/>
  <c r="W228" i="15" s="1"/>
  <c r="AJ228" i="15"/>
  <c r="X228" i="15" s="1"/>
  <c r="AK228" i="15"/>
  <c r="Y228" i="15" s="1"/>
  <c r="AL228" i="15"/>
  <c r="AM228" i="15"/>
  <c r="AN228" i="15"/>
  <c r="AO228" i="15"/>
  <c r="Z228" i="15" s="1"/>
  <c r="AP228" i="15"/>
  <c r="AA228" i="15" s="1"/>
  <c r="AQ228" i="15"/>
  <c r="AB228" i="15" s="1"/>
  <c r="AR228" i="15"/>
  <c r="AS228" i="15"/>
  <c r="B229" i="15"/>
  <c r="E218" i="16" s="1"/>
  <c r="C229" i="15"/>
  <c r="D229" i="15"/>
  <c r="B218" i="16" s="1"/>
  <c r="AC229" i="15"/>
  <c r="AD229" i="15"/>
  <c r="AE229" i="15"/>
  <c r="AF229" i="15"/>
  <c r="AG229" i="15"/>
  <c r="D218" i="16" s="1"/>
  <c r="AH229" i="15"/>
  <c r="F218" i="16" s="1"/>
  <c r="AI229" i="15"/>
  <c r="W229" i="15" s="1"/>
  <c r="AJ229" i="15"/>
  <c r="X229" i="15" s="1"/>
  <c r="AK229" i="15"/>
  <c r="Y229" i="15" s="1"/>
  <c r="AL229" i="15"/>
  <c r="AM229" i="15"/>
  <c r="AN229" i="15"/>
  <c r="AO229" i="15"/>
  <c r="Z229" i="15" s="1"/>
  <c r="AP229" i="15"/>
  <c r="AA229" i="15" s="1"/>
  <c r="AQ229" i="15"/>
  <c r="AB229" i="15" s="1"/>
  <c r="AR229" i="15"/>
  <c r="AS229" i="15"/>
  <c r="B230" i="15"/>
  <c r="E219" i="16" s="1"/>
  <c r="C230" i="15"/>
  <c r="D230" i="15"/>
  <c r="B219" i="16" s="1"/>
  <c r="AC230" i="15"/>
  <c r="AD230" i="15"/>
  <c r="AE230" i="15"/>
  <c r="AF230" i="15"/>
  <c r="AG230" i="15"/>
  <c r="D219" i="16" s="1"/>
  <c r="AH230" i="15"/>
  <c r="F219" i="16" s="1"/>
  <c r="AI230" i="15"/>
  <c r="W230" i="15" s="1"/>
  <c r="AJ230" i="15"/>
  <c r="X230" i="15" s="1"/>
  <c r="AK230" i="15"/>
  <c r="Y230" i="15" s="1"/>
  <c r="AL230" i="15"/>
  <c r="AM230" i="15"/>
  <c r="AN230" i="15"/>
  <c r="AO230" i="15"/>
  <c r="Z230" i="15" s="1"/>
  <c r="AP230" i="15"/>
  <c r="AA230" i="15" s="1"/>
  <c r="AQ230" i="15"/>
  <c r="AB230" i="15" s="1"/>
  <c r="AR230" i="15"/>
  <c r="AS230" i="15"/>
  <c r="B231" i="15"/>
  <c r="E220" i="16" s="1"/>
  <c r="C231" i="15"/>
  <c r="D231" i="15"/>
  <c r="B220" i="16" s="1"/>
  <c r="AC231" i="15"/>
  <c r="AD231" i="15"/>
  <c r="AE231" i="15"/>
  <c r="AF231" i="15"/>
  <c r="AG231" i="15"/>
  <c r="D220" i="16" s="1"/>
  <c r="AH231" i="15"/>
  <c r="F220" i="16" s="1"/>
  <c r="AI231" i="15"/>
  <c r="W231" i="15" s="1"/>
  <c r="AJ231" i="15"/>
  <c r="X231" i="15" s="1"/>
  <c r="AK231" i="15"/>
  <c r="Y231" i="15" s="1"/>
  <c r="AL231" i="15"/>
  <c r="AM231" i="15"/>
  <c r="AN231" i="15"/>
  <c r="AO231" i="15"/>
  <c r="Z231" i="15" s="1"/>
  <c r="AP231" i="15"/>
  <c r="AA231" i="15" s="1"/>
  <c r="AQ231" i="15"/>
  <c r="AB231" i="15" s="1"/>
  <c r="AR231" i="15"/>
  <c r="AS231" i="15"/>
  <c r="B232" i="15"/>
  <c r="E221" i="16" s="1"/>
  <c r="C232" i="15"/>
  <c r="D232" i="15"/>
  <c r="B221" i="16" s="1"/>
  <c r="AC232" i="15"/>
  <c r="AD232" i="15"/>
  <c r="AE232" i="15"/>
  <c r="AF232" i="15"/>
  <c r="AG232" i="15"/>
  <c r="D221" i="16" s="1"/>
  <c r="AH232" i="15"/>
  <c r="F221" i="16" s="1"/>
  <c r="AI232" i="15"/>
  <c r="W232" i="15" s="1"/>
  <c r="AJ232" i="15"/>
  <c r="X232" i="15" s="1"/>
  <c r="AK232" i="15"/>
  <c r="Y232" i="15" s="1"/>
  <c r="AL232" i="15"/>
  <c r="AM232" i="15"/>
  <c r="AN232" i="15"/>
  <c r="AO232" i="15"/>
  <c r="Z232" i="15" s="1"/>
  <c r="AP232" i="15"/>
  <c r="AA232" i="15" s="1"/>
  <c r="AQ232" i="15"/>
  <c r="AB232" i="15" s="1"/>
  <c r="AR232" i="15"/>
  <c r="AS232" i="15"/>
  <c r="B233" i="15"/>
  <c r="E222" i="16" s="1"/>
  <c r="C233" i="15"/>
  <c r="D233" i="15"/>
  <c r="B222" i="16" s="1"/>
  <c r="AC233" i="15"/>
  <c r="AD233" i="15"/>
  <c r="AE233" i="15"/>
  <c r="AF233" i="15"/>
  <c r="AG233" i="15"/>
  <c r="D222" i="16" s="1"/>
  <c r="AH233" i="15"/>
  <c r="F222" i="16" s="1"/>
  <c r="AI233" i="15"/>
  <c r="W233" i="15" s="1"/>
  <c r="AJ233" i="15"/>
  <c r="X233" i="15" s="1"/>
  <c r="AK233" i="15"/>
  <c r="Y233" i="15" s="1"/>
  <c r="AL233" i="15"/>
  <c r="AM233" i="15"/>
  <c r="AN233" i="15"/>
  <c r="AO233" i="15"/>
  <c r="Z233" i="15" s="1"/>
  <c r="AP233" i="15"/>
  <c r="AA233" i="15" s="1"/>
  <c r="AQ233" i="15"/>
  <c r="AB233" i="15" s="1"/>
  <c r="AR233" i="15"/>
  <c r="AS233" i="15"/>
  <c r="B234" i="15"/>
  <c r="E223" i="16" s="1"/>
  <c r="C234" i="15"/>
  <c r="D234" i="15"/>
  <c r="B223" i="16" s="1"/>
  <c r="AC234" i="15"/>
  <c r="AD234" i="15"/>
  <c r="AE234" i="15"/>
  <c r="AF234" i="15"/>
  <c r="AG234" i="15"/>
  <c r="D223" i="16" s="1"/>
  <c r="AH234" i="15"/>
  <c r="F223" i="16" s="1"/>
  <c r="AI234" i="15"/>
  <c r="W234" i="15" s="1"/>
  <c r="AJ234" i="15"/>
  <c r="X234" i="15" s="1"/>
  <c r="AK234" i="15"/>
  <c r="Y234" i="15" s="1"/>
  <c r="AL234" i="15"/>
  <c r="AM234" i="15"/>
  <c r="AN234" i="15"/>
  <c r="AO234" i="15"/>
  <c r="Z234" i="15" s="1"/>
  <c r="AP234" i="15"/>
  <c r="AA234" i="15" s="1"/>
  <c r="AQ234" i="15"/>
  <c r="AB234" i="15" s="1"/>
  <c r="AR234" i="15"/>
  <c r="AS234" i="15"/>
  <c r="B235" i="15"/>
  <c r="E224" i="16" s="1"/>
  <c r="C235" i="15"/>
  <c r="D235" i="15"/>
  <c r="B224" i="16" s="1"/>
  <c r="AC235" i="15"/>
  <c r="AD235" i="15"/>
  <c r="AE235" i="15"/>
  <c r="AF235" i="15"/>
  <c r="AG235" i="15"/>
  <c r="D224" i="16" s="1"/>
  <c r="AH235" i="15"/>
  <c r="F224" i="16" s="1"/>
  <c r="AI235" i="15"/>
  <c r="W235" i="15" s="1"/>
  <c r="AJ235" i="15"/>
  <c r="X235" i="15" s="1"/>
  <c r="AK235" i="15"/>
  <c r="Y235" i="15" s="1"/>
  <c r="AL235" i="15"/>
  <c r="AM235" i="15"/>
  <c r="AN235" i="15"/>
  <c r="AO235" i="15"/>
  <c r="Z235" i="15" s="1"/>
  <c r="AP235" i="15"/>
  <c r="AA235" i="15" s="1"/>
  <c r="AQ235" i="15"/>
  <c r="AB235" i="15" s="1"/>
  <c r="AR235" i="15"/>
  <c r="AS235" i="15"/>
  <c r="B236" i="15"/>
  <c r="E225" i="16" s="1"/>
  <c r="C236" i="15"/>
  <c r="D236" i="15"/>
  <c r="B225" i="16" s="1"/>
  <c r="AC236" i="15"/>
  <c r="AD236" i="15"/>
  <c r="AE236" i="15"/>
  <c r="AF236" i="15"/>
  <c r="AG236" i="15"/>
  <c r="D225" i="16" s="1"/>
  <c r="AH236" i="15"/>
  <c r="F225" i="16" s="1"/>
  <c r="AI236" i="15"/>
  <c r="W236" i="15" s="1"/>
  <c r="AJ236" i="15"/>
  <c r="X236" i="15" s="1"/>
  <c r="AK236" i="15"/>
  <c r="Y236" i="15" s="1"/>
  <c r="AL236" i="15"/>
  <c r="AM236" i="15"/>
  <c r="AN236" i="15"/>
  <c r="AO236" i="15"/>
  <c r="Z236" i="15" s="1"/>
  <c r="AP236" i="15"/>
  <c r="AA236" i="15" s="1"/>
  <c r="AQ236" i="15"/>
  <c r="AB236" i="15" s="1"/>
  <c r="AR236" i="15"/>
  <c r="AS236" i="15"/>
  <c r="B237" i="15"/>
  <c r="E226" i="16" s="1"/>
  <c r="C237" i="15"/>
  <c r="D237" i="15"/>
  <c r="B226" i="16" s="1"/>
  <c r="AC237" i="15"/>
  <c r="AD237" i="15"/>
  <c r="AE237" i="15"/>
  <c r="AF237" i="15"/>
  <c r="AG237" i="15"/>
  <c r="D226" i="16" s="1"/>
  <c r="AH237" i="15"/>
  <c r="F226" i="16" s="1"/>
  <c r="AI237" i="15"/>
  <c r="W237" i="15" s="1"/>
  <c r="AJ237" i="15"/>
  <c r="X237" i="15" s="1"/>
  <c r="AK237" i="15"/>
  <c r="Y237" i="15" s="1"/>
  <c r="AL237" i="15"/>
  <c r="AM237" i="15"/>
  <c r="AN237" i="15"/>
  <c r="AO237" i="15"/>
  <c r="Z237" i="15" s="1"/>
  <c r="AP237" i="15"/>
  <c r="AA237" i="15" s="1"/>
  <c r="AQ237" i="15"/>
  <c r="AB237" i="15" s="1"/>
  <c r="AR237" i="15"/>
  <c r="AS237" i="15"/>
  <c r="B238" i="15"/>
  <c r="E227" i="16" s="1"/>
  <c r="C238" i="15"/>
  <c r="D238" i="15"/>
  <c r="B227" i="16" s="1"/>
  <c r="AC238" i="15"/>
  <c r="AD238" i="15"/>
  <c r="AE238" i="15"/>
  <c r="AF238" i="15"/>
  <c r="AG238" i="15"/>
  <c r="D227" i="16" s="1"/>
  <c r="AH238" i="15"/>
  <c r="F227" i="16" s="1"/>
  <c r="AI238" i="15"/>
  <c r="W238" i="15" s="1"/>
  <c r="AJ238" i="15"/>
  <c r="X238" i="15" s="1"/>
  <c r="AK238" i="15"/>
  <c r="Y238" i="15" s="1"/>
  <c r="AL238" i="15"/>
  <c r="AM238" i="15"/>
  <c r="AN238" i="15"/>
  <c r="AO238" i="15"/>
  <c r="Z238" i="15" s="1"/>
  <c r="AP238" i="15"/>
  <c r="AA238" i="15" s="1"/>
  <c r="AQ238" i="15"/>
  <c r="AB238" i="15" s="1"/>
  <c r="AR238" i="15"/>
  <c r="AS238" i="15"/>
  <c r="B239" i="15"/>
  <c r="E228" i="16" s="1"/>
  <c r="C239" i="15"/>
  <c r="D239" i="15"/>
  <c r="B228" i="16" s="1"/>
  <c r="AC239" i="15"/>
  <c r="AD239" i="15"/>
  <c r="AE239" i="15"/>
  <c r="AF239" i="15"/>
  <c r="AG239" i="15"/>
  <c r="D228" i="16" s="1"/>
  <c r="AH239" i="15"/>
  <c r="F228" i="16" s="1"/>
  <c r="AI239" i="15"/>
  <c r="W239" i="15" s="1"/>
  <c r="AJ239" i="15"/>
  <c r="X239" i="15" s="1"/>
  <c r="AK239" i="15"/>
  <c r="Y239" i="15" s="1"/>
  <c r="AL239" i="15"/>
  <c r="AM239" i="15"/>
  <c r="AN239" i="15"/>
  <c r="AO239" i="15"/>
  <c r="Z239" i="15" s="1"/>
  <c r="AP239" i="15"/>
  <c r="AA239" i="15" s="1"/>
  <c r="AQ239" i="15"/>
  <c r="AB239" i="15" s="1"/>
  <c r="AR239" i="15"/>
  <c r="AS239" i="15"/>
  <c r="B240" i="15"/>
  <c r="E229" i="16" s="1"/>
  <c r="C240" i="15"/>
  <c r="D240" i="15"/>
  <c r="B229" i="16" s="1"/>
  <c r="AC240" i="15"/>
  <c r="AD240" i="15"/>
  <c r="AE240" i="15"/>
  <c r="AF240" i="15"/>
  <c r="AG240" i="15"/>
  <c r="D229" i="16" s="1"/>
  <c r="AH240" i="15"/>
  <c r="F229" i="16" s="1"/>
  <c r="AI240" i="15"/>
  <c r="W240" i="15" s="1"/>
  <c r="AJ240" i="15"/>
  <c r="X240" i="15" s="1"/>
  <c r="AK240" i="15"/>
  <c r="Y240" i="15" s="1"/>
  <c r="AL240" i="15"/>
  <c r="AM240" i="15"/>
  <c r="AN240" i="15"/>
  <c r="AO240" i="15"/>
  <c r="Z240" i="15" s="1"/>
  <c r="AP240" i="15"/>
  <c r="AA240" i="15" s="1"/>
  <c r="AQ240" i="15"/>
  <c r="AB240" i="15" s="1"/>
  <c r="AR240" i="15"/>
  <c r="AS240" i="15"/>
  <c r="B241" i="15"/>
  <c r="E230" i="16" s="1"/>
  <c r="C241" i="15"/>
  <c r="D241" i="15"/>
  <c r="B230" i="16" s="1"/>
  <c r="AC241" i="15"/>
  <c r="AD241" i="15"/>
  <c r="AE241" i="15"/>
  <c r="AF241" i="15"/>
  <c r="AG241" i="15"/>
  <c r="D230" i="16" s="1"/>
  <c r="AH241" i="15"/>
  <c r="F230" i="16" s="1"/>
  <c r="AI241" i="15"/>
  <c r="W241" i="15" s="1"/>
  <c r="AJ241" i="15"/>
  <c r="X241" i="15" s="1"/>
  <c r="AK241" i="15"/>
  <c r="Y241" i="15" s="1"/>
  <c r="AL241" i="15"/>
  <c r="AM241" i="15"/>
  <c r="AN241" i="15"/>
  <c r="AO241" i="15"/>
  <c r="Z241" i="15" s="1"/>
  <c r="AP241" i="15"/>
  <c r="AA241" i="15" s="1"/>
  <c r="AQ241" i="15"/>
  <c r="AB241" i="15" s="1"/>
  <c r="AR241" i="15"/>
  <c r="AS241" i="15"/>
  <c r="B242" i="15"/>
  <c r="E231" i="16" s="1"/>
  <c r="C242" i="15"/>
  <c r="D242" i="15"/>
  <c r="B231" i="16" s="1"/>
  <c r="AC242" i="15"/>
  <c r="AD242" i="15"/>
  <c r="AE242" i="15"/>
  <c r="AF242" i="15"/>
  <c r="AG242" i="15"/>
  <c r="D231" i="16" s="1"/>
  <c r="AH242" i="15"/>
  <c r="F231" i="16" s="1"/>
  <c r="AI242" i="15"/>
  <c r="W242" i="15" s="1"/>
  <c r="AJ242" i="15"/>
  <c r="X242" i="15" s="1"/>
  <c r="AK242" i="15"/>
  <c r="Y242" i="15" s="1"/>
  <c r="AL242" i="15"/>
  <c r="AM242" i="15"/>
  <c r="AN242" i="15"/>
  <c r="AO242" i="15"/>
  <c r="Z242" i="15" s="1"/>
  <c r="AP242" i="15"/>
  <c r="AA242" i="15" s="1"/>
  <c r="AQ242" i="15"/>
  <c r="AB242" i="15" s="1"/>
  <c r="AR242" i="15"/>
  <c r="AS242" i="15"/>
  <c r="B243" i="15"/>
  <c r="E232" i="16" s="1"/>
  <c r="C243" i="15"/>
  <c r="D243" i="15"/>
  <c r="B232" i="16" s="1"/>
  <c r="AC243" i="15"/>
  <c r="AD243" i="15"/>
  <c r="AE243" i="15"/>
  <c r="AF243" i="15"/>
  <c r="AG243" i="15"/>
  <c r="D232" i="16" s="1"/>
  <c r="AH243" i="15"/>
  <c r="F232" i="16" s="1"/>
  <c r="AI243" i="15"/>
  <c r="W243" i="15" s="1"/>
  <c r="AJ243" i="15"/>
  <c r="X243" i="15" s="1"/>
  <c r="AK243" i="15"/>
  <c r="Y243" i="15" s="1"/>
  <c r="AL243" i="15"/>
  <c r="AM243" i="15"/>
  <c r="AN243" i="15"/>
  <c r="AO243" i="15"/>
  <c r="Z243" i="15" s="1"/>
  <c r="AP243" i="15"/>
  <c r="AA243" i="15" s="1"/>
  <c r="AQ243" i="15"/>
  <c r="AB243" i="15" s="1"/>
  <c r="AR243" i="15"/>
  <c r="AS243" i="15"/>
  <c r="B244" i="15"/>
  <c r="E233" i="16" s="1"/>
  <c r="C244" i="15"/>
  <c r="D244" i="15"/>
  <c r="B233" i="16" s="1"/>
  <c r="AC244" i="15"/>
  <c r="AD244" i="15"/>
  <c r="AE244" i="15"/>
  <c r="AF244" i="15"/>
  <c r="AG244" i="15"/>
  <c r="D233" i="16" s="1"/>
  <c r="AH244" i="15"/>
  <c r="F233" i="16" s="1"/>
  <c r="AI244" i="15"/>
  <c r="W244" i="15" s="1"/>
  <c r="AJ244" i="15"/>
  <c r="X244" i="15" s="1"/>
  <c r="AK244" i="15"/>
  <c r="Y244" i="15" s="1"/>
  <c r="AL244" i="15"/>
  <c r="AM244" i="15"/>
  <c r="AN244" i="15"/>
  <c r="AO244" i="15"/>
  <c r="Z244" i="15" s="1"/>
  <c r="AP244" i="15"/>
  <c r="AA244" i="15" s="1"/>
  <c r="AQ244" i="15"/>
  <c r="AB244" i="15" s="1"/>
  <c r="AR244" i="15"/>
  <c r="AS244" i="15"/>
  <c r="B245" i="15"/>
  <c r="E234" i="16" s="1"/>
  <c r="C245" i="15"/>
  <c r="D245" i="15"/>
  <c r="B234" i="16" s="1"/>
  <c r="AC245" i="15"/>
  <c r="AD245" i="15"/>
  <c r="AE245" i="15"/>
  <c r="AF245" i="15"/>
  <c r="AG245" i="15"/>
  <c r="D234" i="16" s="1"/>
  <c r="AH245" i="15"/>
  <c r="F234" i="16" s="1"/>
  <c r="AI245" i="15"/>
  <c r="W245" i="15" s="1"/>
  <c r="AJ245" i="15"/>
  <c r="X245" i="15" s="1"/>
  <c r="AK245" i="15"/>
  <c r="Y245" i="15" s="1"/>
  <c r="AL245" i="15"/>
  <c r="AM245" i="15"/>
  <c r="AN245" i="15"/>
  <c r="AO245" i="15"/>
  <c r="Z245" i="15" s="1"/>
  <c r="AP245" i="15"/>
  <c r="AA245" i="15" s="1"/>
  <c r="AQ245" i="15"/>
  <c r="AB245" i="15" s="1"/>
  <c r="AR245" i="15"/>
  <c r="AS245" i="15"/>
  <c r="B246" i="15"/>
  <c r="E235" i="16" s="1"/>
  <c r="C246" i="15"/>
  <c r="D246" i="15"/>
  <c r="B235" i="16" s="1"/>
  <c r="AC246" i="15"/>
  <c r="AD246" i="15"/>
  <c r="AE246" i="15"/>
  <c r="AF246" i="15"/>
  <c r="AG246" i="15"/>
  <c r="D235" i="16" s="1"/>
  <c r="AH246" i="15"/>
  <c r="F235" i="16" s="1"/>
  <c r="AI246" i="15"/>
  <c r="W246" i="15" s="1"/>
  <c r="AJ246" i="15"/>
  <c r="X246" i="15" s="1"/>
  <c r="AK246" i="15"/>
  <c r="Y246" i="15" s="1"/>
  <c r="AL246" i="15"/>
  <c r="AM246" i="15"/>
  <c r="AN246" i="15"/>
  <c r="AO246" i="15"/>
  <c r="Z246" i="15" s="1"/>
  <c r="AP246" i="15"/>
  <c r="AA246" i="15" s="1"/>
  <c r="AQ246" i="15"/>
  <c r="AB246" i="15" s="1"/>
  <c r="AR246" i="15"/>
  <c r="AS246" i="15"/>
  <c r="B247" i="15"/>
  <c r="E236" i="16" s="1"/>
  <c r="C247" i="15"/>
  <c r="D247" i="15"/>
  <c r="B236" i="16" s="1"/>
  <c r="AC247" i="15"/>
  <c r="AD247" i="15"/>
  <c r="AE247" i="15"/>
  <c r="AF247" i="15"/>
  <c r="AG247" i="15"/>
  <c r="D236" i="16" s="1"/>
  <c r="AH247" i="15"/>
  <c r="F236" i="16" s="1"/>
  <c r="AI247" i="15"/>
  <c r="W247" i="15" s="1"/>
  <c r="AJ247" i="15"/>
  <c r="X247" i="15" s="1"/>
  <c r="AK247" i="15"/>
  <c r="Y247" i="15" s="1"/>
  <c r="AL247" i="15"/>
  <c r="AM247" i="15"/>
  <c r="AN247" i="15"/>
  <c r="AO247" i="15"/>
  <c r="Z247" i="15" s="1"/>
  <c r="AP247" i="15"/>
  <c r="AA247" i="15" s="1"/>
  <c r="AQ247" i="15"/>
  <c r="AB247" i="15" s="1"/>
  <c r="AR247" i="15"/>
  <c r="AS247" i="15"/>
  <c r="B248" i="15"/>
  <c r="E237" i="16" s="1"/>
  <c r="C248" i="15"/>
  <c r="D248" i="15"/>
  <c r="B237" i="16" s="1"/>
  <c r="AC248" i="15"/>
  <c r="AD248" i="15"/>
  <c r="AE248" i="15"/>
  <c r="AF248" i="15"/>
  <c r="AG248" i="15"/>
  <c r="D237" i="16" s="1"/>
  <c r="AH248" i="15"/>
  <c r="F237" i="16" s="1"/>
  <c r="AI248" i="15"/>
  <c r="W248" i="15" s="1"/>
  <c r="AJ248" i="15"/>
  <c r="X248" i="15" s="1"/>
  <c r="AK248" i="15"/>
  <c r="Y248" i="15" s="1"/>
  <c r="AL248" i="15"/>
  <c r="AM248" i="15"/>
  <c r="AN248" i="15"/>
  <c r="AO248" i="15"/>
  <c r="Z248" i="15" s="1"/>
  <c r="AP248" i="15"/>
  <c r="AA248" i="15" s="1"/>
  <c r="AQ248" i="15"/>
  <c r="AB248" i="15" s="1"/>
  <c r="AR248" i="15"/>
  <c r="AS248" i="15"/>
  <c r="B249" i="15"/>
  <c r="E238" i="16" s="1"/>
  <c r="C249" i="15"/>
  <c r="D249" i="15"/>
  <c r="B238" i="16" s="1"/>
  <c r="AC249" i="15"/>
  <c r="AD249" i="15"/>
  <c r="AE249" i="15"/>
  <c r="AF249" i="15"/>
  <c r="AG249" i="15"/>
  <c r="D238" i="16" s="1"/>
  <c r="AH249" i="15"/>
  <c r="F238" i="16" s="1"/>
  <c r="AI249" i="15"/>
  <c r="W249" i="15" s="1"/>
  <c r="AJ249" i="15"/>
  <c r="X249" i="15" s="1"/>
  <c r="AK249" i="15"/>
  <c r="Y249" i="15" s="1"/>
  <c r="AL249" i="15"/>
  <c r="AM249" i="15"/>
  <c r="AN249" i="15"/>
  <c r="AO249" i="15"/>
  <c r="Z249" i="15" s="1"/>
  <c r="AP249" i="15"/>
  <c r="AA249" i="15" s="1"/>
  <c r="AQ249" i="15"/>
  <c r="AB249" i="15" s="1"/>
  <c r="AR249" i="15"/>
  <c r="AS249" i="15"/>
  <c r="B250" i="15"/>
  <c r="E239" i="16" s="1"/>
  <c r="C250" i="15"/>
  <c r="D250" i="15"/>
  <c r="B239" i="16" s="1"/>
  <c r="AC250" i="15"/>
  <c r="AD250" i="15"/>
  <c r="AE250" i="15"/>
  <c r="AF250" i="15"/>
  <c r="AG250" i="15"/>
  <c r="D239" i="16" s="1"/>
  <c r="AH250" i="15"/>
  <c r="F239" i="16" s="1"/>
  <c r="AI250" i="15"/>
  <c r="W250" i="15" s="1"/>
  <c r="AJ250" i="15"/>
  <c r="X250" i="15" s="1"/>
  <c r="AK250" i="15"/>
  <c r="Y250" i="15" s="1"/>
  <c r="AL250" i="15"/>
  <c r="AM250" i="15"/>
  <c r="AN250" i="15"/>
  <c r="AO250" i="15"/>
  <c r="Z250" i="15" s="1"/>
  <c r="AP250" i="15"/>
  <c r="AA250" i="15" s="1"/>
  <c r="AQ250" i="15"/>
  <c r="AB250" i="15" s="1"/>
  <c r="AR250" i="15"/>
  <c r="AS250" i="15"/>
  <c r="B251" i="15"/>
  <c r="E240" i="16" s="1"/>
  <c r="C251" i="15"/>
  <c r="D251" i="15"/>
  <c r="B240" i="16" s="1"/>
  <c r="AC251" i="15"/>
  <c r="AD251" i="15"/>
  <c r="AE251" i="15"/>
  <c r="AF251" i="15"/>
  <c r="AG251" i="15"/>
  <c r="D240" i="16" s="1"/>
  <c r="AH251" i="15"/>
  <c r="F240" i="16" s="1"/>
  <c r="AI251" i="15"/>
  <c r="W251" i="15" s="1"/>
  <c r="AJ251" i="15"/>
  <c r="X251" i="15" s="1"/>
  <c r="AK251" i="15"/>
  <c r="Y251" i="15" s="1"/>
  <c r="AL251" i="15"/>
  <c r="AM251" i="15"/>
  <c r="AN251" i="15"/>
  <c r="AO251" i="15"/>
  <c r="Z251" i="15" s="1"/>
  <c r="AP251" i="15"/>
  <c r="AA251" i="15" s="1"/>
  <c r="AQ251" i="15"/>
  <c r="AB251" i="15" s="1"/>
  <c r="AR251" i="15"/>
  <c r="AS251" i="15"/>
  <c r="B252" i="15"/>
  <c r="E241" i="16" s="1"/>
  <c r="C252" i="15"/>
  <c r="D252" i="15"/>
  <c r="B241" i="16" s="1"/>
  <c r="AC252" i="15"/>
  <c r="AD252" i="15"/>
  <c r="AE252" i="15"/>
  <c r="AF252" i="15"/>
  <c r="AG252" i="15"/>
  <c r="D241" i="16" s="1"/>
  <c r="AH252" i="15"/>
  <c r="F241" i="16" s="1"/>
  <c r="AI252" i="15"/>
  <c r="W252" i="15" s="1"/>
  <c r="AJ252" i="15"/>
  <c r="X252" i="15" s="1"/>
  <c r="AK252" i="15"/>
  <c r="Y252" i="15" s="1"/>
  <c r="AL252" i="15"/>
  <c r="AM252" i="15"/>
  <c r="AN252" i="15"/>
  <c r="AO252" i="15"/>
  <c r="Z252" i="15" s="1"/>
  <c r="AP252" i="15"/>
  <c r="AA252" i="15" s="1"/>
  <c r="AQ252" i="15"/>
  <c r="AB252" i="15" s="1"/>
  <c r="AR252" i="15"/>
  <c r="AS252" i="15"/>
  <c r="B253" i="15"/>
  <c r="E242" i="16" s="1"/>
  <c r="C253" i="15"/>
  <c r="D253" i="15"/>
  <c r="B242" i="16" s="1"/>
  <c r="AC253" i="15"/>
  <c r="AD253" i="15"/>
  <c r="AE253" i="15"/>
  <c r="AF253" i="15"/>
  <c r="AG253" i="15"/>
  <c r="D242" i="16" s="1"/>
  <c r="AH253" i="15"/>
  <c r="F242" i="16" s="1"/>
  <c r="AI253" i="15"/>
  <c r="W253" i="15" s="1"/>
  <c r="AJ253" i="15"/>
  <c r="X253" i="15" s="1"/>
  <c r="AK253" i="15"/>
  <c r="Y253" i="15" s="1"/>
  <c r="AL253" i="15"/>
  <c r="AM253" i="15"/>
  <c r="AN253" i="15"/>
  <c r="AO253" i="15"/>
  <c r="Z253" i="15" s="1"/>
  <c r="AP253" i="15"/>
  <c r="AA253" i="15" s="1"/>
  <c r="AQ253" i="15"/>
  <c r="AB253" i="15" s="1"/>
  <c r="AR253" i="15"/>
  <c r="AS253" i="15"/>
  <c r="B254" i="15"/>
  <c r="E243" i="16" s="1"/>
  <c r="C254" i="15"/>
  <c r="D254" i="15"/>
  <c r="B243" i="16" s="1"/>
  <c r="AC254" i="15"/>
  <c r="AD254" i="15"/>
  <c r="AE254" i="15"/>
  <c r="AF254" i="15"/>
  <c r="AG254" i="15"/>
  <c r="D243" i="16" s="1"/>
  <c r="AH254" i="15"/>
  <c r="F243" i="16" s="1"/>
  <c r="AI254" i="15"/>
  <c r="W254" i="15" s="1"/>
  <c r="AJ254" i="15"/>
  <c r="X254" i="15" s="1"/>
  <c r="AK254" i="15"/>
  <c r="Y254" i="15" s="1"/>
  <c r="AL254" i="15"/>
  <c r="AM254" i="15"/>
  <c r="AN254" i="15"/>
  <c r="AO254" i="15"/>
  <c r="Z254" i="15" s="1"/>
  <c r="AP254" i="15"/>
  <c r="AA254" i="15" s="1"/>
  <c r="AQ254" i="15"/>
  <c r="AB254" i="15" s="1"/>
  <c r="AR254" i="15"/>
  <c r="AS254" i="15"/>
  <c r="B255" i="15"/>
  <c r="E244" i="16" s="1"/>
  <c r="C255" i="15"/>
  <c r="D255" i="15"/>
  <c r="B244" i="16" s="1"/>
  <c r="AC255" i="15"/>
  <c r="AD255" i="15"/>
  <c r="AE255" i="15"/>
  <c r="AF255" i="15"/>
  <c r="AG255" i="15"/>
  <c r="D244" i="16" s="1"/>
  <c r="AH255" i="15"/>
  <c r="F244" i="16" s="1"/>
  <c r="AI255" i="15"/>
  <c r="W255" i="15" s="1"/>
  <c r="AJ255" i="15"/>
  <c r="X255" i="15" s="1"/>
  <c r="AK255" i="15"/>
  <c r="Y255" i="15" s="1"/>
  <c r="AL255" i="15"/>
  <c r="AM255" i="15"/>
  <c r="AN255" i="15"/>
  <c r="AO255" i="15"/>
  <c r="Z255" i="15" s="1"/>
  <c r="AP255" i="15"/>
  <c r="AA255" i="15" s="1"/>
  <c r="AQ255" i="15"/>
  <c r="AB255" i="15" s="1"/>
  <c r="AR255" i="15"/>
  <c r="AS255" i="15"/>
  <c r="B256" i="15"/>
  <c r="E245" i="16" s="1"/>
  <c r="C256" i="15"/>
  <c r="D256" i="15"/>
  <c r="B245" i="16" s="1"/>
  <c r="AC256" i="15"/>
  <c r="AD256" i="15"/>
  <c r="AE256" i="15"/>
  <c r="AF256" i="15"/>
  <c r="AG256" i="15"/>
  <c r="D245" i="16" s="1"/>
  <c r="AH256" i="15"/>
  <c r="F245" i="16" s="1"/>
  <c r="AI256" i="15"/>
  <c r="W256" i="15" s="1"/>
  <c r="AJ256" i="15"/>
  <c r="X256" i="15" s="1"/>
  <c r="AK256" i="15"/>
  <c r="Y256" i="15" s="1"/>
  <c r="AL256" i="15"/>
  <c r="AM256" i="15"/>
  <c r="AN256" i="15"/>
  <c r="AO256" i="15"/>
  <c r="Z256" i="15" s="1"/>
  <c r="AP256" i="15"/>
  <c r="AA256" i="15" s="1"/>
  <c r="AQ256" i="15"/>
  <c r="AB256" i="15" s="1"/>
  <c r="AR256" i="15"/>
  <c r="AS256" i="15"/>
  <c r="B257" i="15"/>
  <c r="E246" i="16" s="1"/>
  <c r="C257" i="15"/>
  <c r="D257" i="15"/>
  <c r="B246" i="16" s="1"/>
  <c r="AC257" i="15"/>
  <c r="AD257" i="15"/>
  <c r="AE257" i="15"/>
  <c r="AF257" i="15"/>
  <c r="AG257" i="15"/>
  <c r="D246" i="16" s="1"/>
  <c r="AH257" i="15"/>
  <c r="F246" i="16" s="1"/>
  <c r="AI257" i="15"/>
  <c r="W257" i="15" s="1"/>
  <c r="AJ257" i="15"/>
  <c r="X257" i="15" s="1"/>
  <c r="AK257" i="15"/>
  <c r="Y257" i="15" s="1"/>
  <c r="AL257" i="15"/>
  <c r="AM257" i="15"/>
  <c r="AN257" i="15"/>
  <c r="AO257" i="15"/>
  <c r="Z257" i="15" s="1"/>
  <c r="AP257" i="15"/>
  <c r="AA257" i="15" s="1"/>
  <c r="AQ257" i="15"/>
  <c r="AB257" i="15" s="1"/>
  <c r="AR257" i="15"/>
  <c r="AS257" i="15"/>
  <c r="B258" i="15"/>
  <c r="E247" i="16" s="1"/>
  <c r="C258" i="15"/>
  <c r="D258" i="15"/>
  <c r="B247" i="16" s="1"/>
  <c r="AC258" i="15"/>
  <c r="AD258" i="15"/>
  <c r="AE258" i="15"/>
  <c r="AF258" i="15"/>
  <c r="AG258" i="15"/>
  <c r="D247" i="16" s="1"/>
  <c r="AH258" i="15"/>
  <c r="F247" i="16" s="1"/>
  <c r="AI258" i="15"/>
  <c r="W258" i="15" s="1"/>
  <c r="AJ258" i="15"/>
  <c r="X258" i="15" s="1"/>
  <c r="AK258" i="15"/>
  <c r="Y258" i="15" s="1"/>
  <c r="AL258" i="15"/>
  <c r="AM258" i="15"/>
  <c r="AN258" i="15"/>
  <c r="AO258" i="15"/>
  <c r="Z258" i="15" s="1"/>
  <c r="AP258" i="15"/>
  <c r="AA258" i="15" s="1"/>
  <c r="AQ258" i="15"/>
  <c r="AB258" i="15" s="1"/>
  <c r="AR258" i="15"/>
  <c r="AS258" i="15"/>
  <c r="B259" i="15"/>
  <c r="E248" i="16" s="1"/>
  <c r="C259" i="15"/>
  <c r="D259" i="15"/>
  <c r="B248" i="16" s="1"/>
  <c r="AC259" i="15"/>
  <c r="AD259" i="15"/>
  <c r="AE259" i="15"/>
  <c r="AF259" i="15"/>
  <c r="AG259" i="15"/>
  <c r="D248" i="16" s="1"/>
  <c r="AH259" i="15"/>
  <c r="F248" i="16" s="1"/>
  <c r="AI259" i="15"/>
  <c r="W259" i="15" s="1"/>
  <c r="AJ259" i="15"/>
  <c r="X259" i="15" s="1"/>
  <c r="AK259" i="15"/>
  <c r="Y259" i="15" s="1"/>
  <c r="AL259" i="15"/>
  <c r="AM259" i="15"/>
  <c r="AN259" i="15"/>
  <c r="AO259" i="15"/>
  <c r="Z259" i="15" s="1"/>
  <c r="AP259" i="15"/>
  <c r="AA259" i="15" s="1"/>
  <c r="AQ259" i="15"/>
  <c r="AB259" i="15" s="1"/>
  <c r="AR259" i="15"/>
  <c r="AS259" i="15"/>
  <c r="B260" i="15"/>
  <c r="E249" i="16" s="1"/>
  <c r="C260" i="15"/>
  <c r="D260" i="15"/>
  <c r="B249" i="16" s="1"/>
  <c r="AC260" i="15"/>
  <c r="AD260" i="15"/>
  <c r="AE260" i="15"/>
  <c r="AF260" i="15"/>
  <c r="AG260" i="15"/>
  <c r="D249" i="16" s="1"/>
  <c r="AH260" i="15"/>
  <c r="F249" i="16" s="1"/>
  <c r="AI260" i="15"/>
  <c r="W260" i="15" s="1"/>
  <c r="AJ260" i="15"/>
  <c r="X260" i="15" s="1"/>
  <c r="AK260" i="15"/>
  <c r="Y260" i="15" s="1"/>
  <c r="AL260" i="15"/>
  <c r="AM260" i="15"/>
  <c r="AN260" i="15"/>
  <c r="AO260" i="15"/>
  <c r="Z260" i="15" s="1"/>
  <c r="AP260" i="15"/>
  <c r="AA260" i="15" s="1"/>
  <c r="AQ260" i="15"/>
  <c r="AB260" i="15" s="1"/>
  <c r="AR260" i="15"/>
  <c r="AS260" i="15"/>
  <c r="B261" i="15"/>
  <c r="E250" i="16" s="1"/>
  <c r="C261" i="15"/>
  <c r="D261" i="15"/>
  <c r="B250" i="16" s="1"/>
  <c r="AC261" i="15"/>
  <c r="AD261" i="15"/>
  <c r="AE261" i="15"/>
  <c r="AF261" i="15"/>
  <c r="AG261" i="15"/>
  <c r="D250" i="16" s="1"/>
  <c r="AH261" i="15"/>
  <c r="F250" i="16" s="1"/>
  <c r="AI261" i="15"/>
  <c r="W261" i="15" s="1"/>
  <c r="AJ261" i="15"/>
  <c r="X261" i="15" s="1"/>
  <c r="AK261" i="15"/>
  <c r="Y261" i="15" s="1"/>
  <c r="AL261" i="15"/>
  <c r="AM261" i="15"/>
  <c r="AN261" i="15"/>
  <c r="AO261" i="15"/>
  <c r="Z261" i="15" s="1"/>
  <c r="AP261" i="15"/>
  <c r="AA261" i="15" s="1"/>
  <c r="AQ261" i="15"/>
  <c r="AB261" i="15" s="1"/>
  <c r="AR261" i="15"/>
  <c r="AS261" i="15"/>
  <c r="B262" i="15"/>
  <c r="E251" i="16" s="1"/>
  <c r="C262" i="15"/>
  <c r="D262" i="15"/>
  <c r="B251" i="16" s="1"/>
  <c r="AC262" i="15"/>
  <c r="AD262" i="15"/>
  <c r="AE262" i="15"/>
  <c r="AF262" i="15"/>
  <c r="AG262" i="15"/>
  <c r="D251" i="16" s="1"/>
  <c r="AH262" i="15"/>
  <c r="F251" i="16" s="1"/>
  <c r="AI262" i="15"/>
  <c r="W262" i="15" s="1"/>
  <c r="AJ262" i="15"/>
  <c r="X262" i="15" s="1"/>
  <c r="AK262" i="15"/>
  <c r="Y262" i="15" s="1"/>
  <c r="AL262" i="15"/>
  <c r="AM262" i="15"/>
  <c r="AN262" i="15"/>
  <c r="AO262" i="15"/>
  <c r="Z262" i="15" s="1"/>
  <c r="AP262" i="15"/>
  <c r="AA262" i="15" s="1"/>
  <c r="AQ262" i="15"/>
  <c r="AB262" i="15" s="1"/>
  <c r="AR262" i="15"/>
  <c r="AS262" i="15"/>
  <c r="B263" i="15"/>
  <c r="E252" i="16" s="1"/>
  <c r="C263" i="15"/>
  <c r="D263" i="15"/>
  <c r="B252" i="16" s="1"/>
  <c r="AC263" i="15"/>
  <c r="AD263" i="15"/>
  <c r="AE263" i="15"/>
  <c r="AF263" i="15"/>
  <c r="AG263" i="15"/>
  <c r="D252" i="16" s="1"/>
  <c r="AH263" i="15"/>
  <c r="F252" i="16" s="1"/>
  <c r="AI263" i="15"/>
  <c r="W263" i="15" s="1"/>
  <c r="AJ263" i="15"/>
  <c r="X263" i="15" s="1"/>
  <c r="AK263" i="15"/>
  <c r="Y263" i="15" s="1"/>
  <c r="AL263" i="15"/>
  <c r="AM263" i="15"/>
  <c r="AN263" i="15"/>
  <c r="AO263" i="15"/>
  <c r="Z263" i="15" s="1"/>
  <c r="AP263" i="15"/>
  <c r="AA263" i="15" s="1"/>
  <c r="AQ263" i="15"/>
  <c r="AB263" i="15" s="1"/>
  <c r="AR263" i="15"/>
  <c r="AS263" i="15"/>
  <c r="B264" i="15"/>
  <c r="E253" i="16" s="1"/>
  <c r="C264" i="15"/>
  <c r="D264" i="15"/>
  <c r="B253" i="16" s="1"/>
  <c r="AC264" i="15"/>
  <c r="AD264" i="15"/>
  <c r="AE264" i="15"/>
  <c r="AF264" i="15"/>
  <c r="AG264" i="15"/>
  <c r="D253" i="16" s="1"/>
  <c r="AH264" i="15"/>
  <c r="F253" i="16" s="1"/>
  <c r="AI264" i="15"/>
  <c r="W264" i="15" s="1"/>
  <c r="AJ264" i="15"/>
  <c r="X264" i="15" s="1"/>
  <c r="AK264" i="15"/>
  <c r="Y264" i="15" s="1"/>
  <c r="AL264" i="15"/>
  <c r="AM264" i="15"/>
  <c r="AN264" i="15"/>
  <c r="AO264" i="15"/>
  <c r="Z264" i="15" s="1"/>
  <c r="AP264" i="15"/>
  <c r="AA264" i="15" s="1"/>
  <c r="AQ264" i="15"/>
  <c r="AB264" i="15" s="1"/>
  <c r="AR264" i="15"/>
  <c r="AS264" i="15"/>
  <c r="B265" i="15"/>
  <c r="E254" i="16" s="1"/>
  <c r="C265" i="15"/>
  <c r="D265" i="15"/>
  <c r="B254" i="16" s="1"/>
  <c r="AC265" i="15"/>
  <c r="AD265" i="15"/>
  <c r="AE265" i="15"/>
  <c r="AF265" i="15"/>
  <c r="AG265" i="15"/>
  <c r="D254" i="16" s="1"/>
  <c r="AH265" i="15"/>
  <c r="F254" i="16" s="1"/>
  <c r="AI265" i="15"/>
  <c r="W265" i="15" s="1"/>
  <c r="AJ265" i="15"/>
  <c r="X265" i="15" s="1"/>
  <c r="AK265" i="15"/>
  <c r="Y265" i="15" s="1"/>
  <c r="AL265" i="15"/>
  <c r="AM265" i="15"/>
  <c r="AN265" i="15"/>
  <c r="AO265" i="15"/>
  <c r="Z265" i="15" s="1"/>
  <c r="AP265" i="15"/>
  <c r="AA265" i="15" s="1"/>
  <c r="AQ265" i="15"/>
  <c r="AB265" i="15" s="1"/>
  <c r="AR265" i="15"/>
  <c r="AS265" i="15"/>
  <c r="B266" i="15"/>
  <c r="E255" i="16" s="1"/>
  <c r="C266" i="15"/>
  <c r="D266" i="15"/>
  <c r="B255" i="16" s="1"/>
  <c r="AC266" i="15"/>
  <c r="AD266" i="15"/>
  <c r="AE266" i="15"/>
  <c r="AF266" i="15"/>
  <c r="AG266" i="15"/>
  <c r="D255" i="16" s="1"/>
  <c r="AH266" i="15"/>
  <c r="F255" i="16" s="1"/>
  <c r="AI266" i="15"/>
  <c r="W266" i="15" s="1"/>
  <c r="AJ266" i="15"/>
  <c r="X266" i="15" s="1"/>
  <c r="AK266" i="15"/>
  <c r="Y266" i="15" s="1"/>
  <c r="AL266" i="15"/>
  <c r="AM266" i="15"/>
  <c r="AN266" i="15"/>
  <c r="AO266" i="15"/>
  <c r="Z266" i="15" s="1"/>
  <c r="AP266" i="15"/>
  <c r="AA266" i="15" s="1"/>
  <c r="AQ266" i="15"/>
  <c r="AB266" i="15" s="1"/>
  <c r="AR266" i="15"/>
  <c r="AS266" i="15"/>
  <c r="B267" i="15"/>
  <c r="E256" i="16" s="1"/>
  <c r="C267" i="15"/>
  <c r="D267" i="15"/>
  <c r="B256" i="16" s="1"/>
  <c r="AC267" i="15"/>
  <c r="AD267" i="15"/>
  <c r="AE267" i="15"/>
  <c r="AF267" i="15"/>
  <c r="AG267" i="15"/>
  <c r="D256" i="16" s="1"/>
  <c r="AH267" i="15"/>
  <c r="F256" i="16" s="1"/>
  <c r="AI267" i="15"/>
  <c r="W267" i="15" s="1"/>
  <c r="AJ267" i="15"/>
  <c r="X267" i="15" s="1"/>
  <c r="AK267" i="15"/>
  <c r="Y267" i="15" s="1"/>
  <c r="AL267" i="15"/>
  <c r="AM267" i="15"/>
  <c r="AN267" i="15"/>
  <c r="AO267" i="15"/>
  <c r="Z267" i="15" s="1"/>
  <c r="AP267" i="15"/>
  <c r="AA267" i="15" s="1"/>
  <c r="AQ267" i="15"/>
  <c r="AB267" i="15" s="1"/>
  <c r="AR267" i="15"/>
  <c r="AS267" i="15"/>
  <c r="B268" i="15"/>
  <c r="E257" i="16" s="1"/>
  <c r="C268" i="15"/>
  <c r="D268" i="15"/>
  <c r="B257" i="16" s="1"/>
  <c r="AC268" i="15"/>
  <c r="AD268" i="15"/>
  <c r="AE268" i="15"/>
  <c r="AF268" i="15"/>
  <c r="AG268" i="15"/>
  <c r="D257" i="16" s="1"/>
  <c r="AH268" i="15"/>
  <c r="F257" i="16" s="1"/>
  <c r="AI268" i="15"/>
  <c r="W268" i="15" s="1"/>
  <c r="AJ268" i="15"/>
  <c r="X268" i="15" s="1"/>
  <c r="AK268" i="15"/>
  <c r="Y268" i="15" s="1"/>
  <c r="AL268" i="15"/>
  <c r="AM268" i="15"/>
  <c r="AN268" i="15"/>
  <c r="AO268" i="15"/>
  <c r="Z268" i="15" s="1"/>
  <c r="AP268" i="15"/>
  <c r="AA268" i="15" s="1"/>
  <c r="AQ268" i="15"/>
  <c r="AB268" i="15" s="1"/>
  <c r="AR268" i="15"/>
  <c r="AS268" i="15"/>
  <c r="B269" i="15"/>
  <c r="E258" i="16" s="1"/>
  <c r="C269" i="15"/>
  <c r="D269" i="15"/>
  <c r="B258" i="16" s="1"/>
  <c r="AC269" i="15"/>
  <c r="AD269" i="15"/>
  <c r="AE269" i="15"/>
  <c r="AF269" i="15"/>
  <c r="AG269" i="15"/>
  <c r="D258" i="16" s="1"/>
  <c r="AH269" i="15"/>
  <c r="F258" i="16" s="1"/>
  <c r="AI269" i="15"/>
  <c r="W269" i="15" s="1"/>
  <c r="AJ269" i="15"/>
  <c r="X269" i="15" s="1"/>
  <c r="AK269" i="15"/>
  <c r="Y269" i="15" s="1"/>
  <c r="AL269" i="15"/>
  <c r="AM269" i="15"/>
  <c r="AN269" i="15"/>
  <c r="AO269" i="15"/>
  <c r="Z269" i="15" s="1"/>
  <c r="AP269" i="15"/>
  <c r="AA269" i="15" s="1"/>
  <c r="AQ269" i="15"/>
  <c r="AB269" i="15" s="1"/>
  <c r="AR269" i="15"/>
  <c r="AS269" i="15"/>
  <c r="B270" i="15"/>
  <c r="E259" i="16" s="1"/>
  <c r="C270" i="15"/>
  <c r="D270" i="15"/>
  <c r="B259" i="16" s="1"/>
  <c r="AC270" i="15"/>
  <c r="AD270" i="15"/>
  <c r="AE270" i="15"/>
  <c r="AF270" i="15"/>
  <c r="AG270" i="15"/>
  <c r="D259" i="16" s="1"/>
  <c r="AH270" i="15"/>
  <c r="F259" i="16" s="1"/>
  <c r="AI270" i="15"/>
  <c r="W270" i="15" s="1"/>
  <c r="AJ270" i="15"/>
  <c r="X270" i="15" s="1"/>
  <c r="AK270" i="15"/>
  <c r="Y270" i="15" s="1"/>
  <c r="AL270" i="15"/>
  <c r="AM270" i="15"/>
  <c r="AN270" i="15"/>
  <c r="AO270" i="15"/>
  <c r="Z270" i="15" s="1"/>
  <c r="AP270" i="15"/>
  <c r="AA270" i="15" s="1"/>
  <c r="AQ270" i="15"/>
  <c r="AB270" i="15" s="1"/>
  <c r="AR270" i="15"/>
  <c r="AS270" i="15"/>
  <c r="B271" i="15"/>
  <c r="E260" i="16" s="1"/>
  <c r="C271" i="15"/>
  <c r="D271" i="15"/>
  <c r="B260" i="16" s="1"/>
  <c r="AC271" i="15"/>
  <c r="AD271" i="15"/>
  <c r="AE271" i="15"/>
  <c r="AF271" i="15"/>
  <c r="AG271" i="15"/>
  <c r="D260" i="16" s="1"/>
  <c r="AH271" i="15"/>
  <c r="F260" i="16" s="1"/>
  <c r="AI271" i="15"/>
  <c r="W271" i="15" s="1"/>
  <c r="AJ271" i="15"/>
  <c r="X271" i="15" s="1"/>
  <c r="AK271" i="15"/>
  <c r="Y271" i="15" s="1"/>
  <c r="AL271" i="15"/>
  <c r="AM271" i="15"/>
  <c r="AN271" i="15"/>
  <c r="AO271" i="15"/>
  <c r="Z271" i="15" s="1"/>
  <c r="AP271" i="15"/>
  <c r="AA271" i="15" s="1"/>
  <c r="AQ271" i="15"/>
  <c r="AB271" i="15" s="1"/>
  <c r="AR271" i="15"/>
  <c r="AS271" i="15"/>
  <c r="B272" i="15"/>
  <c r="E261" i="16" s="1"/>
  <c r="C272" i="15"/>
  <c r="D272" i="15"/>
  <c r="B261" i="16" s="1"/>
  <c r="AC272" i="15"/>
  <c r="AD272" i="15"/>
  <c r="AE272" i="15"/>
  <c r="AF272" i="15"/>
  <c r="AG272" i="15"/>
  <c r="D261" i="16" s="1"/>
  <c r="AH272" i="15"/>
  <c r="F261" i="16" s="1"/>
  <c r="AI272" i="15"/>
  <c r="W272" i="15" s="1"/>
  <c r="AJ272" i="15"/>
  <c r="X272" i="15" s="1"/>
  <c r="AK272" i="15"/>
  <c r="Y272" i="15" s="1"/>
  <c r="AL272" i="15"/>
  <c r="AM272" i="15"/>
  <c r="AN272" i="15"/>
  <c r="AO272" i="15"/>
  <c r="Z272" i="15" s="1"/>
  <c r="AP272" i="15"/>
  <c r="AA272" i="15" s="1"/>
  <c r="AQ272" i="15"/>
  <c r="AB272" i="15" s="1"/>
  <c r="AR272" i="15"/>
  <c r="AS272" i="15"/>
  <c r="B273" i="15"/>
  <c r="E262" i="16" s="1"/>
  <c r="C273" i="15"/>
  <c r="D273" i="15"/>
  <c r="B262" i="16" s="1"/>
  <c r="AC273" i="15"/>
  <c r="AD273" i="15"/>
  <c r="AE273" i="15"/>
  <c r="AF273" i="15"/>
  <c r="AG273" i="15"/>
  <c r="D262" i="16" s="1"/>
  <c r="AH273" i="15"/>
  <c r="F262" i="16" s="1"/>
  <c r="AI273" i="15"/>
  <c r="W273" i="15" s="1"/>
  <c r="AJ273" i="15"/>
  <c r="X273" i="15" s="1"/>
  <c r="AK273" i="15"/>
  <c r="Y273" i="15" s="1"/>
  <c r="AL273" i="15"/>
  <c r="AM273" i="15"/>
  <c r="AN273" i="15"/>
  <c r="AO273" i="15"/>
  <c r="Z273" i="15" s="1"/>
  <c r="AP273" i="15"/>
  <c r="AA273" i="15" s="1"/>
  <c r="AQ273" i="15"/>
  <c r="AB273" i="15" s="1"/>
  <c r="AR273" i="15"/>
  <c r="AS273" i="15"/>
  <c r="B274" i="15"/>
  <c r="E263" i="16" s="1"/>
  <c r="C274" i="15"/>
  <c r="D274" i="15"/>
  <c r="B263" i="16" s="1"/>
  <c r="AC274" i="15"/>
  <c r="AD274" i="15"/>
  <c r="AE274" i="15"/>
  <c r="AF274" i="15"/>
  <c r="AG274" i="15"/>
  <c r="D263" i="16" s="1"/>
  <c r="AH274" i="15"/>
  <c r="F263" i="16" s="1"/>
  <c r="AI274" i="15"/>
  <c r="W274" i="15" s="1"/>
  <c r="AJ274" i="15"/>
  <c r="X274" i="15" s="1"/>
  <c r="AK274" i="15"/>
  <c r="Y274" i="15" s="1"/>
  <c r="AL274" i="15"/>
  <c r="AM274" i="15"/>
  <c r="AN274" i="15"/>
  <c r="AO274" i="15"/>
  <c r="Z274" i="15" s="1"/>
  <c r="AP274" i="15"/>
  <c r="AA274" i="15" s="1"/>
  <c r="AQ274" i="15"/>
  <c r="AB274" i="15" s="1"/>
  <c r="AR274" i="15"/>
  <c r="AS274" i="15"/>
  <c r="B275" i="15"/>
  <c r="E264" i="16" s="1"/>
  <c r="C275" i="15"/>
  <c r="D275" i="15"/>
  <c r="B264" i="16" s="1"/>
  <c r="AC275" i="15"/>
  <c r="AD275" i="15"/>
  <c r="AE275" i="15"/>
  <c r="AF275" i="15"/>
  <c r="AG275" i="15"/>
  <c r="D264" i="16" s="1"/>
  <c r="AH275" i="15"/>
  <c r="F264" i="16" s="1"/>
  <c r="AI275" i="15"/>
  <c r="W275" i="15" s="1"/>
  <c r="AJ275" i="15"/>
  <c r="X275" i="15" s="1"/>
  <c r="AK275" i="15"/>
  <c r="Y275" i="15" s="1"/>
  <c r="AL275" i="15"/>
  <c r="AM275" i="15"/>
  <c r="AN275" i="15"/>
  <c r="AO275" i="15"/>
  <c r="Z275" i="15" s="1"/>
  <c r="AP275" i="15"/>
  <c r="AA275" i="15" s="1"/>
  <c r="AQ275" i="15"/>
  <c r="AB275" i="15" s="1"/>
  <c r="AR275" i="15"/>
  <c r="AS275" i="15"/>
  <c r="B276" i="15"/>
  <c r="E265" i="16" s="1"/>
  <c r="C276" i="15"/>
  <c r="D276" i="15"/>
  <c r="B265" i="16" s="1"/>
  <c r="AC276" i="15"/>
  <c r="AD276" i="15"/>
  <c r="AE276" i="15"/>
  <c r="AF276" i="15"/>
  <c r="AG276" i="15"/>
  <c r="D265" i="16" s="1"/>
  <c r="AH276" i="15"/>
  <c r="F265" i="16" s="1"/>
  <c r="AI276" i="15"/>
  <c r="W276" i="15" s="1"/>
  <c r="AJ276" i="15"/>
  <c r="X276" i="15" s="1"/>
  <c r="AK276" i="15"/>
  <c r="Y276" i="15" s="1"/>
  <c r="AL276" i="15"/>
  <c r="AM276" i="15"/>
  <c r="AN276" i="15"/>
  <c r="AO276" i="15"/>
  <c r="Z276" i="15" s="1"/>
  <c r="AP276" i="15"/>
  <c r="AA276" i="15" s="1"/>
  <c r="AQ276" i="15"/>
  <c r="AB276" i="15" s="1"/>
  <c r="AR276" i="15"/>
  <c r="AS276" i="15"/>
  <c r="B277" i="15"/>
  <c r="E266" i="16" s="1"/>
  <c r="C277" i="15"/>
  <c r="D277" i="15"/>
  <c r="B266" i="16" s="1"/>
  <c r="AC277" i="15"/>
  <c r="AD277" i="15"/>
  <c r="AE277" i="15"/>
  <c r="AF277" i="15"/>
  <c r="AG277" i="15"/>
  <c r="D266" i="16" s="1"/>
  <c r="AH277" i="15"/>
  <c r="F266" i="16" s="1"/>
  <c r="AI277" i="15"/>
  <c r="W277" i="15" s="1"/>
  <c r="AJ277" i="15"/>
  <c r="X277" i="15" s="1"/>
  <c r="AK277" i="15"/>
  <c r="Y277" i="15" s="1"/>
  <c r="AL277" i="15"/>
  <c r="AM277" i="15"/>
  <c r="AN277" i="15"/>
  <c r="AO277" i="15"/>
  <c r="Z277" i="15" s="1"/>
  <c r="AP277" i="15"/>
  <c r="AA277" i="15" s="1"/>
  <c r="AQ277" i="15"/>
  <c r="AB277" i="15" s="1"/>
  <c r="AR277" i="15"/>
  <c r="AS277" i="15"/>
  <c r="B278" i="15"/>
  <c r="E267" i="16" s="1"/>
  <c r="C278" i="15"/>
  <c r="D278" i="15"/>
  <c r="B267" i="16" s="1"/>
  <c r="AC278" i="15"/>
  <c r="AD278" i="15"/>
  <c r="AE278" i="15"/>
  <c r="AF278" i="15"/>
  <c r="AG278" i="15"/>
  <c r="D267" i="16" s="1"/>
  <c r="AH278" i="15"/>
  <c r="F267" i="16" s="1"/>
  <c r="AI278" i="15"/>
  <c r="W278" i="15" s="1"/>
  <c r="AJ278" i="15"/>
  <c r="X278" i="15" s="1"/>
  <c r="AK278" i="15"/>
  <c r="Y278" i="15" s="1"/>
  <c r="AL278" i="15"/>
  <c r="AM278" i="15"/>
  <c r="AN278" i="15"/>
  <c r="AO278" i="15"/>
  <c r="Z278" i="15" s="1"/>
  <c r="AP278" i="15"/>
  <c r="AA278" i="15" s="1"/>
  <c r="AQ278" i="15"/>
  <c r="AB278" i="15" s="1"/>
  <c r="AR278" i="15"/>
  <c r="AS278" i="15"/>
  <c r="B279" i="15"/>
  <c r="E268" i="16" s="1"/>
  <c r="C279" i="15"/>
  <c r="D279" i="15"/>
  <c r="B268" i="16" s="1"/>
  <c r="AC279" i="15"/>
  <c r="AD279" i="15"/>
  <c r="AE279" i="15"/>
  <c r="AF279" i="15"/>
  <c r="AG279" i="15"/>
  <c r="D268" i="16" s="1"/>
  <c r="AH279" i="15"/>
  <c r="F268" i="16" s="1"/>
  <c r="AI279" i="15"/>
  <c r="W279" i="15" s="1"/>
  <c r="AJ279" i="15"/>
  <c r="X279" i="15" s="1"/>
  <c r="AK279" i="15"/>
  <c r="Y279" i="15" s="1"/>
  <c r="AL279" i="15"/>
  <c r="AM279" i="15"/>
  <c r="AN279" i="15"/>
  <c r="AO279" i="15"/>
  <c r="Z279" i="15" s="1"/>
  <c r="AP279" i="15"/>
  <c r="AA279" i="15" s="1"/>
  <c r="AQ279" i="15"/>
  <c r="AB279" i="15" s="1"/>
  <c r="AR279" i="15"/>
  <c r="AS279" i="15"/>
  <c r="B280" i="15"/>
  <c r="E269" i="16" s="1"/>
  <c r="C280" i="15"/>
  <c r="D280" i="15"/>
  <c r="B269" i="16" s="1"/>
  <c r="AC280" i="15"/>
  <c r="AD280" i="15"/>
  <c r="AE280" i="15"/>
  <c r="AF280" i="15"/>
  <c r="AG280" i="15"/>
  <c r="D269" i="16" s="1"/>
  <c r="AH280" i="15"/>
  <c r="F269" i="16" s="1"/>
  <c r="AI280" i="15"/>
  <c r="W280" i="15" s="1"/>
  <c r="AJ280" i="15"/>
  <c r="X280" i="15" s="1"/>
  <c r="AK280" i="15"/>
  <c r="Y280" i="15" s="1"/>
  <c r="AL280" i="15"/>
  <c r="AM280" i="15"/>
  <c r="AN280" i="15"/>
  <c r="AO280" i="15"/>
  <c r="Z280" i="15" s="1"/>
  <c r="AP280" i="15"/>
  <c r="AA280" i="15" s="1"/>
  <c r="AQ280" i="15"/>
  <c r="AB280" i="15" s="1"/>
  <c r="AR280" i="15"/>
  <c r="AS280" i="15"/>
  <c r="B281" i="15"/>
  <c r="E270" i="16" s="1"/>
  <c r="C281" i="15"/>
  <c r="D281" i="15"/>
  <c r="B270" i="16" s="1"/>
  <c r="AC281" i="15"/>
  <c r="AD281" i="15"/>
  <c r="AE281" i="15"/>
  <c r="AF281" i="15"/>
  <c r="AG281" i="15"/>
  <c r="D270" i="16" s="1"/>
  <c r="AH281" i="15"/>
  <c r="F270" i="16" s="1"/>
  <c r="AI281" i="15"/>
  <c r="W281" i="15" s="1"/>
  <c r="AJ281" i="15"/>
  <c r="X281" i="15" s="1"/>
  <c r="AK281" i="15"/>
  <c r="Y281" i="15" s="1"/>
  <c r="AL281" i="15"/>
  <c r="AM281" i="15"/>
  <c r="AN281" i="15"/>
  <c r="AO281" i="15"/>
  <c r="Z281" i="15" s="1"/>
  <c r="AP281" i="15"/>
  <c r="AA281" i="15" s="1"/>
  <c r="AQ281" i="15"/>
  <c r="AB281" i="15" s="1"/>
  <c r="AR281" i="15"/>
  <c r="AS281" i="15"/>
  <c r="B282" i="15"/>
  <c r="E271" i="16" s="1"/>
  <c r="C282" i="15"/>
  <c r="D282" i="15"/>
  <c r="B271" i="16" s="1"/>
  <c r="AC282" i="15"/>
  <c r="AD282" i="15"/>
  <c r="AE282" i="15"/>
  <c r="AF282" i="15"/>
  <c r="AG282" i="15"/>
  <c r="D271" i="16" s="1"/>
  <c r="AH282" i="15"/>
  <c r="F271" i="16" s="1"/>
  <c r="AI282" i="15"/>
  <c r="W282" i="15" s="1"/>
  <c r="AJ282" i="15"/>
  <c r="X282" i="15" s="1"/>
  <c r="AK282" i="15"/>
  <c r="Y282" i="15" s="1"/>
  <c r="AL282" i="15"/>
  <c r="AM282" i="15"/>
  <c r="AN282" i="15"/>
  <c r="AO282" i="15"/>
  <c r="Z282" i="15" s="1"/>
  <c r="AP282" i="15"/>
  <c r="AA282" i="15" s="1"/>
  <c r="AQ282" i="15"/>
  <c r="AB282" i="15" s="1"/>
  <c r="AR282" i="15"/>
  <c r="AS282" i="15"/>
  <c r="B283" i="15"/>
  <c r="E272" i="16" s="1"/>
  <c r="C283" i="15"/>
  <c r="D283" i="15"/>
  <c r="B272" i="16" s="1"/>
  <c r="AC283" i="15"/>
  <c r="AD283" i="15"/>
  <c r="AE283" i="15"/>
  <c r="AF283" i="15"/>
  <c r="AG283" i="15"/>
  <c r="D272" i="16" s="1"/>
  <c r="AH283" i="15"/>
  <c r="F272" i="16" s="1"/>
  <c r="AI283" i="15"/>
  <c r="W283" i="15" s="1"/>
  <c r="AJ283" i="15"/>
  <c r="X283" i="15" s="1"/>
  <c r="AK283" i="15"/>
  <c r="Y283" i="15" s="1"/>
  <c r="AL283" i="15"/>
  <c r="AM283" i="15"/>
  <c r="AN283" i="15"/>
  <c r="AO283" i="15"/>
  <c r="Z283" i="15" s="1"/>
  <c r="AP283" i="15"/>
  <c r="AA283" i="15" s="1"/>
  <c r="AQ283" i="15"/>
  <c r="AB283" i="15" s="1"/>
  <c r="AR283" i="15"/>
  <c r="AS283" i="15"/>
  <c r="B284" i="15"/>
  <c r="E273" i="16" s="1"/>
  <c r="C284" i="15"/>
  <c r="D284" i="15"/>
  <c r="B273" i="16" s="1"/>
  <c r="AC284" i="15"/>
  <c r="AD284" i="15"/>
  <c r="AE284" i="15"/>
  <c r="AF284" i="15"/>
  <c r="AG284" i="15"/>
  <c r="D273" i="16" s="1"/>
  <c r="AH284" i="15"/>
  <c r="F273" i="16" s="1"/>
  <c r="AI284" i="15"/>
  <c r="W284" i="15" s="1"/>
  <c r="AJ284" i="15"/>
  <c r="X284" i="15" s="1"/>
  <c r="AK284" i="15"/>
  <c r="Y284" i="15" s="1"/>
  <c r="AL284" i="15"/>
  <c r="AM284" i="15"/>
  <c r="AN284" i="15"/>
  <c r="AO284" i="15"/>
  <c r="Z284" i="15" s="1"/>
  <c r="AP284" i="15"/>
  <c r="AA284" i="15" s="1"/>
  <c r="AQ284" i="15"/>
  <c r="AB284" i="15" s="1"/>
  <c r="AR284" i="15"/>
  <c r="AS284" i="15"/>
  <c r="B285" i="15"/>
  <c r="E274" i="16" s="1"/>
  <c r="C285" i="15"/>
  <c r="D285" i="15"/>
  <c r="B274" i="16" s="1"/>
  <c r="AC285" i="15"/>
  <c r="AD285" i="15"/>
  <c r="AE285" i="15"/>
  <c r="AF285" i="15"/>
  <c r="AG285" i="15"/>
  <c r="D274" i="16" s="1"/>
  <c r="AH285" i="15"/>
  <c r="F274" i="16" s="1"/>
  <c r="AI285" i="15"/>
  <c r="W285" i="15" s="1"/>
  <c r="AJ285" i="15"/>
  <c r="X285" i="15" s="1"/>
  <c r="AK285" i="15"/>
  <c r="Y285" i="15" s="1"/>
  <c r="AL285" i="15"/>
  <c r="AM285" i="15"/>
  <c r="AN285" i="15"/>
  <c r="AO285" i="15"/>
  <c r="Z285" i="15" s="1"/>
  <c r="AP285" i="15"/>
  <c r="AA285" i="15" s="1"/>
  <c r="AQ285" i="15"/>
  <c r="AB285" i="15" s="1"/>
  <c r="AR285" i="15"/>
  <c r="AS285" i="15"/>
  <c r="B286" i="15"/>
  <c r="E275" i="16" s="1"/>
  <c r="C286" i="15"/>
  <c r="D286" i="15"/>
  <c r="B275" i="16" s="1"/>
  <c r="AC286" i="15"/>
  <c r="AD286" i="15"/>
  <c r="AE286" i="15"/>
  <c r="AF286" i="15"/>
  <c r="AG286" i="15"/>
  <c r="D275" i="16" s="1"/>
  <c r="AH286" i="15"/>
  <c r="F275" i="16" s="1"/>
  <c r="AI286" i="15"/>
  <c r="W286" i="15" s="1"/>
  <c r="AJ286" i="15"/>
  <c r="X286" i="15" s="1"/>
  <c r="AK286" i="15"/>
  <c r="Y286" i="15" s="1"/>
  <c r="AL286" i="15"/>
  <c r="AM286" i="15"/>
  <c r="AN286" i="15"/>
  <c r="AO286" i="15"/>
  <c r="Z286" i="15" s="1"/>
  <c r="AP286" i="15"/>
  <c r="AA286" i="15" s="1"/>
  <c r="AQ286" i="15"/>
  <c r="AB286" i="15" s="1"/>
  <c r="AR286" i="15"/>
  <c r="AS286" i="15"/>
  <c r="B287" i="15"/>
  <c r="E276" i="16" s="1"/>
  <c r="C287" i="15"/>
  <c r="D287" i="15"/>
  <c r="B276" i="16" s="1"/>
  <c r="AC287" i="15"/>
  <c r="AD287" i="15"/>
  <c r="AE287" i="15"/>
  <c r="AF287" i="15"/>
  <c r="AG287" i="15"/>
  <c r="D276" i="16" s="1"/>
  <c r="AH287" i="15"/>
  <c r="F276" i="16" s="1"/>
  <c r="AI287" i="15"/>
  <c r="W287" i="15" s="1"/>
  <c r="AJ287" i="15"/>
  <c r="X287" i="15" s="1"/>
  <c r="AK287" i="15"/>
  <c r="Y287" i="15" s="1"/>
  <c r="AL287" i="15"/>
  <c r="AM287" i="15"/>
  <c r="AN287" i="15"/>
  <c r="AO287" i="15"/>
  <c r="Z287" i="15" s="1"/>
  <c r="AP287" i="15"/>
  <c r="AA287" i="15" s="1"/>
  <c r="AQ287" i="15"/>
  <c r="AB287" i="15" s="1"/>
  <c r="AR287" i="15"/>
  <c r="AS287" i="15"/>
  <c r="B288" i="15"/>
  <c r="E277" i="16" s="1"/>
  <c r="C288" i="15"/>
  <c r="D288" i="15"/>
  <c r="B277" i="16" s="1"/>
  <c r="AC288" i="15"/>
  <c r="AD288" i="15"/>
  <c r="AE288" i="15"/>
  <c r="AF288" i="15"/>
  <c r="AG288" i="15"/>
  <c r="D277" i="16" s="1"/>
  <c r="AH288" i="15"/>
  <c r="F277" i="16" s="1"/>
  <c r="AI288" i="15"/>
  <c r="W288" i="15" s="1"/>
  <c r="AJ288" i="15"/>
  <c r="X288" i="15" s="1"/>
  <c r="AK288" i="15"/>
  <c r="Y288" i="15" s="1"/>
  <c r="AL288" i="15"/>
  <c r="AM288" i="15"/>
  <c r="AN288" i="15"/>
  <c r="AO288" i="15"/>
  <c r="Z288" i="15" s="1"/>
  <c r="AP288" i="15"/>
  <c r="AA288" i="15" s="1"/>
  <c r="AQ288" i="15"/>
  <c r="AB288" i="15" s="1"/>
  <c r="AR288" i="15"/>
  <c r="AS288" i="15"/>
  <c r="B289" i="15"/>
  <c r="E278" i="16" s="1"/>
  <c r="C289" i="15"/>
  <c r="D289" i="15"/>
  <c r="B278" i="16" s="1"/>
  <c r="AC289" i="15"/>
  <c r="AD289" i="15"/>
  <c r="AE289" i="15"/>
  <c r="AF289" i="15"/>
  <c r="AG289" i="15"/>
  <c r="D278" i="16" s="1"/>
  <c r="AH289" i="15"/>
  <c r="F278" i="16" s="1"/>
  <c r="AI289" i="15"/>
  <c r="W289" i="15" s="1"/>
  <c r="AJ289" i="15"/>
  <c r="X289" i="15" s="1"/>
  <c r="AK289" i="15"/>
  <c r="Y289" i="15" s="1"/>
  <c r="AL289" i="15"/>
  <c r="AM289" i="15"/>
  <c r="AN289" i="15"/>
  <c r="AO289" i="15"/>
  <c r="Z289" i="15" s="1"/>
  <c r="AP289" i="15"/>
  <c r="AA289" i="15" s="1"/>
  <c r="AQ289" i="15"/>
  <c r="AB289" i="15" s="1"/>
  <c r="AR289" i="15"/>
  <c r="AS289" i="15"/>
  <c r="B290" i="15"/>
  <c r="E279" i="16" s="1"/>
  <c r="C290" i="15"/>
  <c r="D290" i="15"/>
  <c r="B279" i="16" s="1"/>
  <c r="AC290" i="15"/>
  <c r="AD290" i="15"/>
  <c r="AE290" i="15"/>
  <c r="AF290" i="15"/>
  <c r="AG290" i="15"/>
  <c r="D279" i="16" s="1"/>
  <c r="AH290" i="15"/>
  <c r="F279" i="16" s="1"/>
  <c r="AI290" i="15"/>
  <c r="W290" i="15" s="1"/>
  <c r="AJ290" i="15"/>
  <c r="X290" i="15" s="1"/>
  <c r="AK290" i="15"/>
  <c r="Y290" i="15" s="1"/>
  <c r="AL290" i="15"/>
  <c r="AM290" i="15"/>
  <c r="AN290" i="15"/>
  <c r="AO290" i="15"/>
  <c r="Z290" i="15" s="1"/>
  <c r="AP290" i="15"/>
  <c r="AA290" i="15" s="1"/>
  <c r="AQ290" i="15"/>
  <c r="AB290" i="15" s="1"/>
  <c r="AR290" i="15"/>
  <c r="AS290" i="15"/>
  <c r="B291" i="15"/>
  <c r="E280" i="16" s="1"/>
  <c r="C291" i="15"/>
  <c r="D291" i="15"/>
  <c r="B280" i="16" s="1"/>
  <c r="AC291" i="15"/>
  <c r="AD291" i="15"/>
  <c r="AE291" i="15"/>
  <c r="AF291" i="15"/>
  <c r="AG291" i="15"/>
  <c r="D280" i="16" s="1"/>
  <c r="AH291" i="15"/>
  <c r="F280" i="16" s="1"/>
  <c r="AI291" i="15"/>
  <c r="W291" i="15" s="1"/>
  <c r="AJ291" i="15"/>
  <c r="X291" i="15" s="1"/>
  <c r="AK291" i="15"/>
  <c r="Y291" i="15" s="1"/>
  <c r="AL291" i="15"/>
  <c r="AM291" i="15"/>
  <c r="AN291" i="15"/>
  <c r="AO291" i="15"/>
  <c r="Z291" i="15" s="1"/>
  <c r="AP291" i="15"/>
  <c r="AA291" i="15" s="1"/>
  <c r="AQ291" i="15"/>
  <c r="AB291" i="15" s="1"/>
  <c r="AR291" i="15"/>
  <c r="AS291" i="15"/>
  <c r="B292" i="15"/>
  <c r="E281" i="16" s="1"/>
  <c r="C292" i="15"/>
  <c r="D292" i="15"/>
  <c r="B281" i="16" s="1"/>
  <c r="AC292" i="15"/>
  <c r="AD292" i="15"/>
  <c r="AE292" i="15"/>
  <c r="AF292" i="15"/>
  <c r="AG292" i="15"/>
  <c r="D281" i="16" s="1"/>
  <c r="AH292" i="15"/>
  <c r="F281" i="16" s="1"/>
  <c r="AI292" i="15"/>
  <c r="W292" i="15" s="1"/>
  <c r="AJ292" i="15"/>
  <c r="X292" i="15" s="1"/>
  <c r="AK292" i="15"/>
  <c r="Y292" i="15" s="1"/>
  <c r="AL292" i="15"/>
  <c r="AM292" i="15"/>
  <c r="AN292" i="15"/>
  <c r="AO292" i="15"/>
  <c r="Z292" i="15" s="1"/>
  <c r="AP292" i="15"/>
  <c r="AA292" i="15" s="1"/>
  <c r="AQ292" i="15"/>
  <c r="AB292" i="15" s="1"/>
  <c r="AR292" i="15"/>
  <c r="AS292" i="15"/>
  <c r="B293" i="15"/>
  <c r="E282" i="16" s="1"/>
  <c r="C293" i="15"/>
  <c r="D293" i="15"/>
  <c r="B282" i="16" s="1"/>
  <c r="AC293" i="15"/>
  <c r="AD293" i="15"/>
  <c r="AE293" i="15"/>
  <c r="AF293" i="15"/>
  <c r="AG293" i="15"/>
  <c r="D282" i="16" s="1"/>
  <c r="AH293" i="15"/>
  <c r="F282" i="16" s="1"/>
  <c r="AI293" i="15"/>
  <c r="W293" i="15" s="1"/>
  <c r="AJ293" i="15"/>
  <c r="X293" i="15" s="1"/>
  <c r="AK293" i="15"/>
  <c r="Y293" i="15" s="1"/>
  <c r="AL293" i="15"/>
  <c r="AM293" i="15"/>
  <c r="AN293" i="15"/>
  <c r="AO293" i="15"/>
  <c r="Z293" i="15" s="1"/>
  <c r="AP293" i="15"/>
  <c r="AA293" i="15" s="1"/>
  <c r="AQ293" i="15"/>
  <c r="AB293" i="15" s="1"/>
  <c r="AR293" i="15"/>
  <c r="AS293" i="15"/>
  <c r="B294" i="15"/>
  <c r="E283" i="16" s="1"/>
  <c r="C294" i="15"/>
  <c r="D294" i="15"/>
  <c r="B283" i="16" s="1"/>
  <c r="AC294" i="15"/>
  <c r="AD294" i="15"/>
  <c r="AE294" i="15"/>
  <c r="AF294" i="15"/>
  <c r="AG294" i="15"/>
  <c r="D283" i="16" s="1"/>
  <c r="AH294" i="15"/>
  <c r="F283" i="16" s="1"/>
  <c r="AI294" i="15"/>
  <c r="W294" i="15" s="1"/>
  <c r="AJ294" i="15"/>
  <c r="X294" i="15" s="1"/>
  <c r="AK294" i="15"/>
  <c r="Y294" i="15" s="1"/>
  <c r="AL294" i="15"/>
  <c r="AM294" i="15"/>
  <c r="AN294" i="15"/>
  <c r="AO294" i="15"/>
  <c r="Z294" i="15" s="1"/>
  <c r="AP294" i="15"/>
  <c r="AA294" i="15" s="1"/>
  <c r="AQ294" i="15"/>
  <c r="AB294" i="15" s="1"/>
  <c r="AR294" i="15"/>
  <c r="AS294" i="15"/>
  <c r="B295" i="15"/>
  <c r="E284" i="16" s="1"/>
  <c r="C295" i="15"/>
  <c r="D295" i="15"/>
  <c r="B284" i="16" s="1"/>
  <c r="AC295" i="15"/>
  <c r="AD295" i="15"/>
  <c r="AE295" i="15"/>
  <c r="AF295" i="15"/>
  <c r="AG295" i="15"/>
  <c r="D284" i="16" s="1"/>
  <c r="AH295" i="15"/>
  <c r="F284" i="16" s="1"/>
  <c r="AI295" i="15"/>
  <c r="W295" i="15" s="1"/>
  <c r="AJ295" i="15"/>
  <c r="X295" i="15" s="1"/>
  <c r="AK295" i="15"/>
  <c r="Y295" i="15" s="1"/>
  <c r="AL295" i="15"/>
  <c r="AM295" i="15"/>
  <c r="AN295" i="15"/>
  <c r="AO295" i="15"/>
  <c r="Z295" i="15" s="1"/>
  <c r="AP295" i="15"/>
  <c r="AA295" i="15" s="1"/>
  <c r="AQ295" i="15"/>
  <c r="AB295" i="15" s="1"/>
  <c r="AR295" i="15"/>
  <c r="AS295" i="15"/>
  <c r="B296" i="15"/>
  <c r="E285" i="16" s="1"/>
  <c r="C296" i="15"/>
  <c r="D296" i="15"/>
  <c r="B285" i="16" s="1"/>
  <c r="AC296" i="15"/>
  <c r="AD296" i="15"/>
  <c r="AE296" i="15"/>
  <c r="AF296" i="15"/>
  <c r="AG296" i="15"/>
  <c r="D285" i="16" s="1"/>
  <c r="AH296" i="15"/>
  <c r="F285" i="16" s="1"/>
  <c r="AI296" i="15"/>
  <c r="W296" i="15" s="1"/>
  <c r="AJ296" i="15"/>
  <c r="X296" i="15" s="1"/>
  <c r="AK296" i="15"/>
  <c r="Y296" i="15" s="1"/>
  <c r="AL296" i="15"/>
  <c r="AM296" i="15"/>
  <c r="AN296" i="15"/>
  <c r="AO296" i="15"/>
  <c r="Z296" i="15" s="1"/>
  <c r="AP296" i="15"/>
  <c r="AA296" i="15" s="1"/>
  <c r="AQ296" i="15"/>
  <c r="AB296" i="15" s="1"/>
  <c r="AR296" i="15"/>
  <c r="AS296" i="15"/>
  <c r="B297" i="15"/>
  <c r="E286" i="16" s="1"/>
  <c r="C297" i="15"/>
  <c r="D297" i="15"/>
  <c r="B286" i="16" s="1"/>
  <c r="AC297" i="15"/>
  <c r="AD297" i="15"/>
  <c r="AE297" i="15"/>
  <c r="AF297" i="15"/>
  <c r="AG297" i="15"/>
  <c r="D286" i="16" s="1"/>
  <c r="AH297" i="15"/>
  <c r="F286" i="16" s="1"/>
  <c r="AI297" i="15"/>
  <c r="W297" i="15" s="1"/>
  <c r="AJ297" i="15"/>
  <c r="X297" i="15" s="1"/>
  <c r="AK297" i="15"/>
  <c r="Y297" i="15" s="1"/>
  <c r="AL297" i="15"/>
  <c r="AM297" i="15"/>
  <c r="AN297" i="15"/>
  <c r="AO297" i="15"/>
  <c r="Z297" i="15" s="1"/>
  <c r="AP297" i="15"/>
  <c r="AA297" i="15" s="1"/>
  <c r="AQ297" i="15"/>
  <c r="AB297" i="15" s="1"/>
  <c r="AR297" i="15"/>
  <c r="AS297" i="15"/>
  <c r="B298" i="15"/>
  <c r="E287" i="16" s="1"/>
  <c r="C298" i="15"/>
  <c r="D298" i="15"/>
  <c r="B287" i="16" s="1"/>
  <c r="AC298" i="15"/>
  <c r="AD298" i="15"/>
  <c r="AE298" i="15"/>
  <c r="AF298" i="15"/>
  <c r="AG298" i="15"/>
  <c r="D287" i="16" s="1"/>
  <c r="AH298" i="15"/>
  <c r="F287" i="16" s="1"/>
  <c r="AI298" i="15"/>
  <c r="W298" i="15" s="1"/>
  <c r="AJ298" i="15"/>
  <c r="X298" i="15" s="1"/>
  <c r="AK298" i="15"/>
  <c r="Y298" i="15" s="1"/>
  <c r="AL298" i="15"/>
  <c r="AM298" i="15"/>
  <c r="AN298" i="15"/>
  <c r="AO298" i="15"/>
  <c r="Z298" i="15" s="1"/>
  <c r="AP298" i="15"/>
  <c r="AA298" i="15" s="1"/>
  <c r="AQ298" i="15"/>
  <c r="AB298" i="15" s="1"/>
  <c r="AR298" i="15"/>
  <c r="AS298" i="15"/>
  <c r="B299" i="15"/>
  <c r="E288" i="16" s="1"/>
  <c r="C299" i="15"/>
  <c r="D299" i="15"/>
  <c r="B288" i="16" s="1"/>
  <c r="AC299" i="15"/>
  <c r="AD299" i="15"/>
  <c r="AE299" i="15"/>
  <c r="AF299" i="15"/>
  <c r="AG299" i="15"/>
  <c r="D288" i="16" s="1"/>
  <c r="AH299" i="15"/>
  <c r="F288" i="16" s="1"/>
  <c r="AI299" i="15"/>
  <c r="W299" i="15" s="1"/>
  <c r="AJ299" i="15"/>
  <c r="X299" i="15" s="1"/>
  <c r="AK299" i="15"/>
  <c r="Y299" i="15" s="1"/>
  <c r="AL299" i="15"/>
  <c r="AM299" i="15"/>
  <c r="AN299" i="15"/>
  <c r="AO299" i="15"/>
  <c r="Z299" i="15" s="1"/>
  <c r="AP299" i="15"/>
  <c r="AA299" i="15" s="1"/>
  <c r="AQ299" i="15"/>
  <c r="AB299" i="15" s="1"/>
  <c r="AR299" i="15"/>
  <c r="AS299" i="15"/>
  <c r="B300" i="15"/>
  <c r="E289" i="16" s="1"/>
  <c r="C300" i="15"/>
  <c r="D300" i="15"/>
  <c r="B289" i="16" s="1"/>
  <c r="AC300" i="15"/>
  <c r="AD300" i="15"/>
  <c r="AE300" i="15"/>
  <c r="AF300" i="15"/>
  <c r="AG300" i="15"/>
  <c r="D289" i="16" s="1"/>
  <c r="AH300" i="15"/>
  <c r="F289" i="16" s="1"/>
  <c r="AI300" i="15"/>
  <c r="W300" i="15" s="1"/>
  <c r="AJ300" i="15"/>
  <c r="X300" i="15" s="1"/>
  <c r="AK300" i="15"/>
  <c r="Y300" i="15" s="1"/>
  <c r="AL300" i="15"/>
  <c r="AM300" i="15"/>
  <c r="AN300" i="15"/>
  <c r="AO300" i="15"/>
  <c r="Z300" i="15" s="1"/>
  <c r="AP300" i="15"/>
  <c r="AA300" i="15" s="1"/>
  <c r="AQ300" i="15"/>
  <c r="AB300" i="15" s="1"/>
  <c r="AR300" i="15"/>
  <c r="AS300" i="15"/>
  <c r="B301" i="15"/>
  <c r="E290" i="16" s="1"/>
  <c r="C301" i="15"/>
  <c r="D301" i="15"/>
  <c r="B290" i="16" s="1"/>
  <c r="AC301" i="15"/>
  <c r="AD301" i="15"/>
  <c r="AE301" i="15"/>
  <c r="AF301" i="15"/>
  <c r="AG301" i="15"/>
  <c r="D290" i="16" s="1"/>
  <c r="AH301" i="15"/>
  <c r="F290" i="16" s="1"/>
  <c r="AI301" i="15"/>
  <c r="W301" i="15" s="1"/>
  <c r="AJ301" i="15"/>
  <c r="X301" i="15" s="1"/>
  <c r="AK301" i="15"/>
  <c r="Y301" i="15" s="1"/>
  <c r="AL301" i="15"/>
  <c r="AM301" i="15"/>
  <c r="AN301" i="15"/>
  <c r="AO301" i="15"/>
  <c r="Z301" i="15" s="1"/>
  <c r="AP301" i="15"/>
  <c r="AA301" i="15" s="1"/>
  <c r="AQ301" i="15"/>
  <c r="AB301" i="15" s="1"/>
  <c r="AR301" i="15"/>
  <c r="AS301" i="15"/>
  <c r="B302" i="15"/>
  <c r="E291" i="16" s="1"/>
  <c r="C302" i="15"/>
  <c r="D302" i="15"/>
  <c r="B291" i="16" s="1"/>
  <c r="AC302" i="15"/>
  <c r="AD302" i="15"/>
  <c r="AE302" i="15"/>
  <c r="AF302" i="15"/>
  <c r="AG302" i="15"/>
  <c r="D291" i="16" s="1"/>
  <c r="AH302" i="15"/>
  <c r="F291" i="16" s="1"/>
  <c r="AI302" i="15"/>
  <c r="W302" i="15" s="1"/>
  <c r="AJ302" i="15"/>
  <c r="X302" i="15" s="1"/>
  <c r="AK302" i="15"/>
  <c r="Y302" i="15" s="1"/>
  <c r="AL302" i="15"/>
  <c r="AM302" i="15"/>
  <c r="AN302" i="15"/>
  <c r="AO302" i="15"/>
  <c r="Z302" i="15" s="1"/>
  <c r="AP302" i="15"/>
  <c r="AA302" i="15" s="1"/>
  <c r="AQ302" i="15"/>
  <c r="AB302" i="15" s="1"/>
  <c r="AR302" i="15"/>
  <c r="AS302" i="15"/>
  <c r="B303" i="15"/>
  <c r="E292" i="16" s="1"/>
  <c r="C303" i="15"/>
  <c r="D303" i="15"/>
  <c r="B292" i="16" s="1"/>
  <c r="AC303" i="15"/>
  <c r="AD303" i="15"/>
  <c r="AE303" i="15"/>
  <c r="AF303" i="15"/>
  <c r="AG303" i="15"/>
  <c r="D292" i="16" s="1"/>
  <c r="AH303" i="15"/>
  <c r="F292" i="16" s="1"/>
  <c r="AI303" i="15"/>
  <c r="W303" i="15" s="1"/>
  <c r="AJ303" i="15"/>
  <c r="X303" i="15" s="1"/>
  <c r="AK303" i="15"/>
  <c r="Y303" i="15" s="1"/>
  <c r="AL303" i="15"/>
  <c r="AM303" i="15"/>
  <c r="AN303" i="15"/>
  <c r="AO303" i="15"/>
  <c r="Z303" i="15" s="1"/>
  <c r="AP303" i="15"/>
  <c r="AA303" i="15" s="1"/>
  <c r="AQ303" i="15"/>
  <c r="AB303" i="15" s="1"/>
  <c r="AR303" i="15"/>
  <c r="AS303" i="15"/>
  <c r="B304" i="15"/>
  <c r="E293" i="16" s="1"/>
  <c r="C304" i="15"/>
  <c r="D304" i="15"/>
  <c r="B293" i="16" s="1"/>
  <c r="AC304" i="15"/>
  <c r="AD304" i="15"/>
  <c r="AE304" i="15"/>
  <c r="AF304" i="15"/>
  <c r="AG304" i="15"/>
  <c r="D293" i="16" s="1"/>
  <c r="AH304" i="15"/>
  <c r="F293" i="16" s="1"/>
  <c r="AI304" i="15"/>
  <c r="W304" i="15" s="1"/>
  <c r="AJ304" i="15"/>
  <c r="X304" i="15" s="1"/>
  <c r="AK304" i="15"/>
  <c r="Y304" i="15" s="1"/>
  <c r="AL304" i="15"/>
  <c r="AM304" i="15"/>
  <c r="AN304" i="15"/>
  <c r="AO304" i="15"/>
  <c r="Z304" i="15" s="1"/>
  <c r="AP304" i="15"/>
  <c r="AA304" i="15" s="1"/>
  <c r="AQ304" i="15"/>
  <c r="AB304" i="15" s="1"/>
  <c r="AR304" i="15"/>
  <c r="AS304" i="15"/>
  <c r="B305" i="15"/>
  <c r="E294" i="16" s="1"/>
  <c r="C305" i="15"/>
  <c r="D305" i="15"/>
  <c r="B294" i="16" s="1"/>
  <c r="AC305" i="15"/>
  <c r="AD305" i="15"/>
  <c r="AE305" i="15"/>
  <c r="AF305" i="15"/>
  <c r="AG305" i="15"/>
  <c r="D294" i="16" s="1"/>
  <c r="AH305" i="15"/>
  <c r="F294" i="16" s="1"/>
  <c r="AI305" i="15"/>
  <c r="W305" i="15" s="1"/>
  <c r="AJ305" i="15"/>
  <c r="X305" i="15" s="1"/>
  <c r="AK305" i="15"/>
  <c r="Y305" i="15" s="1"/>
  <c r="AL305" i="15"/>
  <c r="AM305" i="15"/>
  <c r="AN305" i="15"/>
  <c r="AO305" i="15"/>
  <c r="Z305" i="15" s="1"/>
  <c r="AP305" i="15"/>
  <c r="AA305" i="15" s="1"/>
  <c r="AQ305" i="15"/>
  <c r="AB305" i="15" s="1"/>
  <c r="AR305" i="15"/>
  <c r="AS305" i="15"/>
  <c r="B306" i="15"/>
  <c r="E295" i="16" s="1"/>
  <c r="C306" i="15"/>
  <c r="D306" i="15"/>
  <c r="B295" i="16" s="1"/>
  <c r="AC306" i="15"/>
  <c r="AD306" i="15"/>
  <c r="AE306" i="15"/>
  <c r="AF306" i="15"/>
  <c r="AG306" i="15"/>
  <c r="D295" i="16" s="1"/>
  <c r="AH306" i="15"/>
  <c r="F295" i="16" s="1"/>
  <c r="AI306" i="15"/>
  <c r="W306" i="15" s="1"/>
  <c r="AJ306" i="15"/>
  <c r="X306" i="15" s="1"/>
  <c r="AK306" i="15"/>
  <c r="Y306" i="15" s="1"/>
  <c r="AL306" i="15"/>
  <c r="AM306" i="15"/>
  <c r="AN306" i="15"/>
  <c r="AO306" i="15"/>
  <c r="Z306" i="15" s="1"/>
  <c r="AP306" i="15"/>
  <c r="AA306" i="15" s="1"/>
  <c r="AQ306" i="15"/>
  <c r="AB306" i="15" s="1"/>
  <c r="AR306" i="15"/>
  <c r="AS306" i="15"/>
  <c r="B307" i="15"/>
  <c r="E296" i="16" s="1"/>
  <c r="C307" i="15"/>
  <c r="D307" i="15"/>
  <c r="B296" i="16" s="1"/>
  <c r="AC307" i="15"/>
  <c r="AD307" i="15"/>
  <c r="AE307" i="15"/>
  <c r="AF307" i="15"/>
  <c r="AG307" i="15"/>
  <c r="D296" i="16" s="1"/>
  <c r="AH307" i="15"/>
  <c r="F296" i="16" s="1"/>
  <c r="AI307" i="15"/>
  <c r="W307" i="15" s="1"/>
  <c r="AJ307" i="15"/>
  <c r="X307" i="15" s="1"/>
  <c r="AK307" i="15"/>
  <c r="Y307" i="15" s="1"/>
  <c r="AL307" i="15"/>
  <c r="AM307" i="15"/>
  <c r="AN307" i="15"/>
  <c r="AO307" i="15"/>
  <c r="Z307" i="15" s="1"/>
  <c r="AP307" i="15"/>
  <c r="AA307" i="15" s="1"/>
  <c r="AQ307" i="15"/>
  <c r="AB307" i="15" s="1"/>
  <c r="AR307" i="15"/>
  <c r="AS307" i="15"/>
  <c r="B308" i="15"/>
  <c r="E297" i="16" s="1"/>
  <c r="C308" i="15"/>
  <c r="D308" i="15"/>
  <c r="B297" i="16" s="1"/>
  <c r="AC308" i="15"/>
  <c r="AD308" i="15"/>
  <c r="AE308" i="15"/>
  <c r="AF308" i="15"/>
  <c r="AG308" i="15"/>
  <c r="D297" i="16" s="1"/>
  <c r="AH308" i="15"/>
  <c r="F297" i="16" s="1"/>
  <c r="AI308" i="15"/>
  <c r="W308" i="15" s="1"/>
  <c r="AJ308" i="15"/>
  <c r="X308" i="15" s="1"/>
  <c r="AK308" i="15"/>
  <c r="Y308" i="15" s="1"/>
  <c r="AL308" i="15"/>
  <c r="AM308" i="15"/>
  <c r="AN308" i="15"/>
  <c r="AO308" i="15"/>
  <c r="Z308" i="15" s="1"/>
  <c r="AP308" i="15"/>
  <c r="AA308" i="15" s="1"/>
  <c r="AQ308" i="15"/>
  <c r="AB308" i="15" s="1"/>
  <c r="AR308" i="15"/>
  <c r="AS308" i="15"/>
  <c r="B309" i="15"/>
  <c r="E298" i="16" s="1"/>
  <c r="C309" i="15"/>
  <c r="D309" i="15"/>
  <c r="B298" i="16" s="1"/>
  <c r="AC309" i="15"/>
  <c r="AD309" i="15"/>
  <c r="AE309" i="15"/>
  <c r="AF309" i="15"/>
  <c r="AG309" i="15"/>
  <c r="D298" i="16" s="1"/>
  <c r="AH309" i="15"/>
  <c r="F298" i="16" s="1"/>
  <c r="AI309" i="15"/>
  <c r="W309" i="15" s="1"/>
  <c r="AJ309" i="15"/>
  <c r="X309" i="15" s="1"/>
  <c r="AK309" i="15"/>
  <c r="Y309" i="15" s="1"/>
  <c r="AL309" i="15"/>
  <c r="AM309" i="15"/>
  <c r="AN309" i="15"/>
  <c r="AO309" i="15"/>
  <c r="Z309" i="15" s="1"/>
  <c r="AP309" i="15"/>
  <c r="AA309" i="15" s="1"/>
  <c r="AQ309" i="15"/>
  <c r="AB309" i="15" s="1"/>
  <c r="AR309" i="15"/>
  <c r="AS309" i="15"/>
  <c r="B310" i="15"/>
  <c r="E299" i="16" s="1"/>
  <c r="C310" i="15"/>
  <c r="D310" i="15"/>
  <c r="B299" i="16" s="1"/>
  <c r="AC310" i="15"/>
  <c r="AD310" i="15"/>
  <c r="AE310" i="15"/>
  <c r="AF310" i="15"/>
  <c r="AG310" i="15"/>
  <c r="D299" i="16" s="1"/>
  <c r="AH310" i="15"/>
  <c r="F299" i="16" s="1"/>
  <c r="AI310" i="15"/>
  <c r="W310" i="15" s="1"/>
  <c r="AJ310" i="15"/>
  <c r="X310" i="15" s="1"/>
  <c r="AK310" i="15"/>
  <c r="Y310" i="15" s="1"/>
  <c r="AL310" i="15"/>
  <c r="AM310" i="15"/>
  <c r="AN310" i="15"/>
  <c r="AO310" i="15"/>
  <c r="Z310" i="15" s="1"/>
  <c r="AP310" i="15"/>
  <c r="AA310" i="15" s="1"/>
  <c r="AQ310" i="15"/>
  <c r="AB310" i="15" s="1"/>
  <c r="AR310" i="15"/>
  <c r="AS310" i="15"/>
  <c r="B311" i="15"/>
  <c r="E300" i="16" s="1"/>
  <c r="C311" i="15"/>
  <c r="D311" i="15"/>
  <c r="B300" i="16" s="1"/>
  <c r="AC311" i="15"/>
  <c r="AD311" i="15"/>
  <c r="AE311" i="15"/>
  <c r="AF311" i="15"/>
  <c r="AG311" i="15"/>
  <c r="D300" i="16" s="1"/>
  <c r="AH311" i="15"/>
  <c r="F300" i="16" s="1"/>
  <c r="AI311" i="15"/>
  <c r="W311" i="15" s="1"/>
  <c r="AJ311" i="15"/>
  <c r="X311" i="15" s="1"/>
  <c r="AK311" i="15"/>
  <c r="Y311" i="15" s="1"/>
  <c r="AL311" i="15"/>
  <c r="AM311" i="15"/>
  <c r="AN311" i="15"/>
  <c r="AO311" i="15"/>
  <c r="Z311" i="15" s="1"/>
  <c r="AP311" i="15"/>
  <c r="AA311" i="15" s="1"/>
  <c r="AQ311" i="15"/>
  <c r="AB311" i="15" s="1"/>
  <c r="AR311" i="15"/>
  <c r="AS311" i="15"/>
  <c r="B312" i="15"/>
  <c r="E301" i="16" s="1"/>
  <c r="C312" i="15"/>
  <c r="D312" i="15"/>
  <c r="B301" i="16" s="1"/>
  <c r="AC312" i="15"/>
  <c r="AD312" i="15"/>
  <c r="AE312" i="15"/>
  <c r="AF312" i="15"/>
  <c r="AG312" i="15"/>
  <c r="D301" i="16" s="1"/>
  <c r="AH312" i="15"/>
  <c r="F301" i="16" s="1"/>
  <c r="AI312" i="15"/>
  <c r="W312" i="15" s="1"/>
  <c r="AJ312" i="15"/>
  <c r="X312" i="15" s="1"/>
  <c r="AK312" i="15"/>
  <c r="Y312" i="15" s="1"/>
  <c r="AL312" i="15"/>
  <c r="AM312" i="15"/>
  <c r="AN312" i="15"/>
  <c r="AO312" i="15"/>
  <c r="Z312" i="15" s="1"/>
  <c r="AP312" i="15"/>
  <c r="AA312" i="15" s="1"/>
  <c r="AQ312" i="15"/>
  <c r="AB312" i="15" s="1"/>
  <c r="AR312" i="15"/>
  <c r="AS312" i="15"/>
  <c r="B313" i="15"/>
  <c r="E302" i="16" s="1"/>
  <c r="C313" i="15"/>
  <c r="D313" i="15"/>
  <c r="B302" i="16" s="1"/>
  <c r="AC313" i="15"/>
  <c r="AD313" i="15"/>
  <c r="AE313" i="15"/>
  <c r="AF313" i="15"/>
  <c r="AG313" i="15"/>
  <c r="D302" i="16" s="1"/>
  <c r="AH313" i="15"/>
  <c r="F302" i="16" s="1"/>
  <c r="AI313" i="15"/>
  <c r="W313" i="15" s="1"/>
  <c r="AJ313" i="15"/>
  <c r="X313" i="15" s="1"/>
  <c r="AK313" i="15"/>
  <c r="Y313" i="15" s="1"/>
  <c r="AL313" i="15"/>
  <c r="AM313" i="15"/>
  <c r="AN313" i="15"/>
  <c r="AO313" i="15"/>
  <c r="Z313" i="15" s="1"/>
  <c r="AP313" i="15"/>
  <c r="AA313" i="15" s="1"/>
  <c r="AQ313" i="15"/>
  <c r="AB313" i="15" s="1"/>
  <c r="AR313" i="15"/>
  <c r="AS313" i="15"/>
  <c r="B314" i="15"/>
  <c r="E303" i="16" s="1"/>
  <c r="C314" i="15"/>
  <c r="D314" i="15"/>
  <c r="B303" i="16" s="1"/>
  <c r="AC314" i="15"/>
  <c r="AD314" i="15"/>
  <c r="AE314" i="15"/>
  <c r="AF314" i="15"/>
  <c r="AG314" i="15"/>
  <c r="D303" i="16" s="1"/>
  <c r="AH314" i="15"/>
  <c r="F303" i="16" s="1"/>
  <c r="AI314" i="15"/>
  <c r="W314" i="15" s="1"/>
  <c r="AJ314" i="15"/>
  <c r="X314" i="15" s="1"/>
  <c r="AK314" i="15"/>
  <c r="Y314" i="15" s="1"/>
  <c r="AL314" i="15"/>
  <c r="AM314" i="15"/>
  <c r="AN314" i="15"/>
  <c r="AO314" i="15"/>
  <c r="Z314" i="15" s="1"/>
  <c r="AP314" i="15"/>
  <c r="AA314" i="15" s="1"/>
  <c r="AQ314" i="15"/>
  <c r="AB314" i="15" s="1"/>
  <c r="AR314" i="15"/>
  <c r="AS314" i="15"/>
  <c r="B315" i="15"/>
  <c r="E304" i="16" s="1"/>
  <c r="C315" i="15"/>
  <c r="D315" i="15"/>
  <c r="B304" i="16" s="1"/>
  <c r="AC315" i="15"/>
  <c r="AD315" i="15"/>
  <c r="AE315" i="15"/>
  <c r="AF315" i="15"/>
  <c r="AG315" i="15"/>
  <c r="D304" i="16" s="1"/>
  <c r="AH315" i="15"/>
  <c r="F304" i="16" s="1"/>
  <c r="AI315" i="15"/>
  <c r="W315" i="15" s="1"/>
  <c r="AJ315" i="15"/>
  <c r="X315" i="15" s="1"/>
  <c r="AK315" i="15"/>
  <c r="Y315" i="15" s="1"/>
  <c r="AL315" i="15"/>
  <c r="AM315" i="15"/>
  <c r="AN315" i="15"/>
  <c r="AO315" i="15"/>
  <c r="Z315" i="15" s="1"/>
  <c r="AP315" i="15"/>
  <c r="AA315" i="15" s="1"/>
  <c r="AQ315" i="15"/>
  <c r="AB315" i="15" s="1"/>
  <c r="AR315" i="15"/>
  <c r="AS315" i="15"/>
  <c r="B316" i="15"/>
  <c r="E305" i="16" s="1"/>
  <c r="C316" i="15"/>
  <c r="D316" i="15"/>
  <c r="B305" i="16" s="1"/>
  <c r="AC316" i="15"/>
  <c r="AD316" i="15"/>
  <c r="AE316" i="15"/>
  <c r="AF316" i="15"/>
  <c r="AG316" i="15"/>
  <c r="D305" i="16" s="1"/>
  <c r="AH316" i="15"/>
  <c r="F305" i="16" s="1"/>
  <c r="AI316" i="15"/>
  <c r="W316" i="15" s="1"/>
  <c r="AJ316" i="15"/>
  <c r="X316" i="15" s="1"/>
  <c r="AK316" i="15"/>
  <c r="Y316" i="15" s="1"/>
  <c r="AL316" i="15"/>
  <c r="AM316" i="15"/>
  <c r="AN316" i="15"/>
  <c r="AO316" i="15"/>
  <c r="Z316" i="15" s="1"/>
  <c r="AP316" i="15"/>
  <c r="AA316" i="15" s="1"/>
  <c r="AQ316" i="15"/>
  <c r="AB316" i="15" s="1"/>
  <c r="AR316" i="15"/>
  <c r="AS316" i="15"/>
  <c r="B317" i="15"/>
  <c r="E306" i="16" s="1"/>
  <c r="C317" i="15"/>
  <c r="D317" i="15"/>
  <c r="B306" i="16" s="1"/>
  <c r="AC317" i="15"/>
  <c r="AD317" i="15"/>
  <c r="AE317" i="15"/>
  <c r="AF317" i="15"/>
  <c r="AG317" i="15"/>
  <c r="D306" i="16" s="1"/>
  <c r="AH317" i="15"/>
  <c r="F306" i="16" s="1"/>
  <c r="AI317" i="15"/>
  <c r="W317" i="15" s="1"/>
  <c r="AJ317" i="15"/>
  <c r="X317" i="15" s="1"/>
  <c r="AK317" i="15"/>
  <c r="Y317" i="15" s="1"/>
  <c r="AL317" i="15"/>
  <c r="AM317" i="15"/>
  <c r="AN317" i="15"/>
  <c r="AO317" i="15"/>
  <c r="Z317" i="15" s="1"/>
  <c r="AP317" i="15"/>
  <c r="AA317" i="15" s="1"/>
  <c r="AQ317" i="15"/>
  <c r="AB317" i="15" s="1"/>
  <c r="AR317" i="15"/>
  <c r="AS317" i="15"/>
  <c r="B318" i="15"/>
  <c r="E307" i="16" s="1"/>
  <c r="C318" i="15"/>
  <c r="D318" i="15"/>
  <c r="B307" i="16" s="1"/>
  <c r="AC318" i="15"/>
  <c r="AD318" i="15"/>
  <c r="AE318" i="15"/>
  <c r="AF318" i="15"/>
  <c r="AG318" i="15"/>
  <c r="D307" i="16" s="1"/>
  <c r="AH318" i="15"/>
  <c r="F307" i="16" s="1"/>
  <c r="AI318" i="15"/>
  <c r="W318" i="15" s="1"/>
  <c r="AJ318" i="15"/>
  <c r="X318" i="15" s="1"/>
  <c r="AK318" i="15"/>
  <c r="Y318" i="15" s="1"/>
  <c r="AL318" i="15"/>
  <c r="AM318" i="15"/>
  <c r="AN318" i="15"/>
  <c r="AO318" i="15"/>
  <c r="Z318" i="15" s="1"/>
  <c r="AP318" i="15"/>
  <c r="AA318" i="15" s="1"/>
  <c r="AQ318" i="15"/>
  <c r="AB318" i="15" s="1"/>
  <c r="AR318" i="15"/>
  <c r="AS318" i="15"/>
  <c r="B319" i="15"/>
  <c r="E308" i="16" s="1"/>
  <c r="C319" i="15"/>
  <c r="D319" i="15"/>
  <c r="B308" i="16" s="1"/>
  <c r="AC319" i="15"/>
  <c r="AD319" i="15"/>
  <c r="AE319" i="15"/>
  <c r="AF319" i="15"/>
  <c r="AG319" i="15"/>
  <c r="D308" i="16" s="1"/>
  <c r="AH319" i="15"/>
  <c r="F308" i="16" s="1"/>
  <c r="AI319" i="15"/>
  <c r="W319" i="15" s="1"/>
  <c r="AJ319" i="15"/>
  <c r="X319" i="15" s="1"/>
  <c r="AK319" i="15"/>
  <c r="Y319" i="15" s="1"/>
  <c r="AL319" i="15"/>
  <c r="AM319" i="15"/>
  <c r="AN319" i="15"/>
  <c r="AO319" i="15"/>
  <c r="Z319" i="15" s="1"/>
  <c r="AP319" i="15"/>
  <c r="AA319" i="15" s="1"/>
  <c r="AQ319" i="15"/>
  <c r="AB319" i="15" s="1"/>
  <c r="AR319" i="15"/>
  <c r="AS319" i="15"/>
  <c r="B320" i="15"/>
  <c r="E309" i="16" s="1"/>
  <c r="C320" i="15"/>
  <c r="D320" i="15"/>
  <c r="B309" i="16" s="1"/>
  <c r="AC320" i="15"/>
  <c r="AD320" i="15"/>
  <c r="AE320" i="15"/>
  <c r="AF320" i="15"/>
  <c r="AG320" i="15"/>
  <c r="D309" i="16" s="1"/>
  <c r="AH320" i="15"/>
  <c r="F309" i="16" s="1"/>
  <c r="AI320" i="15"/>
  <c r="W320" i="15" s="1"/>
  <c r="AJ320" i="15"/>
  <c r="X320" i="15" s="1"/>
  <c r="AK320" i="15"/>
  <c r="Y320" i="15" s="1"/>
  <c r="AL320" i="15"/>
  <c r="AM320" i="15"/>
  <c r="AN320" i="15"/>
  <c r="AO320" i="15"/>
  <c r="Z320" i="15" s="1"/>
  <c r="AP320" i="15"/>
  <c r="AA320" i="15" s="1"/>
  <c r="AQ320" i="15"/>
  <c r="AB320" i="15" s="1"/>
  <c r="AR320" i="15"/>
  <c r="AS320" i="15"/>
  <c r="B321" i="15"/>
  <c r="E310" i="16" s="1"/>
  <c r="C321" i="15"/>
  <c r="D321" i="15"/>
  <c r="B310" i="16" s="1"/>
  <c r="AC321" i="15"/>
  <c r="AD321" i="15"/>
  <c r="AE321" i="15"/>
  <c r="AF321" i="15"/>
  <c r="AG321" i="15"/>
  <c r="D310" i="16" s="1"/>
  <c r="AH321" i="15"/>
  <c r="F310" i="16" s="1"/>
  <c r="AI321" i="15"/>
  <c r="W321" i="15" s="1"/>
  <c r="AJ321" i="15"/>
  <c r="X321" i="15" s="1"/>
  <c r="AK321" i="15"/>
  <c r="Y321" i="15" s="1"/>
  <c r="AL321" i="15"/>
  <c r="AM321" i="15"/>
  <c r="AN321" i="15"/>
  <c r="AO321" i="15"/>
  <c r="Z321" i="15" s="1"/>
  <c r="AP321" i="15"/>
  <c r="AA321" i="15" s="1"/>
  <c r="AQ321" i="15"/>
  <c r="AB321" i="15" s="1"/>
  <c r="AR321" i="15"/>
  <c r="AS321" i="15"/>
  <c r="B322" i="15"/>
  <c r="E311" i="16" s="1"/>
  <c r="C322" i="15"/>
  <c r="D322" i="15"/>
  <c r="B311" i="16" s="1"/>
  <c r="AC322" i="15"/>
  <c r="AD322" i="15"/>
  <c r="AE322" i="15"/>
  <c r="AF322" i="15"/>
  <c r="AG322" i="15"/>
  <c r="D311" i="16" s="1"/>
  <c r="AH322" i="15"/>
  <c r="F311" i="16" s="1"/>
  <c r="AI322" i="15"/>
  <c r="W322" i="15" s="1"/>
  <c r="AJ322" i="15"/>
  <c r="X322" i="15" s="1"/>
  <c r="AK322" i="15"/>
  <c r="Y322" i="15" s="1"/>
  <c r="AL322" i="15"/>
  <c r="AM322" i="15"/>
  <c r="AN322" i="15"/>
  <c r="AO322" i="15"/>
  <c r="Z322" i="15" s="1"/>
  <c r="AP322" i="15"/>
  <c r="AA322" i="15" s="1"/>
  <c r="AQ322" i="15"/>
  <c r="AB322" i="15" s="1"/>
  <c r="AR322" i="15"/>
  <c r="AS322" i="15"/>
  <c r="B323" i="15"/>
  <c r="E312" i="16" s="1"/>
  <c r="C323" i="15"/>
  <c r="D323" i="15"/>
  <c r="B312" i="16" s="1"/>
  <c r="AC323" i="15"/>
  <c r="AD323" i="15"/>
  <c r="AE323" i="15"/>
  <c r="AF323" i="15"/>
  <c r="AG323" i="15"/>
  <c r="D312" i="16" s="1"/>
  <c r="AH323" i="15"/>
  <c r="F312" i="16" s="1"/>
  <c r="AI323" i="15"/>
  <c r="W323" i="15" s="1"/>
  <c r="AJ323" i="15"/>
  <c r="X323" i="15" s="1"/>
  <c r="AK323" i="15"/>
  <c r="Y323" i="15" s="1"/>
  <c r="AL323" i="15"/>
  <c r="AM323" i="15"/>
  <c r="AN323" i="15"/>
  <c r="AO323" i="15"/>
  <c r="Z323" i="15" s="1"/>
  <c r="AP323" i="15"/>
  <c r="AA323" i="15" s="1"/>
  <c r="AQ323" i="15"/>
  <c r="AB323" i="15" s="1"/>
  <c r="AR323" i="15"/>
  <c r="AS323" i="15"/>
  <c r="B324" i="15"/>
  <c r="E313" i="16" s="1"/>
  <c r="C324" i="15"/>
  <c r="D324" i="15"/>
  <c r="B313" i="16" s="1"/>
  <c r="AC324" i="15"/>
  <c r="AD324" i="15"/>
  <c r="AE324" i="15"/>
  <c r="AF324" i="15"/>
  <c r="AG324" i="15"/>
  <c r="D313" i="16" s="1"/>
  <c r="AH324" i="15"/>
  <c r="F313" i="16" s="1"/>
  <c r="AI324" i="15"/>
  <c r="W324" i="15" s="1"/>
  <c r="AJ324" i="15"/>
  <c r="X324" i="15" s="1"/>
  <c r="AK324" i="15"/>
  <c r="Y324" i="15" s="1"/>
  <c r="AL324" i="15"/>
  <c r="AM324" i="15"/>
  <c r="AN324" i="15"/>
  <c r="AO324" i="15"/>
  <c r="Z324" i="15" s="1"/>
  <c r="AP324" i="15"/>
  <c r="AA324" i="15" s="1"/>
  <c r="AQ324" i="15"/>
  <c r="AB324" i="15" s="1"/>
  <c r="AR324" i="15"/>
  <c r="AS324" i="15"/>
  <c r="B325" i="15"/>
  <c r="E314" i="16" s="1"/>
  <c r="C325" i="15"/>
  <c r="D325" i="15"/>
  <c r="B314" i="16" s="1"/>
  <c r="AC325" i="15"/>
  <c r="AD325" i="15"/>
  <c r="AE325" i="15"/>
  <c r="AF325" i="15"/>
  <c r="AG325" i="15"/>
  <c r="D314" i="16" s="1"/>
  <c r="AH325" i="15"/>
  <c r="F314" i="16" s="1"/>
  <c r="AI325" i="15"/>
  <c r="W325" i="15" s="1"/>
  <c r="AJ325" i="15"/>
  <c r="X325" i="15" s="1"/>
  <c r="AK325" i="15"/>
  <c r="Y325" i="15" s="1"/>
  <c r="AL325" i="15"/>
  <c r="AM325" i="15"/>
  <c r="AN325" i="15"/>
  <c r="AO325" i="15"/>
  <c r="Z325" i="15" s="1"/>
  <c r="AP325" i="15"/>
  <c r="AA325" i="15" s="1"/>
  <c r="AQ325" i="15"/>
  <c r="AB325" i="15" s="1"/>
  <c r="AR325" i="15"/>
  <c r="AS325" i="15"/>
  <c r="B326" i="15"/>
  <c r="E315" i="16" s="1"/>
  <c r="C326" i="15"/>
  <c r="D326" i="15"/>
  <c r="B315" i="16" s="1"/>
  <c r="AC326" i="15"/>
  <c r="AD326" i="15"/>
  <c r="AE326" i="15"/>
  <c r="AF326" i="15"/>
  <c r="AG326" i="15"/>
  <c r="D315" i="16" s="1"/>
  <c r="AH326" i="15"/>
  <c r="F315" i="16" s="1"/>
  <c r="AI326" i="15"/>
  <c r="W326" i="15" s="1"/>
  <c r="AJ326" i="15"/>
  <c r="X326" i="15" s="1"/>
  <c r="AK326" i="15"/>
  <c r="Y326" i="15" s="1"/>
  <c r="AL326" i="15"/>
  <c r="AM326" i="15"/>
  <c r="AN326" i="15"/>
  <c r="AO326" i="15"/>
  <c r="Z326" i="15" s="1"/>
  <c r="AP326" i="15"/>
  <c r="AA326" i="15" s="1"/>
  <c r="AQ326" i="15"/>
  <c r="AB326" i="15" s="1"/>
  <c r="AR326" i="15"/>
  <c r="AS326" i="15"/>
  <c r="B327" i="15"/>
  <c r="E316" i="16" s="1"/>
  <c r="C327" i="15"/>
  <c r="D327" i="15"/>
  <c r="B316" i="16" s="1"/>
  <c r="AC327" i="15"/>
  <c r="AD327" i="15"/>
  <c r="AE327" i="15"/>
  <c r="AF327" i="15"/>
  <c r="AG327" i="15"/>
  <c r="D316" i="16" s="1"/>
  <c r="AH327" i="15"/>
  <c r="F316" i="16" s="1"/>
  <c r="AI327" i="15"/>
  <c r="W327" i="15" s="1"/>
  <c r="AJ327" i="15"/>
  <c r="X327" i="15" s="1"/>
  <c r="AK327" i="15"/>
  <c r="Y327" i="15" s="1"/>
  <c r="AL327" i="15"/>
  <c r="AM327" i="15"/>
  <c r="AN327" i="15"/>
  <c r="AO327" i="15"/>
  <c r="Z327" i="15" s="1"/>
  <c r="AP327" i="15"/>
  <c r="AA327" i="15" s="1"/>
  <c r="AQ327" i="15"/>
  <c r="AB327" i="15" s="1"/>
  <c r="AR327" i="15"/>
  <c r="AS327" i="15"/>
  <c r="B328" i="15"/>
  <c r="E317" i="16" s="1"/>
  <c r="C328" i="15"/>
  <c r="D328" i="15"/>
  <c r="B317" i="16" s="1"/>
  <c r="AC328" i="15"/>
  <c r="AD328" i="15"/>
  <c r="AE328" i="15"/>
  <c r="AF328" i="15"/>
  <c r="AG328" i="15"/>
  <c r="D317" i="16" s="1"/>
  <c r="AH328" i="15"/>
  <c r="F317" i="16" s="1"/>
  <c r="AI328" i="15"/>
  <c r="W328" i="15" s="1"/>
  <c r="AJ328" i="15"/>
  <c r="X328" i="15" s="1"/>
  <c r="AK328" i="15"/>
  <c r="Y328" i="15" s="1"/>
  <c r="AL328" i="15"/>
  <c r="AM328" i="15"/>
  <c r="AN328" i="15"/>
  <c r="AO328" i="15"/>
  <c r="Z328" i="15" s="1"/>
  <c r="AP328" i="15"/>
  <c r="AA328" i="15" s="1"/>
  <c r="AQ328" i="15"/>
  <c r="AB328" i="15" s="1"/>
  <c r="AR328" i="15"/>
  <c r="AS328" i="15"/>
  <c r="B329" i="15"/>
  <c r="E318" i="16" s="1"/>
  <c r="C329" i="15"/>
  <c r="D329" i="15"/>
  <c r="B318" i="16" s="1"/>
  <c r="AC329" i="15"/>
  <c r="AD329" i="15"/>
  <c r="AE329" i="15"/>
  <c r="AF329" i="15"/>
  <c r="AG329" i="15"/>
  <c r="D318" i="16" s="1"/>
  <c r="AH329" i="15"/>
  <c r="F318" i="16" s="1"/>
  <c r="AI329" i="15"/>
  <c r="W329" i="15" s="1"/>
  <c r="AJ329" i="15"/>
  <c r="X329" i="15" s="1"/>
  <c r="AK329" i="15"/>
  <c r="Y329" i="15" s="1"/>
  <c r="AL329" i="15"/>
  <c r="AM329" i="15"/>
  <c r="AN329" i="15"/>
  <c r="AO329" i="15"/>
  <c r="Z329" i="15" s="1"/>
  <c r="AP329" i="15"/>
  <c r="AA329" i="15" s="1"/>
  <c r="AQ329" i="15"/>
  <c r="AB329" i="15" s="1"/>
  <c r="AR329" i="15"/>
  <c r="AS329" i="15"/>
  <c r="B330" i="15"/>
  <c r="E319" i="16" s="1"/>
  <c r="C330" i="15"/>
  <c r="D330" i="15"/>
  <c r="B319" i="16" s="1"/>
  <c r="AC330" i="15"/>
  <c r="AD330" i="15"/>
  <c r="AE330" i="15"/>
  <c r="AF330" i="15"/>
  <c r="AG330" i="15"/>
  <c r="D319" i="16" s="1"/>
  <c r="AH330" i="15"/>
  <c r="F319" i="16" s="1"/>
  <c r="AI330" i="15"/>
  <c r="W330" i="15" s="1"/>
  <c r="AJ330" i="15"/>
  <c r="X330" i="15" s="1"/>
  <c r="AK330" i="15"/>
  <c r="Y330" i="15" s="1"/>
  <c r="AL330" i="15"/>
  <c r="AM330" i="15"/>
  <c r="AN330" i="15"/>
  <c r="AO330" i="15"/>
  <c r="Z330" i="15" s="1"/>
  <c r="AP330" i="15"/>
  <c r="AA330" i="15" s="1"/>
  <c r="AQ330" i="15"/>
  <c r="AB330" i="15" s="1"/>
  <c r="AR330" i="15"/>
  <c r="AS330" i="15"/>
  <c r="B331" i="15"/>
  <c r="E320" i="16" s="1"/>
  <c r="C331" i="15"/>
  <c r="D331" i="15"/>
  <c r="B320" i="16" s="1"/>
  <c r="AC331" i="15"/>
  <c r="AD331" i="15"/>
  <c r="AE331" i="15"/>
  <c r="AF331" i="15"/>
  <c r="AG331" i="15"/>
  <c r="D320" i="16" s="1"/>
  <c r="AH331" i="15"/>
  <c r="F320" i="16" s="1"/>
  <c r="AI331" i="15"/>
  <c r="W331" i="15" s="1"/>
  <c r="AJ331" i="15"/>
  <c r="X331" i="15" s="1"/>
  <c r="AK331" i="15"/>
  <c r="Y331" i="15" s="1"/>
  <c r="AL331" i="15"/>
  <c r="AM331" i="15"/>
  <c r="AN331" i="15"/>
  <c r="AO331" i="15"/>
  <c r="Z331" i="15" s="1"/>
  <c r="AP331" i="15"/>
  <c r="AA331" i="15" s="1"/>
  <c r="AQ331" i="15"/>
  <c r="AB331" i="15" s="1"/>
  <c r="AR331" i="15"/>
  <c r="AS331" i="15"/>
  <c r="B332" i="15"/>
  <c r="E321" i="16" s="1"/>
  <c r="C332" i="15"/>
  <c r="D332" i="15"/>
  <c r="B321" i="16" s="1"/>
  <c r="AC332" i="15"/>
  <c r="AD332" i="15"/>
  <c r="AE332" i="15"/>
  <c r="AF332" i="15"/>
  <c r="AG332" i="15"/>
  <c r="D321" i="16" s="1"/>
  <c r="AH332" i="15"/>
  <c r="F321" i="16" s="1"/>
  <c r="AI332" i="15"/>
  <c r="W332" i="15" s="1"/>
  <c r="AJ332" i="15"/>
  <c r="X332" i="15" s="1"/>
  <c r="AK332" i="15"/>
  <c r="Y332" i="15" s="1"/>
  <c r="AL332" i="15"/>
  <c r="AM332" i="15"/>
  <c r="AN332" i="15"/>
  <c r="AO332" i="15"/>
  <c r="Z332" i="15" s="1"/>
  <c r="AP332" i="15"/>
  <c r="AA332" i="15" s="1"/>
  <c r="AQ332" i="15"/>
  <c r="AB332" i="15" s="1"/>
  <c r="AR332" i="15"/>
  <c r="AS332" i="15"/>
  <c r="B333" i="15"/>
  <c r="E322" i="16" s="1"/>
  <c r="C333" i="15"/>
  <c r="D333" i="15"/>
  <c r="B322" i="16" s="1"/>
  <c r="AC333" i="15"/>
  <c r="AD333" i="15"/>
  <c r="AE333" i="15"/>
  <c r="AF333" i="15"/>
  <c r="AG333" i="15"/>
  <c r="D322" i="16" s="1"/>
  <c r="AH333" i="15"/>
  <c r="F322" i="16" s="1"/>
  <c r="AI333" i="15"/>
  <c r="W333" i="15" s="1"/>
  <c r="AJ333" i="15"/>
  <c r="X333" i="15" s="1"/>
  <c r="AK333" i="15"/>
  <c r="Y333" i="15" s="1"/>
  <c r="AL333" i="15"/>
  <c r="AM333" i="15"/>
  <c r="AN333" i="15"/>
  <c r="AO333" i="15"/>
  <c r="Z333" i="15" s="1"/>
  <c r="AP333" i="15"/>
  <c r="AA333" i="15" s="1"/>
  <c r="AQ333" i="15"/>
  <c r="AB333" i="15" s="1"/>
  <c r="AR333" i="15"/>
  <c r="AS333" i="15"/>
  <c r="B334" i="15"/>
  <c r="E323" i="16" s="1"/>
  <c r="C334" i="15"/>
  <c r="D334" i="15"/>
  <c r="B323" i="16" s="1"/>
  <c r="AC334" i="15"/>
  <c r="AD334" i="15"/>
  <c r="AE334" i="15"/>
  <c r="AF334" i="15"/>
  <c r="AG334" i="15"/>
  <c r="D323" i="16" s="1"/>
  <c r="AH334" i="15"/>
  <c r="F323" i="16" s="1"/>
  <c r="AI334" i="15"/>
  <c r="W334" i="15" s="1"/>
  <c r="AJ334" i="15"/>
  <c r="X334" i="15" s="1"/>
  <c r="AK334" i="15"/>
  <c r="Y334" i="15" s="1"/>
  <c r="AL334" i="15"/>
  <c r="AM334" i="15"/>
  <c r="AN334" i="15"/>
  <c r="AO334" i="15"/>
  <c r="Z334" i="15" s="1"/>
  <c r="AP334" i="15"/>
  <c r="AA334" i="15" s="1"/>
  <c r="AQ334" i="15"/>
  <c r="AB334" i="15" s="1"/>
  <c r="AR334" i="15"/>
  <c r="AS334" i="15"/>
  <c r="B335" i="15"/>
  <c r="E324" i="16" s="1"/>
  <c r="C335" i="15"/>
  <c r="D335" i="15"/>
  <c r="B324" i="16" s="1"/>
  <c r="AC335" i="15"/>
  <c r="AD335" i="15"/>
  <c r="AE335" i="15"/>
  <c r="AF335" i="15"/>
  <c r="AG335" i="15"/>
  <c r="D324" i="16" s="1"/>
  <c r="AH335" i="15"/>
  <c r="F324" i="16" s="1"/>
  <c r="AI335" i="15"/>
  <c r="W335" i="15" s="1"/>
  <c r="AJ335" i="15"/>
  <c r="X335" i="15" s="1"/>
  <c r="AK335" i="15"/>
  <c r="Y335" i="15" s="1"/>
  <c r="AL335" i="15"/>
  <c r="AM335" i="15"/>
  <c r="AN335" i="15"/>
  <c r="AO335" i="15"/>
  <c r="Z335" i="15" s="1"/>
  <c r="AP335" i="15"/>
  <c r="AA335" i="15" s="1"/>
  <c r="AQ335" i="15"/>
  <c r="AB335" i="15" s="1"/>
  <c r="AR335" i="15"/>
  <c r="AS335" i="15"/>
  <c r="B336" i="15"/>
  <c r="E325" i="16" s="1"/>
  <c r="C336" i="15"/>
  <c r="D336" i="15"/>
  <c r="B325" i="16" s="1"/>
  <c r="AC336" i="15"/>
  <c r="AD336" i="15"/>
  <c r="AE336" i="15"/>
  <c r="AF336" i="15"/>
  <c r="AG336" i="15"/>
  <c r="D325" i="16" s="1"/>
  <c r="AH336" i="15"/>
  <c r="F325" i="16" s="1"/>
  <c r="AI336" i="15"/>
  <c r="W336" i="15" s="1"/>
  <c r="AJ336" i="15"/>
  <c r="X336" i="15" s="1"/>
  <c r="AK336" i="15"/>
  <c r="Y336" i="15" s="1"/>
  <c r="AL336" i="15"/>
  <c r="AM336" i="15"/>
  <c r="AN336" i="15"/>
  <c r="AO336" i="15"/>
  <c r="Z336" i="15" s="1"/>
  <c r="AP336" i="15"/>
  <c r="AA336" i="15" s="1"/>
  <c r="AQ336" i="15"/>
  <c r="AB336" i="15" s="1"/>
  <c r="AR336" i="15"/>
  <c r="AS336" i="15"/>
  <c r="B337" i="15"/>
  <c r="E326" i="16" s="1"/>
  <c r="C337" i="15"/>
  <c r="D337" i="15"/>
  <c r="B326" i="16" s="1"/>
  <c r="AC337" i="15"/>
  <c r="AD337" i="15"/>
  <c r="AE337" i="15"/>
  <c r="AF337" i="15"/>
  <c r="AG337" i="15"/>
  <c r="D326" i="16" s="1"/>
  <c r="AH337" i="15"/>
  <c r="F326" i="16" s="1"/>
  <c r="AI337" i="15"/>
  <c r="W337" i="15" s="1"/>
  <c r="AJ337" i="15"/>
  <c r="X337" i="15" s="1"/>
  <c r="AK337" i="15"/>
  <c r="Y337" i="15" s="1"/>
  <c r="AL337" i="15"/>
  <c r="AM337" i="15"/>
  <c r="AN337" i="15"/>
  <c r="AO337" i="15"/>
  <c r="Z337" i="15" s="1"/>
  <c r="AP337" i="15"/>
  <c r="AA337" i="15" s="1"/>
  <c r="AQ337" i="15"/>
  <c r="AB337" i="15" s="1"/>
  <c r="AR337" i="15"/>
  <c r="AS337" i="15"/>
  <c r="B338" i="15"/>
  <c r="E327" i="16" s="1"/>
  <c r="C338" i="15"/>
  <c r="D338" i="15"/>
  <c r="B327" i="16" s="1"/>
  <c r="AC338" i="15"/>
  <c r="AD338" i="15"/>
  <c r="AE338" i="15"/>
  <c r="AF338" i="15"/>
  <c r="AG338" i="15"/>
  <c r="D327" i="16" s="1"/>
  <c r="AH338" i="15"/>
  <c r="F327" i="16" s="1"/>
  <c r="AI338" i="15"/>
  <c r="W338" i="15" s="1"/>
  <c r="AJ338" i="15"/>
  <c r="X338" i="15" s="1"/>
  <c r="AK338" i="15"/>
  <c r="Y338" i="15" s="1"/>
  <c r="AL338" i="15"/>
  <c r="AM338" i="15"/>
  <c r="AN338" i="15"/>
  <c r="AO338" i="15"/>
  <c r="Z338" i="15" s="1"/>
  <c r="AP338" i="15"/>
  <c r="AA338" i="15" s="1"/>
  <c r="AQ338" i="15"/>
  <c r="AB338" i="15" s="1"/>
  <c r="AR338" i="15"/>
  <c r="AS338" i="15"/>
  <c r="B339" i="15"/>
  <c r="E328" i="16" s="1"/>
  <c r="C339" i="15"/>
  <c r="D339" i="15"/>
  <c r="B328" i="16" s="1"/>
  <c r="AC339" i="15"/>
  <c r="AD339" i="15"/>
  <c r="AE339" i="15"/>
  <c r="AF339" i="15"/>
  <c r="AG339" i="15"/>
  <c r="D328" i="16" s="1"/>
  <c r="AH339" i="15"/>
  <c r="F328" i="16" s="1"/>
  <c r="AI339" i="15"/>
  <c r="W339" i="15" s="1"/>
  <c r="AJ339" i="15"/>
  <c r="X339" i="15" s="1"/>
  <c r="AK339" i="15"/>
  <c r="Y339" i="15" s="1"/>
  <c r="AL339" i="15"/>
  <c r="AM339" i="15"/>
  <c r="AN339" i="15"/>
  <c r="AO339" i="15"/>
  <c r="Z339" i="15" s="1"/>
  <c r="AP339" i="15"/>
  <c r="AA339" i="15" s="1"/>
  <c r="AQ339" i="15"/>
  <c r="AB339" i="15" s="1"/>
  <c r="AR339" i="15"/>
  <c r="AS339" i="15"/>
  <c r="B340" i="15"/>
  <c r="E329" i="16" s="1"/>
  <c r="C340" i="15"/>
  <c r="D340" i="15"/>
  <c r="B329" i="16" s="1"/>
  <c r="AC340" i="15"/>
  <c r="AD340" i="15"/>
  <c r="AE340" i="15"/>
  <c r="AF340" i="15"/>
  <c r="AG340" i="15"/>
  <c r="D329" i="16" s="1"/>
  <c r="AH340" i="15"/>
  <c r="F329" i="16" s="1"/>
  <c r="AI340" i="15"/>
  <c r="W340" i="15" s="1"/>
  <c r="AJ340" i="15"/>
  <c r="X340" i="15" s="1"/>
  <c r="AK340" i="15"/>
  <c r="Y340" i="15" s="1"/>
  <c r="AL340" i="15"/>
  <c r="AM340" i="15"/>
  <c r="AN340" i="15"/>
  <c r="AO340" i="15"/>
  <c r="Z340" i="15" s="1"/>
  <c r="AP340" i="15"/>
  <c r="AA340" i="15" s="1"/>
  <c r="AQ340" i="15"/>
  <c r="AB340" i="15" s="1"/>
  <c r="AR340" i="15"/>
  <c r="AS340" i="15"/>
  <c r="B341" i="15"/>
  <c r="E330" i="16" s="1"/>
  <c r="C341" i="15"/>
  <c r="D341" i="15"/>
  <c r="B330" i="16" s="1"/>
  <c r="AC341" i="15"/>
  <c r="AD341" i="15"/>
  <c r="AE341" i="15"/>
  <c r="AF341" i="15"/>
  <c r="AG341" i="15"/>
  <c r="D330" i="16" s="1"/>
  <c r="AH341" i="15"/>
  <c r="F330" i="16" s="1"/>
  <c r="AI341" i="15"/>
  <c r="W341" i="15" s="1"/>
  <c r="AJ341" i="15"/>
  <c r="X341" i="15" s="1"/>
  <c r="AK341" i="15"/>
  <c r="Y341" i="15" s="1"/>
  <c r="AL341" i="15"/>
  <c r="AM341" i="15"/>
  <c r="AN341" i="15"/>
  <c r="AO341" i="15"/>
  <c r="Z341" i="15" s="1"/>
  <c r="AP341" i="15"/>
  <c r="AA341" i="15" s="1"/>
  <c r="AQ341" i="15"/>
  <c r="AB341" i="15" s="1"/>
  <c r="AR341" i="15"/>
  <c r="AS341" i="15"/>
  <c r="B342" i="15"/>
  <c r="E331" i="16" s="1"/>
  <c r="C342" i="15"/>
  <c r="D342" i="15"/>
  <c r="B331" i="16" s="1"/>
  <c r="AC342" i="15"/>
  <c r="AD342" i="15"/>
  <c r="AE342" i="15"/>
  <c r="AF342" i="15"/>
  <c r="AG342" i="15"/>
  <c r="D331" i="16" s="1"/>
  <c r="AH342" i="15"/>
  <c r="F331" i="16" s="1"/>
  <c r="AI342" i="15"/>
  <c r="W342" i="15" s="1"/>
  <c r="AJ342" i="15"/>
  <c r="X342" i="15" s="1"/>
  <c r="AK342" i="15"/>
  <c r="Y342" i="15" s="1"/>
  <c r="AL342" i="15"/>
  <c r="AM342" i="15"/>
  <c r="AN342" i="15"/>
  <c r="AO342" i="15"/>
  <c r="Z342" i="15" s="1"/>
  <c r="AP342" i="15"/>
  <c r="AA342" i="15" s="1"/>
  <c r="AQ342" i="15"/>
  <c r="AB342" i="15" s="1"/>
  <c r="AR342" i="15"/>
  <c r="AS342" i="15"/>
  <c r="B343" i="15"/>
  <c r="E332" i="16" s="1"/>
  <c r="C343" i="15"/>
  <c r="D343" i="15"/>
  <c r="B332" i="16" s="1"/>
  <c r="AC343" i="15"/>
  <c r="AD343" i="15"/>
  <c r="AE343" i="15"/>
  <c r="AF343" i="15"/>
  <c r="AG343" i="15"/>
  <c r="D332" i="16" s="1"/>
  <c r="AH343" i="15"/>
  <c r="F332" i="16" s="1"/>
  <c r="AI343" i="15"/>
  <c r="W343" i="15" s="1"/>
  <c r="AJ343" i="15"/>
  <c r="X343" i="15" s="1"/>
  <c r="AK343" i="15"/>
  <c r="Y343" i="15" s="1"/>
  <c r="AL343" i="15"/>
  <c r="AM343" i="15"/>
  <c r="AN343" i="15"/>
  <c r="AO343" i="15"/>
  <c r="Z343" i="15" s="1"/>
  <c r="AP343" i="15"/>
  <c r="AA343" i="15" s="1"/>
  <c r="AQ343" i="15"/>
  <c r="AB343" i="15" s="1"/>
  <c r="AR343" i="15"/>
  <c r="AS343" i="15"/>
  <c r="B344" i="15"/>
  <c r="E333" i="16" s="1"/>
  <c r="C344" i="15"/>
  <c r="D344" i="15"/>
  <c r="B333" i="16" s="1"/>
  <c r="AC344" i="15"/>
  <c r="AD344" i="15"/>
  <c r="AE344" i="15"/>
  <c r="AF344" i="15"/>
  <c r="AG344" i="15"/>
  <c r="D333" i="16" s="1"/>
  <c r="AH344" i="15"/>
  <c r="F333" i="16" s="1"/>
  <c r="AI344" i="15"/>
  <c r="W344" i="15" s="1"/>
  <c r="AJ344" i="15"/>
  <c r="X344" i="15" s="1"/>
  <c r="AK344" i="15"/>
  <c r="Y344" i="15" s="1"/>
  <c r="AL344" i="15"/>
  <c r="AM344" i="15"/>
  <c r="AN344" i="15"/>
  <c r="AO344" i="15"/>
  <c r="Z344" i="15" s="1"/>
  <c r="AP344" i="15"/>
  <c r="AA344" i="15" s="1"/>
  <c r="AQ344" i="15"/>
  <c r="AB344" i="15" s="1"/>
  <c r="AR344" i="15"/>
  <c r="AS344" i="15"/>
  <c r="B345" i="15"/>
  <c r="E334" i="16" s="1"/>
  <c r="C345" i="15"/>
  <c r="D345" i="15"/>
  <c r="B334" i="16" s="1"/>
  <c r="AC345" i="15"/>
  <c r="AD345" i="15"/>
  <c r="AE345" i="15"/>
  <c r="AF345" i="15"/>
  <c r="AG345" i="15"/>
  <c r="D334" i="16" s="1"/>
  <c r="AH345" i="15"/>
  <c r="F334" i="16" s="1"/>
  <c r="AI345" i="15"/>
  <c r="W345" i="15" s="1"/>
  <c r="AJ345" i="15"/>
  <c r="X345" i="15" s="1"/>
  <c r="AK345" i="15"/>
  <c r="Y345" i="15" s="1"/>
  <c r="AL345" i="15"/>
  <c r="AM345" i="15"/>
  <c r="AN345" i="15"/>
  <c r="AO345" i="15"/>
  <c r="Z345" i="15" s="1"/>
  <c r="AP345" i="15"/>
  <c r="AA345" i="15" s="1"/>
  <c r="AQ345" i="15"/>
  <c r="AB345" i="15" s="1"/>
  <c r="AR345" i="15"/>
  <c r="AS345" i="15"/>
  <c r="B346" i="15"/>
  <c r="E335" i="16" s="1"/>
  <c r="C346" i="15"/>
  <c r="D346" i="15"/>
  <c r="B335" i="16" s="1"/>
  <c r="AC346" i="15"/>
  <c r="AD346" i="15"/>
  <c r="AE346" i="15"/>
  <c r="AF346" i="15"/>
  <c r="AG346" i="15"/>
  <c r="D335" i="16" s="1"/>
  <c r="AH346" i="15"/>
  <c r="F335" i="16" s="1"/>
  <c r="AI346" i="15"/>
  <c r="W346" i="15" s="1"/>
  <c r="AJ346" i="15"/>
  <c r="X346" i="15" s="1"/>
  <c r="AK346" i="15"/>
  <c r="Y346" i="15" s="1"/>
  <c r="AL346" i="15"/>
  <c r="AM346" i="15"/>
  <c r="AN346" i="15"/>
  <c r="AO346" i="15"/>
  <c r="Z346" i="15" s="1"/>
  <c r="AP346" i="15"/>
  <c r="AA346" i="15" s="1"/>
  <c r="AQ346" i="15"/>
  <c r="AB346" i="15" s="1"/>
  <c r="AR346" i="15"/>
  <c r="AS346" i="15"/>
  <c r="B347" i="15"/>
  <c r="E336" i="16" s="1"/>
  <c r="C347" i="15"/>
  <c r="D347" i="15"/>
  <c r="B336" i="16" s="1"/>
  <c r="AC347" i="15"/>
  <c r="AD347" i="15"/>
  <c r="AE347" i="15"/>
  <c r="AF347" i="15"/>
  <c r="AG347" i="15"/>
  <c r="D336" i="16" s="1"/>
  <c r="AH347" i="15"/>
  <c r="F336" i="16" s="1"/>
  <c r="AI347" i="15"/>
  <c r="W347" i="15" s="1"/>
  <c r="AJ347" i="15"/>
  <c r="X347" i="15" s="1"/>
  <c r="AK347" i="15"/>
  <c r="Y347" i="15" s="1"/>
  <c r="AL347" i="15"/>
  <c r="AM347" i="15"/>
  <c r="AN347" i="15"/>
  <c r="AO347" i="15"/>
  <c r="Z347" i="15" s="1"/>
  <c r="AP347" i="15"/>
  <c r="AA347" i="15" s="1"/>
  <c r="AQ347" i="15"/>
  <c r="AB347" i="15" s="1"/>
  <c r="AR347" i="15"/>
  <c r="AS347" i="15"/>
  <c r="B348" i="15"/>
  <c r="E337" i="16" s="1"/>
  <c r="C348" i="15"/>
  <c r="D348" i="15"/>
  <c r="B337" i="16" s="1"/>
  <c r="AC348" i="15"/>
  <c r="AD348" i="15"/>
  <c r="AE348" i="15"/>
  <c r="AF348" i="15"/>
  <c r="AG348" i="15"/>
  <c r="D337" i="16" s="1"/>
  <c r="AH348" i="15"/>
  <c r="F337" i="16" s="1"/>
  <c r="AI348" i="15"/>
  <c r="W348" i="15" s="1"/>
  <c r="AJ348" i="15"/>
  <c r="X348" i="15" s="1"/>
  <c r="AK348" i="15"/>
  <c r="Y348" i="15" s="1"/>
  <c r="AL348" i="15"/>
  <c r="AM348" i="15"/>
  <c r="AN348" i="15"/>
  <c r="AO348" i="15"/>
  <c r="Z348" i="15" s="1"/>
  <c r="AP348" i="15"/>
  <c r="AA348" i="15" s="1"/>
  <c r="AQ348" i="15"/>
  <c r="AB348" i="15" s="1"/>
  <c r="AR348" i="15"/>
  <c r="AS348" i="15"/>
  <c r="B349" i="15"/>
  <c r="E338" i="16" s="1"/>
  <c r="C349" i="15"/>
  <c r="D349" i="15"/>
  <c r="B338" i="16" s="1"/>
  <c r="AC349" i="15"/>
  <c r="AD349" i="15"/>
  <c r="AE349" i="15"/>
  <c r="AF349" i="15"/>
  <c r="AG349" i="15"/>
  <c r="D338" i="16" s="1"/>
  <c r="AH349" i="15"/>
  <c r="F338" i="16" s="1"/>
  <c r="AI349" i="15"/>
  <c r="W349" i="15" s="1"/>
  <c r="AJ349" i="15"/>
  <c r="X349" i="15" s="1"/>
  <c r="AK349" i="15"/>
  <c r="Y349" i="15" s="1"/>
  <c r="AL349" i="15"/>
  <c r="AM349" i="15"/>
  <c r="AN349" i="15"/>
  <c r="AO349" i="15"/>
  <c r="Z349" i="15" s="1"/>
  <c r="AP349" i="15"/>
  <c r="AA349" i="15" s="1"/>
  <c r="AQ349" i="15"/>
  <c r="AB349" i="15" s="1"/>
  <c r="AR349" i="15"/>
  <c r="AS349" i="15"/>
  <c r="B350" i="15"/>
  <c r="E339" i="16" s="1"/>
  <c r="C350" i="15"/>
  <c r="D350" i="15"/>
  <c r="B339" i="16" s="1"/>
  <c r="AC350" i="15"/>
  <c r="AD350" i="15"/>
  <c r="AE350" i="15"/>
  <c r="AF350" i="15"/>
  <c r="AG350" i="15"/>
  <c r="D339" i="16" s="1"/>
  <c r="AH350" i="15"/>
  <c r="F339" i="16" s="1"/>
  <c r="AI350" i="15"/>
  <c r="W350" i="15" s="1"/>
  <c r="AJ350" i="15"/>
  <c r="X350" i="15" s="1"/>
  <c r="AK350" i="15"/>
  <c r="Y350" i="15" s="1"/>
  <c r="AL350" i="15"/>
  <c r="AM350" i="15"/>
  <c r="AN350" i="15"/>
  <c r="AO350" i="15"/>
  <c r="Z350" i="15" s="1"/>
  <c r="AP350" i="15"/>
  <c r="AA350" i="15" s="1"/>
  <c r="AQ350" i="15"/>
  <c r="AB350" i="15" s="1"/>
  <c r="AR350" i="15"/>
  <c r="AS350" i="15"/>
  <c r="B351" i="15"/>
  <c r="E340" i="16" s="1"/>
  <c r="C351" i="15"/>
  <c r="D351" i="15"/>
  <c r="B340" i="16" s="1"/>
  <c r="AC351" i="15"/>
  <c r="AD351" i="15"/>
  <c r="AE351" i="15"/>
  <c r="AF351" i="15"/>
  <c r="AG351" i="15"/>
  <c r="D340" i="16" s="1"/>
  <c r="AH351" i="15"/>
  <c r="F340" i="16" s="1"/>
  <c r="AI351" i="15"/>
  <c r="W351" i="15" s="1"/>
  <c r="AJ351" i="15"/>
  <c r="X351" i="15" s="1"/>
  <c r="AK351" i="15"/>
  <c r="Y351" i="15" s="1"/>
  <c r="AL351" i="15"/>
  <c r="AM351" i="15"/>
  <c r="AN351" i="15"/>
  <c r="AO351" i="15"/>
  <c r="Z351" i="15" s="1"/>
  <c r="AP351" i="15"/>
  <c r="AA351" i="15" s="1"/>
  <c r="AQ351" i="15"/>
  <c r="AB351" i="15" s="1"/>
  <c r="AR351" i="15"/>
  <c r="AS351" i="15"/>
  <c r="B352" i="15"/>
  <c r="E341" i="16" s="1"/>
  <c r="C352" i="15"/>
  <c r="D352" i="15"/>
  <c r="B341" i="16" s="1"/>
  <c r="AC352" i="15"/>
  <c r="AD352" i="15"/>
  <c r="AE352" i="15"/>
  <c r="AF352" i="15"/>
  <c r="AG352" i="15"/>
  <c r="D341" i="16" s="1"/>
  <c r="AH352" i="15"/>
  <c r="F341" i="16" s="1"/>
  <c r="AI352" i="15"/>
  <c r="W352" i="15" s="1"/>
  <c r="AJ352" i="15"/>
  <c r="X352" i="15" s="1"/>
  <c r="AK352" i="15"/>
  <c r="Y352" i="15" s="1"/>
  <c r="AL352" i="15"/>
  <c r="AM352" i="15"/>
  <c r="AN352" i="15"/>
  <c r="AO352" i="15"/>
  <c r="Z352" i="15" s="1"/>
  <c r="AP352" i="15"/>
  <c r="AA352" i="15" s="1"/>
  <c r="AQ352" i="15"/>
  <c r="AB352" i="15" s="1"/>
  <c r="AR352" i="15"/>
  <c r="AS352" i="15"/>
  <c r="B353" i="15"/>
  <c r="E342" i="16" s="1"/>
  <c r="C353" i="15"/>
  <c r="D353" i="15"/>
  <c r="B342" i="16" s="1"/>
  <c r="AC353" i="15"/>
  <c r="AD353" i="15"/>
  <c r="AE353" i="15"/>
  <c r="AF353" i="15"/>
  <c r="AG353" i="15"/>
  <c r="D342" i="16" s="1"/>
  <c r="AH353" i="15"/>
  <c r="F342" i="16" s="1"/>
  <c r="AI353" i="15"/>
  <c r="W353" i="15" s="1"/>
  <c r="AJ353" i="15"/>
  <c r="X353" i="15" s="1"/>
  <c r="AK353" i="15"/>
  <c r="Y353" i="15" s="1"/>
  <c r="AL353" i="15"/>
  <c r="AM353" i="15"/>
  <c r="AN353" i="15"/>
  <c r="AO353" i="15"/>
  <c r="Z353" i="15" s="1"/>
  <c r="AP353" i="15"/>
  <c r="AA353" i="15" s="1"/>
  <c r="AQ353" i="15"/>
  <c r="AB353" i="15" s="1"/>
  <c r="AR353" i="15"/>
  <c r="AS353" i="15"/>
  <c r="B354" i="15"/>
  <c r="E343" i="16" s="1"/>
  <c r="C354" i="15"/>
  <c r="D354" i="15"/>
  <c r="B343" i="16" s="1"/>
  <c r="AC354" i="15"/>
  <c r="AD354" i="15"/>
  <c r="AE354" i="15"/>
  <c r="AF354" i="15"/>
  <c r="AG354" i="15"/>
  <c r="D343" i="16" s="1"/>
  <c r="AH354" i="15"/>
  <c r="F343" i="16" s="1"/>
  <c r="AI354" i="15"/>
  <c r="W354" i="15" s="1"/>
  <c r="AJ354" i="15"/>
  <c r="X354" i="15" s="1"/>
  <c r="AK354" i="15"/>
  <c r="Y354" i="15" s="1"/>
  <c r="AL354" i="15"/>
  <c r="AM354" i="15"/>
  <c r="AN354" i="15"/>
  <c r="AO354" i="15"/>
  <c r="Z354" i="15" s="1"/>
  <c r="AP354" i="15"/>
  <c r="AA354" i="15" s="1"/>
  <c r="AQ354" i="15"/>
  <c r="AB354" i="15" s="1"/>
  <c r="AR354" i="15"/>
  <c r="AS354" i="15"/>
  <c r="B355" i="15"/>
  <c r="E344" i="16" s="1"/>
  <c r="C355" i="15"/>
  <c r="D355" i="15"/>
  <c r="B344" i="16" s="1"/>
  <c r="AC355" i="15"/>
  <c r="AD355" i="15"/>
  <c r="AE355" i="15"/>
  <c r="AF355" i="15"/>
  <c r="AG355" i="15"/>
  <c r="D344" i="16" s="1"/>
  <c r="AH355" i="15"/>
  <c r="F344" i="16" s="1"/>
  <c r="AI355" i="15"/>
  <c r="W355" i="15" s="1"/>
  <c r="AJ355" i="15"/>
  <c r="X355" i="15" s="1"/>
  <c r="AK355" i="15"/>
  <c r="Y355" i="15" s="1"/>
  <c r="AL355" i="15"/>
  <c r="AM355" i="15"/>
  <c r="AN355" i="15"/>
  <c r="AO355" i="15"/>
  <c r="Z355" i="15" s="1"/>
  <c r="AP355" i="15"/>
  <c r="AA355" i="15" s="1"/>
  <c r="AQ355" i="15"/>
  <c r="AB355" i="15" s="1"/>
  <c r="AR355" i="15"/>
  <c r="AS355" i="15"/>
  <c r="B356" i="15"/>
  <c r="E345" i="16" s="1"/>
  <c r="C356" i="15"/>
  <c r="D356" i="15"/>
  <c r="B345" i="16" s="1"/>
  <c r="AC356" i="15"/>
  <c r="AD356" i="15"/>
  <c r="AE356" i="15"/>
  <c r="AF356" i="15"/>
  <c r="AG356" i="15"/>
  <c r="D345" i="16" s="1"/>
  <c r="AH356" i="15"/>
  <c r="F345" i="16" s="1"/>
  <c r="AI356" i="15"/>
  <c r="W356" i="15" s="1"/>
  <c r="AJ356" i="15"/>
  <c r="X356" i="15" s="1"/>
  <c r="AK356" i="15"/>
  <c r="Y356" i="15" s="1"/>
  <c r="AL356" i="15"/>
  <c r="AM356" i="15"/>
  <c r="AN356" i="15"/>
  <c r="AO356" i="15"/>
  <c r="Z356" i="15" s="1"/>
  <c r="AP356" i="15"/>
  <c r="AA356" i="15" s="1"/>
  <c r="AQ356" i="15"/>
  <c r="AB356" i="15" s="1"/>
  <c r="AR356" i="15"/>
  <c r="AS356" i="15"/>
  <c r="B357" i="15"/>
  <c r="E346" i="16" s="1"/>
  <c r="C357" i="15"/>
  <c r="D357" i="15"/>
  <c r="B346" i="16" s="1"/>
  <c r="AC357" i="15"/>
  <c r="AD357" i="15"/>
  <c r="AE357" i="15"/>
  <c r="AF357" i="15"/>
  <c r="AG357" i="15"/>
  <c r="D346" i="16" s="1"/>
  <c r="AH357" i="15"/>
  <c r="F346" i="16" s="1"/>
  <c r="AI357" i="15"/>
  <c r="W357" i="15" s="1"/>
  <c r="AJ357" i="15"/>
  <c r="X357" i="15" s="1"/>
  <c r="AK357" i="15"/>
  <c r="Y357" i="15" s="1"/>
  <c r="AL357" i="15"/>
  <c r="AM357" i="15"/>
  <c r="AN357" i="15"/>
  <c r="AO357" i="15"/>
  <c r="Z357" i="15" s="1"/>
  <c r="AP357" i="15"/>
  <c r="AA357" i="15" s="1"/>
  <c r="AQ357" i="15"/>
  <c r="AB357" i="15" s="1"/>
  <c r="AR357" i="15"/>
  <c r="AS357" i="15"/>
  <c r="B358" i="15"/>
  <c r="E347" i="16" s="1"/>
  <c r="C358" i="15"/>
  <c r="D358" i="15"/>
  <c r="B347" i="16" s="1"/>
  <c r="AC358" i="15"/>
  <c r="AD358" i="15"/>
  <c r="AE358" i="15"/>
  <c r="AF358" i="15"/>
  <c r="AG358" i="15"/>
  <c r="D347" i="16" s="1"/>
  <c r="AH358" i="15"/>
  <c r="F347" i="16" s="1"/>
  <c r="AI358" i="15"/>
  <c r="W358" i="15" s="1"/>
  <c r="AJ358" i="15"/>
  <c r="X358" i="15" s="1"/>
  <c r="AK358" i="15"/>
  <c r="Y358" i="15" s="1"/>
  <c r="AL358" i="15"/>
  <c r="AM358" i="15"/>
  <c r="AN358" i="15"/>
  <c r="AO358" i="15"/>
  <c r="Z358" i="15" s="1"/>
  <c r="AP358" i="15"/>
  <c r="AA358" i="15" s="1"/>
  <c r="AQ358" i="15"/>
  <c r="AB358" i="15" s="1"/>
  <c r="AR358" i="15"/>
  <c r="AS358" i="15"/>
  <c r="B359" i="15"/>
  <c r="E348" i="16" s="1"/>
  <c r="C359" i="15"/>
  <c r="D359" i="15"/>
  <c r="B348" i="16" s="1"/>
  <c r="AC359" i="15"/>
  <c r="AD359" i="15"/>
  <c r="AE359" i="15"/>
  <c r="AF359" i="15"/>
  <c r="AG359" i="15"/>
  <c r="D348" i="16" s="1"/>
  <c r="AH359" i="15"/>
  <c r="F348" i="16" s="1"/>
  <c r="AI359" i="15"/>
  <c r="W359" i="15" s="1"/>
  <c r="AJ359" i="15"/>
  <c r="X359" i="15" s="1"/>
  <c r="AK359" i="15"/>
  <c r="Y359" i="15" s="1"/>
  <c r="AL359" i="15"/>
  <c r="AM359" i="15"/>
  <c r="AN359" i="15"/>
  <c r="AO359" i="15"/>
  <c r="Z359" i="15" s="1"/>
  <c r="AP359" i="15"/>
  <c r="AA359" i="15" s="1"/>
  <c r="AQ359" i="15"/>
  <c r="AB359" i="15" s="1"/>
  <c r="AR359" i="15"/>
  <c r="AS359" i="15"/>
  <c r="B360" i="15"/>
  <c r="E349" i="16" s="1"/>
  <c r="C360" i="15"/>
  <c r="D360" i="15"/>
  <c r="B349" i="16" s="1"/>
  <c r="AC360" i="15"/>
  <c r="AD360" i="15"/>
  <c r="AE360" i="15"/>
  <c r="AF360" i="15"/>
  <c r="AG360" i="15"/>
  <c r="D349" i="16" s="1"/>
  <c r="AH360" i="15"/>
  <c r="F349" i="16" s="1"/>
  <c r="AI360" i="15"/>
  <c r="W360" i="15" s="1"/>
  <c r="AJ360" i="15"/>
  <c r="X360" i="15" s="1"/>
  <c r="AK360" i="15"/>
  <c r="Y360" i="15" s="1"/>
  <c r="AL360" i="15"/>
  <c r="AM360" i="15"/>
  <c r="AN360" i="15"/>
  <c r="AO360" i="15"/>
  <c r="Z360" i="15" s="1"/>
  <c r="AP360" i="15"/>
  <c r="AA360" i="15" s="1"/>
  <c r="AQ360" i="15"/>
  <c r="AB360" i="15" s="1"/>
  <c r="AR360" i="15"/>
  <c r="AS360" i="15"/>
  <c r="B361" i="15"/>
  <c r="E350" i="16" s="1"/>
  <c r="C361" i="15"/>
  <c r="D361" i="15"/>
  <c r="B350" i="16" s="1"/>
  <c r="AC361" i="15"/>
  <c r="AD361" i="15"/>
  <c r="AE361" i="15"/>
  <c r="AF361" i="15"/>
  <c r="AG361" i="15"/>
  <c r="D350" i="16" s="1"/>
  <c r="AH361" i="15"/>
  <c r="F350" i="16" s="1"/>
  <c r="AI361" i="15"/>
  <c r="W361" i="15" s="1"/>
  <c r="AJ361" i="15"/>
  <c r="X361" i="15" s="1"/>
  <c r="AK361" i="15"/>
  <c r="Y361" i="15" s="1"/>
  <c r="AL361" i="15"/>
  <c r="AM361" i="15"/>
  <c r="AN361" i="15"/>
  <c r="AO361" i="15"/>
  <c r="Z361" i="15" s="1"/>
  <c r="AP361" i="15"/>
  <c r="AA361" i="15" s="1"/>
  <c r="AQ361" i="15"/>
  <c r="AB361" i="15" s="1"/>
  <c r="AR361" i="15"/>
  <c r="AS361" i="15"/>
  <c r="B362" i="15"/>
  <c r="E351" i="16" s="1"/>
  <c r="C362" i="15"/>
  <c r="D362" i="15"/>
  <c r="B351" i="16" s="1"/>
  <c r="AC362" i="15"/>
  <c r="AD362" i="15"/>
  <c r="AE362" i="15"/>
  <c r="AF362" i="15"/>
  <c r="AG362" i="15"/>
  <c r="D351" i="16" s="1"/>
  <c r="AH362" i="15"/>
  <c r="F351" i="16" s="1"/>
  <c r="AI362" i="15"/>
  <c r="W362" i="15" s="1"/>
  <c r="AJ362" i="15"/>
  <c r="X362" i="15" s="1"/>
  <c r="AK362" i="15"/>
  <c r="Y362" i="15" s="1"/>
  <c r="AL362" i="15"/>
  <c r="AM362" i="15"/>
  <c r="AN362" i="15"/>
  <c r="AO362" i="15"/>
  <c r="Z362" i="15" s="1"/>
  <c r="AP362" i="15"/>
  <c r="AA362" i="15" s="1"/>
  <c r="AQ362" i="15"/>
  <c r="AB362" i="15" s="1"/>
  <c r="AR362" i="15"/>
  <c r="AS362" i="15"/>
  <c r="B363" i="15"/>
  <c r="E352" i="16" s="1"/>
  <c r="C363" i="15"/>
  <c r="D363" i="15"/>
  <c r="B352" i="16" s="1"/>
  <c r="AC363" i="15"/>
  <c r="AD363" i="15"/>
  <c r="AE363" i="15"/>
  <c r="AF363" i="15"/>
  <c r="AG363" i="15"/>
  <c r="D352" i="16" s="1"/>
  <c r="AH363" i="15"/>
  <c r="F352" i="16" s="1"/>
  <c r="AI363" i="15"/>
  <c r="W363" i="15" s="1"/>
  <c r="AJ363" i="15"/>
  <c r="X363" i="15" s="1"/>
  <c r="AK363" i="15"/>
  <c r="Y363" i="15" s="1"/>
  <c r="AL363" i="15"/>
  <c r="AM363" i="15"/>
  <c r="AN363" i="15"/>
  <c r="AO363" i="15"/>
  <c r="Z363" i="15" s="1"/>
  <c r="AP363" i="15"/>
  <c r="AA363" i="15" s="1"/>
  <c r="AQ363" i="15"/>
  <c r="AB363" i="15" s="1"/>
  <c r="AR363" i="15"/>
  <c r="AS363" i="15"/>
  <c r="B364" i="15"/>
  <c r="E353" i="16" s="1"/>
  <c r="C364" i="15"/>
  <c r="D364" i="15"/>
  <c r="B353" i="16" s="1"/>
  <c r="AC364" i="15"/>
  <c r="AD364" i="15"/>
  <c r="AE364" i="15"/>
  <c r="AF364" i="15"/>
  <c r="AG364" i="15"/>
  <c r="D353" i="16" s="1"/>
  <c r="AH364" i="15"/>
  <c r="F353" i="16" s="1"/>
  <c r="AI364" i="15"/>
  <c r="W364" i="15" s="1"/>
  <c r="AJ364" i="15"/>
  <c r="X364" i="15" s="1"/>
  <c r="AK364" i="15"/>
  <c r="Y364" i="15" s="1"/>
  <c r="AL364" i="15"/>
  <c r="AM364" i="15"/>
  <c r="AN364" i="15"/>
  <c r="AO364" i="15"/>
  <c r="Z364" i="15" s="1"/>
  <c r="AP364" i="15"/>
  <c r="AA364" i="15" s="1"/>
  <c r="AQ364" i="15"/>
  <c r="AB364" i="15" s="1"/>
  <c r="AR364" i="15"/>
  <c r="AS364" i="15"/>
  <c r="B365" i="15"/>
  <c r="E354" i="16" s="1"/>
  <c r="C365" i="15"/>
  <c r="D365" i="15"/>
  <c r="B354" i="16" s="1"/>
  <c r="AC365" i="15"/>
  <c r="AD365" i="15"/>
  <c r="AE365" i="15"/>
  <c r="AF365" i="15"/>
  <c r="AG365" i="15"/>
  <c r="D354" i="16" s="1"/>
  <c r="AH365" i="15"/>
  <c r="F354" i="16" s="1"/>
  <c r="AI365" i="15"/>
  <c r="W365" i="15" s="1"/>
  <c r="AJ365" i="15"/>
  <c r="X365" i="15" s="1"/>
  <c r="AK365" i="15"/>
  <c r="Y365" i="15" s="1"/>
  <c r="AL365" i="15"/>
  <c r="AM365" i="15"/>
  <c r="AN365" i="15"/>
  <c r="AO365" i="15"/>
  <c r="Z365" i="15" s="1"/>
  <c r="AP365" i="15"/>
  <c r="AA365" i="15" s="1"/>
  <c r="AQ365" i="15"/>
  <c r="AB365" i="15" s="1"/>
  <c r="AR365" i="15"/>
  <c r="AS365" i="15"/>
  <c r="B366" i="15"/>
  <c r="E355" i="16" s="1"/>
  <c r="C366" i="15"/>
  <c r="D366" i="15"/>
  <c r="B355" i="16" s="1"/>
  <c r="AC366" i="15"/>
  <c r="AD366" i="15"/>
  <c r="AE366" i="15"/>
  <c r="AF366" i="15"/>
  <c r="AG366" i="15"/>
  <c r="D355" i="16" s="1"/>
  <c r="AH366" i="15"/>
  <c r="F355" i="16" s="1"/>
  <c r="AI366" i="15"/>
  <c r="W366" i="15" s="1"/>
  <c r="AJ366" i="15"/>
  <c r="X366" i="15" s="1"/>
  <c r="AK366" i="15"/>
  <c r="Y366" i="15" s="1"/>
  <c r="AL366" i="15"/>
  <c r="AM366" i="15"/>
  <c r="AN366" i="15"/>
  <c r="AO366" i="15"/>
  <c r="Z366" i="15" s="1"/>
  <c r="AP366" i="15"/>
  <c r="AA366" i="15" s="1"/>
  <c r="AQ366" i="15"/>
  <c r="AB366" i="15" s="1"/>
  <c r="AR366" i="15"/>
  <c r="AS366" i="15"/>
  <c r="B367" i="15"/>
  <c r="E356" i="16" s="1"/>
  <c r="C367" i="15"/>
  <c r="D367" i="15"/>
  <c r="B356" i="16" s="1"/>
  <c r="AC367" i="15"/>
  <c r="AD367" i="15"/>
  <c r="AE367" i="15"/>
  <c r="AF367" i="15"/>
  <c r="AG367" i="15"/>
  <c r="D356" i="16" s="1"/>
  <c r="AH367" i="15"/>
  <c r="F356" i="16" s="1"/>
  <c r="AI367" i="15"/>
  <c r="W367" i="15" s="1"/>
  <c r="AJ367" i="15"/>
  <c r="X367" i="15" s="1"/>
  <c r="AK367" i="15"/>
  <c r="Y367" i="15" s="1"/>
  <c r="AL367" i="15"/>
  <c r="AM367" i="15"/>
  <c r="AN367" i="15"/>
  <c r="AO367" i="15"/>
  <c r="Z367" i="15" s="1"/>
  <c r="AP367" i="15"/>
  <c r="AA367" i="15" s="1"/>
  <c r="AQ367" i="15"/>
  <c r="AB367" i="15" s="1"/>
  <c r="AR367" i="15"/>
  <c r="AS367" i="15"/>
  <c r="B368" i="15"/>
  <c r="E357" i="16" s="1"/>
  <c r="C368" i="15"/>
  <c r="D368" i="15"/>
  <c r="B357" i="16" s="1"/>
  <c r="AC368" i="15"/>
  <c r="AD368" i="15"/>
  <c r="AE368" i="15"/>
  <c r="AF368" i="15"/>
  <c r="AG368" i="15"/>
  <c r="D357" i="16" s="1"/>
  <c r="AH368" i="15"/>
  <c r="F357" i="16" s="1"/>
  <c r="AI368" i="15"/>
  <c r="W368" i="15" s="1"/>
  <c r="AJ368" i="15"/>
  <c r="X368" i="15" s="1"/>
  <c r="AK368" i="15"/>
  <c r="Y368" i="15" s="1"/>
  <c r="AL368" i="15"/>
  <c r="AM368" i="15"/>
  <c r="AN368" i="15"/>
  <c r="AO368" i="15"/>
  <c r="Z368" i="15" s="1"/>
  <c r="AP368" i="15"/>
  <c r="AA368" i="15" s="1"/>
  <c r="AQ368" i="15"/>
  <c r="AB368" i="15" s="1"/>
  <c r="AR368" i="15"/>
  <c r="AS368" i="15"/>
  <c r="B369" i="15"/>
  <c r="E358" i="16" s="1"/>
  <c r="C369" i="15"/>
  <c r="D369" i="15"/>
  <c r="B358" i="16" s="1"/>
  <c r="AC369" i="15"/>
  <c r="AD369" i="15"/>
  <c r="AE369" i="15"/>
  <c r="AF369" i="15"/>
  <c r="AG369" i="15"/>
  <c r="D358" i="16" s="1"/>
  <c r="AH369" i="15"/>
  <c r="F358" i="16" s="1"/>
  <c r="AI369" i="15"/>
  <c r="W369" i="15" s="1"/>
  <c r="AJ369" i="15"/>
  <c r="X369" i="15" s="1"/>
  <c r="AK369" i="15"/>
  <c r="Y369" i="15" s="1"/>
  <c r="AL369" i="15"/>
  <c r="AM369" i="15"/>
  <c r="AN369" i="15"/>
  <c r="AO369" i="15"/>
  <c r="Z369" i="15" s="1"/>
  <c r="AP369" i="15"/>
  <c r="AA369" i="15" s="1"/>
  <c r="AQ369" i="15"/>
  <c r="AB369" i="15" s="1"/>
  <c r="AR369" i="15"/>
  <c r="AS369" i="15"/>
  <c r="B370" i="15"/>
  <c r="E359" i="16" s="1"/>
  <c r="C370" i="15"/>
  <c r="D370" i="15"/>
  <c r="B359" i="16" s="1"/>
  <c r="AC370" i="15"/>
  <c r="AD370" i="15"/>
  <c r="AE370" i="15"/>
  <c r="AF370" i="15"/>
  <c r="AG370" i="15"/>
  <c r="D359" i="16" s="1"/>
  <c r="AH370" i="15"/>
  <c r="F359" i="16" s="1"/>
  <c r="AI370" i="15"/>
  <c r="W370" i="15" s="1"/>
  <c r="AJ370" i="15"/>
  <c r="X370" i="15" s="1"/>
  <c r="AK370" i="15"/>
  <c r="Y370" i="15" s="1"/>
  <c r="AL370" i="15"/>
  <c r="AM370" i="15"/>
  <c r="AN370" i="15"/>
  <c r="AO370" i="15"/>
  <c r="Z370" i="15" s="1"/>
  <c r="AP370" i="15"/>
  <c r="AA370" i="15" s="1"/>
  <c r="AQ370" i="15"/>
  <c r="AB370" i="15" s="1"/>
  <c r="AR370" i="15"/>
  <c r="AS370" i="15"/>
  <c r="B371" i="15"/>
  <c r="E360" i="16" s="1"/>
  <c r="C371" i="15"/>
  <c r="D371" i="15"/>
  <c r="B360" i="16" s="1"/>
  <c r="AC371" i="15"/>
  <c r="AD371" i="15"/>
  <c r="AE371" i="15"/>
  <c r="AF371" i="15"/>
  <c r="AG371" i="15"/>
  <c r="D360" i="16" s="1"/>
  <c r="AH371" i="15"/>
  <c r="F360" i="16" s="1"/>
  <c r="AI371" i="15"/>
  <c r="W371" i="15" s="1"/>
  <c r="AJ371" i="15"/>
  <c r="X371" i="15" s="1"/>
  <c r="AK371" i="15"/>
  <c r="Y371" i="15" s="1"/>
  <c r="AL371" i="15"/>
  <c r="AM371" i="15"/>
  <c r="AN371" i="15"/>
  <c r="AO371" i="15"/>
  <c r="Z371" i="15" s="1"/>
  <c r="AP371" i="15"/>
  <c r="AA371" i="15" s="1"/>
  <c r="AQ371" i="15"/>
  <c r="AB371" i="15" s="1"/>
  <c r="AR371" i="15"/>
  <c r="AS371" i="15"/>
  <c r="B372" i="15"/>
  <c r="E361" i="16" s="1"/>
  <c r="C372" i="15"/>
  <c r="D372" i="15"/>
  <c r="B361" i="16" s="1"/>
  <c r="AC372" i="15"/>
  <c r="AD372" i="15"/>
  <c r="AE372" i="15"/>
  <c r="AF372" i="15"/>
  <c r="AG372" i="15"/>
  <c r="D361" i="16" s="1"/>
  <c r="AH372" i="15"/>
  <c r="F361" i="16" s="1"/>
  <c r="AI372" i="15"/>
  <c r="W372" i="15" s="1"/>
  <c r="AJ372" i="15"/>
  <c r="X372" i="15" s="1"/>
  <c r="AK372" i="15"/>
  <c r="Y372" i="15" s="1"/>
  <c r="AL372" i="15"/>
  <c r="AM372" i="15"/>
  <c r="AN372" i="15"/>
  <c r="AO372" i="15"/>
  <c r="Z372" i="15" s="1"/>
  <c r="AP372" i="15"/>
  <c r="AA372" i="15" s="1"/>
  <c r="AQ372" i="15"/>
  <c r="AB372" i="15" s="1"/>
  <c r="AR372" i="15"/>
  <c r="AS372" i="15"/>
  <c r="B373" i="15"/>
  <c r="E362" i="16" s="1"/>
  <c r="C373" i="15"/>
  <c r="D373" i="15"/>
  <c r="B362" i="16" s="1"/>
  <c r="AC373" i="15"/>
  <c r="AD373" i="15"/>
  <c r="AE373" i="15"/>
  <c r="AF373" i="15"/>
  <c r="AG373" i="15"/>
  <c r="D362" i="16" s="1"/>
  <c r="AH373" i="15"/>
  <c r="F362" i="16" s="1"/>
  <c r="AI373" i="15"/>
  <c r="W373" i="15" s="1"/>
  <c r="AJ373" i="15"/>
  <c r="X373" i="15" s="1"/>
  <c r="AK373" i="15"/>
  <c r="Y373" i="15" s="1"/>
  <c r="AL373" i="15"/>
  <c r="AM373" i="15"/>
  <c r="AN373" i="15"/>
  <c r="AO373" i="15"/>
  <c r="Z373" i="15" s="1"/>
  <c r="AP373" i="15"/>
  <c r="AA373" i="15" s="1"/>
  <c r="AQ373" i="15"/>
  <c r="AB373" i="15" s="1"/>
  <c r="AR373" i="15"/>
  <c r="AS373" i="15"/>
  <c r="B374" i="15"/>
  <c r="E363" i="16" s="1"/>
  <c r="C374" i="15"/>
  <c r="D374" i="15"/>
  <c r="B363" i="16" s="1"/>
  <c r="AC374" i="15"/>
  <c r="AD374" i="15"/>
  <c r="AE374" i="15"/>
  <c r="AF374" i="15"/>
  <c r="AG374" i="15"/>
  <c r="D363" i="16" s="1"/>
  <c r="AH374" i="15"/>
  <c r="F363" i="16" s="1"/>
  <c r="AI374" i="15"/>
  <c r="W374" i="15" s="1"/>
  <c r="AJ374" i="15"/>
  <c r="X374" i="15" s="1"/>
  <c r="AK374" i="15"/>
  <c r="Y374" i="15" s="1"/>
  <c r="AL374" i="15"/>
  <c r="AM374" i="15"/>
  <c r="AN374" i="15"/>
  <c r="AO374" i="15"/>
  <c r="Z374" i="15" s="1"/>
  <c r="AP374" i="15"/>
  <c r="AA374" i="15" s="1"/>
  <c r="AQ374" i="15"/>
  <c r="AB374" i="15" s="1"/>
  <c r="AR374" i="15"/>
  <c r="AS374" i="15"/>
  <c r="B375" i="15"/>
  <c r="E364" i="16" s="1"/>
  <c r="C375" i="15"/>
  <c r="D375" i="15"/>
  <c r="B364" i="16" s="1"/>
  <c r="AC375" i="15"/>
  <c r="AD375" i="15"/>
  <c r="AE375" i="15"/>
  <c r="AF375" i="15"/>
  <c r="AG375" i="15"/>
  <c r="D364" i="16" s="1"/>
  <c r="AH375" i="15"/>
  <c r="F364" i="16" s="1"/>
  <c r="AI375" i="15"/>
  <c r="W375" i="15" s="1"/>
  <c r="AJ375" i="15"/>
  <c r="X375" i="15" s="1"/>
  <c r="AK375" i="15"/>
  <c r="Y375" i="15" s="1"/>
  <c r="AL375" i="15"/>
  <c r="AM375" i="15"/>
  <c r="AN375" i="15"/>
  <c r="AO375" i="15"/>
  <c r="Z375" i="15" s="1"/>
  <c r="AP375" i="15"/>
  <c r="AA375" i="15" s="1"/>
  <c r="AQ375" i="15"/>
  <c r="AB375" i="15" s="1"/>
  <c r="AR375" i="15"/>
  <c r="AS375" i="15"/>
  <c r="B376" i="15"/>
  <c r="E365" i="16" s="1"/>
  <c r="C376" i="15"/>
  <c r="D376" i="15"/>
  <c r="B365" i="16" s="1"/>
  <c r="AC376" i="15"/>
  <c r="AD376" i="15"/>
  <c r="AE376" i="15"/>
  <c r="AF376" i="15"/>
  <c r="AG376" i="15"/>
  <c r="D365" i="16" s="1"/>
  <c r="AH376" i="15"/>
  <c r="F365" i="16" s="1"/>
  <c r="AI376" i="15"/>
  <c r="W376" i="15" s="1"/>
  <c r="AJ376" i="15"/>
  <c r="X376" i="15" s="1"/>
  <c r="AK376" i="15"/>
  <c r="Y376" i="15" s="1"/>
  <c r="AL376" i="15"/>
  <c r="AM376" i="15"/>
  <c r="AN376" i="15"/>
  <c r="AO376" i="15"/>
  <c r="Z376" i="15" s="1"/>
  <c r="AP376" i="15"/>
  <c r="AA376" i="15" s="1"/>
  <c r="AQ376" i="15"/>
  <c r="AB376" i="15" s="1"/>
  <c r="AR376" i="15"/>
  <c r="AS376" i="15"/>
  <c r="B377" i="15"/>
  <c r="E366" i="16" s="1"/>
  <c r="C377" i="15"/>
  <c r="D377" i="15"/>
  <c r="B366" i="16" s="1"/>
  <c r="AC377" i="15"/>
  <c r="AD377" i="15"/>
  <c r="AE377" i="15"/>
  <c r="AF377" i="15"/>
  <c r="AG377" i="15"/>
  <c r="D366" i="16" s="1"/>
  <c r="AH377" i="15"/>
  <c r="F366" i="16" s="1"/>
  <c r="AI377" i="15"/>
  <c r="W377" i="15" s="1"/>
  <c r="AJ377" i="15"/>
  <c r="X377" i="15" s="1"/>
  <c r="AK377" i="15"/>
  <c r="Y377" i="15" s="1"/>
  <c r="AL377" i="15"/>
  <c r="AM377" i="15"/>
  <c r="AN377" i="15"/>
  <c r="AO377" i="15"/>
  <c r="Z377" i="15" s="1"/>
  <c r="AP377" i="15"/>
  <c r="AA377" i="15" s="1"/>
  <c r="AQ377" i="15"/>
  <c r="AB377" i="15" s="1"/>
  <c r="AR377" i="15"/>
  <c r="AS377" i="15"/>
  <c r="B378" i="15"/>
  <c r="E367" i="16" s="1"/>
  <c r="C378" i="15"/>
  <c r="D378" i="15"/>
  <c r="B367" i="16" s="1"/>
  <c r="AC378" i="15"/>
  <c r="AD378" i="15"/>
  <c r="AE378" i="15"/>
  <c r="AF378" i="15"/>
  <c r="AG378" i="15"/>
  <c r="D367" i="16" s="1"/>
  <c r="AH378" i="15"/>
  <c r="F367" i="16" s="1"/>
  <c r="AI378" i="15"/>
  <c r="W378" i="15" s="1"/>
  <c r="AJ378" i="15"/>
  <c r="X378" i="15" s="1"/>
  <c r="AK378" i="15"/>
  <c r="Y378" i="15" s="1"/>
  <c r="AL378" i="15"/>
  <c r="AM378" i="15"/>
  <c r="AN378" i="15"/>
  <c r="AO378" i="15"/>
  <c r="Z378" i="15" s="1"/>
  <c r="AP378" i="15"/>
  <c r="AA378" i="15" s="1"/>
  <c r="AQ378" i="15"/>
  <c r="AB378" i="15" s="1"/>
  <c r="AR378" i="15"/>
  <c r="AS378" i="15"/>
  <c r="B379" i="15"/>
  <c r="E368" i="16" s="1"/>
  <c r="C379" i="15"/>
  <c r="D379" i="15"/>
  <c r="B368" i="16" s="1"/>
  <c r="AC379" i="15"/>
  <c r="AD379" i="15"/>
  <c r="AE379" i="15"/>
  <c r="AF379" i="15"/>
  <c r="AG379" i="15"/>
  <c r="D368" i="16" s="1"/>
  <c r="AH379" i="15"/>
  <c r="F368" i="16" s="1"/>
  <c r="AI379" i="15"/>
  <c r="W379" i="15" s="1"/>
  <c r="AJ379" i="15"/>
  <c r="X379" i="15" s="1"/>
  <c r="AK379" i="15"/>
  <c r="Y379" i="15" s="1"/>
  <c r="AL379" i="15"/>
  <c r="AM379" i="15"/>
  <c r="AN379" i="15"/>
  <c r="AO379" i="15"/>
  <c r="Z379" i="15" s="1"/>
  <c r="AP379" i="15"/>
  <c r="AA379" i="15" s="1"/>
  <c r="AQ379" i="15"/>
  <c r="AB379" i="15" s="1"/>
  <c r="AR379" i="15"/>
  <c r="AS379" i="15"/>
  <c r="B380" i="15"/>
  <c r="E369" i="16" s="1"/>
  <c r="C380" i="15"/>
  <c r="D380" i="15"/>
  <c r="B369" i="16" s="1"/>
  <c r="AC380" i="15"/>
  <c r="AD380" i="15"/>
  <c r="AE380" i="15"/>
  <c r="AF380" i="15"/>
  <c r="AG380" i="15"/>
  <c r="D369" i="16" s="1"/>
  <c r="AH380" i="15"/>
  <c r="F369" i="16" s="1"/>
  <c r="AI380" i="15"/>
  <c r="W380" i="15" s="1"/>
  <c r="AJ380" i="15"/>
  <c r="X380" i="15" s="1"/>
  <c r="AK380" i="15"/>
  <c r="Y380" i="15" s="1"/>
  <c r="AL380" i="15"/>
  <c r="AM380" i="15"/>
  <c r="AN380" i="15"/>
  <c r="AO380" i="15"/>
  <c r="Z380" i="15" s="1"/>
  <c r="AP380" i="15"/>
  <c r="AA380" i="15" s="1"/>
  <c r="AQ380" i="15"/>
  <c r="AB380" i="15" s="1"/>
  <c r="AR380" i="15"/>
  <c r="AS380" i="15"/>
  <c r="B381" i="15"/>
  <c r="E370" i="16" s="1"/>
  <c r="C381" i="15"/>
  <c r="D381" i="15"/>
  <c r="B370" i="16" s="1"/>
  <c r="AC381" i="15"/>
  <c r="AD381" i="15"/>
  <c r="AE381" i="15"/>
  <c r="AF381" i="15"/>
  <c r="AG381" i="15"/>
  <c r="D370" i="16" s="1"/>
  <c r="AH381" i="15"/>
  <c r="F370" i="16" s="1"/>
  <c r="AI381" i="15"/>
  <c r="W381" i="15" s="1"/>
  <c r="AJ381" i="15"/>
  <c r="X381" i="15" s="1"/>
  <c r="AK381" i="15"/>
  <c r="Y381" i="15" s="1"/>
  <c r="AL381" i="15"/>
  <c r="AM381" i="15"/>
  <c r="AN381" i="15"/>
  <c r="AO381" i="15"/>
  <c r="Z381" i="15" s="1"/>
  <c r="AP381" i="15"/>
  <c r="AA381" i="15" s="1"/>
  <c r="AQ381" i="15"/>
  <c r="AB381" i="15" s="1"/>
  <c r="AR381" i="15"/>
  <c r="AS381" i="15"/>
  <c r="B382" i="15"/>
  <c r="E371" i="16" s="1"/>
  <c r="C382" i="15"/>
  <c r="D382" i="15"/>
  <c r="B371" i="16" s="1"/>
  <c r="AC382" i="15"/>
  <c r="AD382" i="15"/>
  <c r="AE382" i="15"/>
  <c r="AF382" i="15"/>
  <c r="AG382" i="15"/>
  <c r="D371" i="16" s="1"/>
  <c r="AH382" i="15"/>
  <c r="F371" i="16" s="1"/>
  <c r="AI382" i="15"/>
  <c r="W382" i="15" s="1"/>
  <c r="AJ382" i="15"/>
  <c r="X382" i="15" s="1"/>
  <c r="AK382" i="15"/>
  <c r="Y382" i="15" s="1"/>
  <c r="AL382" i="15"/>
  <c r="AM382" i="15"/>
  <c r="AN382" i="15"/>
  <c r="AO382" i="15"/>
  <c r="Z382" i="15" s="1"/>
  <c r="AP382" i="15"/>
  <c r="AA382" i="15" s="1"/>
  <c r="AQ382" i="15"/>
  <c r="AB382" i="15" s="1"/>
  <c r="AR382" i="15"/>
  <c r="AS382" i="15"/>
  <c r="B383" i="15"/>
  <c r="E372" i="16" s="1"/>
  <c r="C383" i="15"/>
  <c r="D383" i="15"/>
  <c r="B372" i="16" s="1"/>
  <c r="AC383" i="15"/>
  <c r="AD383" i="15"/>
  <c r="AE383" i="15"/>
  <c r="AF383" i="15"/>
  <c r="AG383" i="15"/>
  <c r="D372" i="16" s="1"/>
  <c r="AH383" i="15"/>
  <c r="F372" i="16" s="1"/>
  <c r="AI383" i="15"/>
  <c r="W383" i="15" s="1"/>
  <c r="AJ383" i="15"/>
  <c r="X383" i="15" s="1"/>
  <c r="AK383" i="15"/>
  <c r="Y383" i="15" s="1"/>
  <c r="AL383" i="15"/>
  <c r="AM383" i="15"/>
  <c r="AN383" i="15"/>
  <c r="AO383" i="15"/>
  <c r="Z383" i="15" s="1"/>
  <c r="AP383" i="15"/>
  <c r="AA383" i="15" s="1"/>
  <c r="AQ383" i="15"/>
  <c r="AB383" i="15" s="1"/>
  <c r="AR383" i="15"/>
  <c r="AS383" i="15"/>
  <c r="B384" i="15"/>
  <c r="E373" i="16" s="1"/>
  <c r="C384" i="15"/>
  <c r="D384" i="15"/>
  <c r="B373" i="16" s="1"/>
  <c r="AC384" i="15"/>
  <c r="AD384" i="15"/>
  <c r="AE384" i="15"/>
  <c r="AF384" i="15"/>
  <c r="AG384" i="15"/>
  <c r="D373" i="16" s="1"/>
  <c r="AH384" i="15"/>
  <c r="F373" i="16" s="1"/>
  <c r="AI384" i="15"/>
  <c r="W384" i="15" s="1"/>
  <c r="AJ384" i="15"/>
  <c r="X384" i="15" s="1"/>
  <c r="AK384" i="15"/>
  <c r="Y384" i="15" s="1"/>
  <c r="AL384" i="15"/>
  <c r="AM384" i="15"/>
  <c r="AN384" i="15"/>
  <c r="AO384" i="15"/>
  <c r="Z384" i="15" s="1"/>
  <c r="AP384" i="15"/>
  <c r="AA384" i="15" s="1"/>
  <c r="AQ384" i="15"/>
  <c r="AB384" i="15" s="1"/>
  <c r="AR384" i="15"/>
  <c r="AS384" i="15"/>
  <c r="B385" i="15"/>
  <c r="E374" i="16" s="1"/>
  <c r="C385" i="15"/>
  <c r="D385" i="15"/>
  <c r="B374" i="16" s="1"/>
  <c r="AC385" i="15"/>
  <c r="AD385" i="15"/>
  <c r="AE385" i="15"/>
  <c r="AF385" i="15"/>
  <c r="AG385" i="15"/>
  <c r="D374" i="16" s="1"/>
  <c r="AH385" i="15"/>
  <c r="F374" i="16" s="1"/>
  <c r="AI385" i="15"/>
  <c r="W385" i="15" s="1"/>
  <c r="AJ385" i="15"/>
  <c r="X385" i="15" s="1"/>
  <c r="AK385" i="15"/>
  <c r="Y385" i="15" s="1"/>
  <c r="AL385" i="15"/>
  <c r="AM385" i="15"/>
  <c r="AN385" i="15"/>
  <c r="AO385" i="15"/>
  <c r="Z385" i="15" s="1"/>
  <c r="AP385" i="15"/>
  <c r="AA385" i="15" s="1"/>
  <c r="AQ385" i="15"/>
  <c r="AB385" i="15" s="1"/>
  <c r="AR385" i="15"/>
  <c r="AS385" i="15"/>
  <c r="B386" i="15"/>
  <c r="E375" i="16" s="1"/>
  <c r="C386" i="15"/>
  <c r="D386" i="15"/>
  <c r="B375" i="16" s="1"/>
  <c r="AC386" i="15"/>
  <c r="AD386" i="15"/>
  <c r="AE386" i="15"/>
  <c r="AF386" i="15"/>
  <c r="AG386" i="15"/>
  <c r="D375" i="16" s="1"/>
  <c r="AH386" i="15"/>
  <c r="F375" i="16" s="1"/>
  <c r="AI386" i="15"/>
  <c r="W386" i="15" s="1"/>
  <c r="AJ386" i="15"/>
  <c r="X386" i="15" s="1"/>
  <c r="AK386" i="15"/>
  <c r="Y386" i="15" s="1"/>
  <c r="AL386" i="15"/>
  <c r="AM386" i="15"/>
  <c r="AN386" i="15"/>
  <c r="AO386" i="15"/>
  <c r="Z386" i="15" s="1"/>
  <c r="AP386" i="15"/>
  <c r="AA386" i="15" s="1"/>
  <c r="AQ386" i="15"/>
  <c r="AB386" i="15" s="1"/>
  <c r="AR386" i="15"/>
  <c r="AS386" i="15"/>
  <c r="B387" i="15"/>
  <c r="E376" i="16" s="1"/>
  <c r="C387" i="15"/>
  <c r="D387" i="15"/>
  <c r="B376" i="16" s="1"/>
  <c r="AC387" i="15"/>
  <c r="AD387" i="15"/>
  <c r="AE387" i="15"/>
  <c r="AF387" i="15"/>
  <c r="AG387" i="15"/>
  <c r="D376" i="16" s="1"/>
  <c r="AH387" i="15"/>
  <c r="F376" i="16" s="1"/>
  <c r="AI387" i="15"/>
  <c r="W387" i="15" s="1"/>
  <c r="AJ387" i="15"/>
  <c r="X387" i="15" s="1"/>
  <c r="AK387" i="15"/>
  <c r="Y387" i="15" s="1"/>
  <c r="AL387" i="15"/>
  <c r="AM387" i="15"/>
  <c r="AN387" i="15"/>
  <c r="AO387" i="15"/>
  <c r="Z387" i="15" s="1"/>
  <c r="AP387" i="15"/>
  <c r="AA387" i="15" s="1"/>
  <c r="AQ387" i="15"/>
  <c r="AB387" i="15" s="1"/>
  <c r="AR387" i="15"/>
  <c r="AS387" i="15"/>
  <c r="B388" i="15"/>
  <c r="E377" i="16" s="1"/>
  <c r="C388" i="15"/>
  <c r="D388" i="15"/>
  <c r="B377" i="16" s="1"/>
  <c r="AC388" i="15"/>
  <c r="AD388" i="15"/>
  <c r="AE388" i="15"/>
  <c r="AF388" i="15"/>
  <c r="AG388" i="15"/>
  <c r="D377" i="16" s="1"/>
  <c r="AH388" i="15"/>
  <c r="F377" i="16" s="1"/>
  <c r="AI388" i="15"/>
  <c r="W388" i="15" s="1"/>
  <c r="AJ388" i="15"/>
  <c r="X388" i="15" s="1"/>
  <c r="AK388" i="15"/>
  <c r="Y388" i="15" s="1"/>
  <c r="AL388" i="15"/>
  <c r="AM388" i="15"/>
  <c r="AN388" i="15"/>
  <c r="AO388" i="15"/>
  <c r="Z388" i="15" s="1"/>
  <c r="AP388" i="15"/>
  <c r="AA388" i="15" s="1"/>
  <c r="AQ388" i="15"/>
  <c r="AB388" i="15" s="1"/>
  <c r="AR388" i="15"/>
  <c r="AS388" i="15"/>
  <c r="B389" i="15"/>
  <c r="E378" i="16" s="1"/>
  <c r="C389" i="15"/>
  <c r="D389" i="15"/>
  <c r="B378" i="16" s="1"/>
  <c r="AC389" i="15"/>
  <c r="AD389" i="15"/>
  <c r="AE389" i="15"/>
  <c r="AF389" i="15"/>
  <c r="AG389" i="15"/>
  <c r="D378" i="16" s="1"/>
  <c r="AH389" i="15"/>
  <c r="F378" i="16" s="1"/>
  <c r="AI389" i="15"/>
  <c r="W389" i="15" s="1"/>
  <c r="AJ389" i="15"/>
  <c r="X389" i="15" s="1"/>
  <c r="AK389" i="15"/>
  <c r="Y389" i="15" s="1"/>
  <c r="AL389" i="15"/>
  <c r="AM389" i="15"/>
  <c r="AN389" i="15"/>
  <c r="AO389" i="15"/>
  <c r="Z389" i="15" s="1"/>
  <c r="AP389" i="15"/>
  <c r="AA389" i="15" s="1"/>
  <c r="AQ389" i="15"/>
  <c r="AB389" i="15" s="1"/>
  <c r="AR389" i="15"/>
  <c r="AS389" i="15"/>
  <c r="B390" i="15"/>
  <c r="E379" i="16" s="1"/>
  <c r="C390" i="15"/>
  <c r="D390" i="15"/>
  <c r="B379" i="16" s="1"/>
  <c r="AC390" i="15"/>
  <c r="AD390" i="15"/>
  <c r="AE390" i="15"/>
  <c r="AF390" i="15"/>
  <c r="AG390" i="15"/>
  <c r="D379" i="16" s="1"/>
  <c r="AH390" i="15"/>
  <c r="F379" i="16" s="1"/>
  <c r="AI390" i="15"/>
  <c r="W390" i="15" s="1"/>
  <c r="AJ390" i="15"/>
  <c r="X390" i="15" s="1"/>
  <c r="AK390" i="15"/>
  <c r="Y390" i="15" s="1"/>
  <c r="AL390" i="15"/>
  <c r="AM390" i="15"/>
  <c r="AN390" i="15"/>
  <c r="AO390" i="15"/>
  <c r="Z390" i="15" s="1"/>
  <c r="AP390" i="15"/>
  <c r="AA390" i="15" s="1"/>
  <c r="AQ390" i="15"/>
  <c r="AB390" i="15" s="1"/>
  <c r="AR390" i="15"/>
  <c r="AS390" i="15"/>
  <c r="B391" i="15"/>
  <c r="E380" i="16" s="1"/>
  <c r="C391" i="15"/>
  <c r="D391" i="15"/>
  <c r="B380" i="16" s="1"/>
  <c r="AC391" i="15"/>
  <c r="AD391" i="15"/>
  <c r="AE391" i="15"/>
  <c r="AF391" i="15"/>
  <c r="AG391" i="15"/>
  <c r="D380" i="16" s="1"/>
  <c r="AH391" i="15"/>
  <c r="F380" i="16" s="1"/>
  <c r="AI391" i="15"/>
  <c r="W391" i="15" s="1"/>
  <c r="AJ391" i="15"/>
  <c r="X391" i="15" s="1"/>
  <c r="AK391" i="15"/>
  <c r="Y391" i="15" s="1"/>
  <c r="AL391" i="15"/>
  <c r="AM391" i="15"/>
  <c r="AN391" i="15"/>
  <c r="AO391" i="15"/>
  <c r="Z391" i="15" s="1"/>
  <c r="AP391" i="15"/>
  <c r="AA391" i="15" s="1"/>
  <c r="AQ391" i="15"/>
  <c r="AB391" i="15" s="1"/>
  <c r="AR391" i="15"/>
  <c r="AS391" i="15"/>
  <c r="B392" i="15"/>
  <c r="E381" i="16" s="1"/>
  <c r="C392" i="15"/>
  <c r="D392" i="15"/>
  <c r="B381" i="16" s="1"/>
  <c r="AC392" i="15"/>
  <c r="AD392" i="15"/>
  <c r="AE392" i="15"/>
  <c r="AF392" i="15"/>
  <c r="AG392" i="15"/>
  <c r="D381" i="16" s="1"/>
  <c r="AH392" i="15"/>
  <c r="F381" i="16" s="1"/>
  <c r="AI392" i="15"/>
  <c r="W392" i="15" s="1"/>
  <c r="AJ392" i="15"/>
  <c r="X392" i="15" s="1"/>
  <c r="AK392" i="15"/>
  <c r="Y392" i="15" s="1"/>
  <c r="AL392" i="15"/>
  <c r="AM392" i="15"/>
  <c r="AN392" i="15"/>
  <c r="AO392" i="15"/>
  <c r="Z392" i="15" s="1"/>
  <c r="AP392" i="15"/>
  <c r="AA392" i="15" s="1"/>
  <c r="AQ392" i="15"/>
  <c r="AB392" i="15" s="1"/>
  <c r="AR392" i="15"/>
  <c r="AS392" i="15"/>
  <c r="B393" i="15"/>
  <c r="E382" i="16" s="1"/>
  <c r="C393" i="15"/>
  <c r="D393" i="15"/>
  <c r="B382" i="16" s="1"/>
  <c r="AC393" i="15"/>
  <c r="AD393" i="15"/>
  <c r="AE393" i="15"/>
  <c r="AF393" i="15"/>
  <c r="AG393" i="15"/>
  <c r="D382" i="16" s="1"/>
  <c r="AH393" i="15"/>
  <c r="F382" i="16" s="1"/>
  <c r="AI393" i="15"/>
  <c r="W393" i="15" s="1"/>
  <c r="AJ393" i="15"/>
  <c r="X393" i="15" s="1"/>
  <c r="AK393" i="15"/>
  <c r="Y393" i="15" s="1"/>
  <c r="AL393" i="15"/>
  <c r="AM393" i="15"/>
  <c r="AN393" i="15"/>
  <c r="AO393" i="15"/>
  <c r="Z393" i="15" s="1"/>
  <c r="AP393" i="15"/>
  <c r="AA393" i="15" s="1"/>
  <c r="AQ393" i="15"/>
  <c r="AB393" i="15" s="1"/>
  <c r="AR393" i="15"/>
  <c r="AS393" i="15"/>
  <c r="B394" i="15"/>
  <c r="E383" i="16" s="1"/>
  <c r="C394" i="15"/>
  <c r="D394" i="15"/>
  <c r="B383" i="16" s="1"/>
  <c r="AC394" i="15"/>
  <c r="AD394" i="15"/>
  <c r="AE394" i="15"/>
  <c r="AF394" i="15"/>
  <c r="AG394" i="15"/>
  <c r="D383" i="16" s="1"/>
  <c r="AH394" i="15"/>
  <c r="F383" i="16" s="1"/>
  <c r="AI394" i="15"/>
  <c r="W394" i="15" s="1"/>
  <c r="AJ394" i="15"/>
  <c r="X394" i="15" s="1"/>
  <c r="AK394" i="15"/>
  <c r="Y394" i="15" s="1"/>
  <c r="AL394" i="15"/>
  <c r="AM394" i="15"/>
  <c r="AN394" i="15"/>
  <c r="AO394" i="15"/>
  <c r="Z394" i="15" s="1"/>
  <c r="AP394" i="15"/>
  <c r="AA394" i="15" s="1"/>
  <c r="AQ394" i="15"/>
  <c r="AB394" i="15" s="1"/>
  <c r="AR394" i="15"/>
  <c r="AS394" i="15"/>
  <c r="B395" i="15"/>
  <c r="E384" i="16" s="1"/>
  <c r="C395" i="15"/>
  <c r="D395" i="15"/>
  <c r="B384" i="16" s="1"/>
  <c r="AC395" i="15"/>
  <c r="AD395" i="15"/>
  <c r="AE395" i="15"/>
  <c r="AF395" i="15"/>
  <c r="AG395" i="15"/>
  <c r="D384" i="16" s="1"/>
  <c r="AH395" i="15"/>
  <c r="F384" i="16" s="1"/>
  <c r="AI395" i="15"/>
  <c r="W395" i="15" s="1"/>
  <c r="AJ395" i="15"/>
  <c r="X395" i="15" s="1"/>
  <c r="AK395" i="15"/>
  <c r="Y395" i="15" s="1"/>
  <c r="AL395" i="15"/>
  <c r="AM395" i="15"/>
  <c r="AN395" i="15"/>
  <c r="AO395" i="15"/>
  <c r="Z395" i="15" s="1"/>
  <c r="AP395" i="15"/>
  <c r="AA395" i="15" s="1"/>
  <c r="AQ395" i="15"/>
  <c r="AB395" i="15" s="1"/>
  <c r="AR395" i="15"/>
  <c r="AS395" i="15"/>
  <c r="B396" i="15"/>
  <c r="E385" i="16" s="1"/>
  <c r="C396" i="15"/>
  <c r="D396" i="15"/>
  <c r="B385" i="16" s="1"/>
  <c r="AC396" i="15"/>
  <c r="AD396" i="15"/>
  <c r="AE396" i="15"/>
  <c r="AF396" i="15"/>
  <c r="AG396" i="15"/>
  <c r="D385" i="16" s="1"/>
  <c r="AH396" i="15"/>
  <c r="F385" i="16" s="1"/>
  <c r="AI396" i="15"/>
  <c r="W396" i="15" s="1"/>
  <c r="AJ396" i="15"/>
  <c r="X396" i="15" s="1"/>
  <c r="AK396" i="15"/>
  <c r="Y396" i="15" s="1"/>
  <c r="AL396" i="15"/>
  <c r="AM396" i="15"/>
  <c r="AN396" i="15"/>
  <c r="AO396" i="15"/>
  <c r="Z396" i="15" s="1"/>
  <c r="AP396" i="15"/>
  <c r="AA396" i="15" s="1"/>
  <c r="AQ396" i="15"/>
  <c r="AB396" i="15" s="1"/>
  <c r="AR396" i="15"/>
  <c r="AS396" i="15"/>
  <c r="B397" i="15"/>
  <c r="E386" i="16" s="1"/>
  <c r="C397" i="15"/>
  <c r="D397" i="15"/>
  <c r="B386" i="16" s="1"/>
  <c r="AC397" i="15"/>
  <c r="AD397" i="15"/>
  <c r="AE397" i="15"/>
  <c r="AF397" i="15"/>
  <c r="AG397" i="15"/>
  <c r="D386" i="16" s="1"/>
  <c r="AH397" i="15"/>
  <c r="F386" i="16" s="1"/>
  <c r="AI397" i="15"/>
  <c r="W397" i="15" s="1"/>
  <c r="AJ397" i="15"/>
  <c r="X397" i="15" s="1"/>
  <c r="AK397" i="15"/>
  <c r="Y397" i="15" s="1"/>
  <c r="AL397" i="15"/>
  <c r="AM397" i="15"/>
  <c r="AN397" i="15"/>
  <c r="AO397" i="15"/>
  <c r="Z397" i="15" s="1"/>
  <c r="AP397" i="15"/>
  <c r="AA397" i="15" s="1"/>
  <c r="AQ397" i="15"/>
  <c r="AB397" i="15" s="1"/>
  <c r="AR397" i="15"/>
  <c r="AS397" i="15"/>
  <c r="B398" i="15"/>
  <c r="E387" i="16" s="1"/>
  <c r="C398" i="15"/>
  <c r="D398" i="15"/>
  <c r="B387" i="16" s="1"/>
  <c r="AC398" i="15"/>
  <c r="AD398" i="15"/>
  <c r="AE398" i="15"/>
  <c r="AF398" i="15"/>
  <c r="AG398" i="15"/>
  <c r="D387" i="16" s="1"/>
  <c r="AH398" i="15"/>
  <c r="F387" i="16" s="1"/>
  <c r="AI398" i="15"/>
  <c r="W398" i="15" s="1"/>
  <c r="AJ398" i="15"/>
  <c r="X398" i="15" s="1"/>
  <c r="AK398" i="15"/>
  <c r="Y398" i="15" s="1"/>
  <c r="AL398" i="15"/>
  <c r="AM398" i="15"/>
  <c r="AN398" i="15"/>
  <c r="AO398" i="15"/>
  <c r="Z398" i="15" s="1"/>
  <c r="AP398" i="15"/>
  <c r="AA398" i="15" s="1"/>
  <c r="AQ398" i="15"/>
  <c r="AB398" i="15" s="1"/>
  <c r="AR398" i="15"/>
  <c r="AS398" i="15"/>
  <c r="B399" i="15"/>
  <c r="E388" i="16" s="1"/>
  <c r="C399" i="15"/>
  <c r="D399" i="15"/>
  <c r="B388" i="16" s="1"/>
  <c r="AC399" i="15"/>
  <c r="AD399" i="15"/>
  <c r="AE399" i="15"/>
  <c r="AF399" i="15"/>
  <c r="AG399" i="15"/>
  <c r="D388" i="16" s="1"/>
  <c r="AH399" i="15"/>
  <c r="F388" i="16" s="1"/>
  <c r="AI399" i="15"/>
  <c r="W399" i="15" s="1"/>
  <c r="AJ399" i="15"/>
  <c r="X399" i="15" s="1"/>
  <c r="AK399" i="15"/>
  <c r="Y399" i="15" s="1"/>
  <c r="AL399" i="15"/>
  <c r="AM399" i="15"/>
  <c r="AN399" i="15"/>
  <c r="AO399" i="15"/>
  <c r="Z399" i="15" s="1"/>
  <c r="AP399" i="15"/>
  <c r="AA399" i="15" s="1"/>
  <c r="AQ399" i="15"/>
  <c r="AB399" i="15" s="1"/>
  <c r="AR399" i="15"/>
  <c r="AS399" i="15"/>
  <c r="B400" i="15"/>
  <c r="E389" i="16" s="1"/>
  <c r="C400" i="15"/>
  <c r="D400" i="15"/>
  <c r="B389" i="16" s="1"/>
  <c r="AC400" i="15"/>
  <c r="AD400" i="15"/>
  <c r="AE400" i="15"/>
  <c r="AF400" i="15"/>
  <c r="AG400" i="15"/>
  <c r="D389" i="16" s="1"/>
  <c r="AH400" i="15"/>
  <c r="F389" i="16" s="1"/>
  <c r="AI400" i="15"/>
  <c r="W400" i="15" s="1"/>
  <c r="AJ400" i="15"/>
  <c r="X400" i="15" s="1"/>
  <c r="AK400" i="15"/>
  <c r="Y400" i="15" s="1"/>
  <c r="AL400" i="15"/>
  <c r="AM400" i="15"/>
  <c r="AN400" i="15"/>
  <c r="AO400" i="15"/>
  <c r="Z400" i="15" s="1"/>
  <c r="AP400" i="15"/>
  <c r="AA400" i="15" s="1"/>
  <c r="AQ400" i="15"/>
  <c r="AB400" i="15" s="1"/>
  <c r="AR400" i="15"/>
  <c r="AS400" i="15"/>
  <c r="B401" i="15"/>
  <c r="E390" i="16" s="1"/>
  <c r="C401" i="15"/>
  <c r="D401" i="15"/>
  <c r="B390" i="16" s="1"/>
  <c r="AC401" i="15"/>
  <c r="AD401" i="15"/>
  <c r="AE401" i="15"/>
  <c r="AF401" i="15"/>
  <c r="AG401" i="15"/>
  <c r="D390" i="16" s="1"/>
  <c r="AH401" i="15"/>
  <c r="F390" i="16" s="1"/>
  <c r="AI401" i="15"/>
  <c r="W401" i="15" s="1"/>
  <c r="AJ401" i="15"/>
  <c r="X401" i="15" s="1"/>
  <c r="AK401" i="15"/>
  <c r="Y401" i="15" s="1"/>
  <c r="AL401" i="15"/>
  <c r="AM401" i="15"/>
  <c r="AN401" i="15"/>
  <c r="AO401" i="15"/>
  <c r="Z401" i="15" s="1"/>
  <c r="AP401" i="15"/>
  <c r="AA401" i="15" s="1"/>
  <c r="AQ401" i="15"/>
  <c r="AB401" i="15" s="1"/>
  <c r="AR401" i="15"/>
  <c r="AS401" i="15"/>
  <c r="B402" i="15"/>
  <c r="E391" i="16" s="1"/>
  <c r="C402" i="15"/>
  <c r="D402" i="15"/>
  <c r="B391" i="16" s="1"/>
  <c r="AC402" i="15"/>
  <c r="AD402" i="15"/>
  <c r="AE402" i="15"/>
  <c r="AF402" i="15"/>
  <c r="AG402" i="15"/>
  <c r="D391" i="16" s="1"/>
  <c r="AH402" i="15"/>
  <c r="F391" i="16" s="1"/>
  <c r="AI402" i="15"/>
  <c r="W402" i="15" s="1"/>
  <c r="AJ402" i="15"/>
  <c r="X402" i="15" s="1"/>
  <c r="AK402" i="15"/>
  <c r="Y402" i="15" s="1"/>
  <c r="AL402" i="15"/>
  <c r="AM402" i="15"/>
  <c r="AN402" i="15"/>
  <c r="AO402" i="15"/>
  <c r="Z402" i="15" s="1"/>
  <c r="AP402" i="15"/>
  <c r="AA402" i="15" s="1"/>
  <c r="AQ402" i="15"/>
  <c r="AB402" i="15" s="1"/>
  <c r="AR402" i="15"/>
  <c r="AS402" i="15"/>
  <c r="B403" i="15"/>
  <c r="E392" i="16" s="1"/>
  <c r="C403" i="15"/>
  <c r="D403" i="15"/>
  <c r="B392" i="16" s="1"/>
  <c r="AC403" i="15"/>
  <c r="AD403" i="15"/>
  <c r="AE403" i="15"/>
  <c r="AF403" i="15"/>
  <c r="AG403" i="15"/>
  <c r="D392" i="16" s="1"/>
  <c r="AH403" i="15"/>
  <c r="F392" i="16" s="1"/>
  <c r="AI403" i="15"/>
  <c r="W403" i="15" s="1"/>
  <c r="AJ403" i="15"/>
  <c r="X403" i="15" s="1"/>
  <c r="AK403" i="15"/>
  <c r="Y403" i="15" s="1"/>
  <c r="AL403" i="15"/>
  <c r="AM403" i="15"/>
  <c r="AN403" i="15"/>
  <c r="AO403" i="15"/>
  <c r="Z403" i="15" s="1"/>
  <c r="AP403" i="15"/>
  <c r="AA403" i="15" s="1"/>
  <c r="AQ403" i="15"/>
  <c r="AB403" i="15" s="1"/>
  <c r="AR403" i="15"/>
  <c r="AS403" i="15"/>
  <c r="B404" i="15"/>
  <c r="E393" i="16" s="1"/>
  <c r="C404" i="15"/>
  <c r="D404" i="15"/>
  <c r="B393" i="16" s="1"/>
  <c r="AC404" i="15"/>
  <c r="AD404" i="15"/>
  <c r="AE404" i="15"/>
  <c r="AF404" i="15"/>
  <c r="AG404" i="15"/>
  <c r="D393" i="16" s="1"/>
  <c r="AH404" i="15"/>
  <c r="F393" i="16" s="1"/>
  <c r="AI404" i="15"/>
  <c r="W404" i="15" s="1"/>
  <c r="AJ404" i="15"/>
  <c r="X404" i="15" s="1"/>
  <c r="AK404" i="15"/>
  <c r="Y404" i="15" s="1"/>
  <c r="AL404" i="15"/>
  <c r="AM404" i="15"/>
  <c r="AN404" i="15"/>
  <c r="AO404" i="15"/>
  <c r="Z404" i="15" s="1"/>
  <c r="AP404" i="15"/>
  <c r="AA404" i="15" s="1"/>
  <c r="AQ404" i="15"/>
  <c r="AB404" i="15" s="1"/>
  <c r="AR404" i="15"/>
  <c r="AS404" i="15"/>
  <c r="B405" i="15"/>
  <c r="E394" i="16" s="1"/>
  <c r="C405" i="15"/>
  <c r="D405" i="15"/>
  <c r="B394" i="16" s="1"/>
  <c r="AC405" i="15"/>
  <c r="AD405" i="15"/>
  <c r="AE405" i="15"/>
  <c r="AF405" i="15"/>
  <c r="AG405" i="15"/>
  <c r="D394" i="16" s="1"/>
  <c r="AH405" i="15"/>
  <c r="F394" i="16" s="1"/>
  <c r="AI405" i="15"/>
  <c r="AJ405" i="15"/>
  <c r="AK405" i="15"/>
  <c r="AL405" i="15"/>
  <c r="AM405" i="15"/>
  <c r="AN405" i="15"/>
  <c r="AO405" i="15"/>
  <c r="AP405" i="15"/>
  <c r="AQ405" i="15"/>
  <c r="AR405" i="15"/>
  <c r="AS405" i="15"/>
  <c r="B406" i="15"/>
  <c r="E395" i="16" s="1"/>
  <c r="C406" i="15"/>
  <c r="D406" i="15"/>
  <c r="B395" i="16" s="1"/>
  <c r="AC406" i="15"/>
  <c r="AD406" i="15"/>
  <c r="AE406" i="15"/>
  <c r="AF406" i="15"/>
  <c r="AG406" i="15"/>
  <c r="D395" i="16" s="1"/>
  <c r="AH406" i="15"/>
  <c r="F395" i="16" s="1"/>
  <c r="AI406" i="15"/>
  <c r="AJ406" i="15"/>
  <c r="AK406" i="15"/>
  <c r="AL406" i="15"/>
  <c r="AM406" i="15"/>
  <c r="AN406" i="15"/>
  <c r="AO406" i="15"/>
  <c r="AP406" i="15"/>
  <c r="AQ406" i="15"/>
  <c r="AR406" i="15"/>
  <c r="AS406" i="15"/>
  <c r="B407" i="15"/>
  <c r="E396" i="16" s="1"/>
  <c r="C407" i="15"/>
  <c r="D407" i="15"/>
  <c r="B396" i="16" s="1"/>
  <c r="AC407" i="15"/>
  <c r="AD407" i="15"/>
  <c r="AE407" i="15"/>
  <c r="AF407" i="15"/>
  <c r="AG407" i="15"/>
  <c r="D396" i="16" s="1"/>
  <c r="AH407" i="15"/>
  <c r="F396" i="16" s="1"/>
  <c r="AI407" i="15"/>
  <c r="AJ407" i="15"/>
  <c r="AK407" i="15"/>
  <c r="AL407" i="15"/>
  <c r="AM407" i="15"/>
  <c r="AN407" i="15"/>
  <c r="AO407" i="15"/>
  <c r="AP407" i="15"/>
  <c r="AQ407" i="15"/>
  <c r="AR407" i="15"/>
  <c r="AS407" i="15"/>
  <c r="B408" i="15"/>
  <c r="E397" i="16" s="1"/>
  <c r="C408" i="15"/>
  <c r="D408" i="15"/>
  <c r="B397" i="16" s="1"/>
  <c r="AC408" i="15"/>
  <c r="AD408" i="15"/>
  <c r="AE408" i="15"/>
  <c r="AF408" i="15"/>
  <c r="AG408" i="15"/>
  <c r="D397" i="16" s="1"/>
  <c r="AH408" i="15"/>
  <c r="F397" i="16" s="1"/>
  <c r="AI408" i="15"/>
  <c r="AJ408" i="15"/>
  <c r="AK408" i="15"/>
  <c r="AL408" i="15"/>
  <c r="AM408" i="15"/>
  <c r="AN408" i="15"/>
  <c r="AO408" i="15"/>
  <c r="AP408" i="15"/>
  <c r="AQ408" i="15"/>
  <c r="AR408" i="15"/>
  <c r="AS408" i="15"/>
  <c r="B409" i="15"/>
  <c r="E398" i="16" s="1"/>
  <c r="C409" i="15"/>
  <c r="D409" i="15"/>
  <c r="B398" i="16" s="1"/>
  <c r="AC409" i="15"/>
  <c r="AD409" i="15"/>
  <c r="AE409" i="15"/>
  <c r="AF409" i="15"/>
  <c r="AG409" i="15"/>
  <c r="D398" i="16" s="1"/>
  <c r="AH409" i="15"/>
  <c r="F398" i="16" s="1"/>
  <c r="AI409" i="15"/>
  <c r="AJ409" i="15"/>
  <c r="AK409" i="15"/>
  <c r="AL409" i="15"/>
  <c r="AM409" i="15"/>
  <c r="AN409" i="15"/>
  <c r="AO409" i="15"/>
  <c r="AP409" i="15"/>
  <c r="AQ409" i="15"/>
  <c r="AR409" i="15"/>
  <c r="AS409" i="15"/>
  <c r="B410" i="15"/>
  <c r="E399" i="16" s="1"/>
  <c r="C410" i="15"/>
  <c r="D410" i="15"/>
  <c r="B399" i="16" s="1"/>
  <c r="AC410" i="15"/>
  <c r="AD410" i="15"/>
  <c r="AE410" i="15"/>
  <c r="AF410" i="15"/>
  <c r="AG410" i="15"/>
  <c r="D399" i="16" s="1"/>
  <c r="AH410" i="15"/>
  <c r="F399" i="16" s="1"/>
  <c r="AI410" i="15"/>
  <c r="AJ410" i="15"/>
  <c r="AK410" i="15"/>
  <c r="AL410" i="15"/>
  <c r="AM410" i="15"/>
  <c r="AN410" i="15"/>
  <c r="AO410" i="15"/>
  <c r="AP410" i="15"/>
  <c r="AQ410" i="15"/>
  <c r="AR410" i="15"/>
  <c r="AS410" i="15"/>
  <c r="B411" i="15"/>
  <c r="E400" i="16" s="1"/>
  <c r="C411" i="15"/>
  <c r="D411" i="15"/>
  <c r="B400" i="16" s="1"/>
  <c r="AC411" i="15"/>
  <c r="AD411" i="15"/>
  <c r="AE411" i="15"/>
  <c r="AF411" i="15"/>
  <c r="AG411" i="15"/>
  <c r="D400" i="16" s="1"/>
  <c r="AH411" i="15"/>
  <c r="F400" i="16" s="1"/>
  <c r="AI411" i="15"/>
  <c r="AJ411" i="15"/>
  <c r="AK411" i="15"/>
  <c r="AL411" i="15"/>
  <c r="AM411" i="15"/>
  <c r="AN411" i="15"/>
  <c r="AO411" i="15"/>
  <c r="AP411" i="15"/>
  <c r="AQ411" i="15"/>
  <c r="AR411" i="15"/>
  <c r="AS411" i="15"/>
  <c r="B412" i="15"/>
  <c r="C412" i="15"/>
  <c r="D412" i="15"/>
  <c r="AC412" i="15"/>
  <c r="AD412" i="15"/>
  <c r="AE412" i="15"/>
  <c r="AF412" i="15"/>
  <c r="AG412" i="15"/>
  <c r="AH412" i="15"/>
  <c r="AI412" i="15"/>
  <c r="AJ412" i="15"/>
  <c r="AK412" i="15"/>
  <c r="AL412" i="15"/>
  <c r="AM412" i="15"/>
  <c r="AN412" i="15"/>
  <c r="AO412" i="15"/>
  <c r="AP412" i="15"/>
  <c r="AQ412" i="15"/>
  <c r="AR412" i="15"/>
  <c r="AS412" i="15"/>
  <c r="B15" i="15"/>
  <c r="E4" i="16" s="1"/>
  <c r="C15" i="15"/>
  <c r="D15" i="15"/>
  <c r="B4" i="16" s="1"/>
  <c r="AC15" i="15"/>
  <c r="AD15" i="15"/>
  <c r="AE15" i="15"/>
  <c r="AF15" i="15"/>
  <c r="AG15" i="15"/>
  <c r="D4" i="16" s="1"/>
  <c r="AH15" i="15"/>
  <c r="F4" i="16" s="1"/>
  <c r="AI15" i="15"/>
  <c r="W15" i="15" s="1"/>
  <c r="AJ15" i="15"/>
  <c r="X15" i="15" s="1"/>
  <c r="AK15" i="15"/>
  <c r="Y15" i="15" s="1"/>
  <c r="AL15" i="15"/>
  <c r="AM15" i="15"/>
  <c r="AN15" i="15"/>
  <c r="AO15" i="15"/>
  <c r="Z15" i="15" s="1"/>
  <c r="AP15" i="15"/>
  <c r="AA15" i="15" s="1"/>
  <c r="AQ15" i="15"/>
  <c r="AB15" i="15" s="1"/>
  <c r="AR15" i="15"/>
  <c r="AS15" i="15"/>
  <c r="B16" i="15"/>
  <c r="E5" i="16" s="1"/>
  <c r="C16" i="15"/>
  <c r="D16" i="15"/>
  <c r="B5" i="16" s="1"/>
  <c r="AC16" i="15"/>
  <c r="AD16" i="15"/>
  <c r="AE16" i="15"/>
  <c r="AF16" i="15"/>
  <c r="AG16" i="15"/>
  <c r="D5" i="16" s="1"/>
  <c r="AH16" i="15"/>
  <c r="F5" i="16" s="1"/>
  <c r="AI16" i="15"/>
  <c r="W16" i="15" s="1"/>
  <c r="AJ16" i="15"/>
  <c r="X16" i="15" s="1"/>
  <c r="AK16" i="15"/>
  <c r="Y16" i="15" s="1"/>
  <c r="AL16" i="15"/>
  <c r="AM16" i="15"/>
  <c r="AN16" i="15"/>
  <c r="AO16" i="15"/>
  <c r="Z16" i="15" s="1"/>
  <c r="AP16" i="15"/>
  <c r="AA16" i="15" s="1"/>
  <c r="AQ16" i="15"/>
  <c r="AB16" i="15" s="1"/>
  <c r="AR16" i="15"/>
  <c r="AS16" i="15"/>
  <c r="B17" i="15"/>
  <c r="E6" i="16" s="1"/>
  <c r="C17" i="15"/>
  <c r="D17" i="15"/>
  <c r="B6" i="16" s="1"/>
  <c r="AC17" i="15"/>
  <c r="AD17" i="15"/>
  <c r="AE17" i="15"/>
  <c r="AF17" i="15"/>
  <c r="AG17" i="15"/>
  <c r="D6" i="16" s="1"/>
  <c r="AH17" i="15"/>
  <c r="F6" i="16" s="1"/>
  <c r="AI17" i="15"/>
  <c r="W17" i="15" s="1"/>
  <c r="AJ17" i="15"/>
  <c r="X17" i="15" s="1"/>
  <c r="AK17" i="15"/>
  <c r="Y17" i="15" s="1"/>
  <c r="AL17" i="15"/>
  <c r="AM17" i="15"/>
  <c r="AN17" i="15"/>
  <c r="AO17" i="15"/>
  <c r="Z17" i="15" s="1"/>
  <c r="AP17" i="15"/>
  <c r="AA17" i="15" s="1"/>
  <c r="AQ17" i="15"/>
  <c r="AB17" i="15" s="1"/>
  <c r="AR17" i="15"/>
  <c r="AS17" i="15"/>
  <c r="B18" i="15"/>
  <c r="E7" i="16" s="1"/>
  <c r="C18" i="15"/>
  <c r="D18" i="15"/>
  <c r="B7" i="16" s="1"/>
  <c r="AC18" i="15"/>
  <c r="AD18" i="15"/>
  <c r="AE18" i="15"/>
  <c r="AF18" i="15"/>
  <c r="AG18" i="15"/>
  <c r="D7" i="16" s="1"/>
  <c r="AH18" i="15"/>
  <c r="F7" i="16" s="1"/>
  <c r="AI18" i="15"/>
  <c r="W18" i="15" s="1"/>
  <c r="AJ18" i="15"/>
  <c r="X18" i="15" s="1"/>
  <c r="AK18" i="15"/>
  <c r="Y18" i="15" s="1"/>
  <c r="AL18" i="15"/>
  <c r="AM18" i="15"/>
  <c r="AN18" i="15"/>
  <c r="AO18" i="15"/>
  <c r="Z18" i="15" s="1"/>
  <c r="AP18" i="15"/>
  <c r="AA18" i="15" s="1"/>
  <c r="AQ18" i="15"/>
  <c r="AB18" i="15" s="1"/>
  <c r="AR18" i="15"/>
  <c r="AS18" i="15"/>
  <c r="B19" i="15"/>
  <c r="E8" i="16" s="1"/>
  <c r="C19" i="15"/>
  <c r="D19" i="15"/>
  <c r="B8" i="16" s="1"/>
  <c r="AC19" i="15"/>
  <c r="AD19" i="15"/>
  <c r="AE19" i="15"/>
  <c r="AF19" i="15"/>
  <c r="AG19" i="15"/>
  <c r="D8" i="16" s="1"/>
  <c r="AH19" i="15"/>
  <c r="F8" i="16" s="1"/>
  <c r="AI19" i="15"/>
  <c r="W19" i="15" s="1"/>
  <c r="AJ19" i="15"/>
  <c r="X19" i="15" s="1"/>
  <c r="AK19" i="15"/>
  <c r="Y19" i="15" s="1"/>
  <c r="AL19" i="15"/>
  <c r="AM19" i="15"/>
  <c r="AN19" i="15"/>
  <c r="AO19" i="15"/>
  <c r="Z19" i="15" s="1"/>
  <c r="AP19" i="15"/>
  <c r="AA19" i="15" s="1"/>
  <c r="AQ19" i="15"/>
  <c r="AB19" i="15" s="1"/>
  <c r="AR19" i="15"/>
  <c r="AS19" i="15"/>
  <c r="C20" i="15"/>
  <c r="D20" i="15"/>
  <c r="B9" i="16" s="1"/>
  <c r="AC20" i="15"/>
  <c r="AD20" i="15"/>
  <c r="AE20" i="15"/>
  <c r="AF20" i="15"/>
  <c r="AG20" i="15"/>
  <c r="D9" i="16" s="1"/>
  <c r="AH20" i="15"/>
  <c r="F9" i="16" s="1"/>
  <c r="AI20" i="15"/>
  <c r="W20" i="15" s="1"/>
  <c r="AJ20" i="15"/>
  <c r="X20" i="15" s="1"/>
  <c r="AK20" i="15"/>
  <c r="Y20" i="15" s="1"/>
  <c r="AL20" i="15"/>
  <c r="AM20" i="15"/>
  <c r="AN20" i="15"/>
  <c r="AO20" i="15"/>
  <c r="Z20" i="15" s="1"/>
  <c r="AP20" i="15"/>
  <c r="AA20" i="15" s="1"/>
  <c r="AQ20" i="15"/>
  <c r="AB20" i="15" s="1"/>
  <c r="AR20" i="15"/>
  <c r="AS20" i="15"/>
  <c r="B20" i="15"/>
  <c r="E9" i="16" s="1"/>
  <c r="AT20" i="15"/>
  <c r="AU20" i="15"/>
  <c r="G35" i="14"/>
  <c r="D30" i="14"/>
  <c r="D29" i="14"/>
  <c r="D31" i="14" s="1"/>
  <c r="J28" i="14"/>
  <c r="D28" i="14"/>
  <c r="G25" i="14"/>
  <c r="G24" i="14"/>
  <c r="G23" i="14"/>
  <c r="G22" i="14"/>
  <c r="G21" i="14"/>
  <c r="O15" i="14"/>
  <c r="O14" i="14"/>
  <c r="N14" i="14"/>
  <c r="O13" i="14"/>
  <c r="N13" i="14"/>
  <c r="N12" i="14"/>
  <c r="Y6" i="14"/>
  <c r="D24" i="14" s="1"/>
  <c r="Q6" i="14"/>
  <c r="H6" i="14"/>
  <c r="F6" i="14"/>
  <c r="Y5" i="14"/>
  <c r="D23" i="14" s="1"/>
  <c r="H5" i="14"/>
  <c r="F5" i="14"/>
  <c r="Y4" i="14"/>
  <c r="Q4" i="14" s="1"/>
  <c r="F4" i="14"/>
  <c r="Y3" i="14"/>
  <c r="Y12" i="14" s="1"/>
  <c r="O3" i="14"/>
  <c r="Q3" i="14" s="1"/>
  <c r="F3" i="14"/>
  <c r="AC1" i="14"/>
  <c r="AC6" i="14" s="1"/>
  <c r="P17" i="21" l="1"/>
  <c r="R6" i="15"/>
  <c r="V6" i="21"/>
  <c r="V4" i="21"/>
  <c r="V5" i="21"/>
  <c r="K15" i="21"/>
  <c r="L6" i="21"/>
  <c r="L5" i="21"/>
  <c r="L14" i="21" s="1"/>
  <c r="K12" i="21"/>
  <c r="L3" i="21"/>
  <c r="E16" i="21"/>
  <c r="F21" i="21"/>
  <c r="R1" i="15"/>
  <c r="L2" i="15"/>
  <c r="L11" i="15"/>
  <c r="K2" i="15"/>
  <c r="K11" i="15"/>
  <c r="M2" i="15"/>
  <c r="M11" i="15"/>
  <c r="O2" i="15"/>
  <c r="O11" i="15"/>
  <c r="N2" i="15"/>
  <c r="N11" i="15"/>
  <c r="K3" i="15"/>
  <c r="H5" i="15"/>
  <c r="N3" i="15"/>
  <c r="I5" i="15"/>
  <c r="O3" i="15"/>
  <c r="J5" i="15"/>
  <c r="P3" i="15"/>
  <c r="F5" i="15"/>
  <c r="L3" i="15"/>
  <c r="Q404" i="15"/>
  <c r="R404" i="15"/>
  <c r="S404" i="15"/>
  <c r="T404" i="15"/>
  <c r="U404" i="15"/>
  <c r="V404" i="15"/>
  <c r="U402" i="15"/>
  <c r="V402" i="15"/>
  <c r="S402" i="15"/>
  <c r="T402" i="15"/>
  <c r="Q402" i="15"/>
  <c r="R402" i="15"/>
  <c r="Q400" i="15"/>
  <c r="R400" i="15"/>
  <c r="S400" i="15"/>
  <c r="T400" i="15"/>
  <c r="U400" i="15"/>
  <c r="V400" i="15"/>
  <c r="U398" i="15"/>
  <c r="V398" i="15"/>
  <c r="T398" i="15"/>
  <c r="S398" i="15"/>
  <c r="Q398" i="15"/>
  <c r="R398" i="15"/>
  <c r="Q396" i="15"/>
  <c r="R396" i="15"/>
  <c r="S396" i="15"/>
  <c r="T396" i="15"/>
  <c r="U396" i="15"/>
  <c r="V396" i="15"/>
  <c r="U394" i="15"/>
  <c r="V394" i="15"/>
  <c r="S394" i="15"/>
  <c r="Q394" i="15"/>
  <c r="R394" i="15"/>
  <c r="T394" i="15"/>
  <c r="Q392" i="15"/>
  <c r="R392" i="15"/>
  <c r="S392" i="15"/>
  <c r="T392" i="15"/>
  <c r="U392" i="15"/>
  <c r="V392" i="15"/>
  <c r="U390" i="15"/>
  <c r="V390" i="15"/>
  <c r="T390" i="15"/>
  <c r="Q390" i="15"/>
  <c r="S390" i="15"/>
  <c r="R390" i="15"/>
  <c r="Q388" i="15"/>
  <c r="R388" i="15"/>
  <c r="S388" i="15"/>
  <c r="T388" i="15"/>
  <c r="U388" i="15"/>
  <c r="V388" i="15"/>
  <c r="U386" i="15"/>
  <c r="V386" i="15"/>
  <c r="T386" i="15"/>
  <c r="S386" i="15"/>
  <c r="Q386" i="15"/>
  <c r="R386" i="15"/>
  <c r="Q384" i="15"/>
  <c r="R384" i="15"/>
  <c r="S384" i="15"/>
  <c r="T384" i="15"/>
  <c r="U384" i="15"/>
  <c r="V384" i="15"/>
  <c r="U382" i="15"/>
  <c r="V382" i="15"/>
  <c r="S382" i="15"/>
  <c r="T382" i="15"/>
  <c r="Q382" i="15"/>
  <c r="R382" i="15"/>
  <c r="Q380" i="15"/>
  <c r="R380" i="15"/>
  <c r="S380" i="15"/>
  <c r="T380" i="15"/>
  <c r="U380" i="15"/>
  <c r="V380" i="15"/>
  <c r="R378" i="15"/>
  <c r="S378" i="15"/>
  <c r="T378" i="15"/>
  <c r="U378" i="15"/>
  <c r="V378" i="15"/>
  <c r="Q378" i="15"/>
  <c r="V376" i="15"/>
  <c r="Q376" i="15"/>
  <c r="R376" i="15"/>
  <c r="U376" i="15"/>
  <c r="S376" i="15"/>
  <c r="T376" i="15"/>
  <c r="R374" i="15"/>
  <c r="S374" i="15"/>
  <c r="T374" i="15"/>
  <c r="U374" i="15"/>
  <c r="V374" i="15"/>
  <c r="Q374" i="15"/>
  <c r="V372" i="15"/>
  <c r="Q372" i="15"/>
  <c r="R372" i="15"/>
  <c r="U372" i="15"/>
  <c r="T372" i="15"/>
  <c r="S372" i="15"/>
  <c r="R370" i="15"/>
  <c r="S370" i="15"/>
  <c r="T370" i="15"/>
  <c r="U370" i="15"/>
  <c r="V370" i="15"/>
  <c r="Q370" i="15"/>
  <c r="V368" i="15"/>
  <c r="Q368" i="15"/>
  <c r="R368" i="15"/>
  <c r="U368" i="15"/>
  <c r="S368" i="15"/>
  <c r="T368" i="15"/>
  <c r="R366" i="15"/>
  <c r="S366" i="15"/>
  <c r="T366" i="15"/>
  <c r="U366" i="15"/>
  <c r="V366" i="15"/>
  <c r="Q366" i="15"/>
  <c r="V364" i="15"/>
  <c r="Q364" i="15"/>
  <c r="R364" i="15"/>
  <c r="S364" i="15"/>
  <c r="T364" i="15"/>
  <c r="U364" i="15"/>
  <c r="R362" i="15"/>
  <c r="S362" i="15"/>
  <c r="T362" i="15"/>
  <c r="U362" i="15"/>
  <c r="V362" i="15"/>
  <c r="Q362" i="15"/>
  <c r="V360" i="15"/>
  <c r="Q360" i="15"/>
  <c r="R360" i="15"/>
  <c r="S360" i="15"/>
  <c r="T360" i="15"/>
  <c r="U360" i="15"/>
  <c r="R358" i="15"/>
  <c r="S358" i="15"/>
  <c r="T358" i="15"/>
  <c r="U358" i="15"/>
  <c r="V358" i="15"/>
  <c r="Q358" i="15"/>
  <c r="V356" i="15"/>
  <c r="Q356" i="15"/>
  <c r="R356" i="15"/>
  <c r="S356" i="15"/>
  <c r="T356" i="15"/>
  <c r="U356" i="15"/>
  <c r="R354" i="15"/>
  <c r="S354" i="15"/>
  <c r="T354" i="15"/>
  <c r="U354" i="15"/>
  <c r="V354" i="15"/>
  <c r="Q354" i="15"/>
  <c r="V352" i="15"/>
  <c r="Q352" i="15"/>
  <c r="R352" i="15"/>
  <c r="S352" i="15"/>
  <c r="T352" i="15"/>
  <c r="U352" i="15"/>
  <c r="R350" i="15"/>
  <c r="S350" i="15"/>
  <c r="T350" i="15"/>
  <c r="U350" i="15"/>
  <c r="V350" i="15"/>
  <c r="Q350" i="15"/>
  <c r="V348" i="15"/>
  <c r="Q348" i="15"/>
  <c r="R348" i="15"/>
  <c r="S348" i="15"/>
  <c r="T348" i="15"/>
  <c r="U348" i="15"/>
  <c r="R346" i="15"/>
  <c r="S346" i="15"/>
  <c r="T346" i="15"/>
  <c r="U346" i="15"/>
  <c r="V346" i="15"/>
  <c r="Q346" i="15"/>
  <c r="V344" i="15"/>
  <c r="Q344" i="15"/>
  <c r="R344" i="15"/>
  <c r="S344" i="15"/>
  <c r="T344" i="15"/>
  <c r="U344" i="15"/>
  <c r="R342" i="15"/>
  <c r="S342" i="15"/>
  <c r="T342" i="15"/>
  <c r="U342" i="15"/>
  <c r="V342" i="15"/>
  <c r="Q342" i="15"/>
  <c r="V340" i="15"/>
  <c r="Q340" i="15"/>
  <c r="R340" i="15"/>
  <c r="S340" i="15"/>
  <c r="T340" i="15"/>
  <c r="U340" i="15"/>
  <c r="R338" i="15"/>
  <c r="S338" i="15"/>
  <c r="T338" i="15"/>
  <c r="U338" i="15"/>
  <c r="V338" i="15"/>
  <c r="Q338" i="15"/>
  <c r="V336" i="15"/>
  <c r="Q336" i="15"/>
  <c r="R336" i="15"/>
  <c r="S336" i="15"/>
  <c r="T336" i="15"/>
  <c r="U336" i="15"/>
  <c r="R334" i="15"/>
  <c r="S334" i="15"/>
  <c r="T334" i="15"/>
  <c r="U334" i="15"/>
  <c r="V334" i="15"/>
  <c r="Q334" i="15"/>
  <c r="V332" i="15"/>
  <c r="Q332" i="15"/>
  <c r="R332" i="15"/>
  <c r="S332" i="15"/>
  <c r="T332" i="15"/>
  <c r="U332" i="15"/>
  <c r="R330" i="15"/>
  <c r="S330" i="15"/>
  <c r="T330" i="15"/>
  <c r="U330" i="15"/>
  <c r="V330" i="15"/>
  <c r="Q330" i="15"/>
  <c r="V328" i="15"/>
  <c r="Q328" i="15"/>
  <c r="R328" i="15"/>
  <c r="S328" i="15"/>
  <c r="T328" i="15"/>
  <c r="U328" i="15"/>
  <c r="R326" i="15"/>
  <c r="S326" i="15"/>
  <c r="T326" i="15"/>
  <c r="U326" i="15"/>
  <c r="V326" i="15"/>
  <c r="Q326" i="15"/>
  <c r="V324" i="15"/>
  <c r="Q324" i="15"/>
  <c r="R324" i="15"/>
  <c r="S324" i="15"/>
  <c r="T324" i="15"/>
  <c r="U324" i="15"/>
  <c r="R322" i="15"/>
  <c r="S322" i="15"/>
  <c r="T322" i="15"/>
  <c r="U322" i="15"/>
  <c r="V322" i="15"/>
  <c r="Q322" i="15"/>
  <c r="V320" i="15"/>
  <c r="Q320" i="15"/>
  <c r="R320" i="15"/>
  <c r="S320" i="15"/>
  <c r="T320" i="15"/>
  <c r="U320" i="15"/>
  <c r="R318" i="15"/>
  <c r="S318" i="15"/>
  <c r="T318" i="15"/>
  <c r="U318" i="15"/>
  <c r="V318" i="15"/>
  <c r="Q318" i="15"/>
  <c r="V316" i="15"/>
  <c r="Q316" i="15"/>
  <c r="R316" i="15"/>
  <c r="S316" i="15"/>
  <c r="T316" i="15"/>
  <c r="U316" i="15"/>
  <c r="R314" i="15"/>
  <c r="S314" i="15"/>
  <c r="T314" i="15"/>
  <c r="U314" i="15"/>
  <c r="V314" i="15"/>
  <c r="Q314" i="15"/>
  <c r="V312" i="15"/>
  <c r="Q312" i="15"/>
  <c r="R312" i="15"/>
  <c r="S312" i="15"/>
  <c r="T312" i="15"/>
  <c r="U312" i="15"/>
  <c r="R310" i="15"/>
  <c r="S310" i="15"/>
  <c r="T310" i="15"/>
  <c r="U310" i="15"/>
  <c r="V310" i="15"/>
  <c r="Q310" i="15"/>
  <c r="V308" i="15"/>
  <c r="Q308" i="15"/>
  <c r="R308" i="15"/>
  <c r="S308" i="15"/>
  <c r="U308" i="15"/>
  <c r="T308" i="15"/>
  <c r="R306" i="15"/>
  <c r="S306" i="15"/>
  <c r="T306" i="15"/>
  <c r="U306" i="15"/>
  <c r="V306" i="15"/>
  <c r="Q306" i="15"/>
  <c r="V304" i="15"/>
  <c r="Q304" i="15"/>
  <c r="R304" i="15"/>
  <c r="S304" i="15"/>
  <c r="T304" i="15"/>
  <c r="U304" i="15"/>
  <c r="R302" i="15"/>
  <c r="S302" i="15"/>
  <c r="T302" i="15"/>
  <c r="U302" i="15"/>
  <c r="V302" i="15"/>
  <c r="Q302" i="15"/>
  <c r="V300" i="15"/>
  <c r="Q300" i="15"/>
  <c r="R300" i="15"/>
  <c r="S300" i="15"/>
  <c r="T300" i="15"/>
  <c r="U300" i="15"/>
  <c r="R298" i="15"/>
  <c r="S298" i="15"/>
  <c r="T298" i="15"/>
  <c r="U298" i="15"/>
  <c r="V298" i="15"/>
  <c r="Q298" i="15"/>
  <c r="V296" i="15"/>
  <c r="Q296" i="15"/>
  <c r="R296" i="15"/>
  <c r="S296" i="15"/>
  <c r="T296" i="15"/>
  <c r="U296" i="15"/>
  <c r="R294" i="15"/>
  <c r="S294" i="15"/>
  <c r="T294" i="15"/>
  <c r="U294" i="15"/>
  <c r="V294" i="15"/>
  <c r="Q294" i="15"/>
  <c r="V292" i="15"/>
  <c r="Q292" i="15"/>
  <c r="R292" i="15"/>
  <c r="S292" i="15"/>
  <c r="T292" i="15"/>
  <c r="U292" i="15"/>
  <c r="R290" i="15"/>
  <c r="S290" i="15"/>
  <c r="T290" i="15"/>
  <c r="U290" i="15"/>
  <c r="V290" i="15"/>
  <c r="Q290" i="15"/>
  <c r="V288" i="15"/>
  <c r="Q288" i="15"/>
  <c r="R288" i="15"/>
  <c r="T288" i="15"/>
  <c r="U288" i="15"/>
  <c r="S288" i="15"/>
  <c r="R286" i="15"/>
  <c r="S286" i="15"/>
  <c r="T286" i="15"/>
  <c r="U286" i="15"/>
  <c r="V286" i="15"/>
  <c r="Q286" i="15"/>
  <c r="V284" i="15"/>
  <c r="Q284" i="15"/>
  <c r="R284" i="15"/>
  <c r="S284" i="15"/>
  <c r="T284" i="15"/>
  <c r="U284" i="15"/>
  <c r="R282" i="15"/>
  <c r="S282" i="15"/>
  <c r="T282" i="15"/>
  <c r="U282" i="15"/>
  <c r="V282" i="15"/>
  <c r="Q282" i="15"/>
  <c r="V280" i="15"/>
  <c r="Q280" i="15"/>
  <c r="R280" i="15"/>
  <c r="S280" i="15"/>
  <c r="T280" i="15"/>
  <c r="U280" i="15"/>
  <c r="R278" i="15"/>
  <c r="S278" i="15"/>
  <c r="T278" i="15"/>
  <c r="U278" i="15"/>
  <c r="V278" i="15"/>
  <c r="Q278" i="15"/>
  <c r="V276" i="15"/>
  <c r="Q276" i="15"/>
  <c r="R276" i="15"/>
  <c r="S276" i="15"/>
  <c r="T276" i="15"/>
  <c r="U276" i="15"/>
  <c r="R274" i="15"/>
  <c r="S274" i="15"/>
  <c r="T274" i="15"/>
  <c r="U274" i="15"/>
  <c r="V274" i="15"/>
  <c r="Q274" i="15"/>
  <c r="V272" i="15"/>
  <c r="Q272" i="15"/>
  <c r="R272" i="15"/>
  <c r="S272" i="15"/>
  <c r="T272" i="15"/>
  <c r="U272" i="15"/>
  <c r="R270" i="15"/>
  <c r="S270" i="15"/>
  <c r="T270" i="15"/>
  <c r="U270" i="15"/>
  <c r="V270" i="15"/>
  <c r="Q270" i="15"/>
  <c r="V268" i="15"/>
  <c r="Q268" i="15"/>
  <c r="R268" i="15"/>
  <c r="S268" i="15"/>
  <c r="T268" i="15"/>
  <c r="U268" i="15"/>
  <c r="R266" i="15"/>
  <c r="S266" i="15"/>
  <c r="T266" i="15"/>
  <c r="U266" i="15"/>
  <c r="V266" i="15"/>
  <c r="Q266" i="15"/>
  <c r="V264" i="15"/>
  <c r="Q264" i="15"/>
  <c r="R264" i="15"/>
  <c r="S264" i="15"/>
  <c r="T264" i="15"/>
  <c r="U264" i="15"/>
  <c r="R262" i="15"/>
  <c r="S262" i="15"/>
  <c r="T262" i="15"/>
  <c r="U262" i="15"/>
  <c r="V262" i="15"/>
  <c r="Q262" i="15"/>
  <c r="V260" i="15"/>
  <c r="Q260" i="15"/>
  <c r="R260" i="15"/>
  <c r="S260" i="15"/>
  <c r="T260" i="15"/>
  <c r="U260" i="15"/>
  <c r="R258" i="15"/>
  <c r="S258" i="15"/>
  <c r="T258" i="15"/>
  <c r="U258" i="15"/>
  <c r="V258" i="15"/>
  <c r="Q258" i="15"/>
  <c r="V256" i="15"/>
  <c r="Q256" i="15"/>
  <c r="R256" i="15"/>
  <c r="S256" i="15"/>
  <c r="T256" i="15"/>
  <c r="U256" i="15"/>
  <c r="R254" i="15"/>
  <c r="S254" i="15"/>
  <c r="T254" i="15"/>
  <c r="U254" i="15"/>
  <c r="V254" i="15"/>
  <c r="Q254" i="15"/>
  <c r="V252" i="15"/>
  <c r="Q252" i="15"/>
  <c r="R252" i="15"/>
  <c r="S252" i="15"/>
  <c r="T252" i="15"/>
  <c r="U252" i="15"/>
  <c r="R250" i="15"/>
  <c r="S250" i="15"/>
  <c r="T250" i="15"/>
  <c r="U250" i="15"/>
  <c r="V250" i="15"/>
  <c r="Q250" i="15"/>
  <c r="V248" i="15"/>
  <c r="Q248" i="15"/>
  <c r="R248" i="15"/>
  <c r="S248" i="15"/>
  <c r="T248" i="15"/>
  <c r="U248" i="15"/>
  <c r="R246" i="15"/>
  <c r="S246" i="15"/>
  <c r="T246" i="15"/>
  <c r="U246" i="15"/>
  <c r="V246" i="15"/>
  <c r="Q246" i="15"/>
  <c r="V244" i="15"/>
  <c r="Q244" i="15"/>
  <c r="R244" i="15"/>
  <c r="S244" i="15"/>
  <c r="T244" i="15"/>
  <c r="U244" i="15"/>
  <c r="R242" i="15"/>
  <c r="S242" i="15"/>
  <c r="T242" i="15"/>
  <c r="U242" i="15"/>
  <c r="V242" i="15"/>
  <c r="Q242" i="15"/>
  <c r="V240" i="15"/>
  <c r="Q240" i="15"/>
  <c r="R240" i="15"/>
  <c r="S240" i="15"/>
  <c r="T240" i="15"/>
  <c r="U240" i="15"/>
  <c r="R238" i="15"/>
  <c r="S238" i="15"/>
  <c r="T238" i="15"/>
  <c r="U238" i="15"/>
  <c r="V238" i="15"/>
  <c r="Q238" i="15"/>
  <c r="V236" i="15"/>
  <c r="Q236" i="15"/>
  <c r="R236" i="15"/>
  <c r="S236" i="15"/>
  <c r="T236" i="15"/>
  <c r="U236" i="15"/>
  <c r="R234" i="15"/>
  <c r="S234" i="15"/>
  <c r="T234" i="15"/>
  <c r="U234" i="15"/>
  <c r="V234" i="15"/>
  <c r="Q234" i="15"/>
  <c r="V232" i="15"/>
  <c r="Q232" i="15"/>
  <c r="R232" i="15"/>
  <c r="S232" i="15"/>
  <c r="T232" i="15"/>
  <c r="U232" i="15"/>
  <c r="R230" i="15"/>
  <c r="S230" i="15"/>
  <c r="T230" i="15"/>
  <c r="U230" i="15"/>
  <c r="V230" i="15"/>
  <c r="Q230" i="15"/>
  <c r="V228" i="15"/>
  <c r="Q228" i="15"/>
  <c r="R228" i="15"/>
  <c r="S228" i="15"/>
  <c r="T228" i="15"/>
  <c r="U228" i="15"/>
  <c r="R226" i="15"/>
  <c r="S226" i="15"/>
  <c r="T226" i="15"/>
  <c r="U226" i="15"/>
  <c r="V226" i="15"/>
  <c r="Q226" i="15"/>
  <c r="V224" i="15"/>
  <c r="Q224" i="15"/>
  <c r="R224" i="15"/>
  <c r="S224" i="15"/>
  <c r="U224" i="15"/>
  <c r="T224" i="15"/>
  <c r="R222" i="15"/>
  <c r="S222" i="15"/>
  <c r="T222" i="15"/>
  <c r="U222" i="15"/>
  <c r="V222" i="15"/>
  <c r="Q222" i="15"/>
  <c r="V220" i="15"/>
  <c r="Q220" i="15"/>
  <c r="R220" i="15"/>
  <c r="S220" i="15"/>
  <c r="T220" i="15"/>
  <c r="U220" i="15"/>
  <c r="R218" i="15"/>
  <c r="S218" i="15"/>
  <c r="T218" i="15"/>
  <c r="U218" i="15"/>
  <c r="V218" i="15"/>
  <c r="Q218" i="15"/>
  <c r="V216" i="15"/>
  <c r="Q216" i="15"/>
  <c r="R216" i="15"/>
  <c r="S216" i="15"/>
  <c r="T216" i="15"/>
  <c r="U216" i="15"/>
  <c r="R214" i="15"/>
  <c r="S214" i="15"/>
  <c r="T214" i="15"/>
  <c r="U214" i="15"/>
  <c r="V214" i="15"/>
  <c r="Q214" i="15"/>
  <c r="V212" i="15"/>
  <c r="Q212" i="15"/>
  <c r="R212" i="15"/>
  <c r="S212" i="15"/>
  <c r="T212" i="15"/>
  <c r="U212" i="15"/>
  <c r="R210" i="15"/>
  <c r="S210" i="15"/>
  <c r="T210" i="15"/>
  <c r="U210" i="15"/>
  <c r="V210" i="15"/>
  <c r="Q210" i="15"/>
  <c r="V208" i="15"/>
  <c r="Q208" i="15"/>
  <c r="R208" i="15"/>
  <c r="S208" i="15"/>
  <c r="T208" i="15"/>
  <c r="U208" i="15"/>
  <c r="R206" i="15"/>
  <c r="S206" i="15"/>
  <c r="T206" i="15"/>
  <c r="U206" i="15"/>
  <c r="V206" i="15"/>
  <c r="Q206" i="15"/>
  <c r="V204" i="15"/>
  <c r="Q204" i="15"/>
  <c r="R204" i="15"/>
  <c r="S204" i="15"/>
  <c r="T204" i="15"/>
  <c r="U204" i="15"/>
  <c r="R202" i="15"/>
  <c r="S202" i="15"/>
  <c r="T202" i="15"/>
  <c r="U202" i="15"/>
  <c r="V202" i="15"/>
  <c r="Q202" i="15"/>
  <c r="V200" i="15"/>
  <c r="Q200" i="15"/>
  <c r="R200" i="15"/>
  <c r="S200" i="15"/>
  <c r="T200" i="15"/>
  <c r="U200" i="15"/>
  <c r="R198" i="15"/>
  <c r="S198" i="15"/>
  <c r="T198" i="15"/>
  <c r="U198" i="15"/>
  <c r="V198" i="15"/>
  <c r="Q198" i="15"/>
  <c r="Q196" i="15"/>
  <c r="V196" i="15"/>
  <c r="R196" i="15"/>
  <c r="S196" i="15"/>
  <c r="T196" i="15"/>
  <c r="U196" i="15"/>
  <c r="Q194" i="15"/>
  <c r="R194" i="15"/>
  <c r="S194" i="15"/>
  <c r="T194" i="15"/>
  <c r="U194" i="15"/>
  <c r="V194" i="15"/>
  <c r="S192" i="15"/>
  <c r="T192" i="15"/>
  <c r="U192" i="15"/>
  <c r="V192" i="15"/>
  <c r="Q192" i="15"/>
  <c r="R192" i="15"/>
  <c r="Q190" i="15"/>
  <c r="R190" i="15"/>
  <c r="S190" i="15"/>
  <c r="T190" i="15"/>
  <c r="U190" i="15"/>
  <c r="V190" i="15"/>
  <c r="S188" i="15"/>
  <c r="T188" i="15"/>
  <c r="U188" i="15"/>
  <c r="V188" i="15"/>
  <c r="Q188" i="15"/>
  <c r="R188" i="15"/>
  <c r="Q186" i="15"/>
  <c r="R186" i="15"/>
  <c r="S186" i="15"/>
  <c r="T186" i="15"/>
  <c r="U186" i="15"/>
  <c r="V186" i="15"/>
  <c r="S184" i="15"/>
  <c r="T184" i="15"/>
  <c r="U184" i="15"/>
  <c r="V184" i="15"/>
  <c r="Q184" i="15"/>
  <c r="R184" i="15"/>
  <c r="Q182" i="15"/>
  <c r="R182" i="15"/>
  <c r="S182" i="15"/>
  <c r="T182" i="15"/>
  <c r="U182" i="15"/>
  <c r="V182" i="15"/>
  <c r="S180" i="15"/>
  <c r="T180" i="15"/>
  <c r="U180" i="15"/>
  <c r="V180" i="15"/>
  <c r="Q180" i="15"/>
  <c r="R180" i="15"/>
  <c r="Q178" i="15"/>
  <c r="R178" i="15"/>
  <c r="S178" i="15"/>
  <c r="T178" i="15"/>
  <c r="U178" i="15"/>
  <c r="V178" i="15"/>
  <c r="S176" i="15"/>
  <c r="T176" i="15"/>
  <c r="U176" i="15"/>
  <c r="V176" i="15"/>
  <c r="Q176" i="15"/>
  <c r="R176" i="15"/>
  <c r="Q174" i="15"/>
  <c r="R174" i="15"/>
  <c r="S174" i="15"/>
  <c r="T174" i="15"/>
  <c r="U174" i="15"/>
  <c r="V174" i="15"/>
  <c r="S172" i="15"/>
  <c r="T172" i="15"/>
  <c r="U172" i="15"/>
  <c r="V172" i="15"/>
  <c r="Q172" i="15"/>
  <c r="R172" i="15"/>
  <c r="Q170" i="15"/>
  <c r="R170" i="15"/>
  <c r="S170" i="15"/>
  <c r="T170" i="15"/>
  <c r="U170" i="15"/>
  <c r="V170" i="15"/>
  <c r="S168" i="15"/>
  <c r="T168" i="15"/>
  <c r="U168" i="15"/>
  <c r="V168" i="15"/>
  <c r="Q168" i="15"/>
  <c r="R168" i="15"/>
  <c r="Q166" i="15"/>
  <c r="R166" i="15"/>
  <c r="S166" i="15"/>
  <c r="T166" i="15"/>
  <c r="U166" i="15"/>
  <c r="V166" i="15"/>
  <c r="S164" i="15"/>
  <c r="T164" i="15"/>
  <c r="U164" i="15"/>
  <c r="V164" i="15"/>
  <c r="Q164" i="15"/>
  <c r="R164" i="15"/>
  <c r="Q162" i="15"/>
  <c r="R162" i="15"/>
  <c r="S162" i="15"/>
  <c r="T162" i="15"/>
  <c r="U162" i="15"/>
  <c r="V162" i="15"/>
  <c r="S160" i="15"/>
  <c r="T160" i="15"/>
  <c r="U160" i="15"/>
  <c r="V160" i="15"/>
  <c r="Q160" i="15"/>
  <c r="R160" i="15"/>
  <c r="Q158" i="15"/>
  <c r="R158" i="15"/>
  <c r="S158" i="15"/>
  <c r="T158" i="15"/>
  <c r="U158" i="15"/>
  <c r="V158" i="15"/>
  <c r="S156" i="15"/>
  <c r="T156" i="15"/>
  <c r="U156" i="15"/>
  <c r="V156" i="15"/>
  <c r="Q156" i="15"/>
  <c r="R156" i="15"/>
  <c r="Q154" i="15"/>
  <c r="R154" i="15"/>
  <c r="S154" i="15"/>
  <c r="T154" i="15"/>
  <c r="U154" i="15"/>
  <c r="V154" i="15"/>
  <c r="S152" i="15"/>
  <c r="T152" i="15"/>
  <c r="U152" i="15"/>
  <c r="V152" i="15"/>
  <c r="Q152" i="15"/>
  <c r="R152" i="15"/>
  <c r="Q150" i="15"/>
  <c r="R150" i="15"/>
  <c r="S150" i="15"/>
  <c r="T150" i="15"/>
  <c r="U150" i="15"/>
  <c r="V150" i="15"/>
  <c r="S148" i="15"/>
  <c r="T148" i="15"/>
  <c r="U148" i="15"/>
  <c r="V148" i="15"/>
  <c r="Q148" i="15"/>
  <c r="R148" i="15"/>
  <c r="Q146" i="15"/>
  <c r="R146" i="15"/>
  <c r="S146" i="15"/>
  <c r="T146" i="15"/>
  <c r="U146" i="15"/>
  <c r="V146" i="15"/>
  <c r="S144" i="15"/>
  <c r="T144" i="15"/>
  <c r="U144" i="15"/>
  <c r="V144" i="15"/>
  <c r="Q144" i="15"/>
  <c r="R144" i="15"/>
  <c r="Q142" i="15"/>
  <c r="R142" i="15"/>
  <c r="S142" i="15"/>
  <c r="T142" i="15"/>
  <c r="U142" i="15"/>
  <c r="V142" i="15"/>
  <c r="S140" i="15"/>
  <c r="T140" i="15"/>
  <c r="U140" i="15"/>
  <c r="V140" i="15"/>
  <c r="Q140" i="15"/>
  <c r="R140" i="15"/>
  <c r="Q138" i="15"/>
  <c r="R138" i="15"/>
  <c r="S138" i="15"/>
  <c r="T138" i="15"/>
  <c r="U138" i="15"/>
  <c r="V138" i="15"/>
  <c r="S136" i="15"/>
  <c r="T136" i="15"/>
  <c r="U136" i="15"/>
  <c r="V136" i="15"/>
  <c r="Q136" i="15"/>
  <c r="R136" i="15"/>
  <c r="Q134" i="15"/>
  <c r="R134" i="15"/>
  <c r="S134" i="15"/>
  <c r="T134" i="15"/>
  <c r="U134" i="15"/>
  <c r="V134" i="15"/>
  <c r="S132" i="15"/>
  <c r="T132" i="15"/>
  <c r="U132" i="15"/>
  <c r="V132" i="15"/>
  <c r="Q132" i="15"/>
  <c r="R132" i="15"/>
  <c r="Q130" i="15"/>
  <c r="R130" i="15"/>
  <c r="S130" i="15"/>
  <c r="T130" i="15"/>
  <c r="U130" i="15"/>
  <c r="V130" i="15"/>
  <c r="S128" i="15"/>
  <c r="T128" i="15"/>
  <c r="U128" i="15"/>
  <c r="V128" i="15"/>
  <c r="Q128" i="15"/>
  <c r="R128" i="15"/>
  <c r="Q126" i="15"/>
  <c r="R126" i="15"/>
  <c r="S126" i="15"/>
  <c r="T126" i="15"/>
  <c r="U126" i="15"/>
  <c r="V126" i="15"/>
  <c r="S124" i="15"/>
  <c r="T124" i="15"/>
  <c r="U124" i="15"/>
  <c r="V124" i="15"/>
  <c r="Q124" i="15"/>
  <c r="R124" i="15"/>
  <c r="Q122" i="15"/>
  <c r="R122" i="15"/>
  <c r="S122" i="15"/>
  <c r="T122" i="15"/>
  <c r="U122" i="15"/>
  <c r="V122" i="15"/>
  <c r="S120" i="15"/>
  <c r="T120" i="15"/>
  <c r="U120" i="15"/>
  <c r="V120" i="15"/>
  <c r="Q120" i="15"/>
  <c r="R120" i="15"/>
  <c r="Q118" i="15"/>
  <c r="R118" i="15"/>
  <c r="S118" i="15"/>
  <c r="T118" i="15"/>
  <c r="U118" i="15"/>
  <c r="V118" i="15"/>
  <c r="S116" i="15"/>
  <c r="T116" i="15"/>
  <c r="U116" i="15"/>
  <c r="V116" i="15"/>
  <c r="Q116" i="15"/>
  <c r="R116" i="15"/>
  <c r="Q114" i="15"/>
  <c r="R114" i="15"/>
  <c r="S114" i="15"/>
  <c r="T114" i="15"/>
  <c r="U114" i="15"/>
  <c r="V114" i="15"/>
  <c r="S112" i="15"/>
  <c r="T112" i="15"/>
  <c r="U112" i="15"/>
  <c r="V112" i="15"/>
  <c r="Q112" i="15"/>
  <c r="R112" i="15"/>
  <c r="Q110" i="15"/>
  <c r="R110" i="15"/>
  <c r="S110" i="15"/>
  <c r="T110" i="15"/>
  <c r="U110" i="15"/>
  <c r="V110" i="15"/>
  <c r="S108" i="15"/>
  <c r="T108" i="15"/>
  <c r="U108" i="15"/>
  <c r="V108" i="15"/>
  <c r="Q108" i="15"/>
  <c r="R108" i="15"/>
  <c r="Q106" i="15"/>
  <c r="R106" i="15"/>
  <c r="S106" i="15"/>
  <c r="T106" i="15"/>
  <c r="U106" i="15"/>
  <c r="V106" i="15"/>
  <c r="S104" i="15"/>
  <c r="T104" i="15"/>
  <c r="U104" i="15"/>
  <c r="V104" i="15"/>
  <c r="Q104" i="15"/>
  <c r="R104" i="15"/>
  <c r="Q102" i="15"/>
  <c r="R102" i="15"/>
  <c r="S102" i="15"/>
  <c r="T102" i="15"/>
  <c r="U102" i="15"/>
  <c r="V102" i="15"/>
  <c r="S100" i="15"/>
  <c r="T100" i="15"/>
  <c r="U100" i="15"/>
  <c r="V100" i="15"/>
  <c r="Q100" i="15"/>
  <c r="R100" i="15"/>
  <c r="Q98" i="15"/>
  <c r="R98" i="15"/>
  <c r="S98" i="15"/>
  <c r="T98" i="15"/>
  <c r="U98" i="15"/>
  <c r="V98" i="15"/>
  <c r="S96" i="15"/>
  <c r="T96" i="15"/>
  <c r="U96" i="15"/>
  <c r="V96" i="15"/>
  <c r="Q96" i="15"/>
  <c r="R96" i="15"/>
  <c r="Q94" i="15"/>
  <c r="R94" i="15"/>
  <c r="S94" i="15"/>
  <c r="T94" i="15"/>
  <c r="U94" i="15"/>
  <c r="V94" i="15"/>
  <c r="S92" i="15"/>
  <c r="T92" i="15"/>
  <c r="U92" i="15"/>
  <c r="V92" i="15"/>
  <c r="Q92" i="15"/>
  <c r="R92" i="15"/>
  <c r="Q90" i="15"/>
  <c r="R90" i="15"/>
  <c r="S90" i="15"/>
  <c r="T90" i="15"/>
  <c r="U90" i="15"/>
  <c r="V90" i="15"/>
  <c r="S88" i="15"/>
  <c r="T88" i="15"/>
  <c r="U88" i="15"/>
  <c r="V88" i="15"/>
  <c r="Q88" i="15"/>
  <c r="R88" i="15"/>
  <c r="Q86" i="15"/>
  <c r="R86" i="15"/>
  <c r="S86" i="15"/>
  <c r="T86" i="15"/>
  <c r="U86" i="15"/>
  <c r="V86" i="15"/>
  <c r="S84" i="15"/>
  <c r="T84" i="15"/>
  <c r="U84" i="15"/>
  <c r="V84" i="15"/>
  <c r="Q84" i="15"/>
  <c r="R84" i="15"/>
  <c r="I8" i="15"/>
  <c r="U403" i="15"/>
  <c r="V403" i="15"/>
  <c r="Q403" i="15"/>
  <c r="R403" i="15"/>
  <c r="S403" i="15"/>
  <c r="T403" i="15"/>
  <c r="S401" i="15"/>
  <c r="R401" i="15"/>
  <c r="T401" i="15"/>
  <c r="U401" i="15"/>
  <c r="V401" i="15"/>
  <c r="Q401" i="15"/>
  <c r="U399" i="15"/>
  <c r="Q399" i="15"/>
  <c r="R399" i="15"/>
  <c r="V399" i="15"/>
  <c r="S399" i="15"/>
  <c r="T399" i="15"/>
  <c r="S397" i="15"/>
  <c r="T397" i="15"/>
  <c r="Q397" i="15"/>
  <c r="U397" i="15"/>
  <c r="R397" i="15"/>
  <c r="V397" i="15"/>
  <c r="V395" i="15"/>
  <c r="Q395" i="15"/>
  <c r="R395" i="15"/>
  <c r="S395" i="15"/>
  <c r="U395" i="15"/>
  <c r="T395" i="15"/>
  <c r="S393" i="15"/>
  <c r="Q393" i="15"/>
  <c r="T393" i="15"/>
  <c r="U393" i="15"/>
  <c r="V393" i="15"/>
  <c r="R393" i="15"/>
  <c r="V391" i="15"/>
  <c r="Q391" i="15"/>
  <c r="R391" i="15"/>
  <c r="U391" i="15"/>
  <c r="S391" i="15"/>
  <c r="T391" i="15"/>
  <c r="S389" i="15"/>
  <c r="R389" i="15"/>
  <c r="T389" i="15"/>
  <c r="Q389" i="15"/>
  <c r="U389" i="15"/>
  <c r="V389" i="15"/>
  <c r="Q387" i="15"/>
  <c r="U387" i="15"/>
  <c r="R387" i="15"/>
  <c r="V387" i="15"/>
  <c r="S387" i="15"/>
  <c r="T387" i="15"/>
  <c r="S385" i="15"/>
  <c r="Q385" i="15"/>
  <c r="R385" i="15"/>
  <c r="T385" i="15"/>
  <c r="U385" i="15"/>
  <c r="V385" i="15"/>
  <c r="Q383" i="15"/>
  <c r="V383" i="15"/>
  <c r="R383" i="15"/>
  <c r="S383" i="15"/>
  <c r="U383" i="15"/>
  <c r="T383" i="15"/>
  <c r="S381" i="15"/>
  <c r="T381" i="15"/>
  <c r="R381" i="15"/>
  <c r="U381" i="15"/>
  <c r="Q381" i="15"/>
  <c r="V381" i="15"/>
  <c r="T379" i="15"/>
  <c r="U379" i="15"/>
  <c r="S379" i="15"/>
  <c r="V379" i="15"/>
  <c r="Q379" i="15"/>
  <c r="R379" i="15"/>
  <c r="Q377" i="15"/>
  <c r="R377" i="15"/>
  <c r="S377" i="15"/>
  <c r="T377" i="15"/>
  <c r="U377" i="15"/>
  <c r="V377" i="15"/>
  <c r="T375" i="15"/>
  <c r="U375" i="15"/>
  <c r="V375" i="15"/>
  <c r="Q375" i="15"/>
  <c r="R375" i="15"/>
  <c r="S375" i="15"/>
  <c r="Q373" i="15"/>
  <c r="R373" i="15"/>
  <c r="S373" i="15"/>
  <c r="T373" i="15"/>
  <c r="U373" i="15"/>
  <c r="V373" i="15"/>
  <c r="T371" i="15"/>
  <c r="U371" i="15"/>
  <c r="V371" i="15"/>
  <c r="Q371" i="15"/>
  <c r="R371" i="15"/>
  <c r="S371" i="15"/>
  <c r="Q369" i="15"/>
  <c r="R369" i="15"/>
  <c r="S369" i="15"/>
  <c r="T369" i="15"/>
  <c r="V369" i="15"/>
  <c r="U369" i="15"/>
  <c r="T367" i="15"/>
  <c r="U367" i="15"/>
  <c r="V367" i="15"/>
  <c r="Q367" i="15"/>
  <c r="R367" i="15"/>
  <c r="S367" i="15"/>
  <c r="Q365" i="15"/>
  <c r="R365" i="15"/>
  <c r="S365" i="15"/>
  <c r="T365" i="15"/>
  <c r="V365" i="15"/>
  <c r="U365" i="15"/>
  <c r="T363" i="15"/>
  <c r="U363" i="15"/>
  <c r="V363" i="15"/>
  <c r="Q363" i="15"/>
  <c r="R363" i="15"/>
  <c r="S363" i="15"/>
  <c r="Q361" i="15"/>
  <c r="R361" i="15"/>
  <c r="S361" i="15"/>
  <c r="T361" i="15"/>
  <c r="U361" i="15"/>
  <c r="V361" i="15"/>
  <c r="T359" i="15"/>
  <c r="U359" i="15"/>
  <c r="V359" i="15"/>
  <c r="Q359" i="15"/>
  <c r="R359" i="15"/>
  <c r="S359" i="15"/>
  <c r="Q357" i="15"/>
  <c r="R357" i="15"/>
  <c r="S357" i="15"/>
  <c r="T357" i="15"/>
  <c r="U357" i="15"/>
  <c r="V357" i="15"/>
  <c r="T355" i="15"/>
  <c r="U355" i="15"/>
  <c r="V355" i="15"/>
  <c r="Q355" i="15"/>
  <c r="R355" i="15"/>
  <c r="S355" i="15"/>
  <c r="Q353" i="15"/>
  <c r="R353" i="15"/>
  <c r="S353" i="15"/>
  <c r="T353" i="15"/>
  <c r="U353" i="15"/>
  <c r="V353" i="15"/>
  <c r="T351" i="15"/>
  <c r="U351" i="15"/>
  <c r="V351" i="15"/>
  <c r="Q351" i="15"/>
  <c r="S351" i="15"/>
  <c r="R351" i="15"/>
  <c r="Q349" i="15"/>
  <c r="R349" i="15"/>
  <c r="S349" i="15"/>
  <c r="T349" i="15"/>
  <c r="U349" i="15"/>
  <c r="V349" i="15"/>
  <c r="T347" i="15"/>
  <c r="U347" i="15"/>
  <c r="V347" i="15"/>
  <c r="Q347" i="15"/>
  <c r="R347" i="15"/>
  <c r="S347" i="15"/>
  <c r="Q345" i="15"/>
  <c r="R345" i="15"/>
  <c r="S345" i="15"/>
  <c r="T345" i="15"/>
  <c r="U345" i="15"/>
  <c r="V345" i="15"/>
  <c r="T343" i="15"/>
  <c r="U343" i="15"/>
  <c r="V343" i="15"/>
  <c r="Q343" i="15"/>
  <c r="R343" i="15"/>
  <c r="S343" i="15"/>
  <c r="Q341" i="15"/>
  <c r="R341" i="15"/>
  <c r="S341" i="15"/>
  <c r="T341" i="15"/>
  <c r="U341" i="15"/>
  <c r="V341" i="15"/>
  <c r="T339" i="15"/>
  <c r="U339" i="15"/>
  <c r="V339" i="15"/>
  <c r="Q339" i="15"/>
  <c r="R339" i="15"/>
  <c r="S339" i="15"/>
  <c r="Q337" i="15"/>
  <c r="R337" i="15"/>
  <c r="S337" i="15"/>
  <c r="T337" i="15"/>
  <c r="U337" i="15"/>
  <c r="V337" i="15"/>
  <c r="T335" i="15"/>
  <c r="U335" i="15"/>
  <c r="V335" i="15"/>
  <c r="Q335" i="15"/>
  <c r="S335" i="15"/>
  <c r="R335" i="15"/>
  <c r="Q333" i="15"/>
  <c r="R333" i="15"/>
  <c r="S333" i="15"/>
  <c r="T333" i="15"/>
  <c r="U333" i="15"/>
  <c r="V333" i="15"/>
  <c r="T331" i="15"/>
  <c r="U331" i="15"/>
  <c r="V331" i="15"/>
  <c r="Q331" i="15"/>
  <c r="R331" i="15"/>
  <c r="S331" i="15"/>
  <c r="Q329" i="15"/>
  <c r="R329" i="15"/>
  <c r="S329" i="15"/>
  <c r="T329" i="15"/>
  <c r="U329" i="15"/>
  <c r="V329" i="15"/>
  <c r="T327" i="15"/>
  <c r="U327" i="15"/>
  <c r="V327" i="15"/>
  <c r="Q327" i="15"/>
  <c r="R327" i="15"/>
  <c r="S327" i="15"/>
  <c r="Q325" i="15"/>
  <c r="R325" i="15"/>
  <c r="S325" i="15"/>
  <c r="T325" i="15"/>
  <c r="U325" i="15"/>
  <c r="V325" i="15"/>
  <c r="T323" i="15"/>
  <c r="U323" i="15"/>
  <c r="V323" i="15"/>
  <c r="Q323" i="15"/>
  <c r="R323" i="15"/>
  <c r="S323" i="15"/>
  <c r="Q321" i="15"/>
  <c r="R321" i="15"/>
  <c r="S321" i="15"/>
  <c r="T321" i="15"/>
  <c r="U321" i="15"/>
  <c r="V321" i="15"/>
  <c r="T319" i="15"/>
  <c r="U319" i="15"/>
  <c r="V319" i="15"/>
  <c r="Q319" i="15"/>
  <c r="S319" i="15"/>
  <c r="R319" i="15"/>
  <c r="Q317" i="15"/>
  <c r="R317" i="15"/>
  <c r="S317" i="15"/>
  <c r="T317" i="15"/>
  <c r="U317" i="15"/>
  <c r="V317" i="15"/>
  <c r="T315" i="15"/>
  <c r="U315" i="15"/>
  <c r="V315" i="15"/>
  <c r="Q315" i="15"/>
  <c r="R315" i="15"/>
  <c r="S315" i="15"/>
  <c r="Q313" i="15"/>
  <c r="R313" i="15"/>
  <c r="S313" i="15"/>
  <c r="T313" i="15"/>
  <c r="U313" i="15"/>
  <c r="V313" i="15"/>
  <c r="T311" i="15"/>
  <c r="U311" i="15"/>
  <c r="V311" i="15"/>
  <c r="Q311" i="15"/>
  <c r="R311" i="15"/>
  <c r="S311" i="15"/>
  <c r="Q309" i="15"/>
  <c r="R309" i="15"/>
  <c r="S309" i="15"/>
  <c r="T309" i="15"/>
  <c r="U309" i="15"/>
  <c r="V309" i="15"/>
  <c r="T307" i="15"/>
  <c r="U307" i="15"/>
  <c r="V307" i="15"/>
  <c r="Q307" i="15"/>
  <c r="R307" i="15"/>
  <c r="S307" i="15"/>
  <c r="Q305" i="15"/>
  <c r="R305" i="15"/>
  <c r="S305" i="15"/>
  <c r="T305" i="15"/>
  <c r="U305" i="15"/>
  <c r="V305" i="15"/>
  <c r="T303" i="15"/>
  <c r="U303" i="15"/>
  <c r="V303" i="15"/>
  <c r="Q303" i="15"/>
  <c r="R303" i="15"/>
  <c r="S303" i="15"/>
  <c r="Q301" i="15"/>
  <c r="R301" i="15"/>
  <c r="S301" i="15"/>
  <c r="T301" i="15"/>
  <c r="U301" i="15"/>
  <c r="V301" i="15"/>
  <c r="T299" i="15"/>
  <c r="U299" i="15"/>
  <c r="V299" i="15"/>
  <c r="Q299" i="15"/>
  <c r="R299" i="15"/>
  <c r="S299" i="15"/>
  <c r="Q297" i="15"/>
  <c r="R297" i="15"/>
  <c r="S297" i="15"/>
  <c r="T297" i="15"/>
  <c r="U297" i="15"/>
  <c r="V297" i="15"/>
  <c r="T295" i="15"/>
  <c r="S295" i="15"/>
  <c r="U295" i="15"/>
  <c r="V295" i="15"/>
  <c r="Q295" i="15"/>
  <c r="R295" i="15"/>
  <c r="Q293" i="15"/>
  <c r="R293" i="15"/>
  <c r="S293" i="15"/>
  <c r="T293" i="15"/>
  <c r="U293" i="15"/>
  <c r="V293" i="15"/>
  <c r="T291" i="15"/>
  <c r="U291" i="15"/>
  <c r="V291" i="15"/>
  <c r="Q291" i="15"/>
  <c r="R291" i="15"/>
  <c r="S291" i="15"/>
  <c r="Q289" i="15"/>
  <c r="R289" i="15"/>
  <c r="S289" i="15"/>
  <c r="T289" i="15"/>
  <c r="U289" i="15"/>
  <c r="V289" i="15"/>
  <c r="T287" i="15"/>
  <c r="U287" i="15"/>
  <c r="V287" i="15"/>
  <c r="Q287" i="15"/>
  <c r="R287" i="15"/>
  <c r="S287" i="15"/>
  <c r="Q285" i="15"/>
  <c r="R285" i="15"/>
  <c r="S285" i="15"/>
  <c r="T285" i="15"/>
  <c r="U285" i="15"/>
  <c r="V285" i="15"/>
  <c r="T283" i="15"/>
  <c r="U283" i="15"/>
  <c r="V283" i="15"/>
  <c r="Q283" i="15"/>
  <c r="R283" i="15"/>
  <c r="S283" i="15"/>
  <c r="Q281" i="15"/>
  <c r="R281" i="15"/>
  <c r="S281" i="15"/>
  <c r="T281" i="15"/>
  <c r="U281" i="15"/>
  <c r="V281" i="15"/>
  <c r="T279" i="15"/>
  <c r="U279" i="15"/>
  <c r="V279" i="15"/>
  <c r="Q279" i="15"/>
  <c r="R279" i="15"/>
  <c r="S279" i="15"/>
  <c r="Q277" i="15"/>
  <c r="R277" i="15"/>
  <c r="S277" i="15"/>
  <c r="T277" i="15"/>
  <c r="U277" i="15"/>
  <c r="V277" i="15"/>
  <c r="T275" i="15"/>
  <c r="U275" i="15"/>
  <c r="V275" i="15"/>
  <c r="Q275" i="15"/>
  <c r="R275" i="15"/>
  <c r="S275" i="15"/>
  <c r="Q273" i="15"/>
  <c r="R273" i="15"/>
  <c r="S273" i="15"/>
  <c r="T273" i="15"/>
  <c r="U273" i="15"/>
  <c r="V273" i="15"/>
  <c r="T271" i="15"/>
  <c r="U271" i="15"/>
  <c r="V271" i="15"/>
  <c r="Q271" i="15"/>
  <c r="R271" i="15"/>
  <c r="S271" i="15"/>
  <c r="Q269" i="15"/>
  <c r="R269" i="15"/>
  <c r="S269" i="15"/>
  <c r="T269" i="15"/>
  <c r="U269" i="15"/>
  <c r="V269" i="15"/>
  <c r="T267" i="15"/>
  <c r="U267" i="15"/>
  <c r="V267" i="15"/>
  <c r="Q267" i="15"/>
  <c r="R267" i="15"/>
  <c r="S267" i="15"/>
  <c r="Q265" i="15"/>
  <c r="R265" i="15"/>
  <c r="S265" i="15"/>
  <c r="T265" i="15"/>
  <c r="U265" i="15"/>
  <c r="V265" i="15"/>
  <c r="T263" i="15"/>
  <c r="U263" i="15"/>
  <c r="V263" i="15"/>
  <c r="Q263" i="15"/>
  <c r="R263" i="15"/>
  <c r="S263" i="15"/>
  <c r="Q261" i="15"/>
  <c r="R261" i="15"/>
  <c r="S261" i="15"/>
  <c r="T261" i="15"/>
  <c r="U261" i="15"/>
  <c r="V261" i="15"/>
  <c r="T259" i="15"/>
  <c r="U259" i="15"/>
  <c r="V259" i="15"/>
  <c r="Q259" i="15"/>
  <c r="R259" i="15"/>
  <c r="S259" i="15"/>
  <c r="Q257" i="15"/>
  <c r="R257" i="15"/>
  <c r="S257" i="15"/>
  <c r="T257" i="15"/>
  <c r="U257" i="15"/>
  <c r="V257" i="15"/>
  <c r="T255" i="15"/>
  <c r="U255" i="15"/>
  <c r="V255" i="15"/>
  <c r="Q255" i="15"/>
  <c r="R255" i="15"/>
  <c r="S255" i="15"/>
  <c r="Q253" i="15"/>
  <c r="R253" i="15"/>
  <c r="S253" i="15"/>
  <c r="T253" i="15"/>
  <c r="U253" i="15"/>
  <c r="V253" i="15"/>
  <c r="T251" i="15"/>
  <c r="U251" i="15"/>
  <c r="V251" i="15"/>
  <c r="Q251" i="15"/>
  <c r="R251" i="15"/>
  <c r="S251" i="15"/>
  <c r="Q249" i="15"/>
  <c r="R249" i="15"/>
  <c r="S249" i="15"/>
  <c r="T249" i="15"/>
  <c r="U249" i="15"/>
  <c r="V249" i="15"/>
  <c r="T247" i="15"/>
  <c r="U247" i="15"/>
  <c r="V247" i="15"/>
  <c r="Q247" i="15"/>
  <c r="R247" i="15"/>
  <c r="S247" i="15"/>
  <c r="Q245" i="15"/>
  <c r="R245" i="15"/>
  <c r="S245" i="15"/>
  <c r="T245" i="15"/>
  <c r="U245" i="15"/>
  <c r="V245" i="15"/>
  <c r="T243" i="15"/>
  <c r="U243" i="15"/>
  <c r="V243" i="15"/>
  <c r="Q243" i="15"/>
  <c r="R243" i="15"/>
  <c r="S243" i="15"/>
  <c r="Q241" i="15"/>
  <c r="R241" i="15"/>
  <c r="S241" i="15"/>
  <c r="T241" i="15"/>
  <c r="U241" i="15"/>
  <c r="V241" i="15"/>
  <c r="T239" i="15"/>
  <c r="U239" i="15"/>
  <c r="V239" i="15"/>
  <c r="Q239" i="15"/>
  <c r="R239" i="15"/>
  <c r="S239" i="15"/>
  <c r="Q237" i="15"/>
  <c r="R237" i="15"/>
  <c r="S237" i="15"/>
  <c r="T237" i="15"/>
  <c r="U237" i="15"/>
  <c r="V237" i="15"/>
  <c r="T235" i="15"/>
  <c r="U235" i="15"/>
  <c r="V235" i="15"/>
  <c r="Q235" i="15"/>
  <c r="R235" i="15"/>
  <c r="S235" i="15"/>
  <c r="Q233" i="15"/>
  <c r="R233" i="15"/>
  <c r="S233" i="15"/>
  <c r="T233" i="15"/>
  <c r="U233" i="15"/>
  <c r="V233" i="15"/>
  <c r="T231" i="15"/>
  <c r="U231" i="15"/>
  <c r="V231" i="15"/>
  <c r="Q231" i="15"/>
  <c r="R231" i="15"/>
  <c r="S231" i="15"/>
  <c r="Q229" i="15"/>
  <c r="R229" i="15"/>
  <c r="S229" i="15"/>
  <c r="T229" i="15"/>
  <c r="U229" i="15"/>
  <c r="V229" i="15"/>
  <c r="T227" i="15"/>
  <c r="U227" i="15"/>
  <c r="V227" i="15"/>
  <c r="Q227" i="15"/>
  <c r="R227" i="15"/>
  <c r="S227" i="15"/>
  <c r="Q225" i="15"/>
  <c r="R225" i="15"/>
  <c r="S225" i="15"/>
  <c r="T225" i="15"/>
  <c r="U225" i="15"/>
  <c r="V225" i="15"/>
  <c r="T223" i="15"/>
  <c r="U223" i="15"/>
  <c r="V223" i="15"/>
  <c r="Q223" i="15"/>
  <c r="R223" i="15"/>
  <c r="S223" i="15"/>
  <c r="Q221" i="15"/>
  <c r="R221" i="15"/>
  <c r="S221" i="15"/>
  <c r="T221" i="15"/>
  <c r="U221" i="15"/>
  <c r="V221" i="15"/>
  <c r="T219" i="15"/>
  <c r="U219" i="15"/>
  <c r="V219" i="15"/>
  <c r="Q219" i="15"/>
  <c r="R219" i="15"/>
  <c r="S219" i="15"/>
  <c r="Q217" i="15"/>
  <c r="R217" i="15"/>
  <c r="S217" i="15"/>
  <c r="T217" i="15"/>
  <c r="U217" i="15"/>
  <c r="V217" i="15"/>
  <c r="T215" i="15"/>
  <c r="U215" i="15"/>
  <c r="V215" i="15"/>
  <c r="Q215" i="15"/>
  <c r="R215" i="15"/>
  <c r="S215" i="15"/>
  <c r="Q213" i="15"/>
  <c r="R213" i="15"/>
  <c r="S213" i="15"/>
  <c r="T213" i="15"/>
  <c r="U213" i="15"/>
  <c r="V213" i="15"/>
  <c r="T211" i="15"/>
  <c r="U211" i="15"/>
  <c r="V211" i="15"/>
  <c r="Q211" i="15"/>
  <c r="R211" i="15"/>
  <c r="S211" i="15"/>
  <c r="Q209" i="15"/>
  <c r="R209" i="15"/>
  <c r="S209" i="15"/>
  <c r="T209" i="15"/>
  <c r="U209" i="15"/>
  <c r="V209" i="15"/>
  <c r="T207" i="15"/>
  <c r="U207" i="15"/>
  <c r="V207" i="15"/>
  <c r="Q207" i="15"/>
  <c r="R207" i="15"/>
  <c r="S207" i="15"/>
  <c r="Q205" i="15"/>
  <c r="R205" i="15"/>
  <c r="S205" i="15"/>
  <c r="T205" i="15"/>
  <c r="U205" i="15"/>
  <c r="V205" i="15"/>
  <c r="T203" i="15"/>
  <c r="U203" i="15"/>
  <c r="V203" i="15"/>
  <c r="Q203" i="15"/>
  <c r="S203" i="15"/>
  <c r="R203" i="15"/>
  <c r="Q201" i="15"/>
  <c r="R201" i="15"/>
  <c r="S201" i="15"/>
  <c r="T201" i="15"/>
  <c r="U201" i="15"/>
  <c r="V201" i="15"/>
  <c r="T199" i="15"/>
  <c r="U199" i="15"/>
  <c r="V199" i="15"/>
  <c r="Q199" i="15"/>
  <c r="R199" i="15"/>
  <c r="S199" i="15"/>
  <c r="Q197" i="15"/>
  <c r="R197" i="15"/>
  <c r="S197" i="15"/>
  <c r="T197" i="15"/>
  <c r="U197" i="15"/>
  <c r="V197" i="15"/>
  <c r="Q195" i="15"/>
  <c r="R195" i="15"/>
  <c r="S195" i="15"/>
  <c r="T195" i="15"/>
  <c r="U195" i="15"/>
  <c r="V195" i="15"/>
  <c r="U193" i="15"/>
  <c r="V193" i="15"/>
  <c r="Q193" i="15"/>
  <c r="R193" i="15"/>
  <c r="S193" i="15"/>
  <c r="T193" i="15"/>
  <c r="Q191" i="15"/>
  <c r="R191" i="15"/>
  <c r="S191" i="15"/>
  <c r="T191" i="15"/>
  <c r="U191" i="15"/>
  <c r="V191" i="15"/>
  <c r="U189" i="15"/>
  <c r="V189" i="15"/>
  <c r="Q189" i="15"/>
  <c r="R189" i="15"/>
  <c r="S189" i="15"/>
  <c r="T189" i="15"/>
  <c r="Q187" i="15"/>
  <c r="R187" i="15"/>
  <c r="S187" i="15"/>
  <c r="T187" i="15"/>
  <c r="U187" i="15"/>
  <c r="V187" i="15"/>
  <c r="U185" i="15"/>
  <c r="V185" i="15"/>
  <c r="Q185" i="15"/>
  <c r="R185" i="15"/>
  <c r="S185" i="15"/>
  <c r="T185" i="15"/>
  <c r="Q183" i="15"/>
  <c r="R183" i="15"/>
  <c r="S183" i="15"/>
  <c r="T183" i="15"/>
  <c r="U183" i="15"/>
  <c r="V183" i="15"/>
  <c r="U181" i="15"/>
  <c r="V181" i="15"/>
  <c r="Q181" i="15"/>
  <c r="R181" i="15"/>
  <c r="S181" i="15"/>
  <c r="T181" i="15"/>
  <c r="Q179" i="15"/>
  <c r="R179" i="15"/>
  <c r="S179" i="15"/>
  <c r="T179" i="15"/>
  <c r="U179" i="15"/>
  <c r="V179" i="15"/>
  <c r="U177" i="15"/>
  <c r="V177" i="15"/>
  <c r="Q177" i="15"/>
  <c r="R177" i="15"/>
  <c r="S177" i="15"/>
  <c r="T177" i="15"/>
  <c r="Q175" i="15"/>
  <c r="R175" i="15"/>
  <c r="S175" i="15"/>
  <c r="T175" i="15"/>
  <c r="U175" i="15"/>
  <c r="V175" i="15"/>
  <c r="U173" i="15"/>
  <c r="V173" i="15"/>
  <c r="Q173" i="15"/>
  <c r="R173" i="15"/>
  <c r="S173" i="15"/>
  <c r="T173" i="15"/>
  <c r="Q171" i="15"/>
  <c r="R171" i="15"/>
  <c r="S171" i="15"/>
  <c r="T171" i="15"/>
  <c r="U171" i="15"/>
  <c r="V171" i="15"/>
  <c r="U169" i="15"/>
  <c r="V169" i="15"/>
  <c r="Q169" i="15"/>
  <c r="R169" i="15"/>
  <c r="S169" i="15"/>
  <c r="T169" i="15"/>
  <c r="Q167" i="15"/>
  <c r="R167" i="15"/>
  <c r="S167" i="15"/>
  <c r="T167" i="15"/>
  <c r="U167" i="15"/>
  <c r="V167" i="15"/>
  <c r="U165" i="15"/>
  <c r="V165" i="15"/>
  <c r="Q165" i="15"/>
  <c r="R165" i="15"/>
  <c r="S165" i="15"/>
  <c r="T165" i="15"/>
  <c r="Q163" i="15"/>
  <c r="R163" i="15"/>
  <c r="S163" i="15"/>
  <c r="T163" i="15"/>
  <c r="U163" i="15"/>
  <c r="V163" i="15"/>
  <c r="U161" i="15"/>
  <c r="V161" i="15"/>
  <c r="Q161" i="15"/>
  <c r="R161" i="15"/>
  <c r="S161" i="15"/>
  <c r="T161" i="15"/>
  <c r="Q159" i="15"/>
  <c r="R159" i="15"/>
  <c r="S159" i="15"/>
  <c r="T159" i="15"/>
  <c r="U159" i="15"/>
  <c r="V159" i="15"/>
  <c r="U157" i="15"/>
  <c r="V157" i="15"/>
  <c r="Q157" i="15"/>
  <c r="R157" i="15"/>
  <c r="S157" i="15"/>
  <c r="T157" i="15"/>
  <c r="Q155" i="15"/>
  <c r="R155" i="15"/>
  <c r="S155" i="15"/>
  <c r="T155" i="15"/>
  <c r="U155" i="15"/>
  <c r="V155" i="15"/>
  <c r="U153" i="15"/>
  <c r="V153" i="15"/>
  <c r="Q153" i="15"/>
  <c r="R153" i="15"/>
  <c r="S153" i="15"/>
  <c r="T153" i="15"/>
  <c r="Q151" i="15"/>
  <c r="R151" i="15"/>
  <c r="S151" i="15"/>
  <c r="T151" i="15"/>
  <c r="U151" i="15"/>
  <c r="V151" i="15"/>
  <c r="U149" i="15"/>
  <c r="V149" i="15"/>
  <c r="Q149" i="15"/>
  <c r="R149" i="15"/>
  <c r="S149" i="15"/>
  <c r="T149" i="15"/>
  <c r="Q147" i="15"/>
  <c r="R147" i="15"/>
  <c r="S147" i="15"/>
  <c r="T147" i="15"/>
  <c r="U147" i="15"/>
  <c r="V147" i="15"/>
  <c r="U145" i="15"/>
  <c r="V145" i="15"/>
  <c r="Q145" i="15"/>
  <c r="R145" i="15"/>
  <c r="S145" i="15"/>
  <c r="T145" i="15"/>
  <c r="Q143" i="15"/>
  <c r="R143" i="15"/>
  <c r="S143" i="15"/>
  <c r="T143" i="15"/>
  <c r="U143" i="15"/>
  <c r="V143" i="15"/>
  <c r="U141" i="15"/>
  <c r="V141" i="15"/>
  <c r="Q141" i="15"/>
  <c r="R141" i="15"/>
  <c r="S141" i="15"/>
  <c r="T141" i="15"/>
  <c r="Q139" i="15"/>
  <c r="R139" i="15"/>
  <c r="S139" i="15"/>
  <c r="T139" i="15"/>
  <c r="U139" i="15"/>
  <c r="V139" i="15"/>
  <c r="U137" i="15"/>
  <c r="V137" i="15"/>
  <c r="Q137" i="15"/>
  <c r="R137" i="15"/>
  <c r="S137" i="15"/>
  <c r="T137" i="15"/>
  <c r="Q135" i="15"/>
  <c r="R135" i="15"/>
  <c r="S135" i="15"/>
  <c r="T135" i="15"/>
  <c r="U135" i="15"/>
  <c r="V135" i="15"/>
  <c r="U133" i="15"/>
  <c r="V133" i="15"/>
  <c r="Q133" i="15"/>
  <c r="R133" i="15"/>
  <c r="S133" i="15"/>
  <c r="T133" i="15"/>
  <c r="Q131" i="15"/>
  <c r="R131" i="15"/>
  <c r="S131" i="15"/>
  <c r="T131" i="15"/>
  <c r="U131" i="15"/>
  <c r="V131" i="15"/>
  <c r="U129" i="15"/>
  <c r="V129" i="15"/>
  <c r="Q129" i="15"/>
  <c r="R129" i="15"/>
  <c r="S129" i="15"/>
  <c r="T129" i="15"/>
  <c r="Q127" i="15"/>
  <c r="R127" i="15"/>
  <c r="S127" i="15"/>
  <c r="T127" i="15"/>
  <c r="U127" i="15"/>
  <c r="V127" i="15"/>
  <c r="U125" i="15"/>
  <c r="V125" i="15"/>
  <c r="Q125" i="15"/>
  <c r="R125" i="15"/>
  <c r="S125" i="15"/>
  <c r="T125" i="15"/>
  <c r="Q123" i="15"/>
  <c r="R123" i="15"/>
  <c r="S123" i="15"/>
  <c r="T123" i="15"/>
  <c r="U123" i="15"/>
  <c r="V123" i="15"/>
  <c r="U121" i="15"/>
  <c r="V121" i="15"/>
  <c r="Q121" i="15"/>
  <c r="R121" i="15"/>
  <c r="S121" i="15"/>
  <c r="T121" i="15"/>
  <c r="Q119" i="15"/>
  <c r="R119" i="15"/>
  <c r="S119" i="15"/>
  <c r="T119" i="15"/>
  <c r="U119" i="15"/>
  <c r="V119" i="15"/>
  <c r="U117" i="15"/>
  <c r="V117" i="15"/>
  <c r="Q117" i="15"/>
  <c r="R117" i="15"/>
  <c r="S117" i="15"/>
  <c r="T117" i="15"/>
  <c r="Q115" i="15"/>
  <c r="R115" i="15"/>
  <c r="S115" i="15"/>
  <c r="T115" i="15"/>
  <c r="U115" i="15"/>
  <c r="V115" i="15"/>
  <c r="U113" i="15"/>
  <c r="V113" i="15"/>
  <c r="Q113" i="15"/>
  <c r="R113" i="15"/>
  <c r="S113" i="15"/>
  <c r="T113" i="15"/>
  <c r="Q111" i="15"/>
  <c r="R111" i="15"/>
  <c r="S111" i="15"/>
  <c r="T111" i="15"/>
  <c r="U111" i="15"/>
  <c r="V111" i="15"/>
  <c r="U109" i="15"/>
  <c r="V109" i="15"/>
  <c r="Q109" i="15"/>
  <c r="R109" i="15"/>
  <c r="S109" i="15"/>
  <c r="T109" i="15"/>
  <c r="Q107" i="15"/>
  <c r="R107" i="15"/>
  <c r="S107" i="15"/>
  <c r="T107" i="15"/>
  <c r="U107" i="15"/>
  <c r="V107" i="15"/>
  <c r="U105" i="15"/>
  <c r="V105" i="15"/>
  <c r="Q105" i="15"/>
  <c r="R105" i="15"/>
  <c r="S105" i="15"/>
  <c r="T105" i="15"/>
  <c r="Q103" i="15"/>
  <c r="R103" i="15"/>
  <c r="S103" i="15"/>
  <c r="T103" i="15"/>
  <c r="U103" i="15"/>
  <c r="V103" i="15"/>
  <c r="U101" i="15"/>
  <c r="V101" i="15"/>
  <c r="Q101" i="15"/>
  <c r="R101" i="15"/>
  <c r="S101" i="15"/>
  <c r="T101" i="15"/>
  <c r="Q99" i="15"/>
  <c r="R99" i="15"/>
  <c r="S99" i="15"/>
  <c r="T99" i="15"/>
  <c r="U99" i="15"/>
  <c r="V99" i="15"/>
  <c r="U97" i="15"/>
  <c r="V97" i="15"/>
  <c r="Q97" i="15"/>
  <c r="R97" i="15"/>
  <c r="S97" i="15"/>
  <c r="T97" i="15"/>
  <c r="Q95" i="15"/>
  <c r="R95" i="15"/>
  <c r="S95" i="15"/>
  <c r="T95" i="15"/>
  <c r="U95" i="15"/>
  <c r="V95" i="15"/>
  <c r="U93" i="15"/>
  <c r="V93" i="15"/>
  <c r="Q93" i="15"/>
  <c r="R93" i="15"/>
  <c r="S93" i="15"/>
  <c r="T93" i="15"/>
  <c r="Q91" i="15"/>
  <c r="R91" i="15"/>
  <c r="S91" i="15"/>
  <c r="T91" i="15"/>
  <c r="U91" i="15"/>
  <c r="V91" i="15"/>
  <c r="U89" i="15"/>
  <c r="V89" i="15"/>
  <c r="Q89" i="15"/>
  <c r="R89" i="15"/>
  <c r="S89" i="15"/>
  <c r="T89" i="15"/>
  <c r="Q87" i="15"/>
  <c r="R87" i="15"/>
  <c r="S87" i="15"/>
  <c r="T87" i="15"/>
  <c r="U87" i="15"/>
  <c r="V87" i="15"/>
  <c r="U85" i="15"/>
  <c r="V85" i="15"/>
  <c r="Q85" i="15"/>
  <c r="R85" i="15"/>
  <c r="S85" i="15"/>
  <c r="T85" i="15"/>
  <c r="Q83" i="15"/>
  <c r="R83" i="15"/>
  <c r="S83" i="15"/>
  <c r="T83" i="15"/>
  <c r="U83" i="15"/>
  <c r="V83" i="15"/>
  <c r="S18" i="15"/>
  <c r="T18" i="15"/>
  <c r="U18" i="15"/>
  <c r="V18" i="15"/>
  <c r="Q18" i="15"/>
  <c r="R18" i="15"/>
  <c r="Q16" i="15"/>
  <c r="R16" i="15"/>
  <c r="S16" i="15"/>
  <c r="T16" i="15"/>
  <c r="U16" i="15"/>
  <c r="V16" i="15"/>
  <c r="S82" i="15"/>
  <c r="T82" i="15"/>
  <c r="U82" i="15"/>
  <c r="V82" i="15"/>
  <c r="Q82" i="15"/>
  <c r="R82" i="15"/>
  <c r="Q80" i="15"/>
  <c r="U80" i="15"/>
  <c r="R80" i="15"/>
  <c r="S80" i="15"/>
  <c r="T80" i="15"/>
  <c r="V80" i="15"/>
  <c r="S78" i="15"/>
  <c r="Q78" i="15"/>
  <c r="T78" i="15"/>
  <c r="U78" i="15"/>
  <c r="V78" i="15"/>
  <c r="R78" i="15"/>
  <c r="Q76" i="15"/>
  <c r="R76" i="15"/>
  <c r="S76" i="15"/>
  <c r="U76" i="15"/>
  <c r="T76" i="15"/>
  <c r="V76" i="15"/>
  <c r="S74" i="15"/>
  <c r="T74" i="15"/>
  <c r="U74" i="15"/>
  <c r="Q74" i="15"/>
  <c r="V74" i="15"/>
  <c r="R74" i="15"/>
  <c r="U72" i="15"/>
  <c r="Q72" i="15"/>
  <c r="R72" i="15"/>
  <c r="S72" i="15"/>
  <c r="T72" i="15"/>
  <c r="V72" i="15"/>
  <c r="S70" i="15"/>
  <c r="T70" i="15"/>
  <c r="U70" i="15"/>
  <c r="Q70" i="15"/>
  <c r="V70" i="15"/>
  <c r="R70" i="15"/>
  <c r="U68" i="15"/>
  <c r="Q68" i="15"/>
  <c r="R68" i="15"/>
  <c r="S68" i="15"/>
  <c r="T68" i="15"/>
  <c r="V68" i="15"/>
  <c r="S66" i="15"/>
  <c r="Q66" i="15"/>
  <c r="T66" i="15"/>
  <c r="U66" i="15"/>
  <c r="V66" i="15"/>
  <c r="R66" i="15"/>
  <c r="Q64" i="15"/>
  <c r="R64" i="15"/>
  <c r="S64" i="15"/>
  <c r="U64" i="15"/>
  <c r="T64" i="15"/>
  <c r="V64" i="15"/>
  <c r="S62" i="15"/>
  <c r="T62" i="15"/>
  <c r="U62" i="15"/>
  <c r="Q62" i="15"/>
  <c r="V62" i="15"/>
  <c r="R62" i="15"/>
  <c r="U60" i="15"/>
  <c r="Q60" i="15"/>
  <c r="R60" i="15"/>
  <c r="S60" i="15"/>
  <c r="T60" i="15"/>
  <c r="V60" i="15"/>
  <c r="S58" i="15"/>
  <c r="T58" i="15"/>
  <c r="U58" i="15"/>
  <c r="Q58" i="15"/>
  <c r="V58" i="15"/>
  <c r="R58" i="15"/>
  <c r="Q56" i="15"/>
  <c r="R56" i="15"/>
  <c r="S56" i="15"/>
  <c r="U56" i="15"/>
  <c r="T56" i="15"/>
  <c r="V56" i="15"/>
  <c r="S54" i="15"/>
  <c r="Q54" i="15"/>
  <c r="T54" i="15"/>
  <c r="U54" i="15"/>
  <c r="V54" i="15"/>
  <c r="R54" i="15"/>
  <c r="Q52" i="15"/>
  <c r="U52" i="15"/>
  <c r="R52" i="15"/>
  <c r="S52" i="15"/>
  <c r="T52" i="15"/>
  <c r="V52" i="15"/>
  <c r="S50" i="15"/>
  <c r="T50" i="15"/>
  <c r="Q50" i="15"/>
  <c r="U50" i="15"/>
  <c r="V50" i="15"/>
  <c r="R50" i="15"/>
  <c r="Q48" i="15"/>
  <c r="U48" i="15"/>
  <c r="R48" i="15"/>
  <c r="S48" i="15"/>
  <c r="T48" i="15"/>
  <c r="V48" i="15"/>
  <c r="S46" i="15"/>
  <c r="T46" i="15"/>
  <c r="U46" i="15"/>
  <c r="Q46" i="15"/>
  <c r="V46" i="15"/>
  <c r="R46" i="15"/>
  <c r="U44" i="15"/>
  <c r="Q44" i="15"/>
  <c r="R44" i="15"/>
  <c r="S44" i="15"/>
  <c r="T44" i="15"/>
  <c r="V44" i="15"/>
  <c r="S42" i="15"/>
  <c r="T42" i="15"/>
  <c r="U42" i="15"/>
  <c r="V42" i="15"/>
  <c r="Q42" i="15"/>
  <c r="R42" i="15"/>
  <c r="Q40" i="15"/>
  <c r="U40" i="15"/>
  <c r="R40" i="15"/>
  <c r="S40" i="15"/>
  <c r="T40" i="15"/>
  <c r="V40" i="15"/>
  <c r="S38" i="15"/>
  <c r="T38" i="15"/>
  <c r="U38" i="15"/>
  <c r="V38" i="15"/>
  <c r="R38" i="15"/>
  <c r="Q38" i="15"/>
  <c r="U36" i="15"/>
  <c r="Q36" i="15"/>
  <c r="R36" i="15"/>
  <c r="S36" i="15"/>
  <c r="T36" i="15"/>
  <c r="V36" i="15"/>
  <c r="S34" i="15"/>
  <c r="T34" i="15"/>
  <c r="Q34" i="15"/>
  <c r="U34" i="15"/>
  <c r="V34" i="15"/>
  <c r="R34" i="15"/>
  <c r="Q32" i="15"/>
  <c r="U32" i="15"/>
  <c r="R32" i="15"/>
  <c r="S32" i="15"/>
  <c r="T32" i="15"/>
  <c r="V32" i="15"/>
  <c r="S30" i="15"/>
  <c r="T30" i="15"/>
  <c r="U30" i="15"/>
  <c r="Q30" i="15"/>
  <c r="V30" i="15"/>
  <c r="R30" i="15"/>
  <c r="Q28" i="15"/>
  <c r="U28" i="15"/>
  <c r="R28" i="15"/>
  <c r="S28" i="15"/>
  <c r="T28" i="15"/>
  <c r="V28" i="15"/>
  <c r="U24" i="15"/>
  <c r="Q24" i="15"/>
  <c r="R24" i="15"/>
  <c r="S24" i="15"/>
  <c r="T24" i="15"/>
  <c r="V24" i="15"/>
  <c r="S22" i="15"/>
  <c r="T22" i="15"/>
  <c r="Q22" i="15"/>
  <c r="U22" i="15"/>
  <c r="V22" i="15"/>
  <c r="R22" i="15"/>
  <c r="Q20" i="15"/>
  <c r="U20" i="15"/>
  <c r="R20" i="15"/>
  <c r="S20" i="15"/>
  <c r="T20" i="15"/>
  <c r="V20" i="15"/>
  <c r="U19" i="15"/>
  <c r="V19" i="15"/>
  <c r="Q19" i="15"/>
  <c r="S19" i="15"/>
  <c r="R19" i="15"/>
  <c r="T19" i="15"/>
  <c r="Q17" i="15"/>
  <c r="R17" i="15"/>
  <c r="S17" i="15"/>
  <c r="T17" i="15"/>
  <c r="U17" i="15"/>
  <c r="V17" i="15"/>
  <c r="Q15" i="15"/>
  <c r="V15" i="15"/>
  <c r="T15" i="15"/>
  <c r="R15" i="15"/>
  <c r="S15" i="15"/>
  <c r="U15" i="15"/>
  <c r="Q81" i="15"/>
  <c r="R81" i="15"/>
  <c r="S81" i="15"/>
  <c r="T81" i="15"/>
  <c r="U81" i="15"/>
  <c r="V81" i="15"/>
  <c r="U79" i="15"/>
  <c r="V79" i="15"/>
  <c r="S79" i="15"/>
  <c r="Q79" i="15"/>
  <c r="R79" i="15"/>
  <c r="T79" i="15"/>
  <c r="Q77" i="15"/>
  <c r="R77" i="15"/>
  <c r="S77" i="15"/>
  <c r="T77" i="15"/>
  <c r="U77" i="15"/>
  <c r="V77" i="15"/>
  <c r="U75" i="15"/>
  <c r="V75" i="15"/>
  <c r="Q75" i="15"/>
  <c r="R75" i="15"/>
  <c r="T75" i="15"/>
  <c r="S75" i="15"/>
  <c r="Q73" i="15"/>
  <c r="R73" i="15"/>
  <c r="S73" i="15"/>
  <c r="T73" i="15"/>
  <c r="U73" i="15"/>
  <c r="V73" i="15"/>
  <c r="U71" i="15"/>
  <c r="V71" i="15"/>
  <c r="Q71" i="15"/>
  <c r="R71" i="15"/>
  <c r="S71" i="15"/>
  <c r="T71" i="15"/>
  <c r="Q69" i="15"/>
  <c r="R69" i="15"/>
  <c r="S69" i="15"/>
  <c r="T69" i="15"/>
  <c r="U69" i="15"/>
  <c r="V69" i="15"/>
  <c r="U67" i="15"/>
  <c r="V67" i="15"/>
  <c r="S67" i="15"/>
  <c r="Q67" i="15"/>
  <c r="R67" i="15"/>
  <c r="T67" i="15"/>
  <c r="Q65" i="15"/>
  <c r="R65" i="15"/>
  <c r="S65" i="15"/>
  <c r="T65" i="15"/>
  <c r="U65" i="15"/>
  <c r="V65" i="15"/>
  <c r="U63" i="15"/>
  <c r="V63" i="15"/>
  <c r="Q63" i="15"/>
  <c r="R63" i="15"/>
  <c r="T63" i="15"/>
  <c r="S63" i="15"/>
  <c r="Q61" i="15"/>
  <c r="R61" i="15"/>
  <c r="S61" i="15"/>
  <c r="T61" i="15"/>
  <c r="U61" i="15"/>
  <c r="V61" i="15"/>
  <c r="U59" i="15"/>
  <c r="V59" i="15"/>
  <c r="Q59" i="15"/>
  <c r="R59" i="15"/>
  <c r="S59" i="15"/>
  <c r="T59" i="15"/>
  <c r="Q57" i="15"/>
  <c r="R57" i="15"/>
  <c r="S57" i="15"/>
  <c r="T57" i="15"/>
  <c r="U57" i="15"/>
  <c r="V57" i="15"/>
  <c r="U55" i="15"/>
  <c r="V55" i="15"/>
  <c r="S55" i="15"/>
  <c r="Q55" i="15"/>
  <c r="R55" i="15"/>
  <c r="T55" i="15"/>
  <c r="Q53" i="15"/>
  <c r="R53" i="15"/>
  <c r="S53" i="15"/>
  <c r="T53" i="15"/>
  <c r="U53" i="15"/>
  <c r="V53" i="15"/>
  <c r="U51" i="15"/>
  <c r="V51" i="15"/>
  <c r="Q51" i="15"/>
  <c r="R51" i="15"/>
  <c r="T51" i="15"/>
  <c r="S51" i="15"/>
  <c r="Q49" i="15"/>
  <c r="R49" i="15"/>
  <c r="S49" i="15"/>
  <c r="T49" i="15"/>
  <c r="U49" i="15"/>
  <c r="V49" i="15"/>
  <c r="U47" i="15"/>
  <c r="V47" i="15"/>
  <c r="S47" i="15"/>
  <c r="Q47" i="15"/>
  <c r="R47" i="15"/>
  <c r="T47" i="15"/>
  <c r="Q45" i="15"/>
  <c r="R45" i="15"/>
  <c r="S45" i="15"/>
  <c r="T45" i="15"/>
  <c r="U45" i="15"/>
  <c r="V45" i="15"/>
  <c r="U43" i="15"/>
  <c r="V43" i="15"/>
  <c r="Q43" i="15"/>
  <c r="R43" i="15"/>
  <c r="S43" i="15"/>
  <c r="T43" i="15"/>
  <c r="Q41" i="15"/>
  <c r="R41" i="15"/>
  <c r="S41" i="15"/>
  <c r="T41" i="15"/>
  <c r="U41" i="15"/>
  <c r="V41" i="15"/>
  <c r="U39" i="15"/>
  <c r="V39" i="15"/>
  <c r="S39" i="15"/>
  <c r="Q39" i="15"/>
  <c r="R39" i="15"/>
  <c r="T39" i="15"/>
  <c r="Q37" i="15"/>
  <c r="R37" i="15"/>
  <c r="S37" i="15"/>
  <c r="T37" i="15"/>
  <c r="U37" i="15"/>
  <c r="V37" i="15"/>
  <c r="U35" i="15"/>
  <c r="V35" i="15"/>
  <c r="S35" i="15"/>
  <c r="Q35" i="15"/>
  <c r="R35" i="15"/>
  <c r="T35" i="15"/>
  <c r="Q33" i="15"/>
  <c r="R33" i="15"/>
  <c r="S33" i="15"/>
  <c r="T33" i="15"/>
  <c r="U33" i="15"/>
  <c r="V33" i="15"/>
  <c r="U31" i="15"/>
  <c r="V31" i="15"/>
  <c r="S31" i="15"/>
  <c r="Q31" i="15"/>
  <c r="R31" i="15"/>
  <c r="T31" i="15"/>
  <c r="Q29" i="15"/>
  <c r="R29" i="15"/>
  <c r="S29" i="15"/>
  <c r="T29" i="15"/>
  <c r="U29" i="15"/>
  <c r="V29" i="15"/>
  <c r="U27" i="15"/>
  <c r="V27" i="15"/>
  <c r="S27" i="15"/>
  <c r="Q27" i="15"/>
  <c r="R27" i="15"/>
  <c r="T27" i="15"/>
  <c r="Q25" i="15"/>
  <c r="R25" i="15"/>
  <c r="S25" i="15"/>
  <c r="T25" i="15"/>
  <c r="U25" i="15"/>
  <c r="V25" i="15"/>
  <c r="U23" i="15"/>
  <c r="V23" i="15"/>
  <c r="Q23" i="15"/>
  <c r="R23" i="15"/>
  <c r="T23" i="15"/>
  <c r="S23" i="15"/>
  <c r="Q21" i="15"/>
  <c r="R21" i="15"/>
  <c r="S21" i="15"/>
  <c r="T21" i="15"/>
  <c r="U21" i="15"/>
  <c r="V21" i="15"/>
  <c r="H8" i="15"/>
  <c r="J8" i="15"/>
  <c r="F8" i="15"/>
  <c r="G8" i="15"/>
  <c r="N8" i="15"/>
  <c r="M8" i="15"/>
  <c r="L8" i="15"/>
  <c r="E8" i="15"/>
  <c r="K8" i="15"/>
  <c r="P8" i="15"/>
  <c r="O8" i="15"/>
  <c r="D21" i="14"/>
  <c r="O7" i="14"/>
  <c r="AA3" i="14"/>
  <c r="AA4" i="14"/>
  <c r="AA5" i="14"/>
  <c r="AC3" i="14"/>
  <c r="AC4" i="14"/>
  <c r="AC5" i="14"/>
  <c r="AA6" i="14"/>
  <c r="O12" i="14"/>
  <c r="O16" i="14" s="1"/>
  <c r="C22" i="14"/>
  <c r="C24" i="14"/>
  <c r="D22" i="14"/>
  <c r="Q5" i="14"/>
  <c r="C23" i="14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23" i="3"/>
  <c r="AV27" i="3"/>
  <c r="AV36" i="3"/>
  <c r="AV37" i="3"/>
  <c r="AV38" i="3"/>
  <c r="AV39" i="3"/>
  <c r="AV42" i="3"/>
  <c r="AV45" i="3"/>
  <c r="AV47" i="3"/>
  <c r="AQ47" i="3"/>
  <c r="AU47" i="3" s="1"/>
  <c r="AQ46" i="3"/>
  <c r="AU46" i="3" s="1"/>
  <c r="AQ45" i="3"/>
  <c r="AU45" i="3" s="1"/>
  <c r="AQ44" i="3"/>
  <c r="AU44" i="3" s="1"/>
  <c r="AQ43" i="3"/>
  <c r="AU43" i="3" s="1"/>
  <c r="AQ42" i="3"/>
  <c r="AU42" i="3" s="1"/>
  <c r="AQ41" i="3"/>
  <c r="AU41" i="3" s="1"/>
  <c r="AQ40" i="3"/>
  <c r="AU40" i="3" s="1"/>
  <c r="AQ39" i="3"/>
  <c r="AU39" i="3" s="1"/>
  <c r="AQ38" i="3"/>
  <c r="AU38" i="3" s="1"/>
  <c r="AQ37" i="3"/>
  <c r="AU37" i="3" s="1"/>
  <c r="AQ36" i="3"/>
  <c r="AU36" i="3" s="1"/>
  <c r="AQ35" i="3"/>
  <c r="AU35" i="3" s="1"/>
  <c r="AQ34" i="3"/>
  <c r="AU34" i="3" s="1"/>
  <c r="AQ33" i="3"/>
  <c r="AU33" i="3" s="1"/>
  <c r="AQ32" i="3"/>
  <c r="AU32" i="3" s="1"/>
  <c r="AQ31" i="3"/>
  <c r="AU31" i="3" s="1"/>
  <c r="AQ30" i="3"/>
  <c r="AU30" i="3" s="1"/>
  <c r="AQ29" i="3"/>
  <c r="AU29" i="3" s="1"/>
  <c r="AQ28" i="3"/>
  <c r="AU28" i="3" s="1"/>
  <c r="AQ27" i="3"/>
  <c r="AU27" i="3" s="1"/>
  <c r="AQ26" i="3"/>
  <c r="AU26" i="3" s="1"/>
  <c r="AQ25" i="3"/>
  <c r="AU25" i="3" s="1"/>
  <c r="AQ24" i="3"/>
  <c r="AU24" i="3" s="1"/>
  <c r="AQ23" i="3"/>
  <c r="AU23" i="3" s="1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23" i="3"/>
  <c r="M36" i="3"/>
  <c r="L36" i="3"/>
  <c r="K36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27" i="3"/>
  <c r="L27" i="3"/>
  <c r="K27" i="3"/>
  <c r="C27" i="3"/>
  <c r="M23" i="3"/>
  <c r="L23" i="3"/>
  <c r="K23" i="3"/>
  <c r="I23" i="3"/>
  <c r="D23" i="3"/>
  <c r="AS23" i="3" s="1"/>
  <c r="C23" i="3"/>
  <c r="B23" i="3"/>
  <c r="AV23" i="3" s="1"/>
  <c r="M24" i="3"/>
  <c r="L24" i="3"/>
  <c r="K24" i="3"/>
  <c r="E24" i="3"/>
  <c r="D24" i="3"/>
  <c r="AS24" i="3" s="1"/>
  <c r="C24" i="3"/>
  <c r="B24" i="3"/>
  <c r="AV24" i="3" s="1"/>
  <c r="M25" i="3"/>
  <c r="L25" i="3"/>
  <c r="K25" i="3"/>
  <c r="I25" i="3"/>
  <c r="D25" i="3"/>
  <c r="AS25" i="3" s="1"/>
  <c r="C25" i="3"/>
  <c r="B25" i="3"/>
  <c r="AV25" i="3" s="1"/>
  <c r="B32" i="3"/>
  <c r="AV32" i="3" s="1"/>
  <c r="C46" i="3"/>
  <c r="C47" i="3"/>
  <c r="C45" i="3"/>
  <c r="D27" i="3"/>
  <c r="AS27" i="3" s="1"/>
  <c r="D28" i="3"/>
  <c r="AS28" i="3" s="1"/>
  <c r="D29" i="3"/>
  <c r="AS29" i="3" s="1"/>
  <c r="D30" i="3"/>
  <c r="AS30" i="3" s="1"/>
  <c r="D31" i="3"/>
  <c r="AS31" i="3" s="1"/>
  <c r="D32" i="3"/>
  <c r="AS32" i="3" s="1"/>
  <c r="D33" i="3"/>
  <c r="AS33" i="3" s="1"/>
  <c r="D34" i="3"/>
  <c r="AS34" i="3" s="1"/>
  <c r="D35" i="3"/>
  <c r="AS35" i="3" s="1"/>
  <c r="D36" i="3"/>
  <c r="AS36" i="3" s="1"/>
  <c r="D37" i="3"/>
  <c r="AS37" i="3" s="1"/>
  <c r="D38" i="3"/>
  <c r="AS38" i="3" s="1"/>
  <c r="D39" i="3"/>
  <c r="AS39" i="3" s="1"/>
  <c r="D40" i="3"/>
  <c r="AS40" i="3" s="1"/>
  <c r="D41" i="3"/>
  <c r="AS41" i="3" s="1"/>
  <c r="D42" i="3"/>
  <c r="AS42" i="3" s="1"/>
  <c r="D43" i="3"/>
  <c r="AS43" i="3" s="1"/>
  <c r="D44" i="3"/>
  <c r="AS44" i="3" s="1"/>
  <c r="D45" i="3"/>
  <c r="AS45" i="3" s="1"/>
  <c r="D46" i="3"/>
  <c r="AS46" i="3" s="1"/>
  <c r="D47" i="3"/>
  <c r="AS47" i="3" s="1"/>
  <c r="D26" i="3"/>
  <c r="AS26" i="3" s="1"/>
  <c r="AD47" i="3"/>
  <c r="AY47" i="3" s="1"/>
  <c r="AE47" i="3"/>
  <c r="AZ47" i="3" s="1"/>
  <c r="AF47" i="3"/>
  <c r="BB47" i="3" s="1"/>
  <c r="AG47" i="3"/>
  <c r="BC47" i="3" s="1"/>
  <c r="AH47" i="3"/>
  <c r="BD47" i="3" s="1"/>
  <c r="J47" i="3"/>
  <c r="AC47" i="3"/>
  <c r="AX47" i="3" s="1"/>
  <c r="AD46" i="3"/>
  <c r="AY46" i="3" s="1"/>
  <c r="AE46" i="3"/>
  <c r="AZ46" i="3" s="1"/>
  <c r="AF46" i="3"/>
  <c r="BB46" i="3" s="1"/>
  <c r="AG46" i="3"/>
  <c r="BC46" i="3" s="1"/>
  <c r="AH46" i="3"/>
  <c r="J46" i="3" s="1"/>
  <c r="AC46" i="3"/>
  <c r="AX46" i="3" s="1"/>
  <c r="AD45" i="3"/>
  <c r="AY45" i="3" s="1"/>
  <c r="AE45" i="3"/>
  <c r="AZ45" i="3" s="1"/>
  <c r="AF45" i="3"/>
  <c r="BB45" i="3" s="1"/>
  <c r="AG45" i="3"/>
  <c r="BC45" i="3" s="1"/>
  <c r="AH45" i="3"/>
  <c r="BD45" i="3" s="1"/>
  <c r="AC45" i="3"/>
  <c r="AX45" i="3" s="1"/>
  <c r="AD44" i="3"/>
  <c r="AY44" i="3" s="1"/>
  <c r="AE44" i="3"/>
  <c r="AZ44" i="3" s="1"/>
  <c r="AF44" i="3"/>
  <c r="H44" i="3" s="1"/>
  <c r="AG44" i="3"/>
  <c r="BC44" i="3" s="1"/>
  <c r="AH44" i="3"/>
  <c r="BD44" i="3" s="1"/>
  <c r="AC44" i="3"/>
  <c r="AX44" i="3" s="1"/>
  <c r="AD43" i="3"/>
  <c r="AY43" i="3" s="1"/>
  <c r="AE43" i="3"/>
  <c r="AZ43" i="3" s="1"/>
  <c r="AF43" i="3"/>
  <c r="BB43" i="3" s="1"/>
  <c r="AG43" i="3"/>
  <c r="BC43" i="3" s="1"/>
  <c r="AH43" i="3"/>
  <c r="J43" i="3" s="1"/>
  <c r="I43" i="3"/>
  <c r="AC43" i="3"/>
  <c r="AX43" i="3" s="1"/>
  <c r="AD42" i="3"/>
  <c r="AY42" i="3" s="1"/>
  <c r="AE42" i="3"/>
  <c r="AZ42" i="3" s="1"/>
  <c r="AF42" i="3"/>
  <c r="BB42" i="3" s="1"/>
  <c r="AG42" i="3"/>
  <c r="BC42" i="3" s="1"/>
  <c r="AH42" i="3"/>
  <c r="J42" i="3" s="1"/>
  <c r="I42" i="3"/>
  <c r="AC42" i="3"/>
  <c r="AX42" i="3" s="1"/>
  <c r="Z53" i="3"/>
  <c r="AD41" i="3"/>
  <c r="AY41" i="3" s="1"/>
  <c r="AE41" i="3"/>
  <c r="G41" i="3" s="1"/>
  <c r="AF41" i="3"/>
  <c r="BB41" i="3" s="1"/>
  <c r="AG41" i="3"/>
  <c r="I41" i="3" s="1"/>
  <c r="AH41" i="3"/>
  <c r="J41" i="3" s="1"/>
  <c r="AC41" i="3"/>
  <c r="AX41" i="3" s="1"/>
  <c r="AD40" i="3"/>
  <c r="AY40" i="3" s="1"/>
  <c r="AE40" i="3"/>
  <c r="AZ40" i="3" s="1"/>
  <c r="AF40" i="3"/>
  <c r="BB40" i="3" s="1"/>
  <c r="AG40" i="3"/>
  <c r="BC40" i="3" s="1"/>
  <c r="AH40" i="3"/>
  <c r="BD40" i="3" s="1"/>
  <c r="AC40" i="3"/>
  <c r="AX40" i="3" s="1"/>
  <c r="AD39" i="3"/>
  <c r="AY39" i="3" s="1"/>
  <c r="AE39" i="3"/>
  <c r="AZ39" i="3" s="1"/>
  <c r="AF39" i="3"/>
  <c r="BB39" i="3" s="1"/>
  <c r="AG39" i="3"/>
  <c r="BC39" i="3" s="1"/>
  <c r="AH39" i="3"/>
  <c r="BD39" i="3" s="1"/>
  <c r="H39" i="3"/>
  <c r="I39" i="3"/>
  <c r="AC39" i="3"/>
  <c r="AX39" i="3" s="1"/>
  <c r="AD38" i="3"/>
  <c r="AY38" i="3" s="1"/>
  <c r="AE38" i="3"/>
  <c r="AZ38" i="3" s="1"/>
  <c r="AF38" i="3"/>
  <c r="H38" i="3" s="1"/>
  <c r="AG38" i="3"/>
  <c r="BC38" i="3" s="1"/>
  <c r="AH38" i="3"/>
  <c r="J38" i="3" s="1"/>
  <c r="I38" i="3"/>
  <c r="AC38" i="3"/>
  <c r="AX38" i="3" s="1"/>
  <c r="AD37" i="3"/>
  <c r="AY37" i="3" s="1"/>
  <c r="AE37" i="3"/>
  <c r="AZ37" i="3" s="1"/>
  <c r="AF37" i="3"/>
  <c r="BB37" i="3" s="1"/>
  <c r="AG37" i="3"/>
  <c r="BC37" i="3" s="1"/>
  <c r="AH37" i="3"/>
  <c r="J37" i="3" s="1"/>
  <c r="AC37" i="3"/>
  <c r="AX37" i="3" s="1"/>
  <c r="AD36" i="3"/>
  <c r="AY36" i="3" s="1"/>
  <c r="AE36" i="3"/>
  <c r="AZ36" i="3" s="1"/>
  <c r="AF36" i="3"/>
  <c r="BB36" i="3" s="1"/>
  <c r="AG36" i="3"/>
  <c r="I36" i="3" s="1"/>
  <c r="AH36" i="3"/>
  <c r="J36" i="3" s="1"/>
  <c r="AC36" i="3"/>
  <c r="AX36" i="3" s="1"/>
  <c r="G36" i="3"/>
  <c r="AD35" i="3"/>
  <c r="AY35" i="3" s="1"/>
  <c r="AE35" i="3"/>
  <c r="AZ35" i="3" s="1"/>
  <c r="AF35" i="3"/>
  <c r="BB35" i="3" s="1"/>
  <c r="AG35" i="3"/>
  <c r="BC35" i="3" s="1"/>
  <c r="AH35" i="3"/>
  <c r="BD35" i="3" s="1"/>
  <c r="AC35" i="3"/>
  <c r="AX35" i="3" s="1"/>
  <c r="AD34" i="3"/>
  <c r="AY34" i="3" s="1"/>
  <c r="AE34" i="3"/>
  <c r="G34" i="3" s="1"/>
  <c r="AF34" i="3"/>
  <c r="H34" i="3" s="1"/>
  <c r="AG34" i="3"/>
  <c r="I34" i="3" s="1"/>
  <c r="AH34" i="3"/>
  <c r="BD34" i="3" s="1"/>
  <c r="AC34" i="3"/>
  <c r="AX34" i="3" s="1"/>
  <c r="AD33" i="3"/>
  <c r="AY33" i="3" s="1"/>
  <c r="AE33" i="3"/>
  <c r="AZ33" i="3" s="1"/>
  <c r="AF33" i="3"/>
  <c r="H33" i="3" s="1"/>
  <c r="AG33" i="3"/>
  <c r="I33" i="3" s="1"/>
  <c r="AH33" i="3"/>
  <c r="J33" i="3" s="1"/>
  <c r="AC33" i="3"/>
  <c r="AX33" i="3" s="1"/>
  <c r="AD32" i="3"/>
  <c r="AY32" i="3" s="1"/>
  <c r="AE32" i="3"/>
  <c r="G32" i="3" s="1"/>
  <c r="AF32" i="3"/>
  <c r="BB32" i="3" s="1"/>
  <c r="AG32" i="3"/>
  <c r="BC32" i="3" s="1"/>
  <c r="AH32" i="3"/>
  <c r="J32" i="3" s="1"/>
  <c r="H32" i="3"/>
  <c r="AC32" i="3"/>
  <c r="AX32" i="3" s="1"/>
  <c r="AD31" i="3"/>
  <c r="AY31" i="3" s="1"/>
  <c r="AE31" i="3"/>
  <c r="G31" i="3" s="1"/>
  <c r="AF31" i="3"/>
  <c r="H31" i="3" s="1"/>
  <c r="AG31" i="3"/>
  <c r="BC31" i="3" s="1"/>
  <c r="AH31" i="3"/>
  <c r="BD31" i="3" s="1"/>
  <c r="I31" i="3"/>
  <c r="J31" i="3"/>
  <c r="AC31" i="3"/>
  <c r="AX31" i="3" s="1"/>
  <c r="AD30" i="3"/>
  <c r="AY30" i="3" s="1"/>
  <c r="AE30" i="3"/>
  <c r="AZ30" i="3" s="1"/>
  <c r="AF30" i="3"/>
  <c r="BB30" i="3" s="1"/>
  <c r="AG30" i="3"/>
  <c r="BC30" i="3" s="1"/>
  <c r="AH30" i="3"/>
  <c r="J30" i="3" s="1"/>
  <c r="H30" i="3"/>
  <c r="I30" i="3"/>
  <c r="AC30" i="3"/>
  <c r="AX30" i="3" s="1"/>
  <c r="AD29" i="3"/>
  <c r="AY29" i="3" s="1"/>
  <c r="AE29" i="3"/>
  <c r="AZ29" i="3" s="1"/>
  <c r="AF29" i="3"/>
  <c r="BB29" i="3" s="1"/>
  <c r="AG29" i="3"/>
  <c r="I29" i="3" s="1"/>
  <c r="AH29" i="3"/>
  <c r="J29" i="3" s="1"/>
  <c r="AC29" i="3"/>
  <c r="AX29" i="3" s="1"/>
  <c r="AD28" i="3"/>
  <c r="AY28" i="3" s="1"/>
  <c r="AE28" i="3"/>
  <c r="AZ28" i="3" s="1"/>
  <c r="AF28" i="3"/>
  <c r="H28" i="3" s="1"/>
  <c r="AG28" i="3"/>
  <c r="BC28" i="3" s="1"/>
  <c r="AH28" i="3"/>
  <c r="BD28" i="3" s="1"/>
  <c r="AC28" i="3"/>
  <c r="AX28" i="3" s="1"/>
  <c r="AD27" i="3"/>
  <c r="AY27" i="3" s="1"/>
  <c r="AE27" i="3"/>
  <c r="AZ27" i="3" s="1"/>
  <c r="AF27" i="3"/>
  <c r="BB27" i="3" s="1"/>
  <c r="AG27" i="3"/>
  <c r="BC27" i="3" s="1"/>
  <c r="AH27" i="3"/>
  <c r="BD27" i="3" s="1"/>
  <c r="AC27" i="3"/>
  <c r="AX27" i="3" s="1"/>
  <c r="AD25" i="3"/>
  <c r="AY25" i="3" s="1"/>
  <c r="AE25" i="3"/>
  <c r="AZ25" i="3" s="1"/>
  <c r="AF25" i="3"/>
  <c r="BB25" i="3" s="1"/>
  <c r="AG25" i="3"/>
  <c r="BC25" i="3" s="1"/>
  <c r="AH25" i="3"/>
  <c r="J25" i="3" s="1"/>
  <c r="AC25" i="3"/>
  <c r="E25" i="3" s="1"/>
  <c r="AD24" i="3"/>
  <c r="AY24" i="3" s="1"/>
  <c r="AE24" i="3"/>
  <c r="AZ24" i="3" s="1"/>
  <c r="AF24" i="3"/>
  <c r="H24" i="3" s="1"/>
  <c r="AG24" i="3"/>
  <c r="I24" i="3" s="1"/>
  <c r="AH24" i="3"/>
  <c r="BD24" i="3" s="1"/>
  <c r="AC24" i="3"/>
  <c r="AX24" i="3" s="1"/>
  <c r="M26" i="3"/>
  <c r="L26" i="3"/>
  <c r="K26" i="3"/>
  <c r="C26" i="3"/>
  <c r="B26" i="3"/>
  <c r="AV26" i="3" s="1"/>
  <c r="AD23" i="3"/>
  <c r="AY23" i="3" s="1"/>
  <c r="AE23" i="3"/>
  <c r="AZ23" i="3" s="1"/>
  <c r="AF23" i="3"/>
  <c r="BB23" i="3" s="1"/>
  <c r="AG23" i="3"/>
  <c r="BC23" i="3" s="1"/>
  <c r="AH23" i="3"/>
  <c r="BD23" i="3" s="1"/>
  <c r="AC23" i="3"/>
  <c r="E23" i="3" s="1"/>
  <c r="I27" i="3"/>
  <c r="G28" i="3"/>
  <c r="I28" i="3"/>
  <c r="J28" i="3"/>
  <c r="G29" i="3"/>
  <c r="I32" i="3"/>
  <c r="G33" i="3"/>
  <c r="J34" i="3"/>
  <c r="G35" i="3"/>
  <c r="J35" i="3"/>
  <c r="G37" i="3"/>
  <c r="H37" i="3"/>
  <c r="I37" i="3"/>
  <c r="G38" i="3"/>
  <c r="G39" i="3"/>
  <c r="J39" i="3"/>
  <c r="G40" i="3"/>
  <c r="H40" i="3"/>
  <c r="I40" i="3"/>
  <c r="J40" i="3"/>
  <c r="H41" i="3"/>
  <c r="G42" i="3"/>
  <c r="H43" i="3"/>
  <c r="G44" i="3"/>
  <c r="I44" i="3"/>
  <c r="J44" i="3"/>
  <c r="G45" i="3"/>
  <c r="H45" i="3"/>
  <c r="I45" i="3"/>
  <c r="G46" i="3"/>
  <c r="H46" i="3"/>
  <c r="I46" i="3"/>
  <c r="G47" i="3"/>
  <c r="H47" i="3"/>
  <c r="V7" i="21" l="1"/>
  <c r="H9" i="21" s="1"/>
  <c r="K4" i="21"/>
  <c r="L15" i="21"/>
  <c r="M6" i="21"/>
  <c r="F25" i="21"/>
  <c r="E17" i="21"/>
  <c r="E26" i="21"/>
  <c r="L12" i="21"/>
  <c r="M3" i="21"/>
  <c r="R2" i="15"/>
  <c r="R3" i="15"/>
  <c r="D25" i="14"/>
  <c r="H36" i="3"/>
  <c r="J45" i="3"/>
  <c r="G43" i="3"/>
  <c r="I35" i="3"/>
  <c r="H29" i="3"/>
  <c r="H27" i="3"/>
  <c r="E41" i="3"/>
  <c r="F25" i="3"/>
  <c r="J24" i="3"/>
  <c r="F23" i="3"/>
  <c r="AZ31" i="3"/>
  <c r="BD41" i="3"/>
  <c r="BC36" i="3"/>
  <c r="BD33" i="3"/>
  <c r="BB31" i="3"/>
  <c r="BD25" i="3"/>
  <c r="J27" i="3"/>
  <c r="G30" i="3"/>
  <c r="H42" i="3"/>
  <c r="H35" i="3"/>
  <c r="G27" i="3"/>
  <c r="G25" i="3"/>
  <c r="G23" i="3"/>
  <c r="BD46" i="3"/>
  <c r="BB44" i="3"/>
  <c r="BC41" i="3"/>
  <c r="BD38" i="3"/>
  <c r="BC33" i="3"/>
  <c r="BD30" i="3"/>
  <c r="BB28" i="3"/>
  <c r="H25" i="3"/>
  <c r="H23" i="3"/>
  <c r="AZ41" i="3"/>
  <c r="BD43" i="3"/>
  <c r="BB33" i="3"/>
  <c r="BB38" i="3"/>
  <c r="BD32" i="3"/>
  <c r="I47" i="3"/>
  <c r="F24" i="3"/>
  <c r="J23" i="3"/>
  <c r="AX25" i="3"/>
  <c r="BD37" i="3"/>
  <c r="BD29" i="3"/>
  <c r="BC24" i="3"/>
  <c r="G24" i="3"/>
  <c r="AX23" i="3"/>
  <c r="AZ32" i="3"/>
  <c r="BD42" i="3"/>
  <c r="BC29" i="3"/>
  <c r="BB24" i="3"/>
  <c r="BC34" i="3"/>
  <c r="AZ34" i="3"/>
  <c r="BD36" i="3"/>
  <c r="BB34" i="3"/>
  <c r="J51" i="3"/>
  <c r="I51" i="3"/>
  <c r="H51" i="3"/>
  <c r="G51" i="3"/>
  <c r="AL50" i="3"/>
  <c r="AM50" i="3"/>
  <c r="AN50" i="3"/>
  <c r="AO23" i="3"/>
  <c r="AO24" i="3"/>
  <c r="AO25" i="3"/>
  <c r="AO26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27" i="3"/>
  <c r="AF50" i="3"/>
  <c r="AG50" i="3"/>
  <c r="AH50" i="3"/>
  <c r="AD26" i="3"/>
  <c r="AE26" i="3"/>
  <c r="AF26" i="3"/>
  <c r="AG26" i="3"/>
  <c r="AH26" i="3"/>
  <c r="AC26" i="3"/>
  <c r="Y24" i="3"/>
  <c r="W25" i="3"/>
  <c r="W27" i="3"/>
  <c r="F27" i="3"/>
  <c r="W36" i="3"/>
  <c r="F36" i="3"/>
  <c r="E39" i="3"/>
  <c r="X45" i="3"/>
  <c r="W47" i="3"/>
  <c r="X47" i="3"/>
  <c r="W24" i="3"/>
  <c r="Y27" i="3"/>
  <c r="E34" i="3"/>
  <c r="E38" i="3"/>
  <c r="F39" i="3"/>
  <c r="E42" i="3"/>
  <c r="X23" i="3"/>
  <c r="W23" i="3"/>
  <c r="W6" i="3"/>
  <c r="X6" i="3"/>
  <c r="Y6" i="3"/>
  <c r="W7" i="3"/>
  <c r="X7" i="3"/>
  <c r="Y7" i="3"/>
  <c r="W8" i="3"/>
  <c r="X8" i="3"/>
  <c r="Y8" i="3"/>
  <c r="W9" i="3"/>
  <c r="X9" i="3"/>
  <c r="Y9" i="3"/>
  <c r="W10" i="3"/>
  <c r="X10" i="3"/>
  <c r="Y10" i="3"/>
  <c r="W11" i="3"/>
  <c r="X11" i="3"/>
  <c r="Y11" i="3"/>
  <c r="W12" i="3"/>
  <c r="X12" i="3"/>
  <c r="Y12" i="3"/>
  <c r="W13" i="3"/>
  <c r="X13" i="3"/>
  <c r="Y13" i="3"/>
  <c r="W14" i="3"/>
  <c r="X14" i="3"/>
  <c r="Y14" i="3"/>
  <c r="W15" i="3"/>
  <c r="X15" i="3"/>
  <c r="Y15" i="3"/>
  <c r="W16" i="3"/>
  <c r="X16" i="3"/>
  <c r="Y16" i="3"/>
  <c r="W17" i="3"/>
  <c r="X17" i="3"/>
  <c r="Y17" i="3"/>
  <c r="W18" i="3"/>
  <c r="X18" i="3"/>
  <c r="Y18" i="3"/>
  <c r="W19" i="3"/>
  <c r="X19" i="3"/>
  <c r="Y19" i="3"/>
  <c r="W20" i="3"/>
  <c r="X20" i="3"/>
  <c r="Y20" i="3"/>
  <c r="W21" i="3"/>
  <c r="X21" i="3"/>
  <c r="Y21" i="3"/>
  <c r="W22" i="3"/>
  <c r="X22" i="3"/>
  <c r="Y22" i="3"/>
  <c r="X25" i="3"/>
  <c r="Y25" i="3"/>
  <c r="X27" i="3"/>
  <c r="X42" i="3"/>
  <c r="Y42" i="3"/>
  <c r="W45" i="3"/>
  <c r="Y45" i="3"/>
  <c r="Y47" i="3"/>
  <c r="M39" i="3"/>
  <c r="L39" i="3"/>
  <c r="K39" i="3"/>
  <c r="C39" i="3"/>
  <c r="M38" i="3"/>
  <c r="L38" i="3"/>
  <c r="K38" i="3"/>
  <c r="C38" i="3"/>
  <c r="M37" i="3"/>
  <c r="L37" i="3"/>
  <c r="K37" i="3"/>
  <c r="F37" i="3"/>
  <c r="E37" i="3"/>
  <c r="C37" i="3"/>
  <c r="F42" i="3"/>
  <c r="F45" i="3"/>
  <c r="E45" i="3"/>
  <c r="AK50" i="3"/>
  <c r="F46" i="3"/>
  <c r="B46" i="3"/>
  <c r="AV46" i="3" s="1"/>
  <c r="E44" i="3"/>
  <c r="C44" i="3"/>
  <c r="B44" i="3"/>
  <c r="AV44" i="3" s="1"/>
  <c r="F43" i="3"/>
  <c r="E43" i="3"/>
  <c r="C43" i="3"/>
  <c r="B43" i="3"/>
  <c r="AV43" i="3" s="1"/>
  <c r="M41" i="3"/>
  <c r="L41" i="3"/>
  <c r="K41" i="3"/>
  <c r="F41" i="3"/>
  <c r="C41" i="3"/>
  <c r="B41" i="3"/>
  <c r="AV41" i="3" s="1"/>
  <c r="M40" i="3"/>
  <c r="L40" i="3"/>
  <c r="K40" i="3"/>
  <c r="F40" i="3"/>
  <c r="E40" i="3"/>
  <c r="C40" i="3"/>
  <c r="B40" i="3"/>
  <c r="AV40" i="3" s="1"/>
  <c r="K62" i="3"/>
  <c r="G35" i="12"/>
  <c r="D30" i="12"/>
  <c r="D29" i="12"/>
  <c r="J28" i="12"/>
  <c r="D28" i="12"/>
  <c r="D31" i="12" s="1"/>
  <c r="G24" i="12"/>
  <c r="D24" i="12"/>
  <c r="G23" i="12"/>
  <c r="G25" i="12" s="1"/>
  <c r="G22" i="12"/>
  <c r="G21" i="12"/>
  <c r="O15" i="12"/>
  <c r="O14" i="12"/>
  <c r="N14" i="12"/>
  <c r="O13" i="12"/>
  <c r="N13" i="12"/>
  <c r="O12" i="12"/>
  <c r="O16" i="12" s="1"/>
  <c r="N12" i="12"/>
  <c r="Y6" i="12"/>
  <c r="C24" i="12" s="1"/>
  <c r="Q6" i="12"/>
  <c r="F6" i="12"/>
  <c r="AC5" i="12"/>
  <c r="Y5" i="12"/>
  <c r="C23" i="12" s="1"/>
  <c r="Q5" i="12"/>
  <c r="F5" i="12"/>
  <c r="Y4" i="12"/>
  <c r="C22" i="12" s="1"/>
  <c r="F4" i="12"/>
  <c r="AC3" i="12"/>
  <c r="Y3" i="12"/>
  <c r="Y12" i="12" s="1"/>
  <c r="O3" i="12"/>
  <c r="F3" i="12"/>
  <c r="AC1" i="12"/>
  <c r="AC6" i="12" s="1"/>
  <c r="AI50" i="3"/>
  <c r="AJ50" i="3"/>
  <c r="B35" i="3"/>
  <c r="AV35" i="3" s="1"/>
  <c r="C35" i="3"/>
  <c r="E35" i="3"/>
  <c r="F35" i="3"/>
  <c r="K35" i="3"/>
  <c r="L35" i="3"/>
  <c r="M35" i="3"/>
  <c r="B34" i="3"/>
  <c r="AV34" i="3" s="1"/>
  <c r="C34" i="3"/>
  <c r="X34" i="3" s="1"/>
  <c r="F34" i="3"/>
  <c r="K34" i="3"/>
  <c r="L34" i="3"/>
  <c r="M34" i="3"/>
  <c r="W5" i="15" l="1"/>
  <c r="U2" i="15"/>
  <c r="Y2" i="15" s="1"/>
  <c r="K7" i="21"/>
  <c r="L4" i="21"/>
  <c r="K13" i="21"/>
  <c r="K16" i="21" s="1"/>
  <c r="K17" i="21" s="1"/>
  <c r="M15" i="21"/>
  <c r="N6" i="21"/>
  <c r="N15" i="21" s="1"/>
  <c r="S6" i="21"/>
  <c r="N3" i="21"/>
  <c r="M12" i="21"/>
  <c r="D34" i="14"/>
  <c r="D21" i="12"/>
  <c r="C21" i="12"/>
  <c r="E26" i="3"/>
  <c r="AX26" i="3"/>
  <c r="AX50" i="3" s="1"/>
  <c r="H26" i="3"/>
  <c r="H50" i="3" s="1"/>
  <c r="BB26" i="3"/>
  <c r="BB50" i="3" s="1"/>
  <c r="L62" i="3"/>
  <c r="J26" i="3"/>
  <c r="J50" i="3" s="1"/>
  <c r="BD26" i="3"/>
  <c r="BD50" i="3" s="1"/>
  <c r="AC4" i="12"/>
  <c r="I26" i="3"/>
  <c r="I50" i="3" s="1"/>
  <c r="I52" i="3" s="1"/>
  <c r="BC26" i="3"/>
  <c r="BC50" i="3" s="1"/>
  <c r="G26" i="3"/>
  <c r="AZ26" i="3"/>
  <c r="AZ50" i="3" s="1"/>
  <c r="F26" i="3"/>
  <c r="AY26" i="3"/>
  <c r="AY50" i="3" s="1"/>
  <c r="Y39" i="3"/>
  <c r="W41" i="3"/>
  <c r="J52" i="3"/>
  <c r="H52" i="3"/>
  <c r="X35" i="3"/>
  <c r="W43" i="3"/>
  <c r="W38" i="3"/>
  <c r="W44" i="3"/>
  <c r="X46" i="3"/>
  <c r="W37" i="3"/>
  <c r="W35" i="3"/>
  <c r="W40" i="3"/>
  <c r="Y41" i="3"/>
  <c r="X39" i="3"/>
  <c r="W39" i="3"/>
  <c r="Y34" i="3"/>
  <c r="X38" i="3"/>
  <c r="X44" i="3"/>
  <c r="X41" i="3"/>
  <c r="Y37" i="3"/>
  <c r="W34" i="3"/>
  <c r="X37" i="3"/>
  <c r="W46" i="3"/>
  <c r="Y40" i="3"/>
  <c r="X40" i="3"/>
  <c r="Y38" i="3"/>
  <c r="X43" i="3"/>
  <c r="Y35" i="3"/>
  <c r="Y43" i="3"/>
  <c r="E27" i="3"/>
  <c r="AD50" i="3"/>
  <c r="X36" i="3"/>
  <c r="E47" i="3"/>
  <c r="F44" i="3"/>
  <c r="E46" i="3"/>
  <c r="Y44" i="3"/>
  <c r="W42" i="3"/>
  <c r="Y36" i="3"/>
  <c r="F47" i="3"/>
  <c r="AE50" i="3"/>
  <c r="E36" i="3"/>
  <c r="Y46" i="3"/>
  <c r="X24" i="3"/>
  <c r="F38" i="3"/>
  <c r="Y23" i="3"/>
  <c r="AI51" i="3"/>
  <c r="AJ51" i="3"/>
  <c r="Q3" i="12"/>
  <c r="AA4" i="12"/>
  <c r="D22" i="12"/>
  <c r="D25" i="12" s="1"/>
  <c r="D34" i="12" s="1"/>
  <c r="AA5" i="12"/>
  <c r="D23" i="12"/>
  <c r="Q4" i="12"/>
  <c r="AA6" i="12"/>
  <c r="M62" i="3"/>
  <c r="AK51" i="3" s="1"/>
  <c r="AA3" i="12"/>
  <c r="O7" i="12"/>
  <c r="V9" i="21" l="1"/>
  <c r="W9" i="21" s="1"/>
  <c r="L13" i="21"/>
  <c r="L16" i="21" s="1"/>
  <c r="L17" i="21" s="1"/>
  <c r="L7" i="21"/>
  <c r="Q3" i="21"/>
  <c r="N12" i="21"/>
  <c r="M29" i="3"/>
  <c r="M30" i="3"/>
  <c r="M31" i="3"/>
  <c r="M32" i="3"/>
  <c r="M33" i="3"/>
  <c r="M28" i="3"/>
  <c r="L29" i="3"/>
  <c r="L30" i="3"/>
  <c r="L31" i="3"/>
  <c r="L32" i="3"/>
  <c r="L33" i="3"/>
  <c r="L28" i="3"/>
  <c r="K29" i="3"/>
  <c r="K30" i="3"/>
  <c r="K31" i="3"/>
  <c r="K32" i="3"/>
  <c r="K33" i="3"/>
  <c r="K28" i="3"/>
  <c r="C29" i="3"/>
  <c r="C30" i="3"/>
  <c r="C31" i="3"/>
  <c r="C32" i="3"/>
  <c r="C33" i="3"/>
  <c r="C28" i="3"/>
  <c r="B31" i="3"/>
  <c r="AV31" i="3" s="1"/>
  <c r="B33" i="3"/>
  <c r="AV33" i="3" s="1"/>
  <c r="B30" i="3"/>
  <c r="AV30" i="3" s="1"/>
  <c r="B29" i="3"/>
  <c r="AV29" i="3" s="1"/>
  <c r="B28" i="3"/>
  <c r="AV28" i="3" s="1"/>
  <c r="E28" i="3"/>
  <c r="F28" i="3"/>
  <c r="E29" i="3"/>
  <c r="F29" i="3"/>
  <c r="E30" i="3"/>
  <c r="F30" i="3"/>
  <c r="E31" i="3"/>
  <c r="E51" i="3" s="1"/>
  <c r="F31" i="3"/>
  <c r="F51" i="3" s="1"/>
  <c r="E32" i="3"/>
  <c r="F32" i="3"/>
  <c r="E33" i="3"/>
  <c r="F33" i="3"/>
  <c r="Q50" i="3"/>
  <c r="R50" i="3"/>
  <c r="S50" i="3"/>
  <c r="AC50" i="3"/>
  <c r="V10" i="21" l="1"/>
  <c r="M5" i="21" s="1"/>
  <c r="V11" i="21"/>
  <c r="M4" i="21"/>
  <c r="Y28" i="3"/>
  <c r="X28" i="3"/>
  <c r="W28" i="3"/>
  <c r="W33" i="3"/>
  <c r="X33" i="3"/>
  <c r="Y33" i="3"/>
  <c r="W29" i="3"/>
  <c r="X29" i="3"/>
  <c r="Y29" i="3"/>
  <c r="W32" i="3"/>
  <c r="X32" i="3"/>
  <c r="Y32" i="3"/>
  <c r="X31" i="3"/>
  <c r="Y31" i="3"/>
  <c r="W31" i="3"/>
  <c r="X30" i="3"/>
  <c r="W30" i="3"/>
  <c r="Y30" i="3"/>
  <c r="L50" i="3"/>
  <c r="K50" i="3"/>
  <c r="N4" i="21" l="1"/>
  <c r="M13" i="21"/>
  <c r="S4" i="21"/>
  <c r="M7" i="21"/>
  <c r="S5" i="21"/>
  <c r="V14" i="21"/>
  <c r="W14" i="21" s="1"/>
  <c r="V15" i="21" s="1"/>
  <c r="M14" i="21"/>
  <c r="N5" i="21"/>
  <c r="R15" i="7"/>
  <c r="O6" i="7"/>
  <c r="O8" i="7"/>
  <c r="O14" i="7"/>
  <c r="O5" i="7"/>
  <c r="M16" i="21" l="1"/>
  <c r="M17" i="21" s="1"/>
  <c r="N14" i="21"/>
  <c r="Q5" i="21"/>
  <c r="N13" i="21"/>
  <c r="Q4" i="21"/>
  <c r="N7" i="21"/>
  <c r="K7" i="7"/>
  <c r="K6" i="7"/>
  <c r="Q6" i="21" l="1"/>
  <c r="O6" i="21" s="1"/>
  <c r="N16" i="21"/>
  <c r="N17" i="21" s="1"/>
  <c r="K5" i="7"/>
  <c r="O7" i="21" l="1"/>
  <c r="O15" i="21"/>
  <c r="O16" i="21" s="1"/>
  <c r="O17" i="21" s="1"/>
  <c r="K4" i="7"/>
  <c r="D30" i="9" l="1"/>
  <c r="D29" i="9"/>
  <c r="D28" i="9"/>
  <c r="D31" i="9" s="1"/>
  <c r="Y68" i="3" l="1"/>
  <c r="Y69" i="3"/>
  <c r="Y67" i="3"/>
  <c r="G24" i="9"/>
  <c r="G23" i="9"/>
  <c r="G22" i="9"/>
  <c r="G25" i="9" s="1"/>
  <c r="G21" i="9"/>
  <c r="E16" i="3"/>
  <c r="F16" i="3"/>
  <c r="G16" i="3"/>
  <c r="E17" i="3"/>
  <c r="F17" i="3"/>
  <c r="G17" i="3"/>
  <c r="E18" i="3"/>
  <c r="F18" i="3"/>
  <c r="G18" i="3"/>
  <c r="X58" i="3"/>
  <c r="X59" i="3" s="1"/>
  <c r="W58" i="3"/>
  <c r="W57" i="3"/>
  <c r="M50" i="3"/>
  <c r="E14" i="3"/>
  <c r="F14" i="3"/>
  <c r="G14" i="3"/>
  <c r="J28" i="9"/>
  <c r="G35" i="9"/>
  <c r="O15" i="9"/>
  <c r="O14" i="9"/>
  <c r="N14" i="9"/>
  <c r="O13" i="9"/>
  <c r="N13" i="9"/>
  <c r="N12" i="9"/>
  <c r="Y6" i="9"/>
  <c r="F6" i="9"/>
  <c r="F5" i="9"/>
  <c r="F4" i="9"/>
  <c r="O3" i="9"/>
  <c r="F3" i="9"/>
  <c r="AC1" i="9"/>
  <c r="AC6" i="9" s="1"/>
  <c r="Y5" i="9"/>
  <c r="C23" i="9" s="1"/>
  <c r="Q6" i="9" l="1"/>
  <c r="C24" i="9"/>
  <c r="W59" i="3"/>
  <c r="AE51" i="3"/>
  <c r="AD51" i="3"/>
  <c r="D24" i="9"/>
  <c r="Q5" i="9"/>
  <c r="D23" i="9"/>
  <c r="AA5" i="9"/>
  <c r="AC3" i="9"/>
  <c r="AC4" i="9"/>
  <c r="AC5" i="9"/>
  <c r="AA6" i="9"/>
  <c r="O12" i="9"/>
  <c r="O16" i="9" s="1"/>
  <c r="O7" i="9"/>
  <c r="Y3" i="9"/>
  <c r="C21" i="9" s="1"/>
  <c r="Y4" i="9"/>
  <c r="O24" i="5"/>
  <c r="O25" i="5"/>
  <c r="O26" i="5"/>
  <c r="O27" i="5"/>
  <c r="O28" i="5"/>
  <c r="O23" i="5"/>
  <c r="D22" i="9" l="1"/>
  <c r="C22" i="9"/>
  <c r="D21" i="9"/>
  <c r="AA3" i="9"/>
  <c r="Q3" i="9"/>
  <c r="Q4" i="9"/>
  <c r="AA4" i="9"/>
  <c r="F14" i="8"/>
  <c r="G14" i="8"/>
  <c r="D1" i="8"/>
  <c r="I1" i="8" s="1"/>
  <c r="E1" i="8"/>
  <c r="C1" i="8"/>
  <c r="F1" i="8" s="1"/>
  <c r="E13" i="8"/>
  <c r="E12" i="8"/>
  <c r="E11" i="8"/>
  <c r="E10" i="8"/>
  <c r="E9" i="8"/>
  <c r="E8" i="8"/>
  <c r="E7" i="8"/>
  <c r="E6" i="8"/>
  <c r="E5" i="8"/>
  <c r="E4" i="8"/>
  <c r="E3" i="8"/>
  <c r="E2" i="8"/>
  <c r="C4" i="8"/>
  <c r="H4" i="8" s="1"/>
  <c r="D4" i="8"/>
  <c r="I4" i="8" s="1"/>
  <c r="C7" i="8"/>
  <c r="H7" i="8" s="1"/>
  <c r="D7" i="8"/>
  <c r="C13" i="8"/>
  <c r="H13" i="8" s="1"/>
  <c r="D13" i="8"/>
  <c r="J13" i="8" s="1"/>
  <c r="A3" i="8"/>
  <c r="A4" i="8"/>
  <c r="A5" i="8"/>
  <c r="A6" i="8"/>
  <c r="A7" i="8"/>
  <c r="A8" i="8"/>
  <c r="A9" i="8"/>
  <c r="A10" i="8"/>
  <c r="A11" i="8"/>
  <c r="A12" i="8"/>
  <c r="A13" i="8"/>
  <c r="A2" i="8"/>
  <c r="B4" i="7"/>
  <c r="B3" i="8" s="1"/>
  <c r="B5" i="7"/>
  <c r="B4" i="8" s="1"/>
  <c r="B6" i="7"/>
  <c r="B5" i="8" s="1"/>
  <c r="B7" i="7"/>
  <c r="B6" i="8" s="1"/>
  <c r="B8" i="7"/>
  <c r="B7" i="8" s="1"/>
  <c r="B9" i="7"/>
  <c r="B8" i="8" s="1"/>
  <c r="B10" i="7"/>
  <c r="B9" i="8" s="1"/>
  <c r="B11" i="7"/>
  <c r="B10" i="8" s="1"/>
  <c r="B12" i="7"/>
  <c r="B11" i="8" s="1"/>
  <c r="B13" i="7"/>
  <c r="B12" i="8" s="1"/>
  <c r="B14" i="7"/>
  <c r="B13" i="8" s="1"/>
  <c r="B3" i="7"/>
  <c r="B2" i="8" s="1"/>
  <c r="H2" i="7"/>
  <c r="G2" i="7"/>
  <c r="R6" i="7"/>
  <c r="Q6" i="7"/>
  <c r="E15" i="7"/>
  <c r="G5" i="7"/>
  <c r="C4" i="7"/>
  <c r="C3" i="8" s="1"/>
  <c r="H3" i="8" s="1"/>
  <c r="C3" i="7"/>
  <c r="D3" i="7"/>
  <c r="D4" i="7"/>
  <c r="C16" i="7" l="1"/>
  <c r="D16" i="7"/>
  <c r="H13" i="7" s="1"/>
  <c r="H3" i="7"/>
  <c r="O3" i="7"/>
  <c r="D3" i="8"/>
  <c r="I3" i="8" s="1"/>
  <c r="O4" i="7"/>
  <c r="G4" i="7"/>
  <c r="G3" i="7"/>
  <c r="D2" i="8"/>
  <c r="C2" i="8"/>
  <c r="G1" i="8"/>
  <c r="E14" i="8"/>
  <c r="D25" i="9"/>
  <c r="I13" i="8"/>
  <c r="I7" i="8"/>
  <c r="H1" i="8"/>
  <c r="I2" i="8"/>
  <c r="H2" i="8"/>
  <c r="O13" i="7" l="1"/>
  <c r="D12" i="8"/>
  <c r="C26" i="7"/>
  <c r="H12" i="7"/>
  <c r="H11" i="7"/>
  <c r="O11" i="7"/>
  <c r="D10" i="8"/>
  <c r="H10" i="7"/>
  <c r="O10" i="7"/>
  <c r="D9" i="8"/>
  <c r="G10" i="7"/>
  <c r="C9" i="8"/>
  <c r="H9" i="8" s="1"/>
  <c r="H16" i="7"/>
  <c r="G16" i="7"/>
  <c r="G9" i="7"/>
  <c r="D34" i="9"/>
  <c r="N7" i="7"/>
  <c r="D6" i="8"/>
  <c r="I6" i="8" s="1"/>
  <c r="C6" i="8"/>
  <c r="H6" i="8" s="1"/>
  <c r="G6" i="7"/>
  <c r="C5" i="8"/>
  <c r="D5" i="8"/>
  <c r="J5" i="8" s="1"/>
  <c r="C12" i="8" l="1"/>
  <c r="H12" i="8" s="1"/>
  <c r="G13" i="7"/>
  <c r="J12" i="8"/>
  <c r="I12" i="8"/>
  <c r="C10" i="8"/>
  <c r="H10" i="8" s="1"/>
  <c r="G11" i="7"/>
  <c r="C11" i="8"/>
  <c r="H11" i="8" s="1"/>
  <c r="G12" i="7"/>
  <c r="I10" i="8"/>
  <c r="J10" i="8"/>
  <c r="O12" i="7"/>
  <c r="D11" i="8"/>
  <c r="J9" i="8"/>
  <c r="I9" i="8"/>
  <c r="H9" i="7"/>
  <c r="R30" i="7"/>
  <c r="R34" i="7" s="1"/>
  <c r="D15" i="7"/>
  <c r="H15" i="7" s="1"/>
  <c r="O9" i="7"/>
  <c r="D8" i="8"/>
  <c r="C15" i="7"/>
  <c r="G15" i="7" s="1"/>
  <c r="C8" i="8"/>
  <c r="H8" i="8" s="1"/>
  <c r="N15" i="7"/>
  <c r="R18" i="7" s="1"/>
  <c r="R16" i="7"/>
  <c r="O7" i="7"/>
  <c r="H5" i="8"/>
  <c r="I5" i="8"/>
  <c r="J7" i="8" s="1"/>
  <c r="E10" i="3"/>
  <c r="F10" i="3"/>
  <c r="G10" i="3"/>
  <c r="E11" i="3"/>
  <c r="F11" i="3"/>
  <c r="G11" i="3"/>
  <c r="E12" i="3"/>
  <c r="F12" i="3"/>
  <c r="G12" i="3"/>
  <c r="E13" i="3"/>
  <c r="F13" i="3"/>
  <c r="G13" i="3"/>
  <c r="E15" i="3"/>
  <c r="F15" i="3"/>
  <c r="G15" i="3"/>
  <c r="G19" i="3"/>
  <c r="G27" i="6"/>
  <c r="J28" i="6"/>
  <c r="C61" i="3"/>
  <c r="G7" i="3"/>
  <c r="G8" i="3"/>
  <c r="G9" i="3"/>
  <c r="F7" i="3"/>
  <c r="F8" i="3"/>
  <c r="F9" i="3"/>
  <c r="E7" i="3"/>
  <c r="E9" i="3"/>
  <c r="Y5" i="3"/>
  <c r="X5" i="3"/>
  <c r="AC6" i="6"/>
  <c r="AC1" i="6"/>
  <c r="AC4" i="6" s="1"/>
  <c r="Y1" i="6"/>
  <c r="Y6" i="6" s="1"/>
  <c r="Q6" i="6" s="1"/>
  <c r="O15" i="6"/>
  <c r="N14" i="6"/>
  <c r="N13" i="6"/>
  <c r="N12" i="6"/>
  <c r="F6" i="6"/>
  <c r="O14" i="6"/>
  <c r="F5" i="6"/>
  <c r="O13" i="6"/>
  <c r="F4" i="6"/>
  <c r="O3" i="6"/>
  <c r="F3" i="6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120" i="1"/>
  <c r="N122" i="1"/>
  <c r="O70" i="1"/>
  <c r="O71" i="1"/>
  <c r="O72" i="1"/>
  <c r="O73" i="1"/>
  <c r="O74" i="1"/>
  <c r="N22" i="1"/>
  <c r="N23" i="1"/>
  <c r="N24" i="1"/>
  <c r="N25" i="1"/>
  <c r="N26" i="1"/>
  <c r="N27" i="1"/>
  <c r="D14" i="8" l="1"/>
  <c r="J11" i="8"/>
  <c r="I11" i="8"/>
  <c r="O15" i="7"/>
  <c r="C14" i="8"/>
  <c r="H14" i="8"/>
  <c r="J8" i="8"/>
  <c r="I8" i="8"/>
  <c r="N121" i="1"/>
  <c r="N117" i="1"/>
  <c r="N118" i="1"/>
  <c r="N116" i="1"/>
  <c r="N119" i="1"/>
  <c r="AA6" i="6"/>
  <c r="Y5" i="6"/>
  <c r="AC3" i="6"/>
  <c r="D24" i="6"/>
  <c r="AC5" i="6"/>
  <c r="Y4" i="6"/>
  <c r="Y50" i="3"/>
  <c r="H6" i="12" s="1"/>
  <c r="X50" i="3"/>
  <c r="H5" i="12" s="1"/>
  <c r="J6" i="8"/>
  <c r="AC51" i="3"/>
  <c r="Y3" i="6"/>
  <c r="O7" i="6"/>
  <c r="O12" i="6"/>
  <c r="O16" i="6" s="1"/>
  <c r="D27" i="5"/>
  <c r="D26" i="5"/>
  <c r="I14" i="8" l="1"/>
  <c r="AA4" i="6"/>
  <c r="D22" i="6"/>
  <c r="Q4" i="6"/>
  <c r="AA3" i="6"/>
  <c r="D21" i="6"/>
  <c r="Q5" i="6"/>
  <c r="AA5" i="6"/>
  <c r="D23" i="6"/>
  <c r="Q3" i="6"/>
  <c r="H6" i="6"/>
  <c r="H6" i="9"/>
  <c r="H5" i="6"/>
  <c r="H5" i="9"/>
  <c r="J10" i="5"/>
  <c r="J9" i="5"/>
  <c r="D25" i="6" l="1"/>
  <c r="G79" i="3"/>
  <c r="F79" i="3"/>
  <c r="E79" i="3"/>
  <c r="E19" i="3"/>
  <c r="E73" i="3" s="1"/>
  <c r="F19" i="3"/>
  <c r="F73" i="3" s="1"/>
  <c r="G73" i="3"/>
  <c r="E20" i="3"/>
  <c r="K56" i="3" s="1"/>
  <c r="F20" i="3"/>
  <c r="F74" i="3" s="1"/>
  <c r="G20" i="3"/>
  <c r="M56" i="3" s="1"/>
  <c r="E21" i="3"/>
  <c r="E75" i="3" s="1"/>
  <c r="F21" i="3"/>
  <c r="L57" i="3" s="1"/>
  <c r="G21" i="3"/>
  <c r="G75" i="3" s="1"/>
  <c r="E22" i="3"/>
  <c r="K58" i="3" s="1"/>
  <c r="F22" i="3"/>
  <c r="F76" i="3" s="1"/>
  <c r="G22" i="3"/>
  <c r="M58" i="3" s="1"/>
  <c r="F5" i="3"/>
  <c r="G5" i="3"/>
  <c r="E5" i="3"/>
  <c r="G50" i="3" l="1"/>
  <c r="G52" i="3" s="1"/>
  <c r="F50" i="3"/>
  <c r="F52" i="3" s="1"/>
  <c r="E72" i="3"/>
  <c r="L54" i="3"/>
  <c r="G72" i="3"/>
  <c r="L58" i="3"/>
  <c r="K57" i="3"/>
  <c r="F75" i="3"/>
  <c r="M55" i="3"/>
  <c r="F72" i="3"/>
  <c r="K54" i="3"/>
  <c r="E76" i="3"/>
  <c r="G74" i="3"/>
  <c r="M54" i="3"/>
  <c r="L55" i="3"/>
  <c r="M57" i="3"/>
  <c r="L56" i="3"/>
  <c r="K55" i="3"/>
  <c r="E74" i="3"/>
  <c r="G76" i="3"/>
  <c r="H12" i="5"/>
  <c r="G12" i="5"/>
  <c r="F4" i="2"/>
  <c r="F5" i="2"/>
  <c r="F6" i="2"/>
  <c r="F3" i="2"/>
  <c r="D9" i="5"/>
  <c r="C26" i="5" s="1"/>
  <c r="D10" i="5"/>
  <c r="C27" i="5" s="1"/>
  <c r="C10" i="5"/>
  <c r="B27" i="5" s="1"/>
  <c r="C9" i="5"/>
  <c r="B26" i="5" s="1"/>
  <c r="C28" i="5" l="1"/>
  <c r="B28" i="5"/>
  <c r="G80" i="3"/>
  <c r="F80" i="3"/>
  <c r="E80" i="3"/>
  <c r="O15" i="2"/>
  <c r="O5" i="2"/>
  <c r="O14" i="2" s="1"/>
  <c r="O4" i="2"/>
  <c r="O13" i="2" s="1"/>
  <c r="O3" i="2"/>
  <c r="O12" i="2" s="1"/>
  <c r="N14" i="2"/>
  <c r="N13" i="2"/>
  <c r="N12" i="2"/>
  <c r="O7" i="2" l="1"/>
  <c r="AE52" i="3"/>
  <c r="K80" i="3"/>
  <c r="AC52" i="3"/>
  <c r="AD52" i="3"/>
  <c r="O16" i="2"/>
  <c r="E11" i="5" s="1"/>
  <c r="E12" i="5" s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51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97" i="1"/>
  <c r="A138" i="1"/>
  <c r="A97" i="1"/>
  <c r="N17" i="1"/>
  <c r="N18" i="1"/>
  <c r="N19" i="1"/>
  <c r="N20" i="1"/>
  <c r="N21" i="1"/>
  <c r="N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B97" i="1"/>
  <c r="B138" i="1" s="1"/>
  <c r="A92" i="1"/>
  <c r="A51" i="1"/>
  <c r="N61" i="1"/>
  <c r="N60" i="1"/>
  <c r="N58" i="1"/>
  <c r="N57" i="1"/>
  <c r="N56" i="1"/>
  <c r="N55" i="1"/>
  <c r="N54" i="1"/>
  <c r="N53" i="1"/>
  <c r="N52" i="1"/>
  <c r="N51" i="1"/>
  <c r="M149" i="1"/>
  <c r="L149" i="1"/>
  <c r="K149" i="1"/>
  <c r="J149" i="1"/>
  <c r="I149" i="1"/>
  <c r="H149" i="1"/>
  <c r="B149" i="1"/>
  <c r="H12" i="4"/>
  <c r="I11" i="4"/>
  <c r="I10" i="4"/>
  <c r="I9" i="4"/>
  <c r="I8" i="4"/>
  <c r="I7" i="4"/>
  <c r="I6" i="4"/>
  <c r="I5" i="4"/>
  <c r="I4" i="4"/>
  <c r="I3" i="4"/>
  <c r="I2" i="4"/>
  <c r="B4" i="19" l="1"/>
  <c r="B5" i="19"/>
  <c r="B6" i="19"/>
  <c r="B3" i="19"/>
  <c r="N44" i="1"/>
  <c r="B6" i="18"/>
  <c r="B5" i="18"/>
  <c r="B4" i="18"/>
  <c r="B3" i="18"/>
  <c r="B5" i="14"/>
  <c r="E14" i="14" s="1"/>
  <c r="B6" i="14"/>
  <c r="E15" i="14" s="1"/>
  <c r="B3" i="14"/>
  <c r="B4" i="14"/>
  <c r="E13" i="14" s="1"/>
  <c r="G145" i="1"/>
  <c r="G147" i="1"/>
  <c r="F147" i="1"/>
  <c r="E148" i="1"/>
  <c r="D145" i="1"/>
  <c r="G148" i="1"/>
  <c r="F148" i="1"/>
  <c r="D148" i="1"/>
  <c r="E145" i="1"/>
  <c r="E147" i="1"/>
  <c r="F145" i="1"/>
  <c r="D147" i="1"/>
  <c r="D146" i="1"/>
  <c r="E146" i="1"/>
  <c r="G146" i="1"/>
  <c r="F146" i="1"/>
  <c r="C12" i="5"/>
  <c r="D12" i="5"/>
  <c r="N105" i="1"/>
  <c r="B3" i="12"/>
  <c r="B5" i="12"/>
  <c r="B6" i="12"/>
  <c r="B4" i="12"/>
  <c r="B4" i="9"/>
  <c r="B3" i="2"/>
  <c r="B5" i="9"/>
  <c r="B3" i="9"/>
  <c r="B6" i="9"/>
  <c r="B5" i="6"/>
  <c r="B6" i="6"/>
  <c r="B4" i="6"/>
  <c r="B3" i="6"/>
  <c r="N110" i="1"/>
  <c r="I12" i="4"/>
  <c r="J12" i="4" s="1"/>
  <c r="N106" i="1"/>
  <c r="N97" i="1"/>
  <c r="N108" i="1"/>
  <c r="N100" i="1"/>
  <c r="N102" i="1"/>
  <c r="N98" i="1"/>
  <c r="N101" i="1"/>
  <c r="N103" i="1"/>
  <c r="N109" i="1"/>
  <c r="N107" i="1"/>
  <c r="N99" i="1"/>
  <c r="B5" i="2"/>
  <c r="N104" i="1"/>
  <c r="N115" i="1"/>
  <c r="N114" i="1"/>
  <c r="N113" i="1"/>
  <c r="N112" i="1"/>
  <c r="N111" i="1"/>
  <c r="B4" i="2"/>
  <c r="B6" i="2"/>
  <c r="C149" i="1"/>
  <c r="N59" i="1"/>
  <c r="N92" i="1" s="1"/>
  <c r="N138" i="1" l="1"/>
  <c r="C14" i="14"/>
  <c r="H4" i="20"/>
  <c r="D13" i="20"/>
  <c r="C13" i="20"/>
  <c r="F13" i="20"/>
  <c r="D12" i="19"/>
  <c r="F12" i="19"/>
  <c r="C12" i="19"/>
  <c r="H3" i="19"/>
  <c r="B7" i="19"/>
  <c r="B7" i="20"/>
  <c r="F12" i="20"/>
  <c r="C12" i="20"/>
  <c r="D12" i="20"/>
  <c r="H3" i="20"/>
  <c r="D15" i="19"/>
  <c r="H6" i="19"/>
  <c r="F15" i="19"/>
  <c r="C15" i="19"/>
  <c r="H5" i="19"/>
  <c r="F14" i="19"/>
  <c r="D14" i="19"/>
  <c r="C14" i="19"/>
  <c r="F15" i="20"/>
  <c r="C15" i="20"/>
  <c r="H6" i="20"/>
  <c r="D15" i="20"/>
  <c r="H5" i="20"/>
  <c r="D14" i="20"/>
  <c r="F14" i="20"/>
  <c r="C14" i="20"/>
  <c r="F13" i="19"/>
  <c r="D13" i="19"/>
  <c r="H4" i="19"/>
  <c r="C13" i="19"/>
  <c r="F149" i="1"/>
  <c r="G5" i="14"/>
  <c r="D14" i="14" s="1"/>
  <c r="E12" i="14"/>
  <c r="E16" i="14" s="1"/>
  <c r="B7" i="14"/>
  <c r="C12" i="18"/>
  <c r="F12" i="18"/>
  <c r="H3" i="18"/>
  <c r="D12" i="18"/>
  <c r="B7" i="18"/>
  <c r="C13" i="18"/>
  <c r="F13" i="18"/>
  <c r="H4" i="18"/>
  <c r="D13" i="18"/>
  <c r="C14" i="18"/>
  <c r="H5" i="18"/>
  <c r="D14" i="18"/>
  <c r="F14" i="18"/>
  <c r="G149" i="1"/>
  <c r="C15" i="18"/>
  <c r="D15" i="18"/>
  <c r="F15" i="18"/>
  <c r="H6" i="18"/>
  <c r="N147" i="1"/>
  <c r="N148" i="1"/>
  <c r="N145" i="1"/>
  <c r="G4" i="14"/>
  <c r="D13" i="14" s="1"/>
  <c r="E22" i="14" s="1"/>
  <c r="C13" i="14"/>
  <c r="G3" i="14"/>
  <c r="D12" i="14" s="1"/>
  <c r="C12" i="14"/>
  <c r="C15" i="14"/>
  <c r="G6" i="14"/>
  <c r="C13" i="6"/>
  <c r="G4" i="6"/>
  <c r="D13" i="6" s="1"/>
  <c r="E22" i="6" s="1"/>
  <c r="G4" i="12"/>
  <c r="D13" i="12" s="1"/>
  <c r="E22" i="12" s="1"/>
  <c r="C13" i="12"/>
  <c r="C13" i="9"/>
  <c r="G4" i="9"/>
  <c r="G6" i="6"/>
  <c r="C15" i="6"/>
  <c r="C15" i="12"/>
  <c r="G6" i="12"/>
  <c r="B7" i="6"/>
  <c r="G3" i="6"/>
  <c r="C12" i="6"/>
  <c r="E149" i="1"/>
  <c r="C14" i="6"/>
  <c r="G5" i="6"/>
  <c r="G5" i="12"/>
  <c r="C14" i="12"/>
  <c r="N146" i="1"/>
  <c r="C15" i="9"/>
  <c r="G6" i="9"/>
  <c r="B7" i="12"/>
  <c r="C12" i="12"/>
  <c r="G3" i="12"/>
  <c r="G3" i="9"/>
  <c r="C12" i="9"/>
  <c r="B7" i="9"/>
  <c r="G5" i="9"/>
  <c r="C14" i="9"/>
  <c r="D14" i="5"/>
  <c r="D11" i="5"/>
  <c r="C14" i="5"/>
  <c r="C11" i="5"/>
  <c r="D149" i="1"/>
  <c r="C16" i="19" l="1"/>
  <c r="E15" i="19"/>
  <c r="K6" i="19"/>
  <c r="J6" i="19"/>
  <c r="K3" i="19"/>
  <c r="V3" i="19"/>
  <c r="W3" i="19" s="1"/>
  <c r="E12" i="19"/>
  <c r="H7" i="19"/>
  <c r="K3" i="20"/>
  <c r="E12" i="20"/>
  <c r="V3" i="20"/>
  <c r="W3" i="20" s="1"/>
  <c r="H7" i="20"/>
  <c r="F16" i="19"/>
  <c r="D16" i="20"/>
  <c r="D16" i="19"/>
  <c r="P17" i="19" s="1"/>
  <c r="C16" i="20"/>
  <c r="K5" i="20"/>
  <c r="K14" i="20" s="1"/>
  <c r="J5" i="20"/>
  <c r="E14" i="20"/>
  <c r="F23" i="20" s="1"/>
  <c r="K5" i="19"/>
  <c r="K14" i="19" s="1"/>
  <c r="E14" i="19"/>
  <c r="J5" i="19"/>
  <c r="F16" i="20"/>
  <c r="J4" i="19"/>
  <c r="E13" i="19"/>
  <c r="J6" i="20"/>
  <c r="K6" i="20"/>
  <c r="E15" i="20"/>
  <c r="F24" i="20" s="1"/>
  <c r="J4" i="20"/>
  <c r="E13" i="20"/>
  <c r="F22" i="20" s="1"/>
  <c r="I5" i="14"/>
  <c r="J5" i="14"/>
  <c r="J14" i="14" s="1"/>
  <c r="D16" i="18"/>
  <c r="P17" i="18" s="1"/>
  <c r="F16" i="18"/>
  <c r="H7" i="18"/>
  <c r="K5" i="18"/>
  <c r="K14" i="18" s="1"/>
  <c r="J5" i="18"/>
  <c r="E14" i="18"/>
  <c r="F23" i="18" s="1"/>
  <c r="E12" i="18"/>
  <c r="V3" i="18"/>
  <c r="W3" i="18" s="1"/>
  <c r="K3" i="18"/>
  <c r="K6" i="18"/>
  <c r="J6" i="18"/>
  <c r="E15" i="18"/>
  <c r="F24" i="18" s="1"/>
  <c r="C16" i="18"/>
  <c r="J4" i="18"/>
  <c r="E13" i="18"/>
  <c r="F22" i="18" s="1"/>
  <c r="N149" i="1"/>
  <c r="C16" i="14"/>
  <c r="I6" i="14"/>
  <c r="D15" i="14"/>
  <c r="E24" i="14" s="1"/>
  <c r="J6" i="14"/>
  <c r="J3" i="14"/>
  <c r="U3" i="14"/>
  <c r="V3" i="14" s="1"/>
  <c r="E21" i="14"/>
  <c r="G7" i="14"/>
  <c r="E23" i="14"/>
  <c r="C16" i="12"/>
  <c r="O17" i="12" s="1"/>
  <c r="D14" i="6"/>
  <c r="E23" i="6" s="1"/>
  <c r="J5" i="6"/>
  <c r="J14" i="6" s="1"/>
  <c r="I5" i="6"/>
  <c r="G7" i="9"/>
  <c r="D13" i="9"/>
  <c r="E22" i="9" s="1"/>
  <c r="J6" i="9"/>
  <c r="D15" i="9"/>
  <c r="E24" i="9" s="1"/>
  <c r="I6" i="9"/>
  <c r="D12" i="6"/>
  <c r="G7" i="6"/>
  <c r="J3" i="6"/>
  <c r="U3" i="6"/>
  <c r="V3" i="6" s="1"/>
  <c r="G7" i="12"/>
  <c r="D12" i="12"/>
  <c r="J3" i="12"/>
  <c r="U3" i="12"/>
  <c r="V3" i="12" s="1"/>
  <c r="C16" i="6"/>
  <c r="J5" i="9"/>
  <c r="J14" i="9" s="1"/>
  <c r="D14" i="9"/>
  <c r="E23" i="9" s="1"/>
  <c r="I5" i="9"/>
  <c r="D15" i="6"/>
  <c r="E24" i="6" s="1"/>
  <c r="J6" i="6"/>
  <c r="I6" i="6"/>
  <c r="C16" i="9"/>
  <c r="O17" i="9" s="1"/>
  <c r="J6" i="12"/>
  <c r="D15" i="12"/>
  <c r="E24" i="12" s="1"/>
  <c r="I6" i="12"/>
  <c r="D12" i="9"/>
  <c r="J3" i="9"/>
  <c r="U3" i="9"/>
  <c r="V3" i="9" s="1"/>
  <c r="D14" i="12"/>
  <c r="E23" i="12" s="1"/>
  <c r="J5" i="12"/>
  <c r="J14" i="12" s="1"/>
  <c r="I5" i="12"/>
  <c r="L15" i="2"/>
  <c r="Y6" i="2"/>
  <c r="Y5" i="2"/>
  <c r="Y4" i="2"/>
  <c r="F23" i="19" l="1"/>
  <c r="F24" i="19"/>
  <c r="F22" i="19"/>
  <c r="P17" i="20"/>
  <c r="S6" i="15"/>
  <c r="L5" i="20"/>
  <c r="L14" i="20" s="1"/>
  <c r="K12" i="20"/>
  <c r="L3" i="20"/>
  <c r="F21" i="19"/>
  <c r="E16" i="19"/>
  <c r="V6" i="19"/>
  <c r="V4" i="19"/>
  <c r="V5" i="19"/>
  <c r="K12" i="19"/>
  <c r="L5" i="19"/>
  <c r="L14" i="19" s="1"/>
  <c r="L3" i="19"/>
  <c r="K15" i="20"/>
  <c r="L6" i="20"/>
  <c r="V4" i="20"/>
  <c r="V5" i="20"/>
  <c r="V6" i="20"/>
  <c r="L6" i="19"/>
  <c r="K15" i="19"/>
  <c r="F21" i="20"/>
  <c r="E16" i="20"/>
  <c r="V6" i="18"/>
  <c r="V5" i="18"/>
  <c r="V4" i="18"/>
  <c r="F21" i="18"/>
  <c r="E16" i="18"/>
  <c r="T2" i="15"/>
  <c r="T1" i="15"/>
  <c r="T3" i="15"/>
  <c r="L3" i="18"/>
  <c r="K12" i="18"/>
  <c r="L5" i="18"/>
  <c r="L14" i="18" s="1"/>
  <c r="L6" i="18"/>
  <c r="K15" i="18"/>
  <c r="O17" i="14"/>
  <c r="S5" i="15"/>
  <c r="U6" i="14"/>
  <c r="U5" i="14"/>
  <c r="U4" i="14"/>
  <c r="K3" i="14"/>
  <c r="J12" i="14"/>
  <c r="K5" i="14"/>
  <c r="K14" i="14" s="1"/>
  <c r="K6" i="14"/>
  <c r="J15" i="14"/>
  <c r="D16" i="14"/>
  <c r="E25" i="14" s="1"/>
  <c r="O17" i="6"/>
  <c r="K3" i="9"/>
  <c r="J12" i="9"/>
  <c r="K5" i="9"/>
  <c r="K14" i="9" s="1"/>
  <c r="D16" i="12"/>
  <c r="E21" i="12"/>
  <c r="J12" i="12"/>
  <c r="K5" i="12"/>
  <c r="K14" i="12" s="1"/>
  <c r="K3" i="12"/>
  <c r="D16" i="9"/>
  <c r="E21" i="9"/>
  <c r="J15" i="9"/>
  <c r="K6" i="9"/>
  <c r="K6" i="12"/>
  <c r="J15" i="12"/>
  <c r="U4" i="6"/>
  <c r="U5" i="6"/>
  <c r="K5" i="6" s="1"/>
  <c r="K14" i="6" s="1"/>
  <c r="U6" i="6"/>
  <c r="K3" i="6"/>
  <c r="J12" i="6"/>
  <c r="U4" i="9"/>
  <c r="U6" i="9"/>
  <c r="U5" i="9"/>
  <c r="J15" i="6"/>
  <c r="K6" i="6"/>
  <c r="U4" i="12"/>
  <c r="U6" i="12"/>
  <c r="U5" i="12"/>
  <c r="D16" i="6"/>
  <c r="E21" i="6"/>
  <c r="J6" i="2"/>
  <c r="J15" i="2" s="1"/>
  <c r="V7" i="20" l="1"/>
  <c r="H9" i="20" s="1"/>
  <c r="K4" i="20"/>
  <c r="K4" i="19"/>
  <c r="V7" i="19"/>
  <c r="H9" i="19" s="1"/>
  <c r="M6" i="20"/>
  <c r="L15" i="20"/>
  <c r="F25" i="20"/>
  <c r="E26" i="20"/>
  <c r="E17" i="20"/>
  <c r="E17" i="19"/>
  <c r="E26" i="19"/>
  <c r="F25" i="19"/>
  <c r="M3" i="19"/>
  <c r="L12" i="19"/>
  <c r="L15" i="19"/>
  <c r="M6" i="19"/>
  <c r="L12" i="20"/>
  <c r="M3" i="20"/>
  <c r="E26" i="18"/>
  <c r="E17" i="18"/>
  <c r="F25" i="18"/>
  <c r="K4" i="18"/>
  <c r="V7" i="18"/>
  <c r="H9" i="18" s="1"/>
  <c r="M6" i="18"/>
  <c r="L15" i="18"/>
  <c r="M3" i="18"/>
  <c r="L12" i="18"/>
  <c r="D17" i="14"/>
  <c r="D26" i="14"/>
  <c r="L6" i="14"/>
  <c r="K15" i="14"/>
  <c r="K12" i="14"/>
  <c r="L3" i="14"/>
  <c r="U7" i="14"/>
  <c r="G9" i="14" s="1"/>
  <c r="J4" i="14"/>
  <c r="U7" i="12"/>
  <c r="G9" i="12" s="1"/>
  <c r="J4" i="12"/>
  <c r="L3" i="6"/>
  <c r="K12" i="6"/>
  <c r="K15" i="6"/>
  <c r="L6" i="6"/>
  <c r="E25" i="9"/>
  <c r="D17" i="9"/>
  <c r="D26" i="9"/>
  <c r="L6" i="9"/>
  <c r="K15" i="9"/>
  <c r="E25" i="12"/>
  <c r="D17" i="12"/>
  <c r="D26" i="12"/>
  <c r="U7" i="6"/>
  <c r="G9" i="6" s="1"/>
  <c r="J4" i="6"/>
  <c r="L3" i="12"/>
  <c r="K12" i="12"/>
  <c r="K12" i="9"/>
  <c r="L3" i="9"/>
  <c r="E25" i="6"/>
  <c r="D26" i="6"/>
  <c r="U7" i="9"/>
  <c r="G9" i="9" s="1"/>
  <c r="J4" i="9"/>
  <c r="K15" i="12"/>
  <c r="L6" i="12"/>
  <c r="D17" i="6"/>
  <c r="H6" i="2"/>
  <c r="R6" i="2" s="1"/>
  <c r="H4" i="2"/>
  <c r="K6" i="2"/>
  <c r="K15" i="2" s="1"/>
  <c r="M12" i="19" l="1"/>
  <c r="N3" i="19"/>
  <c r="M15" i="20"/>
  <c r="N6" i="20"/>
  <c r="N15" i="20" s="1"/>
  <c r="S6" i="20"/>
  <c r="M12" i="20"/>
  <c r="N3" i="20"/>
  <c r="K13" i="19"/>
  <c r="K16" i="19" s="1"/>
  <c r="K17" i="19" s="1"/>
  <c r="L4" i="19"/>
  <c r="K7" i="19"/>
  <c r="L4" i="20"/>
  <c r="K13" i="20"/>
  <c r="K16" i="20" s="1"/>
  <c r="K17" i="20" s="1"/>
  <c r="K7" i="20"/>
  <c r="N6" i="19"/>
  <c r="N15" i="19" s="1"/>
  <c r="M15" i="19"/>
  <c r="S6" i="19"/>
  <c r="N3" i="18"/>
  <c r="M12" i="18"/>
  <c r="M15" i="18"/>
  <c r="N6" i="18"/>
  <c r="N15" i="18" s="1"/>
  <c r="S6" i="18"/>
  <c r="L4" i="18"/>
  <c r="K13" i="18"/>
  <c r="K16" i="18" s="1"/>
  <c r="K17" i="18" s="1"/>
  <c r="K7" i="18"/>
  <c r="J13" i="14"/>
  <c r="J16" i="14" s="1"/>
  <c r="J17" i="14" s="1"/>
  <c r="K4" i="14"/>
  <c r="J7" i="14"/>
  <c r="L12" i="14"/>
  <c r="M3" i="14"/>
  <c r="M6" i="14"/>
  <c r="M15" i="14" s="1"/>
  <c r="L15" i="14"/>
  <c r="R6" i="14"/>
  <c r="M6" i="6"/>
  <c r="M15" i="6" s="1"/>
  <c r="L15" i="6"/>
  <c r="K4" i="9"/>
  <c r="J13" i="9"/>
  <c r="J16" i="9" s="1"/>
  <c r="J17" i="9" s="1"/>
  <c r="J7" i="9"/>
  <c r="L12" i="6"/>
  <c r="M3" i="6"/>
  <c r="J13" i="12"/>
  <c r="J16" i="12" s="1"/>
  <c r="J17" i="12" s="1"/>
  <c r="K4" i="12"/>
  <c r="J7" i="12"/>
  <c r="M6" i="12"/>
  <c r="M15" i="12" s="1"/>
  <c r="L15" i="12"/>
  <c r="R6" i="12"/>
  <c r="L12" i="12"/>
  <c r="M3" i="12"/>
  <c r="K4" i="6"/>
  <c r="J13" i="6"/>
  <c r="J16" i="6" s="1"/>
  <c r="J17" i="6" s="1"/>
  <c r="J7" i="6"/>
  <c r="M3" i="9"/>
  <c r="L12" i="9"/>
  <c r="M6" i="9"/>
  <c r="M15" i="9" s="1"/>
  <c r="L15" i="9"/>
  <c r="R6" i="9"/>
  <c r="R6" i="6"/>
  <c r="H5" i="2"/>
  <c r="H7" i="2" s="1"/>
  <c r="Q3" i="20" l="1"/>
  <c r="N12" i="20"/>
  <c r="L13" i="20"/>
  <c r="L16" i="20" s="1"/>
  <c r="L17" i="20" s="1"/>
  <c r="V9" i="20"/>
  <c r="W9" i="20" s="1"/>
  <c r="L7" i="20"/>
  <c r="V9" i="19"/>
  <c r="W9" i="19" s="1"/>
  <c r="L13" i="19"/>
  <c r="L16" i="19" s="1"/>
  <c r="L17" i="19" s="1"/>
  <c r="L7" i="19"/>
  <c r="Q3" i="19"/>
  <c r="N12" i="19"/>
  <c r="V9" i="18"/>
  <c r="W9" i="18" s="1"/>
  <c r="L13" i="18"/>
  <c r="L16" i="18" s="1"/>
  <c r="L17" i="18" s="1"/>
  <c r="M4" i="18"/>
  <c r="L7" i="18"/>
  <c r="Q3" i="18"/>
  <c r="N12" i="18"/>
  <c r="K13" i="14"/>
  <c r="K16" i="14" s="1"/>
  <c r="K17" i="14" s="1"/>
  <c r="U9" i="14"/>
  <c r="V9" i="14" s="1"/>
  <c r="K7" i="14"/>
  <c r="P3" i="14"/>
  <c r="M12" i="14"/>
  <c r="K13" i="6"/>
  <c r="K16" i="6" s="1"/>
  <c r="K17" i="6" s="1"/>
  <c r="U9" i="6"/>
  <c r="V9" i="6" s="1"/>
  <c r="K7" i="6"/>
  <c r="U9" i="9"/>
  <c r="V9" i="9" s="1"/>
  <c r="K13" i="9"/>
  <c r="K16" i="9" s="1"/>
  <c r="K17" i="9" s="1"/>
  <c r="L5" i="9"/>
  <c r="L4" i="9"/>
  <c r="K7" i="9"/>
  <c r="K13" i="12"/>
  <c r="K16" i="12" s="1"/>
  <c r="K17" i="12" s="1"/>
  <c r="U9" i="12"/>
  <c r="V9" i="12" s="1"/>
  <c r="K7" i="12"/>
  <c r="P3" i="6"/>
  <c r="M12" i="6"/>
  <c r="M12" i="9"/>
  <c r="P3" i="9"/>
  <c r="P3" i="12"/>
  <c r="M12" i="12"/>
  <c r="C15" i="2"/>
  <c r="C13" i="2"/>
  <c r="C12" i="2"/>
  <c r="G3" i="2"/>
  <c r="J3" i="2" s="1"/>
  <c r="G5" i="2"/>
  <c r="D14" i="2" s="1"/>
  <c r="C14" i="2"/>
  <c r="M4" i="20" l="1"/>
  <c r="N4" i="20" s="1"/>
  <c r="V11" i="19"/>
  <c r="V10" i="19"/>
  <c r="M5" i="19" s="1"/>
  <c r="V11" i="20"/>
  <c r="V10" i="20"/>
  <c r="M5" i="20" s="1"/>
  <c r="M4" i="19"/>
  <c r="M13" i="18"/>
  <c r="S4" i="18"/>
  <c r="N4" i="18"/>
  <c r="V10" i="18"/>
  <c r="M5" i="18" s="1"/>
  <c r="V11" i="18"/>
  <c r="L4" i="6"/>
  <c r="L13" i="6" s="1"/>
  <c r="L4" i="14"/>
  <c r="L13" i="14" s="1"/>
  <c r="U11" i="14"/>
  <c r="U10" i="14"/>
  <c r="L5" i="14" s="1"/>
  <c r="L4" i="12"/>
  <c r="L13" i="12" s="1"/>
  <c r="U10" i="12"/>
  <c r="L5" i="12" s="1"/>
  <c r="U11" i="12"/>
  <c r="U10" i="6"/>
  <c r="L5" i="6" s="1"/>
  <c r="U11" i="6"/>
  <c r="U11" i="9"/>
  <c r="U10" i="9"/>
  <c r="M4" i="9"/>
  <c r="L13" i="9"/>
  <c r="L7" i="9"/>
  <c r="U14" i="9"/>
  <c r="V14" i="9" s="1"/>
  <c r="U15" i="9" s="1"/>
  <c r="L14" i="9"/>
  <c r="M5" i="9"/>
  <c r="R5" i="9"/>
  <c r="J5" i="2"/>
  <c r="J14" i="2" s="1"/>
  <c r="J12" i="2"/>
  <c r="K3" i="2"/>
  <c r="G6" i="2"/>
  <c r="D15" i="2" s="1"/>
  <c r="B7" i="2"/>
  <c r="U3" i="2"/>
  <c r="V3" i="2" s="1"/>
  <c r="G4" i="2"/>
  <c r="D12" i="2"/>
  <c r="C16" i="2"/>
  <c r="O17" i="2" s="1"/>
  <c r="M7" i="20" l="1"/>
  <c r="M13" i="20"/>
  <c r="S4" i="20"/>
  <c r="L7" i="12"/>
  <c r="N13" i="20"/>
  <c r="Q4" i="20"/>
  <c r="N4" i="19"/>
  <c r="S4" i="19"/>
  <c r="M13" i="19"/>
  <c r="M7" i="19"/>
  <c r="M14" i="19"/>
  <c r="S5" i="19"/>
  <c r="V14" i="19"/>
  <c r="W14" i="19" s="1"/>
  <c r="V15" i="19" s="1"/>
  <c r="N5" i="19"/>
  <c r="N5" i="20"/>
  <c r="V14" i="20"/>
  <c r="W14" i="20" s="1"/>
  <c r="V15" i="20" s="1"/>
  <c r="M14" i="20"/>
  <c r="S5" i="20"/>
  <c r="L7" i="6"/>
  <c r="M4" i="6"/>
  <c r="M13" i="6" s="1"/>
  <c r="N5" i="18"/>
  <c r="N7" i="18" s="1"/>
  <c r="V14" i="18"/>
  <c r="W14" i="18" s="1"/>
  <c r="V15" i="18" s="1"/>
  <c r="M14" i="18"/>
  <c r="M16" i="18" s="1"/>
  <c r="M17" i="18" s="1"/>
  <c r="S5" i="18"/>
  <c r="M7" i="18"/>
  <c r="Q4" i="18"/>
  <c r="N13" i="18"/>
  <c r="M4" i="14"/>
  <c r="P4" i="14" s="1"/>
  <c r="L14" i="14"/>
  <c r="L16" i="14" s="1"/>
  <c r="L17" i="14" s="1"/>
  <c r="M5" i="14"/>
  <c r="R5" i="14"/>
  <c r="U14" i="14"/>
  <c r="V14" i="14" s="1"/>
  <c r="U15" i="14" s="1"/>
  <c r="L7" i="14"/>
  <c r="M4" i="12"/>
  <c r="P4" i="12" s="1"/>
  <c r="M14" i="9"/>
  <c r="P5" i="9"/>
  <c r="U14" i="6"/>
  <c r="V14" i="6" s="1"/>
  <c r="U15" i="6" s="1"/>
  <c r="L14" i="6"/>
  <c r="L16" i="6" s="1"/>
  <c r="L17" i="6" s="1"/>
  <c r="M5" i="6"/>
  <c r="R5" i="6"/>
  <c r="L16" i="9"/>
  <c r="L17" i="9" s="1"/>
  <c r="M13" i="9"/>
  <c r="P4" i="9"/>
  <c r="M7" i="9"/>
  <c r="M5" i="12"/>
  <c r="U14" i="12"/>
  <c r="V14" i="12" s="1"/>
  <c r="U15" i="12" s="1"/>
  <c r="L14" i="12"/>
  <c r="L16" i="12" s="1"/>
  <c r="L17" i="12" s="1"/>
  <c r="R5" i="12"/>
  <c r="L3" i="2"/>
  <c r="K12" i="2"/>
  <c r="G7" i="2"/>
  <c r="J4" i="2"/>
  <c r="J13" i="2" s="1"/>
  <c r="J16" i="2" s="1"/>
  <c r="J17" i="2" s="1"/>
  <c r="U6" i="2"/>
  <c r="U5" i="2"/>
  <c r="K5" i="2" s="1"/>
  <c r="U4" i="2"/>
  <c r="D13" i="2"/>
  <c r="D16" i="2" s="1"/>
  <c r="D17" i="2" s="1"/>
  <c r="M16" i="20" l="1"/>
  <c r="M17" i="20" s="1"/>
  <c r="M16" i="19"/>
  <c r="M17" i="19" s="1"/>
  <c r="N14" i="20"/>
  <c r="N16" i="20" s="1"/>
  <c r="N17" i="20" s="1"/>
  <c r="Q5" i="20"/>
  <c r="Q6" i="20" s="1"/>
  <c r="O6" i="20" s="1"/>
  <c r="Q4" i="19"/>
  <c r="N13" i="19"/>
  <c r="N7" i="19"/>
  <c r="N14" i="19"/>
  <c r="Q5" i="19"/>
  <c r="N7" i="20"/>
  <c r="P4" i="6"/>
  <c r="Q5" i="18"/>
  <c r="Q6" i="18" s="1"/>
  <c r="O6" i="18" s="1"/>
  <c r="N14" i="18"/>
  <c r="N16" i="18" s="1"/>
  <c r="N17" i="18" s="1"/>
  <c r="M13" i="14"/>
  <c r="M16" i="9"/>
  <c r="M17" i="9" s="1"/>
  <c r="M13" i="12"/>
  <c r="P5" i="14"/>
  <c r="P6" i="14" s="1"/>
  <c r="N6" i="14" s="1"/>
  <c r="M14" i="14"/>
  <c r="M7" i="14"/>
  <c r="P5" i="6"/>
  <c r="M14" i="6"/>
  <c r="M16" i="6" s="1"/>
  <c r="M17" i="6" s="1"/>
  <c r="P5" i="12"/>
  <c r="P6" i="12" s="1"/>
  <c r="N6" i="12" s="1"/>
  <c r="M14" i="12"/>
  <c r="M7" i="6"/>
  <c r="P6" i="9"/>
  <c r="N6" i="9" s="1"/>
  <c r="M7" i="12"/>
  <c r="L12" i="2"/>
  <c r="M3" i="2"/>
  <c r="K14" i="2"/>
  <c r="J7" i="2"/>
  <c r="K4" i="2"/>
  <c r="U7" i="2"/>
  <c r="G9" i="2" s="1"/>
  <c r="Q6" i="19" l="1"/>
  <c r="O6" i="19" s="1"/>
  <c r="O15" i="19" s="1"/>
  <c r="O16" i="19" s="1"/>
  <c r="O17" i="19" s="1"/>
  <c r="M16" i="14"/>
  <c r="M17" i="14" s="1"/>
  <c r="N16" i="19"/>
  <c r="N17" i="19" s="1"/>
  <c r="O15" i="20"/>
  <c r="O16" i="20" s="1"/>
  <c r="O17" i="20" s="1"/>
  <c r="O7" i="20"/>
  <c r="P6" i="6"/>
  <c r="N6" i="6" s="1"/>
  <c r="N7" i="6" s="1"/>
  <c r="O7" i="18"/>
  <c r="O15" i="18"/>
  <c r="O16" i="18" s="1"/>
  <c r="O17" i="18" s="1"/>
  <c r="M16" i="12"/>
  <c r="M17" i="12" s="1"/>
  <c r="N15" i="14"/>
  <c r="N16" i="14" s="1"/>
  <c r="N17" i="14" s="1"/>
  <c r="N7" i="14"/>
  <c r="N15" i="12"/>
  <c r="N16" i="12" s="1"/>
  <c r="N17" i="12" s="1"/>
  <c r="N7" i="12"/>
  <c r="N15" i="9"/>
  <c r="N16" i="9" s="1"/>
  <c r="N17" i="9" s="1"/>
  <c r="N7" i="9"/>
  <c r="M12" i="2"/>
  <c r="P3" i="2"/>
  <c r="U9" i="2"/>
  <c r="V9" i="2" s="1"/>
  <c r="U11" i="2" s="1"/>
  <c r="K13" i="2"/>
  <c r="K16" i="2" s="1"/>
  <c r="K17" i="2" s="1"/>
  <c r="K7" i="2"/>
  <c r="O7" i="19" l="1"/>
  <c r="N15" i="6"/>
  <c r="N16" i="6" s="1"/>
  <c r="N17" i="6" s="1"/>
  <c r="L4" i="2"/>
  <c r="M4" i="2" s="1"/>
  <c r="U10" i="2"/>
  <c r="L5" i="2" s="1"/>
  <c r="M13" i="2" l="1"/>
  <c r="P4" i="2"/>
  <c r="M5" i="2"/>
  <c r="U14" i="2"/>
  <c r="V14" i="2" s="1"/>
  <c r="U15" i="2" s="1"/>
  <c r="M6" i="2" s="1"/>
  <c r="L14" i="2"/>
  <c r="R5" i="2"/>
  <c r="L13" i="2"/>
  <c r="R4" i="2"/>
  <c r="L7" i="2"/>
  <c r="M14" i="2" l="1"/>
  <c r="P5" i="2"/>
  <c r="P6" i="2" s="1"/>
  <c r="M7" i="2"/>
  <c r="M15" i="2"/>
  <c r="L16" i="2"/>
  <c r="L17" i="2" s="1"/>
  <c r="M16" i="2" l="1"/>
  <c r="M17" i="2" s="1"/>
  <c r="N6" i="2"/>
  <c r="N7" i="2" l="1"/>
  <c r="N15" i="2"/>
  <c r="N16" i="2" s="1"/>
  <c r="N17" i="2" s="1"/>
  <c r="E8" i="3"/>
  <c r="E50" i="3" s="1"/>
  <c r="E52" i="3" s="1"/>
  <c r="W50" i="3" l="1"/>
  <c r="H4" i="14" s="1"/>
  <c r="I4" i="14" l="1"/>
  <c r="H7" i="14"/>
  <c r="R4" i="14"/>
  <c r="H4" i="6"/>
  <c r="I4" i="6" s="1"/>
  <c r="H4" i="12"/>
  <c r="H4" i="9"/>
  <c r="I4" i="9" s="1"/>
  <c r="H7" i="6" l="1"/>
  <c r="R4" i="6"/>
  <c r="I4" i="12"/>
  <c r="H7" i="12"/>
  <c r="R4" i="12"/>
  <c r="R4" i="9"/>
  <c r="H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Jesús Manuel Pérez</author>
  </authors>
  <commentList>
    <comment ref="AI42" authorId="0" shapeId="0" xr:uid="{108551ED-9C74-4AB5-AD3F-99E7019738B7}">
      <text>
        <r>
          <rPr>
            <b/>
            <sz val="9"/>
            <color indexed="81"/>
            <rFont val="Tahoma"/>
            <family val="2"/>
          </rPr>
          <t>Jesús Manuel Pérez:</t>
        </r>
        <r>
          <rPr>
            <sz val="9"/>
            <color indexed="81"/>
            <rFont val="Tahoma"/>
            <family val="2"/>
          </rPr>
          <t xml:space="preserve">
Contando con que acabó el 20/06</t>
        </r>
      </text>
    </comment>
    <comment ref="B44" authorId="0" shapeId="0" xr:uid="{8BEBFB66-4136-4837-970D-C33E3B814F58}">
      <text>
        <r>
          <rPr>
            <b/>
            <sz val="9"/>
            <color indexed="81"/>
            <rFont val="Tahoma"/>
            <family val="2"/>
          </rPr>
          <t>Jesús Manuel Pérez:</t>
        </r>
        <r>
          <rPr>
            <sz val="9"/>
            <color indexed="81"/>
            <rFont val="Tahoma"/>
            <family val="2"/>
          </rPr>
          <t xml:space="preserve">
Ver fecha de fin y distribuir</t>
        </r>
      </text>
    </comment>
    <comment ref="B46" authorId="0" shapeId="0" xr:uid="{72DF8094-927F-464D-B541-C2D9EFE6A146}">
      <text>
        <r>
          <rPr>
            <b/>
            <sz val="9"/>
            <color indexed="81"/>
            <rFont val="Tahoma"/>
            <family val="2"/>
          </rPr>
          <t>Jesús Manuel Pérez:</t>
        </r>
        <r>
          <rPr>
            <sz val="9"/>
            <color indexed="81"/>
            <rFont val="Tahoma"/>
            <family val="2"/>
          </rPr>
          <t xml:space="preserve">
Ver fecha de fin y distribuir</t>
        </r>
      </text>
    </comment>
  </commentList>
</comments>
</file>

<file path=xl/sharedStrings.xml><?xml version="1.0" encoding="utf-8"?>
<sst xmlns="http://schemas.openxmlformats.org/spreadsheetml/2006/main" count="2275" uniqueCount="515">
  <si>
    <t>Usuario</t>
  </si>
  <si>
    <t>Total</t>
  </si>
  <si>
    <t>Gonzalo Bootello</t>
  </si>
  <si>
    <t>Israel Fernandez</t>
  </si>
  <si>
    <t>Enrique Pazos Carrasco</t>
  </si>
  <si>
    <t>Jesús Noguera Marco</t>
  </si>
  <si>
    <t>Álvaro Vera</t>
  </si>
  <si>
    <t>Jesús Pérez Lobato</t>
  </si>
  <si>
    <t>Ismael Fernández Zambrano</t>
  </si>
  <si>
    <t>Fernando Velasco Calvo</t>
  </si>
  <si>
    <t>Francisco Javier Arjona Pérez</t>
  </si>
  <si>
    <t>JA</t>
  </si>
  <si>
    <t>AN</t>
  </si>
  <si>
    <t>AP</t>
  </si>
  <si>
    <t>PR</t>
  </si>
  <si>
    <t>Perfil</t>
  </si>
  <si>
    <t>Horas Cliente</t>
  </si>
  <si>
    <t>Horas AN JMPL</t>
  </si>
  <si>
    <t>Horas AP JMPL</t>
  </si>
  <si>
    <t>Horas PR JMPL</t>
  </si>
  <si>
    <t>Instalación de Herramientas de desarrollo en CECEU</t>
  </si>
  <si>
    <t>Estimadas</t>
  </si>
  <si>
    <t>Creación e instalación del entorno de desarrollo MÓDULOS COMUNES</t>
  </si>
  <si>
    <t>Creación y configuración entorno desarrollo PRESENTA</t>
  </si>
  <si>
    <t>Creación y configuración entorno desarrollo RSCL</t>
  </si>
  <si>
    <t>Creación y configuración entorno desarrollo PAIDI</t>
  </si>
  <si>
    <t>Restante</t>
  </si>
  <si>
    <t>Total horas a imputar</t>
  </si>
  <si>
    <t>Max JA</t>
  </si>
  <si>
    <t>Máximo horas</t>
  </si>
  <si>
    <t>Disponibles</t>
  </si>
  <si>
    <t>Miguel Ángel Lillo</t>
  </si>
  <si>
    <t>INT</t>
  </si>
  <si>
    <t>Venta INT</t>
  </si>
  <si>
    <t>Venta CLI</t>
  </si>
  <si>
    <t>Max AN</t>
  </si>
  <si>
    <t>Max AP</t>
  </si>
  <si>
    <t>Max PR</t>
  </si>
  <si>
    <t>Horas PR SOB AN</t>
  </si>
  <si>
    <t>Horas AP SOB AN</t>
  </si>
  <si>
    <t>Conversión de PR a AP</t>
  </si>
  <si>
    <t>Paso de SOB JA a AP</t>
  </si>
  <si>
    <t>Venta</t>
  </si>
  <si>
    <t>Mínimo a facturar</t>
  </si>
  <si>
    <t>Disponibles tras factura</t>
  </si>
  <si>
    <t>CLI (P)</t>
  </si>
  <si>
    <t>CLI (B)</t>
  </si>
  <si>
    <t>2018-12</t>
  </si>
  <si>
    <t>2019-1</t>
  </si>
  <si>
    <t>2019-2</t>
  </si>
  <si>
    <t>Facturadas</t>
  </si>
  <si>
    <t>Pendientes</t>
  </si>
  <si>
    <t>Francisco Quintero</t>
  </si>
  <si>
    <t>Jorge Sillero Páez</t>
  </si>
  <si>
    <t>Juan Alfredo Arjona Hernando</t>
  </si>
  <si>
    <t>ALIÑOS</t>
  </si>
  <si>
    <t>REAL</t>
  </si>
  <si>
    <t>VENTA</t>
  </si>
  <si>
    <t>ALIÑO</t>
  </si>
  <si>
    <t>Paso de SOB AN a PR</t>
  </si>
  <si>
    <t>Paso de SOB AP a PR</t>
  </si>
  <si>
    <t>Horas PR SOB AP</t>
  </si>
  <si>
    <t>Arreglo final</t>
  </si>
  <si>
    <t>C1</t>
  </si>
  <si>
    <t>C2</t>
  </si>
  <si>
    <t>C3</t>
  </si>
  <si>
    <t>enero</t>
  </si>
  <si>
    <t>febrero</t>
  </si>
  <si>
    <t>marzo</t>
  </si>
  <si>
    <t>FUJI</t>
  </si>
  <si>
    <t>EMER</t>
  </si>
  <si>
    <t>Esfuerzo según incurridos</t>
  </si>
  <si>
    <t>FUJITSU</t>
  </si>
  <si>
    <t>EMERGYA</t>
  </si>
  <si>
    <t>Esfuerzo teórico</t>
  </si>
  <si>
    <t>INC</t>
  </si>
  <si>
    <t>TEO</t>
  </si>
  <si>
    <t>Criterio:</t>
  </si>
  <si>
    <t>MAR</t>
  </si>
  <si>
    <t>Esfuerzo en el mes de marzo</t>
  </si>
  <si>
    <t>TOTAL</t>
  </si>
  <si>
    <t>Ejecución</t>
  </si>
  <si>
    <t>Factura</t>
  </si>
  <si>
    <t>Emergya</t>
  </si>
  <si>
    <t>Fujitsu</t>
  </si>
  <si>
    <t>C1 - Enero</t>
  </si>
  <si>
    <t>C2 - Febrero</t>
  </si>
  <si>
    <t>Total por recuperar</t>
  </si>
  <si>
    <t xml:space="preserve">Ejecución </t>
  </si>
  <si>
    <t>C3 - Marzo</t>
  </si>
  <si>
    <t>Lara Garrido</t>
  </si>
  <si>
    <t>Max</t>
  </si>
  <si>
    <t>Paso de SOB JA a AN</t>
  </si>
  <si>
    <t>Estado</t>
  </si>
  <si>
    <t>RESUELTA</t>
  </si>
  <si>
    <t>425-REQ-001-19.04: Requisitos Sprint inicial evolución oficina virtual</t>
  </si>
  <si>
    <t>Abril</t>
  </si>
  <si>
    <t>425-ITE-001-19.04: Iteración Sprint Inicial de la evolución a Oficina Virtual</t>
  </si>
  <si>
    <t>Actualización de entornos de desarrollo a la versión Firmantes</t>
  </si>
  <si>
    <t>[436-NDS-001-19.03]: Evolución de las plataformas de tramitación de CECEU</t>
  </si>
  <si>
    <t>[APLICACIONES][PRESENTA FASE2 AS]Adaptación a HTML, Java7 y FASE2 AS de las líneas de Justificación de incentivos y Agentes del Conocimiento</t>
  </si>
  <si>
    <t>1081-REQ-001-19.04: Requisitos Sprint inicial línea SMARTCITI</t>
  </si>
  <si>
    <t>1081-ITE-001-19.04: Iteración Sprint Inicial de la línea SMARTCITI</t>
  </si>
  <si>
    <t>[1081-NDS-001-19.04] Creación de línea SMARTCITI</t>
  </si>
  <si>
    <t>[425-NDS-001-19.03]: Evolución de la Oficina Virtual de CECEU</t>
  </si>
  <si>
    <t>1081-REQ-002-19.05: Requisitos Sprint inicial línea SMARTCITI</t>
  </si>
  <si>
    <t>Mínimo con eficiencia</t>
  </si>
  <si>
    <t>Equipo permanente</t>
  </si>
  <si>
    <t>425-REQ-002-19.04: Requisitos Sprint 2 evolución oficina virtual</t>
  </si>
  <si>
    <t>Análisis de código, creación y configuración entorno desarrollo Aplicativo ORION</t>
  </si>
  <si>
    <t>Análisis de código, creación y configuración entorno desarrollo Aplicativo SANCIONA</t>
  </si>
  <si>
    <t>Análisis de código, creación y configuración entorno desarrollo Aplicativo INCENTIVA</t>
  </si>
  <si>
    <t>Análisis y estudio del impacto del código en lenguaje GRAILS de las aplicaciones basadas en plataforma ORION</t>
  </si>
  <si>
    <t>CECEU</t>
  </si>
  <si>
    <t>C4</t>
  </si>
  <si>
    <t>% reparto acumulado</t>
  </si>
  <si>
    <t>C5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</si>
  <si>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</si>
  <si>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</si>
  <si>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</si>
  <si>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</si>
  <si>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</si>
  <si>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</si>
  <si>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</si>
  <si>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</si>
  <si>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</si>
  <si>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</si>
  <si>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</si>
  <si>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C6</t>
  </si>
  <si>
    <t>C7</t>
  </si>
  <si>
    <t>C8</t>
  </si>
  <si>
    <t>C9</t>
  </si>
  <si>
    <t>C10</t>
  </si>
  <si>
    <t>C11</t>
  </si>
  <si>
    <t>C12</t>
  </si>
  <si>
    <t>IMPORTE FACTURA</t>
  </si>
  <si>
    <t>Facturación CECEU</t>
  </si>
  <si>
    <t>C4 - Abril</t>
  </si>
  <si>
    <t>635.99</t>
  </si>
  <si>
    <t>425-REQ-003-19.05: Requisitos Sprint 3 evolución oficina virtual</t>
  </si>
  <si>
    <t>425-ITE-002-19.05: Iteración Sprint 02 de la evolución a Oficina Virtual</t>
  </si>
  <si>
    <t>[APLICACIONES][CARPETA CIUDADANA] Actualización consultas</t>
  </si>
  <si>
    <t>[APLICACIONES][RSCL] Cambio nombre Consejería</t>
  </si>
  <si>
    <t>[ANALISIS][PRESENTA-HORIZONAL] Adaptación de los PRESENTA-AS para el uso de configuraciones personalizadas de la herramienta NOTIFICA por cada procedimiento.</t>
  </si>
  <si>
    <t>[APLICACIONES][FASE2 AS] Creación de nueva línea Premio al Comercio</t>
  </si>
  <si>
    <t>[1492-NDS-001-19.05]: Nueva línea ACOMPAÑAMIENTO PARA LA TRANSFORMACIÓN DIGITAL EN EL MARCO DEL PROGRAMA EMPRESA DIGITAL</t>
  </si>
  <si>
    <t>[1837-NDS-001-19.05]: Evolución del aplicativo PHAROS</t>
  </si>
  <si>
    <t>C5 - Mayo</t>
  </si>
  <si>
    <t>Equipo NO permanente</t>
  </si>
  <si>
    <t>Ok</t>
  </si>
  <si>
    <t>Reparto</t>
  </si>
  <si>
    <t>Dif</t>
  </si>
  <si>
    <t>REDMINE</t>
  </si>
  <si>
    <t>Certificadas (mayo)</t>
  </si>
  <si>
    <t>[APLICACIONES][RSCL] Mejora del Log</t>
  </si>
  <si>
    <t>#</t>
  </si>
  <si>
    <t>Tipo</t>
  </si>
  <si>
    <t>Asunto</t>
  </si>
  <si>
    <t>Horas estimadas AFS</t>
  </si>
  <si>
    <t>Horas estimadas AP</t>
  </si>
  <si>
    <t>Horas estimadas PR</t>
  </si>
  <si>
    <t>Prioridad</t>
  </si>
  <si>
    <t>EVA: Evolutivo Ágil</t>
  </si>
  <si>
    <t>Resuelta</t>
  </si>
  <si>
    <t>[APLICACIONES][RSCL] Volcado svn antiguo al nuevo</t>
  </si>
  <si>
    <t>Alta</t>
  </si>
  <si>
    <t>EVO: Evolutivo</t>
  </si>
  <si>
    <t>Nueva</t>
  </si>
  <si>
    <t>[APLICACIONES][RSCL] Cambiar ordenación Hoja Registral</t>
  </si>
  <si>
    <t>Media</t>
  </si>
  <si>
    <t>Bloqueada</t>
  </si>
  <si>
    <t>[APLICACIONES][RSCL] Informe calificación y resolución sin datos de subsanación</t>
  </si>
  <si>
    <t>[APLICACIONES][RSCL] Cambio nombre Consejería a versión Firmantes</t>
  </si>
  <si>
    <t>[APLICACIONES][RSCL] Corrección histórico de cooperativas al cambiar razón social</t>
  </si>
  <si>
    <t>Estimada</t>
  </si>
  <si>
    <t>[APLICACIONES][RSCL]  Corrección de la precarga</t>
  </si>
  <si>
    <t>[APLICACIONES][RSCL]  Análisis fraccionar ficheros de las notificaciones</t>
  </si>
  <si>
    <t>[APLICACIONES][RSCL]  Vuelta atrás generación oficio de notificación</t>
  </si>
  <si>
    <t>[APLICACIONES][RSCL] No se genera el Libro Registral de una Cooperativa</t>
  </si>
  <si>
    <t>Baja</t>
  </si>
  <si>
    <t>[APLICACIONES][RSCL] Corrección error  en la firma de las precargas</t>
  </si>
  <si>
    <t>[APLICACIONES] [RSCL] La Fecha de Resolución no se captura correctamente por el Sistema en los Asientos de Inscripción</t>
  </si>
  <si>
    <t>ALT: Alta de aplicaciones</t>
  </si>
  <si>
    <t>[APLICACIONES][FASE2 AS] Creación de modelado a partir del genérico.</t>
  </si>
  <si>
    <t>Crítica</t>
  </si>
  <si>
    <t>[APLICACIONES][PRESENTA HORIZONTAL AS] Integración del código del parche al trunk de las aplicaciones.</t>
  </si>
  <si>
    <t>Ceritificar en junio</t>
  </si>
  <si>
    <t>En curso</t>
  </si>
  <si>
    <t>REQ: Requisitos</t>
  </si>
  <si>
    <t>425-REQ-004-19.06: Requisitos Sprint 4 evolución oficina virtual</t>
  </si>
  <si>
    <t>1081-REQ-003-21-06: Requisitos Sprint 03 línea SMARTCITI</t>
  </si>
  <si>
    <t>ITE: Iteración</t>
  </si>
  <si>
    <t>425-ITE-003-19.06: Iteración Sprint 03 de la evolución a Oficina Virtual</t>
  </si>
  <si>
    <t>1081-ITE-002-21.06: Iteración Sprint 02 de la línea SMARTCITI</t>
  </si>
  <si>
    <t>ANB</t>
  </si>
  <si>
    <t>APB</t>
  </si>
  <si>
    <t>PRB</t>
  </si>
  <si>
    <t>Propuesta</t>
  </si>
  <si>
    <t>[APLICACIONES][HORIZONTAL] Despliegue en producción de la versión Firmantes (todos los aplicativos)</t>
  </si>
  <si>
    <t>STEC: Soporte Técnico</t>
  </si>
  <si>
    <t>SIN EVAS</t>
  </si>
  <si>
    <t>GES: Gestión del Servicio</t>
  </si>
  <si>
    <t>Horas Equipo Lote 3 - SETA. Junio 2019</t>
  </si>
  <si>
    <t>ENT: Entrega</t>
  </si>
  <si>
    <t>Asignado a responsable</t>
  </si>
  <si>
    <t>[1081-NDS-001-19.04] Entrega Sprint Inicial línea SMARTCITI</t>
  </si>
  <si>
    <t>AGE: Agenda</t>
  </si>
  <si>
    <t>Reunión Planificada</t>
  </si>
  <si>
    <t>[APLICACIONES][PRESENTA HORIZONTAL AS] Revisión de mensaje de LOG en Agenda.</t>
  </si>
  <si>
    <t>Reunión Seguimiento - Lote 3</t>
  </si>
  <si>
    <t>Reunión flujo Modernización PYMES Comercias y Artesanas</t>
  </si>
  <si>
    <t>Reunión previa flujo Modernización PYMES Comercias y Artesanas (interna)</t>
  </si>
  <si>
    <t>[425-ITE-002-19.05] Entrega Sprint 2 evolución oficina virtual</t>
  </si>
  <si>
    <t>Horas Equipo Lote 3 - SETA. Mayo 2019</t>
  </si>
  <si>
    <t>Horas Equipo Lote 3 - SETA. Abril 2019</t>
  </si>
  <si>
    <t>Horas Equipo Lote 3 - SETA. Marzo 2019</t>
  </si>
  <si>
    <t>Horas Equipo Lote 3 - SETA. Febrero 2019</t>
  </si>
  <si>
    <t xml:space="preserve"> Horas Equipo Lote 3 - SETA. Enero 2019</t>
  </si>
  <si>
    <t>Demo Smartciti SP2: Historia de usuario #2170 en entorno de pruebas y formación</t>
  </si>
  <si>
    <t>Reunión con Servicios Modernización PYMES</t>
  </si>
  <si>
    <t>Reunión Operativa - Lote 3 - 27/06/2019</t>
  </si>
  <si>
    <t>Reunión Operativa - Lote 3 - 21/06/2019</t>
  </si>
  <si>
    <t>Kick-Off PHAROS</t>
  </si>
  <si>
    <t>Reunión interna Modernización PYMES</t>
  </si>
  <si>
    <t>Sesión Premios Comercio</t>
  </si>
  <si>
    <t>Oficina Virtual Demo Sprint 02 + Sprint Planning Sprint 03</t>
  </si>
  <si>
    <t>[425-NDS-001-19.03]: Entrega del SPRINT 2 1708</t>
  </si>
  <si>
    <t>[APLICACIONES][PRESENTA FASE2 AS] Revisión del motivo del mensaje de no envío de notificación.</t>
  </si>
  <si>
    <t>[APLICACIONES][PRESENTA HORIZONTAL] Mensaje en informe de notificaciones "Rechazada por el sistema"</t>
  </si>
  <si>
    <t>Gestión del Servicio - Jefe de Área (Junio 2019)</t>
  </si>
  <si>
    <t>NDS: Plan de proyecto</t>
  </si>
  <si>
    <t>[1687-NDS-001-19.05]: Evolución del aplicativo PHAROS</t>
  </si>
  <si>
    <t>Comité de Dirección - Lote 3</t>
  </si>
  <si>
    <t>Reunión phAros</t>
  </si>
  <si>
    <t>Reunión Operativa - Lote 3</t>
  </si>
  <si>
    <t xml:space="preserve">[AGENDA CORE] Los filtros del interesado de las Agenda de PRESENTA-AS no funcionan con todos los SISTEMAS </t>
  </si>
  <si>
    <t>SMARTCITI - Sprint Planning Sprint 02</t>
  </si>
  <si>
    <t>SMARTCITI DEMO Sprint 01</t>
  </si>
  <si>
    <t>Oficina Virtual Sprint Planning Sprint 02</t>
  </si>
  <si>
    <t>Reunión Requisitos Orden Empresa Digital</t>
  </si>
  <si>
    <t>Reunión Operativa y Presentación Cl@ve</t>
  </si>
  <si>
    <t>1081-REQ-002-19.05 Requisitos Sprint 2 línea SMARTCITI</t>
  </si>
  <si>
    <t xml:space="preserve">[1081-NDS-001-19.04] Creación de línea SMARTCITI </t>
  </si>
  <si>
    <t>[471-NDS-001-19.03]: Actualización del módulo de integración con GIRO de los tramitadores</t>
  </si>
  <si>
    <t>[434-NDS-001-19.03]: Revisión de la custodia de Alfresco para conformar Expediente Electrónico.</t>
  </si>
  <si>
    <t>Tarea padre</t>
  </si>
  <si>
    <t>Categoría</t>
  </si>
  <si>
    <t>Horas dedicadas AFS</t>
  </si>
  <si>
    <t>Horas dedicadas AP</t>
  </si>
  <si>
    <t>Horas dedicadas PR</t>
  </si>
  <si>
    <t>Cancelada</t>
  </si>
  <si>
    <t>[APLICACIONES][OFICINA VIRTUAL] Aceptación de certificados de ANCERT</t>
  </si>
  <si>
    <t>Cerrada</t>
  </si>
  <si>
    <t>Gestión del Servicio - Jefe de Área (Mayo 2019)</t>
  </si>
  <si>
    <t>Gestión del Servicio - Jefe de Área (Abril 2019)</t>
  </si>
  <si>
    <t>Gestión del Servicio - Jefe de Área (Marzo 2019)</t>
  </si>
  <si>
    <t xml:space="preserve">Gestión del Servicio - Jefe de Área (Febrero 2019)							</t>
  </si>
  <si>
    <t>Gestión del Servicio - Jefe de Área (Enero 2019)</t>
  </si>
  <si>
    <t>DES-PRESENTA-SUB</t>
  </si>
  <si>
    <t>DES-PRESENTA-HORIZONTAL</t>
  </si>
  <si>
    <t>DES-OFICINA VIRTUAL</t>
  </si>
  <si>
    <t>DES-SANCIONA</t>
  </si>
  <si>
    <t>DES-RSCL</t>
  </si>
  <si>
    <t>OTRA</t>
  </si>
  <si>
    <t>DES-PRESENTA-FASE2</t>
  </si>
  <si>
    <t>DES-PHAROS</t>
  </si>
  <si>
    <t>DES-MODULOS COMUNES</t>
  </si>
  <si>
    <t>DES-INCENTIVA</t>
  </si>
  <si>
    <t>DES-ORION</t>
  </si>
  <si>
    <t>DES-HERRAMIENTAS</t>
  </si>
  <si>
    <t>DES-GIRO</t>
  </si>
  <si>
    <t>DES-CUSTODIA</t>
  </si>
  <si>
    <t>DES-PAIDI</t>
  </si>
  <si>
    <t>C6 - Junio</t>
  </si>
  <si>
    <t>Horas bolsa estimadas AFS</t>
  </si>
  <si>
    <t>Horas bolsa estimadas AP</t>
  </si>
  <si>
    <t>Horas bolsa estimadas PR</t>
  </si>
  <si>
    <t>Horas bolsa dedicadas AFS</t>
  </si>
  <si>
    <t>Horas bolsa dedicadas AP</t>
  </si>
  <si>
    <t>Horas bolsa dedicadas PR</t>
  </si>
  <si>
    <t>Actualizado</t>
  </si>
  <si>
    <t>Proyecto</t>
  </si>
  <si>
    <t>[APLICACIONES][PRESENTA PCT FASE2 AS] Cambio en el modelado para no mostrar la tarea de resolución</t>
  </si>
  <si>
    <t>Lote 3: Área de desarrollo de software</t>
  </si>
  <si>
    <t>1687-ITE-002-26.07: Iteración Sprint 1 de phAros</t>
  </si>
  <si>
    <t>1687-ITE-001-19.06: Iteración Sprint Inicial de phAros</t>
  </si>
  <si>
    <t>1687-REQ-003-16.07: Requisitos Sprint 2 phAros.</t>
  </si>
  <si>
    <t>1687-REQ-002-19.07: Requisitos Sprint 1 phAros.</t>
  </si>
  <si>
    <t>RSCL</t>
  </si>
  <si>
    <t>PRESENTA</t>
  </si>
  <si>
    <t>[1687-NDS-001-19.05] Entrega Sprint 0 PHAROS</t>
  </si>
  <si>
    <t>[APLICACIONES][PRESENTA-SUBVENCIONES] Creación de la línea Banda Ancha</t>
  </si>
  <si>
    <t>[APLICACIONES][HORIZONTAL] Implantación de procesos de integración continua y DevOps en CECEU</t>
  </si>
  <si>
    <t>[APLICACIONES][ALFRESCO] Diagrama básico de interrelación entre aplicaciones</t>
  </si>
  <si>
    <t>DES-ALFRESCO</t>
  </si>
  <si>
    <t>[APLICACIONES][PRESENTA SUBV AS] Creación de línea Comercio Ambulante</t>
  </si>
  <si>
    <t>[APLICACIONES][FASE2 AS] Creación de nueva línea para Transformación Digital</t>
  </si>
  <si>
    <t>[APLICACIONES][PRESENTA HORIZONTAL AS] Creación de líneas para Modernización de PYMES y Artesanos</t>
  </si>
  <si>
    <t>2293-REQ-002-19-07: Requisitos Sprint 02 línea PCT2.0</t>
  </si>
  <si>
    <t>2293-ITE-001-19.007: Iteración Sprint 01 de PCT2.0</t>
  </si>
  <si>
    <t>Planificada</t>
  </si>
  <si>
    <t>[2293-NDS-001-19.07] Proyecto para la creación de PRESENTA 2.0</t>
  </si>
  <si>
    <t>[436-NDS-001-19.03]: Proyecto para la creación de PRESENTA 3.0</t>
  </si>
  <si>
    <t>[APLICACIONES][RSCL] Fuga de memoria</t>
  </si>
  <si>
    <t>[APLICACIONES][PRESENTA-FASE2 AS] Creación de la línea de ELA</t>
  </si>
  <si>
    <t>[APLICACIONES][PRESENTA-FASE2 AS] Creación de la línea de GUADALINFO</t>
  </si>
  <si>
    <t xml:space="preserve">[APLICACIONES][PRESENTA-FASE2 AS] Creación de la línea de CAPI mantenimiento </t>
  </si>
  <si>
    <t xml:space="preserve">[APLICACIONES][PRESENTA-SUBVENCIONES] Creación de la línea de CAPI apertura   </t>
  </si>
  <si>
    <t>425-ITE-004-19.07: Iteración Sprint 04 de la evolución a Oficina Virtual</t>
  </si>
  <si>
    <t>425-REQ-005-19.07: Requisitos Sprint 5 evolución oficina virtual</t>
  </si>
  <si>
    <t>1687-REQ-001-19.06: Requisitos Sprint inicial phAros</t>
  </si>
  <si>
    <t>PAIDI</t>
  </si>
  <si>
    <t>MODULOS COMUNES</t>
  </si>
  <si>
    <t>MES:</t>
  </si>
  <si>
    <t>Restante PS</t>
  </si>
  <si>
    <t>Horas max</t>
  </si>
  <si>
    <t>Imputado en el mes</t>
  </si>
  <si>
    <t>Máximo mes</t>
  </si>
  <si>
    <t>Diferencia</t>
  </si>
  <si>
    <t>Mes</t>
  </si>
  <si>
    <t>Tipo Petición</t>
  </si>
  <si>
    <t>Petición en SETA</t>
  </si>
  <si>
    <t>Petición padre</t>
  </si>
  <si>
    <t>Descripción</t>
  </si>
  <si>
    <t>JA (P)</t>
  </si>
  <si>
    <t>AFS (P)</t>
  </si>
  <si>
    <t>AP (P)</t>
  </si>
  <si>
    <t>PR (P)</t>
  </si>
  <si>
    <t>Total (P)</t>
  </si>
  <si>
    <t>JA (NP)</t>
  </si>
  <si>
    <t>AFS (NP)</t>
  </si>
  <si>
    <t>AP (NP)</t>
  </si>
  <si>
    <t>PR (NP)</t>
  </si>
  <si>
    <t>Total (NP)</t>
  </si>
  <si>
    <t>HOJA PARA SETA</t>
  </si>
  <si>
    <t>Perfiles (Equipo Permanente)</t>
  </si>
  <si>
    <t>Perfiles (Equipo No Permanente)</t>
  </si>
  <si>
    <t>Álvaro Vera Casal</t>
  </si>
  <si>
    <t>Marcos Marín Cabrera</t>
  </si>
  <si>
    <t>José Clamajirand Valdivia</t>
  </si>
  <si>
    <t>Diego Navarro Cantos</t>
  </si>
  <si>
    <t>Jose Antonio  Benítez Montero</t>
  </si>
  <si>
    <t>Alejandro Verano García</t>
  </si>
  <si>
    <t>Juan Hernandez Cañaveras</t>
  </si>
  <si>
    <t>Alejandro Villapol Dominguez</t>
  </si>
  <si>
    <t>Ramón Tur Vázquez</t>
  </si>
  <si>
    <t>Borja  Del Cura Ibáñez</t>
  </si>
  <si>
    <t>Mª del Carmen Gómez Romero</t>
  </si>
  <si>
    <t>Juan Carlos Dutoit Carmona</t>
  </si>
  <si>
    <t>Alvaro Esteban</t>
  </si>
  <si>
    <t>José María García Medina</t>
  </si>
  <si>
    <t>José Félix Gómez Rodríguez</t>
  </si>
  <si>
    <t>2019-3</t>
  </si>
  <si>
    <t>2019-4</t>
  </si>
  <si>
    <t>2019-5</t>
  </si>
  <si>
    <t>2019-6</t>
  </si>
  <si>
    <t>2019-7</t>
  </si>
  <si>
    <t>Enrique Cardona</t>
  </si>
  <si>
    <t>Tania  Salguero Alvarez</t>
  </si>
  <si>
    <t>PERMANENTE</t>
  </si>
  <si>
    <t>BOLSA</t>
  </si>
  <si>
    <t>436-REQ-001-19.07: Requisitos Sprint inicial PCT 3.0</t>
  </si>
  <si>
    <t>DES-NUEVO-TRAMITADOR</t>
  </si>
  <si>
    <t>Tarifas cliente</t>
  </si>
  <si>
    <t>Dias</t>
  </si>
  <si>
    <t>H/Día</t>
  </si>
  <si>
    <t>2019-8</t>
  </si>
  <si>
    <t>2019-9</t>
  </si>
  <si>
    <t>2019-10</t>
  </si>
  <si>
    <t>2019-11</t>
  </si>
  <si>
    <t>2019-12</t>
  </si>
  <si>
    <t>Venta rasa</t>
  </si>
  <si>
    <t>C7 - Julio</t>
  </si>
  <si>
    <t>Ejecución (parcial)</t>
  </si>
  <si>
    <t>Ejecutado pendiente de validar</t>
  </si>
  <si>
    <t>[APLICACIONES][PRESENTA SUBV AS] Comercio Ambulante cambios en el formulario</t>
  </si>
  <si>
    <t>[APLICACIONES][PRESENTA HORIZONTAL AS] Ampliación del listado excel generado desde la agenda.</t>
  </si>
  <si>
    <t>COR: Correctivo</t>
  </si>
  <si>
    <t>[APLICACIONES][PRESENTA FASE2 AS] Defectos encontrados en los formularios de Justificación de Incentivos y Agentes de Conocimientos</t>
  </si>
  <si>
    <t>[APLICACIONES][FASE2 AS] Validaciones PDF Autónomos Emprendimiento en Módulo de Mantenimiento.</t>
  </si>
  <si>
    <t>[APLICACIONES][PRESENTA HORIZONTAL AS][JAVA5] Petición de información</t>
  </si>
  <si>
    <t>[APLICACIONES][PRESENTA FASE2 AS] Premios al Comercio asignación organismo alta en papel</t>
  </si>
  <si>
    <t>[APLICACIONES][PRESENTA FASE2 AS] Módulo Mantenimiento validación CIF</t>
  </si>
  <si>
    <t>[APLICACIONES][PRESENTA FASE2 AS] Validaciones en PDF editable Premios al Comercio</t>
  </si>
  <si>
    <t>[APLICACIONES][ALFRESCO] Modificación configuración Alfresco para indexación de campos y búsquedas.</t>
  </si>
  <si>
    <t>[PRUEBAS REGRESION][PRESENTA] Automatización de pruebas de regresión</t>
  </si>
  <si>
    <t>PRU-PF2</t>
  </si>
  <si>
    <t>1081-REQ-004-01-08: Requisitos Sprint 04 línea SMARTCITI</t>
  </si>
  <si>
    <t>[APLICACIONES][PRESENTA PCT FASE2 AS] Cambio en la descripción de la trasición de SUBSANACION a ELABORACION PROPUESTA RESOLUCION</t>
  </si>
  <si>
    <t>1081-ITE-003-01.08: Iteración Sprint 03 de la línea SMARTCITI</t>
  </si>
  <si>
    <t>PROPUESTA</t>
  </si>
  <si>
    <t>SETA</t>
  </si>
  <si>
    <t>MÁXIMO</t>
  </si>
  <si>
    <t>INT (PL)</t>
  </si>
  <si>
    <t>Venta INT (PL)</t>
  </si>
  <si>
    <t>INT (19%)</t>
  </si>
  <si>
    <t>Eficiencia PL</t>
  </si>
  <si>
    <t>Venta INT (19)</t>
  </si>
  <si>
    <t>Min Efic</t>
  </si>
  <si>
    <t>C8 - Agosto</t>
  </si>
  <si>
    <t>Validada</t>
  </si>
  <si>
    <t>SFUN: Soporte Funcional</t>
  </si>
  <si>
    <t>Creación de procedimiento de versionado-entrega de aplicaciones</t>
  </si>
  <si>
    <t>CAL-PROC</t>
  </si>
  <si>
    <t>[APLICACIONES][PRESENTA FASE2 AS] Creación de la línea Premios a la Artesanía.</t>
  </si>
  <si>
    <t>[APLICACIONES][MOAD] Se cargan las propiedades de un procedimiento en la URL</t>
  </si>
  <si>
    <t>[APLICACIONES][PRESENTA HORIZONTAL AS] Cambio en el envío del anagrama a Notific@, tanto en el alta como en el envío.</t>
  </si>
  <si>
    <t>[APLICACIONES][RSCL] Error al realizar el registro y compulsa</t>
  </si>
  <si>
    <t>[1687-NDS-001-19.05] Entrega Sprint 1 PHAROS</t>
  </si>
  <si>
    <t>[APLICACIONES][PRESENTA SUBV AS] Módulo Mantenimiento validación CIF</t>
  </si>
  <si>
    <t>Requisitos Sprint 3 phAros</t>
  </si>
  <si>
    <t>1081-ITE-004-13.09: Iteración Sprint 04 de la línea SMARTCITI</t>
  </si>
  <si>
    <t>1081-REQ-005-01-09: Requisitos Sprint 05 línea SMARTCITI</t>
  </si>
  <si>
    <t>2293-ITE-002-19.002: Iteración Sprint 02 de PCT2.0</t>
  </si>
  <si>
    <t>2293-REQ-002-19-09: Requisitos Sprint 03 línea PCT2.0</t>
  </si>
  <si>
    <t>[APLICACIONES][RSCL] Actualización Bandeja RSCL</t>
  </si>
  <si>
    <t>[APLICACIONES][RSCL] Error en generación de calificación y de resolución</t>
  </si>
  <si>
    <t>[APLICACIONES][RSCL] Error al inscribir secciones</t>
  </si>
  <si>
    <t>[APLICACIONES][RSCL] Error en el documento a notificar</t>
  </si>
  <si>
    <t>Estimación aprobada</t>
  </si>
  <si>
    <t>[APLICACIONES][RSCL] Error en el desestimiento en legalización de libros</t>
  </si>
  <si>
    <t>1687-ITE-003.11.09: Iteracion Sprint 2 de phAros</t>
  </si>
  <si>
    <t>[APLICACIONES][RSCL] Bandeja quitar solicitudes no presentadas</t>
  </si>
  <si>
    <t>[APLICACIONES][RSCL] Modificación con traslado</t>
  </si>
  <si>
    <t>[425-NDS-001-19.07] Entrega Sprint 4 evolución oficina virtual</t>
  </si>
  <si>
    <t>425-ITE-005-19.09: Iteración Sprint 05 de la evolución a Oficina Virtual</t>
  </si>
  <si>
    <t>425-REQ-006-19.09: Requisitos Sprint 6 evolución oficina virtual</t>
  </si>
  <si>
    <t>Jesús Bermell Guillén</t>
  </si>
  <si>
    <t>Alfonso González Hernandez</t>
  </si>
  <si>
    <t>C9 - Septiembre</t>
  </si>
  <si>
    <t>Guillermo Pérez Molero</t>
  </si>
  <si>
    <t>Luis López Fernández</t>
  </si>
  <si>
    <t>Susana  pinzon</t>
  </si>
  <si>
    <t>Manuel Jesus Jimenez Sanchez</t>
  </si>
  <si>
    <t>Rocío Boza Mejías</t>
  </si>
  <si>
    <t>Retrasadas Septiembre</t>
  </si>
  <si>
    <t>Min PL</t>
  </si>
  <si>
    <t>[APLICACIONES][RSCL] Carpeta ciudadana</t>
  </si>
  <si>
    <t>[APLICACIONES][PRESENTA SUBV AS] Módulo Mantenimiento búsqueda de interesados</t>
  </si>
  <si>
    <t>[APLICACIONES][PRESENTA SUBV AS] Tramite de Alegaciones Comercio Ambulante</t>
  </si>
  <si>
    <t>425-ITE-006-19.10: Iteración Sprint 06 de la evolución a Oficina Virtual</t>
  </si>
  <si>
    <t>[APLICACIONES][PRESENTA-SUBVENCIONES] Creación de la línea de incentivos BECAS CICA</t>
  </si>
  <si>
    <t>[APLICACIONES][RSCL] Añadir año 2019 en combo depósito de cuentas</t>
  </si>
  <si>
    <t>[APLICACIONES][PRESENTA SUBV AS] Plantillas de línea Comercio Ambulante</t>
  </si>
  <si>
    <t>[APLICACIONES][PRESENTA SUBV AS] Evento de Aporte de Documentación</t>
  </si>
  <si>
    <t>[PRESENTA FASE2 AS] Error en la subsanación cuando no tiene indicado acuse de notifica.</t>
  </si>
  <si>
    <t>[APLICACIONES][PRESENTA-FASE2 AS] Mantener habilitado el botón subsanar</t>
  </si>
  <si>
    <t>[PRESENTA FASE2 AS] Revisión de comportamiento no deseado en Autónomos.</t>
  </si>
  <si>
    <t>[APLICACIONES][RSCL] Ampliar rango año ejercicio DEPOSITO CUENTAS</t>
  </si>
  <si>
    <t>[APLICACIONES][RSCL] Cambio termino en el cuerpo certificados registrales</t>
  </si>
  <si>
    <t>[APLICACIONES][PRESENTA-SUBVENCIONES] Creación del formulario de alegaciones de la línea CAPI APERTURA</t>
  </si>
  <si>
    <t>425-ITE-001-19.10: Iteración Sprint 01 UX/UI Oficina Virtual</t>
  </si>
  <si>
    <t>425-REQ-002-19.10: Requisitos Sprint 2 UX/UI Oficina Virtual</t>
  </si>
  <si>
    <t>1081-REQ-006-25-10: Requisitos Sprint 06 línea SMARTCITI</t>
  </si>
  <si>
    <t>425-REQ-007-19.10: Requisitos Sprint 7 evolución oficina virtual</t>
  </si>
  <si>
    <t>[APLICACIONES][PRESENTA SUBV AS] Validación de IBAN en el Formulario de Solicitud de línea Comercio Ambulante</t>
  </si>
  <si>
    <t>[MANUAL][PRESENTA SUBV AS] Actualización Manual Usuario de Presenta Subv AS</t>
  </si>
  <si>
    <t>[APLICACIONES][PRESENTA-FASE2 AS][PRESENTA-SUBV AS] Mapeos nuevas lineas de presenta</t>
  </si>
  <si>
    <t>Requisitos Sprint 4 phAros</t>
  </si>
  <si>
    <t>1687-ITE-002-31.10: Iteración Sprint 3 de phAros</t>
  </si>
  <si>
    <t>C10 - Octubre</t>
  </si>
  <si>
    <t>436-STEC-001-19.10:  Plan de despliegue de Infraestructura para integración continua - Fase 1</t>
  </si>
  <si>
    <t>436-REQ-001-19.10: Requisitos Sprint 02 PCT 3.0 - Equipo Adicional</t>
  </si>
  <si>
    <t>Facturación UTE</t>
  </si>
  <si>
    <t>Enrique Pazos</t>
  </si>
  <si>
    <t>Alvaro Vera</t>
  </si>
  <si>
    <t>Francisco Javier Arjona</t>
  </si>
  <si>
    <t>Alejandro Verano</t>
  </si>
  <si>
    <t>Alejandro Villapol</t>
  </si>
  <si>
    <t>Juan Hernández</t>
  </si>
  <si>
    <t>Juan Carlos Dutoit</t>
  </si>
  <si>
    <t>Jose Félix Gómez Rodríguez</t>
  </si>
  <si>
    <t>Alfonso González Hernández</t>
  </si>
  <si>
    <t>Jesús Bermell</t>
  </si>
  <si>
    <t>Manuel Jesús Jiménez Sánchez</t>
  </si>
  <si>
    <t>Andrés Canadiense</t>
  </si>
  <si>
    <t>Juan Orozco</t>
  </si>
  <si>
    <t>Diego Navarro</t>
  </si>
  <si>
    <t>Jose Antonio Benítez</t>
  </si>
  <si>
    <t>Jose Clamajirand</t>
  </si>
  <si>
    <t>Maricarmen Gómez Romero</t>
  </si>
  <si>
    <t>Guillermo</t>
  </si>
  <si>
    <t>Rocío Bozas</t>
  </si>
  <si>
    <t>Susana Pinzón</t>
  </si>
  <si>
    <t>Luis López</t>
  </si>
  <si>
    <t>Borja del Cura</t>
  </si>
  <si>
    <t>Aitor PO</t>
  </si>
  <si>
    <t>Galatea PR</t>
  </si>
  <si>
    <t>Mario Valiente</t>
  </si>
  <si>
    <t>Jesús Pérez</t>
  </si>
  <si>
    <t>4PR PO</t>
  </si>
  <si>
    <t>2AP PO</t>
  </si>
  <si>
    <t>1AN PO</t>
  </si>
  <si>
    <t>[APLICACIONES][PRESENTA SUBV AS] Tabla desglose de presupuesto de actividad Comercio Ambulante</t>
  </si>
  <si>
    <t>1081-ITE-005-25.10: Iteración Sprint 05 de la línea SMARTCITI</t>
  </si>
  <si>
    <t>[APLICACIONES][PRESENTA FASE2 AS] Error en la subsanación de expedientes de autónomos.</t>
  </si>
  <si>
    <t>[APLICACIONES][PRESENTA] Creación de un formulario genérico</t>
  </si>
  <si>
    <t xml:space="preserve">[APLICACIONES][PRESENTA FASE2 AS] Pantalla de justificación </t>
  </si>
  <si>
    <t>[APLICACIONES][PRESENTA FASE2 AS] Permitir adjuntar documentación en la metafase Finalización</t>
  </si>
  <si>
    <t>425-REQ-003-19.11: Requisitos Sprint 3 UX/UI Oficina Virtual</t>
  </si>
  <si>
    <t>425-ITE-002-19.11: Iteración Sprint 02 UX/UI Oficina Virtual</t>
  </si>
  <si>
    <t>425-REQ-008-19.11: Requisitos Sprint 8 evolución oficina virtual</t>
  </si>
  <si>
    <t>425-ITE-007-19.11: Iteración Sprint 07 de la evolución a Oficina Virtual</t>
  </si>
  <si>
    <t>[APLICACIONES][PRESENTA HORIZONTAL AS] Identificación y mejora de la descripción de Transiciones, Eventos, Tareas y Documentos en la Agenda Presenta 2.0</t>
  </si>
  <si>
    <t>[APLICACIONES][PRESENTA] Análisis y creación de los bloques comunes para los formularios</t>
  </si>
  <si>
    <t>[APLICACIONES][PRESENTA-FASE2 AS] Justificación ACD</t>
  </si>
  <si>
    <t>Planificación aprobada</t>
  </si>
  <si>
    <t>Meter en 3139 las horas de 3772 (correctivo tabla desglose)</t>
  </si>
  <si>
    <t>Meter en 3679 las horas de 3685, 3586 y 4069</t>
  </si>
  <si>
    <t>Andrés López Albin</t>
  </si>
  <si>
    <t>Juan García Orozco</t>
  </si>
  <si>
    <t>C11 - Noviembre</t>
  </si>
  <si>
    <t>ID</t>
  </si>
  <si>
    <t>Año</t>
  </si>
  <si>
    <t>C12 -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</si>
</sst>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00000"/>
    <numFmt numFmtId="165" formatCode="dd/mm/yyyy\ h:mm:ss"/>
    <numFmt numFmtId="166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9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2" fillId="0" borderId="0" xfId="1" applyFont="1"/>
    <xf numFmtId="10" fontId="0" fillId="0" borderId="0" xfId="2" applyNumberFormat="1" applyFont="1"/>
    <xf numFmtId="44" fontId="3" fillId="4" borderId="0" xfId="3" applyNumberFormat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10" fontId="0" fillId="6" borderId="0" xfId="2" applyNumberFormat="1" applyFont="1" applyFill="1"/>
    <xf numFmtId="44" fontId="0" fillId="6" borderId="0" xfId="0" applyNumberFormat="1" applyFill="1"/>
    <xf numFmtId="0" fontId="0" fillId="0" borderId="0" xfId="0" applyAlignment="1">
      <alignment horizontal="center"/>
    </xf>
    <xf numFmtId="9" fontId="0" fillId="0" borderId="0" xfId="2" applyFont="1"/>
    <xf numFmtId="0" fontId="4" fillId="7" borderId="0" xfId="0" applyFont="1" applyFill="1"/>
    <xf numFmtId="0" fontId="4" fillId="7" borderId="0" xfId="0" applyFont="1" applyFill="1" applyAlignment="1">
      <alignment horizontal="right"/>
    </xf>
    <xf numFmtId="2" fontId="2" fillId="0" borderId="0" xfId="0" applyNumberFormat="1" applyFont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8" borderId="0" xfId="0" applyFill="1"/>
    <xf numFmtId="0" fontId="0" fillId="9" borderId="0" xfId="0" applyFill="1"/>
    <xf numFmtId="10" fontId="0" fillId="3" borderId="9" xfId="2" applyNumberFormat="1" applyFont="1" applyFill="1" applyBorder="1"/>
    <xf numFmtId="10" fontId="0" fillId="3" borderId="10" xfId="2" applyNumberFormat="1" applyFont="1" applyFill="1" applyBorder="1"/>
    <xf numFmtId="8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44" fontId="2" fillId="3" borderId="0" xfId="0" applyNumberFormat="1" applyFont="1" applyFill="1"/>
    <xf numFmtId="10" fontId="2" fillId="3" borderId="0" xfId="2" applyNumberFormat="1" applyFont="1" applyFill="1"/>
    <xf numFmtId="0" fontId="2" fillId="6" borderId="0" xfId="0" applyFont="1" applyFill="1"/>
    <xf numFmtId="44" fontId="2" fillId="6" borderId="0" xfId="0" applyNumberFormat="1" applyFont="1" applyFill="1"/>
    <xf numFmtId="17" fontId="0" fillId="6" borderId="0" xfId="0" quotePrefix="1" applyNumberFormat="1" applyFill="1"/>
    <xf numFmtId="44" fontId="0" fillId="6" borderId="0" xfId="1" applyFont="1" applyFill="1"/>
    <xf numFmtId="0" fontId="0" fillId="0" borderId="0" xfId="0" applyAlignment="1">
      <alignment horizontal="center"/>
    </xf>
    <xf numFmtId="2" fontId="2" fillId="2" borderId="0" xfId="0" applyNumberFormat="1" applyFont="1" applyFill="1"/>
    <xf numFmtId="0" fontId="2" fillId="8" borderId="0" xfId="0" applyFont="1" applyFill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2" fillId="2" borderId="4" xfId="0" applyNumberFormat="1" applyFont="1" applyFill="1" applyBorder="1"/>
    <xf numFmtId="2" fontId="2" fillId="2" borderId="0" xfId="0" applyNumberFormat="1" applyFont="1" applyFill="1" applyBorder="1"/>
    <xf numFmtId="2" fontId="2" fillId="2" borderId="5" xfId="0" applyNumberFormat="1" applyFont="1" applyFill="1" applyBorder="1"/>
    <xf numFmtId="2" fontId="0" fillId="10" borderId="0" xfId="0" applyNumberFormat="1" applyFill="1"/>
    <xf numFmtId="2" fontId="2" fillId="10" borderId="0" xfId="0" applyNumberFormat="1" applyFont="1" applyFill="1"/>
    <xf numFmtId="2" fontId="2" fillId="10" borderId="1" xfId="0" applyNumberFormat="1" applyFont="1" applyFill="1" applyBorder="1"/>
    <xf numFmtId="2" fontId="2" fillId="10" borderId="2" xfId="0" applyNumberFormat="1" applyFont="1" applyFill="1" applyBorder="1"/>
    <xf numFmtId="2" fontId="2" fillId="10" borderId="3" xfId="0" applyNumberFormat="1" applyFont="1" applyFill="1" applyBorder="1"/>
    <xf numFmtId="2" fontId="2" fillId="10" borderId="4" xfId="0" applyNumberFormat="1" applyFont="1" applyFill="1" applyBorder="1"/>
    <xf numFmtId="2" fontId="2" fillId="10" borderId="0" xfId="0" applyNumberFormat="1" applyFont="1" applyFill="1" applyBorder="1"/>
    <xf numFmtId="2" fontId="2" fillId="10" borderId="5" xfId="0" applyNumberFormat="1" applyFont="1" applyFill="1" applyBorder="1"/>
    <xf numFmtId="2" fontId="0" fillId="10" borderId="6" xfId="0" applyNumberFormat="1" applyFill="1" applyBorder="1"/>
    <xf numFmtId="2" fontId="0" fillId="10" borderId="7" xfId="0" applyNumberFormat="1" applyFill="1" applyBorder="1"/>
    <xf numFmtId="2" fontId="0" fillId="10" borderId="8" xfId="0" applyNumberFormat="1" applyFill="1" applyBorder="1"/>
    <xf numFmtId="2" fontId="2" fillId="10" borderId="6" xfId="0" applyNumberFormat="1" applyFont="1" applyFill="1" applyBorder="1"/>
    <xf numFmtId="2" fontId="2" fillId="10" borderId="7" xfId="0" applyNumberFormat="1" applyFont="1" applyFill="1" applyBorder="1"/>
    <xf numFmtId="2" fontId="2" fillId="10" borderId="8" xfId="0" applyNumberFormat="1" applyFont="1" applyFill="1" applyBorder="1"/>
    <xf numFmtId="2" fontId="0" fillId="10" borderId="0" xfId="0" applyNumberFormat="1" applyFill="1" applyBorder="1"/>
    <xf numFmtId="2" fontId="8" fillId="2" borderId="4" xfId="0" applyNumberFormat="1" applyFont="1" applyFill="1" applyBorder="1"/>
    <xf numFmtId="2" fontId="7" fillId="10" borderId="0" xfId="0" applyNumberFormat="1" applyFont="1" applyFill="1" applyBorder="1"/>
    <xf numFmtId="2" fontId="7" fillId="10" borderId="5" xfId="0" applyNumberFormat="1" applyFont="1" applyFill="1" applyBorder="1"/>
    <xf numFmtId="2" fontId="2" fillId="0" borderId="9" xfId="0" applyNumberFormat="1" applyFont="1" applyBorder="1"/>
    <xf numFmtId="2" fontId="2" fillId="0" borderId="11" xfId="0" applyNumberFormat="1" applyFont="1" applyBorder="1"/>
    <xf numFmtId="2" fontId="2" fillId="0" borderId="10" xfId="0" applyNumberFormat="1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65" fontId="0" fillId="0" borderId="0" xfId="0" applyNumberFormat="1"/>
    <xf numFmtId="0" fontId="0" fillId="11" borderId="0" xfId="0" applyFill="1"/>
    <xf numFmtId="165" fontId="0" fillId="11" borderId="0" xfId="0" applyNumberFormat="1" applyFill="1"/>
    <xf numFmtId="0" fontId="0" fillId="0" borderId="0" xfId="0" applyAlignment="1"/>
    <xf numFmtId="0" fontId="0" fillId="3" borderId="0" xfId="0" applyFill="1"/>
    <xf numFmtId="0" fontId="0" fillId="12" borderId="0" xfId="0" applyFill="1"/>
    <xf numFmtId="14" fontId="0" fillId="3" borderId="0" xfId="0" applyNumberFormat="1" applyFill="1"/>
    <xf numFmtId="2" fontId="0" fillId="11" borderId="9" xfId="0" applyNumberFormat="1" applyFill="1" applyBorder="1"/>
    <xf numFmtId="2" fontId="0" fillId="11" borderId="11" xfId="0" applyNumberFormat="1" applyFill="1" applyBorder="1"/>
    <xf numFmtId="2" fontId="0" fillId="11" borderId="10" xfId="0" applyNumberFormat="1" applyFill="1" applyBorder="1"/>
    <xf numFmtId="2" fontId="0" fillId="3" borderId="9" xfId="0" applyNumberFormat="1" applyFill="1" applyBorder="1"/>
    <xf numFmtId="2" fontId="0" fillId="3" borderId="11" xfId="0" applyNumberFormat="1" applyFill="1" applyBorder="1"/>
    <xf numFmtId="2" fontId="0" fillId="3" borderId="10" xfId="0" applyNumberFormat="1" applyFill="1" applyBorder="1"/>
    <xf numFmtId="2" fontId="0" fillId="10" borderId="11" xfId="0" applyNumberFormat="1" applyFill="1" applyBorder="1"/>
    <xf numFmtId="2" fontId="0" fillId="10" borderId="10" xfId="0" applyNumberFormat="1" applyFill="1" applyBorder="1"/>
    <xf numFmtId="2" fontId="0" fillId="11" borderId="0" xfId="0" applyNumberFormat="1" applyFill="1"/>
    <xf numFmtId="2" fontId="0" fillId="11" borderId="1" xfId="0" applyNumberFormat="1" applyFill="1" applyBorder="1"/>
    <xf numFmtId="2" fontId="0" fillId="11" borderId="2" xfId="0" applyNumberFormat="1" applyFill="1" applyBorder="1"/>
    <xf numFmtId="2" fontId="0" fillId="11" borderId="3" xfId="0" applyNumberFormat="1" applyFill="1" applyBorder="1"/>
    <xf numFmtId="2" fontId="0" fillId="11" borderId="4" xfId="0" applyNumberFormat="1" applyFill="1" applyBorder="1"/>
    <xf numFmtId="2" fontId="0" fillId="11" borderId="0" xfId="0" applyNumberFormat="1" applyFill="1" applyBorder="1"/>
    <xf numFmtId="2" fontId="0" fillId="11" borderId="5" xfId="0" applyNumberFormat="1" applyFill="1" applyBorder="1"/>
    <xf numFmtId="2" fontId="0" fillId="12" borderId="0" xfId="0" applyNumberFormat="1" applyFill="1"/>
    <xf numFmtId="2" fontId="0" fillId="12" borderId="9" xfId="0" applyNumberFormat="1" applyFill="1" applyBorder="1"/>
    <xf numFmtId="2" fontId="0" fillId="12" borderId="11" xfId="0" applyNumberFormat="1" applyFill="1" applyBorder="1"/>
    <xf numFmtId="2" fontId="0" fillId="12" borderId="10" xfId="0" applyNumberFormat="1" applyFill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2" xfId="0" applyBorder="1"/>
    <xf numFmtId="0" fontId="9" fillId="0" borderId="13" xfId="0" applyFont="1" applyBorder="1"/>
    <xf numFmtId="0" fontId="9" fillId="0" borderId="12" xfId="0" applyFont="1" applyBorder="1"/>
    <xf numFmtId="0" fontId="0" fillId="0" borderId="14" xfId="0" applyBorder="1"/>
    <xf numFmtId="2" fontId="0" fillId="10" borderId="2" xfId="0" applyNumberFormat="1" applyFill="1" applyBorder="1"/>
    <xf numFmtId="2" fontId="0" fillId="10" borderId="3" xfId="0" applyNumberFormat="1" applyFill="1" applyBorder="1"/>
    <xf numFmtId="2" fontId="0" fillId="10" borderId="5" xfId="0" applyNumberFormat="1" applyFill="1" applyBorder="1"/>
    <xf numFmtId="2" fontId="0" fillId="3" borderId="5" xfId="0" applyNumberFormat="1" applyFill="1" applyBorder="1"/>
    <xf numFmtId="2" fontId="0" fillId="7" borderId="1" xfId="0" applyNumberFormat="1" applyFill="1" applyBorder="1"/>
    <xf numFmtId="2" fontId="0" fillId="7" borderId="2" xfId="0" applyNumberFormat="1" applyFill="1" applyBorder="1"/>
    <xf numFmtId="2" fontId="0" fillId="7" borderId="4" xfId="0" applyNumberFormat="1" applyFill="1" applyBorder="1"/>
    <xf numFmtId="2" fontId="0" fillId="7" borderId="0" xfId="0" applyNumberFormat="1" applyFill="1" applyBorder="1"/>
    <xf numFmtId="2" fontId="0" fillId="7" borderId="6" xfId="0" applyNumberFormat="1" applyFill="1" applyBorder="1"/>
    <xf numFmtId="2" fontId="0" fillId="7" borderId="7" xfId="0" applyNumberFormat="1" applyFill="1" applyBorder="1"/>
    <xf numFmtId="44" fontId="10" fillId="0" borderId="0" xfId="0" applyNumberFormat="1" applyFont="1"/>
    <xf numFmtId="44" fontId="2" fillId="10" borderId="0" xfId="0" applyNumberFormat="1" applyFont="1" applyFill="1"/>
    <xf numFmtId="2" fontId="0" fillId="13" borderId="1" xfId="0" applyNumberFormat="1" applyFill="1" applyBorder="1"/>
    <xf numFmtId="2" fontId="0" fillId="13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13" borderId="4" xfId="0" applyNumberFormat="1" applyFill="1" applyBorder="1"/>
    <xf numFmtId="2" fontId="0" fillId="13" borderId="0" xfId="0" applyNumberFormat="1" applyFill="1" applyBorder="1"/>
    <xf numFmtId="2" fontId="0" fillId="3" borderId="0" xfId="0" applyNumberFormat="1" applyFill="1" applyBorder="1"/>
    <xf numFmtId="2" fontId="0" fillId="13" borderId="6" xfId="0" applyNumberFormat="1" applyFill="1" applyBorder="1"/>
    <xf numFmtId="2" fontId="0" fillId="13" borderId="7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2" fillId="10" borderId="9" xfId="0" applyNumberFormat="1" applyFont="1" applyFill="1" applyBorder="1"/>
    <xf numFmtId="2" fontId="2" fillId="10" borderId="11" xfId="0" applyNumberFormat="1" applyFont="1" applyFill="1" applyBorder="1"/>
    <xf numFmtId="2" fontId="2" fillId="10" borderId="10" xfId="0" applyNumberFormat="1" applyFont="1" applyFill="1" applyBorder="1"/>
    <xf numFmtId="44" fontId="2" fillId="0" borderId="15" xfId="0" applyNumberFormat="1" applyFont="1" applyBorder="1"/>
    <xf numFmtId="0" fontId="2" fillId="0" borderId="15" xfId="0" applyFont="1" applyBorder="1" applyAlignment="1">
      <alignment horizontal="center"/>
    </xf>
    <xf numFmtId="44" fontId="0" fillId="0" borderId="0" xfId="1" applyFont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2" fillId="6" borderId="0" xfId="0" quotePrefix="1" applyNumberFormat="1" applyFont="1" applyFill="1"/>
    <xf numFmtId="44" fontId="2" fillId="6" borderId="0" xfId="1" applyFont="1" applyFill="1"/>
    <xf numFmtId="10" fontId="2" fillId="6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10" fillId="0" borderId="0" xfId="2" applyNumberFormat="1" applyFont="1"/>
    <xf numFmtId="0" fontId="11" fillId="0" borderId="0" xfId="0" applyFont="1"/>
    <xf numFmtId="0" fontId="0" fillId="6" borderId="0" xfId="0" applyFont="1" applyFill="1"/>
    <xf numFmtId="17" fontId="0" fillId="6" borderId="0" xfId="0" quotePrefix="1" applyNumberFormat="1" applyFont="1" applyFill="1"/>
    <xf numFmtId="44" fontId="0" fillId="6" borderId="0" xfId="0" applyNumberFormat="1" applyFont="1" applyFill="1"/>
    <xf numFmtId="44" fontId="1" fillId="6" borderId="0" xfId="1" applyFont="1" applyFill="1"/>
    <xf numFmtId="10" fontId="1" fillId="6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12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10" fontId="2" fillId="0" borderId="0" xfId="2" applyNumberFormat="1" applyFont="1"/>
    <xf numFmtId="0" fontId="0" fillId="11" borderId="0" xfId="0" applyFill="1" applyBorder="1"/>
    <xf numFmtId="165" fontId="0" fillId="11" borderId="0" xfId="0" applyNumberFormat="1" applyFill="1" applyBorder="1"/>
    <xf numFmtId="0" fontId="0" fillId="14" borderId="0" xfId="0" applyFill="1"/>
    <xf numFmtId="0" fontId="0" fillId="10" borderId="0" xfId="0" applyFill="1"/>
    <xf numFmtId="0" fontId="0" fillId="15" borderId="0" xfId="0" applyFill="1"/>
    <xf numFmtId="0" fontId="0" fillId="0" borderId="0" xfId="0" applyFill="1"/>
    <xf numFmtId="166" fontId="0" fillId="0" borderId="0" xfId="2" applyNumberFormat="1" applyFont="1"/>
    <xf numFmtId="0" fontId="0" fillId="13" borderId="0" xfId="0" applyFill="1"/>
    <xf numFmtId="44" fontId="0" fillId="1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4">
    <cellStyle name="Bueno" xfId="3" builtinId="26"/>
    <cellStyle name="Moneda" xfId="1" builtinId="4"/>
    <cellStyle name="Normal" xfId="0" builtinId="0"/>
    <cellStyle name="Porcentaje" xfId="2" builtinId="5"/>
  </cellStyles>
  <dxfs count="9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B52D23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52D23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E665-3C8E-476D-9E64-4BE71FB2958B}">
  <dimension ref="A1:AL149"/>
  <sheetViews>
    <sheetView topLeftCell="L1" workbookViewId="0">
      <selection activeCell="R3" sqref="R3"/>
    </sheetView>
  </sheetViews>
  <sheetFormatPr baseColWidth="10" defaultRowHeight="15" x14ac:dyDescent="0.25"/>
  <cols>
    <col min="1" max="1" width="31" bestFit="1" customWidth="1"/>
    <col min="2" max="2" width="6.7109375" bestFit="1" customWidth="1"/>
    <col min="3" max="3" width="7" bestFit="1" customWidth="1"/>
    <col min="4" max="8" width="7.5703125" bestFit="1" customWidth="1"/>
    <col min="9" max="9" width="7.5703125" customWidth="1"/>
    <col min="10" max="11" width="8.5703125" bestFit="1" customWidth="1"/>
    <col min="12" max="12" width="7.7109375" bestFit="1" customWidth="1"/>
    <col min="13" max="13" width="8.5703125" bestFit="1" customWidth="1"/>
    <col min="17" max="17" width="10.140625" bestFit="1" customWidth="1"/>
    <col min="18" max="18" width="10.7109375" bestFit="1" customWidth="1"/>
    <col min="19" max="21" width="4" bestFit="1" customWidth="1"/>
    <col min="22" max="22" width="5" bestFit="1" customWidth="1"/>
    <col min="23" max="23" width="4.85546875" bestFit="1" customWidth="1"/>
    <col min="24" max="24" width="4.5703125" bestFit="1" customWidth="1"/>
    <col min="25" max="25" width="4.42578125" bestFit="1" customWidth="1"/>
    <col min="28" max="28" width="28.5703125" bestFit="1" customWidth="1"/>
    <col min="30" max="30" width="14.5703125" bestFit="1" customWidth="1"/>
    <col min="31" max="31" width="12" bestFit="1" customWidth="1"/>
    <col min="34" max="35" width="12" bestFit="1" customWidth="1"/>
  </cols>
  <sheetData>
    <row r="1" spans="1:35" x14ac:dyDescent="0.25">
      <c r="A1" t="s">
        <v>56</v>
      </c>
      <c r="Q1" t="s">
        <v>313</v>
      </c>
      <c r="R1" s="86">
        <v>43800</v>
      </c>
      <c r="AC1" s="190" t="s">
        <v>126</v>
      </c>
      <c r="AD1" s="190"/>
      <c r="AE1" s="190"/>
      <c r="AG1" s="190" t="s">
        <v>127</v>
      </c>
      <c r="AH1" s="190"/>
      <c r="AI1" s="190"/>
    </row>
    <row r="2" spans="1:35" x14ac:dyDescent="0.25">
      <c r="A2" t="s">
        <v>0</v>
      </c>
      <c r="B2" t="s">
        <v>48</v>
      </c>
      <c r="C2" t="s">
        <v>49</v>
      </c>
      <c r="D2" t="s">
        <v>352</v>
      </c>
      <c r="E2" t="s">
        <v>353</v>
      </c>
      <c r="F2" t="s">
        <v>354</v>
      </c>
      <c r="G2" t="s">
        <v>355</v>
      </c>
      <c r="H2" t="s">
        <v>356</v>
      </c>
      <c r="I2" t="s">
        <v>366</v>
      </c>
      <c r="J2" t="s">
        <v>367</v>
      </c>
      <c r="K2" t="s">
        <v>368</v>
      </c>
      <c r="L2" t="s">
        <v>369</v>
      </c>
      <c r="M2" t="s">
        <v>370</v>
      </c>
      <c r="N2" t="s">
        <v>1</v>
      </c>
      <c r="O2" t="s">
        <v>15</v>
      </c>
      <c r="Q2" t="s">
        <v>315</v>
      </c>
      <c r="R2" s="85">
        <v>152</v>
      </c>
      <c r="U2" s="85">
        <f>U3*U4</f>
        <v>112</v>
      </c>
      <c r="AB2" t="s">
        <v>489</v>
      </c>
      <c r="AC2">
        <v>164</v>
      </c>
      <c r="AD2" s="2">
        <f>AC2*Perfiles09!$E$3</f>
        <v>4592</v>
      </c>
      <c r="AE2" s="2">
        <f>AD2*1.19</f>
        <v>5464.48</v>
      </c>
      <c r="AG2">
        <f>13*8</f>
        <v>104</v>
      </c>
      <c r="AH2" s="2">
        <f>AG2*Perfiles09!$E$3</f>
        <v>2912</v>
      </c>
      <c r="AI2" s="2">
        <f>AH2*1.19</f>
        <v>3465.2799999999997</v>
      </c>
    </row>
    <row r="3" spans="1:35" x14ac:dyDescent="0.25">
      <c r="A3" t="s">
        <v>52</v>
      </c>
      <c r="B3" s="102">
        <v>33</v>
      </c>
      <c r="C3" s="102">
        <v>0</v>
      </c>
      <c r="D3" s="102">
        <v>0</v>
      </c>
      <c r="E3" s="102">
        <v>0</v>
      </c>
      <c r="F3" s="85"/>
      <c r="G3" s="85"/>
      <c r="H3" s="102">
        <f>SUMIF('Exportacion RM'!$A:$A,$A3,'Exportacion RM'!$I:$I)</f>
        <v>0</v>
      </c>
      <c r="I3" s="102">
        <f>SUMIF('Exportacion RM'!$A:$A,$A3,'Exportacion RM'!$J:$J)</f>
        <v>0</v>
      </c>
      <c r="J3" s="102">
        <f>SUMIF('Exportacion RM'!$A:$A,$A3,'Exportacion RM'!$K:$K)</f>
        <v>0</v>
      </c>
      <c r="K3" s="6">
        <f>SUMIF('Exportacion RM'!$A:$A,$A3,'Exportacion RM'!$L:$L)</f>
        <v>0</v>
      </c>
      <c r="L3" s="6">
        <f>SUMIF('Exportacion RM'!$A:$A,$A3,'Exportacion RM'!$M:$M)</f>
        <v>0</v>
      </c>
      <c r="M3" s="6">
        <f>SUMIF('Exportacion RM'!$A:$A,$A3,'Exportacion RM'!$N:$N)</f>
        <v>33</v>
      </c>
      <c r="N3" s="6">
        <f>SUM(B3:M3)</f>
        <v>66</v>
      </c>
      <c r="O3" t="s">
        <v>11</v>
      </c>
      <c r="P3" s="6">
        <f>K3*1.19</f>
        <v>0</v>
      </c>
      <c r="Q3" t="s">
        <v>364</v>
      </c>
      <c r="R3" s="84">
        <v>20</v>
      </c>
      <c r="U3">
        <f>R3-6</f>
        <v>14</v>
      </c>
    </row>
    <row r="4" spans="1:35" x14ac:dyDescent="0.25">
      <c r="A4" t="s">
        <v>54</v>
      </c>
      <c r="B4" s="102">
        <v>23</v>
      </c>
      <c r="C4" s="102">
        <v>0</v>
      </c>
      <c r="D4" s="102">
        <v>0</v>
      </c>
      <c r="E4" s="102">
        <v>0</v>
      </c>
      <c r="F4" s="85"/>
      <c r="G4" s="85"/>
      <c r="H4" s="102">
        <f>SUMIF('Exportacion RM'!$A:$A,$A4,'Exportacion RM'!$I:$I)</f>
        <v>0</v>
      </c>
      <c r="I4" s="102">
        <f>SUMIF('Exportacion RM'!$A:$A,$A4,'Exportacion RM'!$J:$J)</f>
        <v>0</v>
      </c>
      <c r="J4" s="102">
        <f>SUMIF('Exportacion RM'!$A:$A,$A4,'Exportacion RM'!$K:$K)</f>
        <v>0</v>
      </c>
      <c r="K4" s="6">
        <f>SUMIF('Exportacion RM'!$A:$A,$A4,'Exportacion RM'!$L:$L)</f>
        <v>0</v>
      </c>
      <c r="L4" s="6">
        <f>SUMIF('Exportacion RM'!$A:$A,$A4,'Exportacion RM'!$M:$M)</f>
        <v>0</v>
      </c>
      <c r="M4" s="6">
        <f>SUMIF('Exportacion RM'!$A:$A,$A4,'Exportacion RM'!$N:$N)</f>
        <v>23</v>
      </c>
      <c r="N4" s="6">
        <f t="shared" ref="N4:N33" si="0">SUM(B4:M4)</f>
        <v>46</v>
      </c>
      <c r="O4" t="s">
        <v>11</v>
      </c>
      <c r="P4" s="6">
        <f t="shared" ref="P4:P34" si="1">K4*1.19</f>
        <v>0</v>
      </c>
      <c r="Q4" t="s">
        <v>365</v>
      </c>
      <c r="R4" s="84">
        <v>8</v>
      </c>
      <c r="U4">
        <v>8</v>
      </c>
      <c r="AB4" t="s">
        <v>488</v>
      </c>
      <c r="AC4">
        <v>123</v>
      </c>
      <c r="AD4" s="2">
        <f>Perfiles09!$E$6*AC4</f>
        <v>1918.8</v>
      </c>
      <c r="AE4" s="2">
        <f>AD4*1.19</f>
        <v>2283.3719999999998</v>
      </c>
      <c r="AG4">
        <v>120</v>
      </c>
      <c r="AH4" s="2">
        <f>Perfiles09!$E$6*AG4</f>
        <v>1872</v>
      </c>
      <c r="AI4" s="2">
        <f>AH4*1.19</f>
        <v>2227.6799999999998</v>
      </c>
    </row>
    <row r="5" spans="1:35" x14ac:dyDescent="0.25">
      <c r="A5" t="s">
        <v>2</v>
      </c>
      <c r="B5" s="102">
        <v>120</v>
      </c>
      <c r="C5" s="102">
        <v>87.5</v>
      </c>
      <c r="D5" s="102">
        <v>27.5</v>
      </c>
      <c r="E5" s="102">
        <v>0</v>
      </c>
      <c r="F5" s="85"/>
      <c r="G5" s="85"/>
      <c r="H5" s="102">
        <f>SUMIF('Exportacion RM'!$A:$A,$A5,'Exportacion RM'!$I:$I)</f>
        <v>0</v>
      </c>
      <c r="I5" s="102">
        <f>SUMIF('Exportacion RM'!$A:$A,$A5,'Exportacion RM'!$J:$J)</f>
        <v>0</v>
      </c>
      <c r="J5" s="102">
        <f>SUMIF('Exportacion RM'!$A:$A,$A5,'Exportacion RM'!$K:$K)</f>
        <v>0</v>
      </c>
      <c r="K5" s="6">
        <f>SUMIF('Exportacion RM'!$A:$A,$A5,'Exportacion RM'!$L:$L)</f>
        <v>0</v>
      </c>
      <c r="L5" s="6">
        <f>SUMIF('Exportacion RM'!$A:$A,$A5,'Exportacion RM'!$M:$M)</f>
        <v>0</v>
      </c>
      <c r="M5" s="6">
        <f>SUMIF('Exportacion RM'!$A:$A,$A5,'Exportacion RM'!$N:$N)</f>
        <v>235</v>
      </c>
      <c r="N5" s="6">
        <f t="shared" si="0"/>
        <v>470</v>
      </c>
      <c r="O5" t="s">
        <v>12</v>
      </c>
      <c r="P5" s="6">
        <f t="shared" si="1"/>
        <v>0</v>
      </c>
      <c r="AB5" t="s">
        <v>464</v>
      </c>
      <c r="AC5">
        <v>164</v>
      </c>
      <c r="AD5" s="2">
        <f>Perfiles09!$E$6*AC5</f>
        <v>2558.4</v>
      </c>
      <c r="AE5" s="2">
        <f t="shared" ref="AE5:AE16" si="2">AD5*1.19</f>
        <v>3044.4960000000001</v>
      </c>
      <c r="AG5">
        <v>0</v>
      </c>
      <c r="AH5" s="2">
        <f>Perfiles09!$E$6*AG5</f>
        <v>0</v>
      </c>
      <c r="AI5" s="2">
        <f t="shared" ref="AI5:AI16" si="3">AH5*1.19</f>
        <v>0</v>
      </c>
    </row>
    <row r="6" spans="1:35" x14ac:dyDescent="0.25">
      <c r="A6" t="s">
        <v>3</v>
      </c>
      <c r="B6" s="85">
        <v>24.75</v>
      </c>
      <c r="C6" s="85">
        <v>3.25</v>
      </c>
      <c r="D6" s="102">
        <v>52.5</v>
      </c>
      <c r="E6" s="102">
        <v>135.25</v>
      </c>
      <c r="F6" s="102">
        <v>128</v>
      </c>
      <c r="G6" s="102">
        <v>151.5</v>
      </c>
      <c r="H6" s="102">
        <f>SUMIF('Exportacion RM'!$A:$A,$A6,'Exportacion RM'!$I:$I)</f>
        <v>149.5</v>
      </c>
      <c r="I6" s="102">
        <f>SUMIF('Exportacion RM'!$A:$A,$A6,'Exportacion RM'!$J:$J)</f>
        <v>65</v>
      </c>
      <c r="J6" s="102">
        <f>SUMIF('Exportacion RM'!$A:$A,$A6,'Exportacion RM'!$K:$K)</f>
        <v>23.5</v>
      </c>
      <c r="K6" s="6">
        <f>SUMIF('Exportacion RM'!$A:$A,$A6,'Exportacion RM'!$L:$L)</f>
        <v>25</v>
      </c>
      <c r="L6" s="6">
        <f>SUMIF('Exportacion RM'!$A:$A,$A6,'Exportacion RM'!$M:$M)</f>
        <v>6</v>
      </c>
      <c r="M6" s="6">
        <f>SUMIF('Exportacion RM'!$A:$A,$A6,'Exportacion RM'!$N:$N)</f>
        <v>764.25</v>
      </c>
      <c r="N6" s="6">
        <f t="shared" si="0"/>
        <v>1528.5</v>
      </c>
      <c r="O6" t="s">
        <v>12</v>
      </c>
      <c r="P6" s="6">
        <f t="shared" si="1"/>
        <v>29.75</v>
      </c>
      <c r="AB6" t="s">
        <v>465</v>
      </c>
      <c r="AC6">
        <v>150.5</v>
      </c>
      <c r="AD6" s="2">
        <f>Perfiles09!$E$6*AC6</f>
        <v>2347.7999999999997</v>
      </c>
      <c r="AE6" s="2">
        <f t="shared" si="2"/>
        <v>2793.8819999999996</v>
      </c>
      <c r="AG6">
        <f>13*8</f>
        <v>104</v>
      </c>
      <c r="AH6" s="2">
        <f>Perfiles09!$E$6*AG6</f>
        <v>1622.3999999999999</v>
      </c>
      <c r="AI6" s="2">
        <f t="shared" si="3"/>
        <v>1930.6559999999997</v>
      </c>
    </row>
    <row r="7" spans="1:35" x14ac:dyDescent="0.25">
      <c r="A7" t="s">
        <v>53</v>
      </c>
      <c r="B7" s="102">
        <v>16</v>
      </c>
      <c r="C7" s="102">
        <v>6</v>
      </c>
      <c r="D7" s="102">
        <v>0</v>
      </c>
      <c r="E7" s="102">
        <v>0</v>
      </c>
      <c r="F7" s="85"/>
      <c r="G7" s="85"/>
      <c r="H7" s="102">
        <f>SUMIF('Exportacion RM'!$A:$A,$A7,'Exportacion RM'!$I:$I)</f>
        <v>0</v>
      </c>
      <c r="I7" s="102">
        <f>SUMIF('Exportacion RM'!$A:$A,$A7,'Exportacion RM'!$J:$J)</f>
        <v>0</v>
      </c>
      <c r="J7" s="102">
        <f>SUMIF('Exportacion RM'!$A:$A,$A7,'Exportacion RM'!$K:$K)</f>
        <v>0</v>
      </c>
      <c r="K7" s="6">
        <f>SUMIF('Exportacion RM'!$A:$A,$A7,'Exportacion RM'!$L:$L)</f>
        <v>0</v>
      </c>
      <c r="L7" s="6">
        <f>SUMIF('Exportacion RM'!$A:$A,$A7,'Exportacion RM'!$M:$M)</f>
        <v>0</v>
      </c>
      <c r="M7" s="6">
        <f>SUMIF('Exportacion RM'!$A:$A,$A7,'Exportacion RM'!$N:$N)</f>
        <v>22</v>
      </c>
      <c r="N7" s="6">
        <f t="shared" si="0"/>
        <v>44</v>
      </c>
      <c r="O7" t="s">
        <v>13</v>
      </c>
      <c r="P7" s="6">
        <f t="shared" si="1"/>
        <v>0</v>
      </c>
      <c r="AB7" t="s">
        <v>466</v>
      </c>
      <c r="AC7">
        <v>164</v>
      </c>
      <c r="AD7" s="2">
        <f>Perfiles09!$E$6*AC7</f>
        <v>2558.4</v>
      </c>
      <c r="AE7" s="2">
        <f t="shared" si="2"/>
        <v>3044.4960000000001</v>
      </c>
      <c r="AG7">
        <f>13*8</f>
        <v>104</v>
      </c>
      <c r="AH7" s="2">
        <f>Perfiles09!$E$6*AG7</f>
        <v>1622.3999999999999</v>
      </c>
      <c r="AI7" s="2">
        <f t="shared" si="3"/>
        <v>1930.6559999999997</v>
      </c>
    </row>
    <row r="8" spans="1:35" x14ac:dyDescent="0.25">
      <c r="A8" t="s">
        <v>4</v>
      </c>
      <c r="B8" s="102">
        <v>0</v>
      </c>
      <c r="C8" s="102">
        <v>0</v>
      </c>
      <c r="D8" s="102">
        <v>128</v>
      </c>
      <c r="E8" s="102">
        <v>164</v>
      </c>
      <c r="F8" s="102">
        <v>127</v>
      </c>
      <c r="G8" s="102">
        <v>144</v>
      </c>
      <c r="H8" s="102">
        <f>SUMIF('Exportacion RM'!$A:$A,$A8,'Exportacion RM'!$I:$I)</f>
        <v>161</v>
      </c>
      <c r="I8" s="102">
        <f>SUMIF('Exportacion RM'!$A:$A,$A8,'Exportacion RM'!$J:$J)</f>
        <v>119</v>
      </c>
      <c r="J8" s="102">
        <f>SUMIF('Exportacion RM'!$A:$A,$A8,'Exportacion RM'!$K:$K)</f>
        <v>156</v>
      </c>
      <c r="K8" s="6">
        <f>SUMIF('Exportacion RM'!$A:$A,$A8,'Exportacion RM'!$L:$L)</f>
        <v>160</v>
      </c>
      <c r="L8" s="6">
        <f>SUMIF('Exportacion RM'!$A:$A,$A8,'Exportacion RM'!$M:$M)</f>
        <v>164</v>
      </c>
      <c r="M8" s="6">
        <f>SUMIF('Exportacion RM'!$A:$A,$A8,'Exportacion RM'!$N:$N)</f>
        <v>1323</v>
      </c>
      <c r="N8" s="6">
        <f t="shared" si="0"/>
        <v>2646</v>
      </c>
      <c r="O8" t="s">
        <v>14</v>
      </c>
      <c r="P8" s="6">
        <f t="shared" si="1"/>
        <v>190.39999999999998</v>
      </c>
      <c r="S8" t="s">
        <v>11</v>
      </c>
      <c r="T8" t="s">
        <v>12</v>
      </c>
      <c r="U8" t="s">
        <v>13</v>
      </c>
      <c r="V8" t="s">
        <v>14</v>
      </c>
      <c r="W8" t="s">
        <v>194</v>
      </c>
      <c r="X8" t="s">
        <v>195</v>
      </c>
      <c r="Y8" t="s">
        <v>196</v>
      </c>
      <c r="AB8" s="187" t="s">
        <v>467</v>
      </c>
      <c r="AC8" s="187">
        <v>164</v>
      </c>
      <c r="AD8" s="188">
        <f>Perfiles09!$E$6*AC8</f>
        <v>2558.4</v>
      </c>
      <c r="AE8" s="188">
        <f t="shared" si="2"/>
        <v>3044.4960000000001</v>
      </c>
      <c r="AF8" s="187"/>
      <c r="AG8" s="187">
        <f>13*8</f>
        <v>104</v>
      </c>
      <c r="AH8" s="2">
        <f>Perfiles09!$E$6*AG8</f>
        <v>1622.3999999999999</v>
      </c>
      <c r="AI8" s="2">
        <f t="shared" si="3"/>
        <v>1930.6559999999997</v>
      </c>
    </row>
    <row r="9" spans="1:35" x14ac:dyDescent="0.25">
      <c r="A9" t="s">
        <v>5</v>
      </c>
      <c r="B9" s="102">
        <v>64.5</v>
      </c>
      <c r="C9" s="102">
        <v>47</v>
      </c>
      <c r="D9" s="102">
        <v>57</v>
      </c>
      <c r="E9" s="102">
        <v>0</v>
      </c>
      <c r="F9" s="85"/>
      <c r="G9" s="85"/>
      <c r="H9" s="102">
        <f>SUMIF('Exportacion RM'!$A:$A,$A9,'Exportacion RM'!$I:$I)</f>
        <v>61</v>
      </c>
      <c r="I9" s="102">
        <f>SUMIF('Exportacion RM'!$A:$A,$A9,'Exportacion RM'!$J:$J)</f>
        <v>23.5</v>
      </c>
      <c r="J9" s="102">
        <f>SUMIF('Exportacion RM'!$A:$A,$A9,'Exportacion RM'!$K:$K)</f>
        <v>0</v>
      </c>
      <c r="K9" s="6">
        <f>SUMIF('Exportacion RM'!$A:$A,$A9,'Exportacion RM'!$L:$L)</f>
        <v>0</v>
      </c>
      <c r="L9" s="6">
        <f>SUMIF('Exportacion RM'!$A:$A,$A9,'Exportacion RM'!$M:$M)</f>
        <v>0</v>
      </c>
      <c r="M9" s="6">
        <f>SUMIF('Exportacion RM'!$A:$A,$A9,'Exportacion RM'!$N:$N)</f>
        <v>253</v>
      </c>
      <c r="N9" s="6">
        <f t="shared" si="0"/>
        <v>506</v>
      </c>
      <c r="O9" t="s">
        <v>12</v>
      </c>
      <c r="P9" s="6">
        <f t="shared" si="1"/>
        <v>0</v>
      </c>
      <c r="S9" s="85">
        <f t="shared" ref="S9:Y9" si="4">$R$2*S10</f>
        <v>152</v>
      </c>
      <c r="T9" s="85">
        <f t="shared" si="4"/>
        <v>608</v>
      </c>
      <c r="U9" s="85">
        <f t="shared" si="4"/>
        <v>608</v>
      </c>
      <c r="V9" s="85">
        <f t="shared" si="4"/>
        <v>1216</v>
      </c>
      <c r="W9" s="85">
        <f t="shared" si="4"/>
        <v>608</v>
      </c>
      <c r="X9" s="85">
        <f t="shared" si="4"/>
        <v>456</v>
      </c>
      <c r="Y9" s="85">
        <f t="shared" si="4"/>
        <v>0</v>
      </c>
      <c r="AB9" t="s">
        <v>468</v>
      </c>
      <c r="AC9">
        <v>119</v>
      </c>
      <c r="AD9" s="2">
        <f>Perfiles09!$E$6*AC9</f>
        <v>1856.3999999999999</v>
      </c>
      <c r="AE9" s="2">
        <f t="shared" si="2"/>
        <v>2209.1159999999995</v>
      </c>
      <c r="AG9">
        <f>15*8</f>
        <v>120</v>
      </c>
      <c r="AH9" s="2">
        <f>Perfiles09!$E$6*AG9</f>
        <v>1872</v>
      </c>
      <c r="AI9" s="2">
        <f t="shared" si="3"/>
        <v>2227.6799999999998</v>
      </c>
    </row>
    <row r="10" spans="1:35" x14ac:dyDescent="0.25">
      <c r="A10" t="s">
        <v>337</v>
      </c>
      <c r="B10" s="102">
        <v>0</v>
      </c>
      <c r="C10" s="102">
        <v>56</v>
      </c>
      <c r="D10" s="102">
        <v>160</v>
      </c>
      <c r="E10" s="102">
        <v>164</v>
      </c>
      <c r="F10" s="102">
        <v>164.5</v>
      </c>
      <c r="G10" s="102">
        <v>143</v>
      </c>
      <c r="H10" s="102">
        <f>SUMIF('Exportacion RM'!$A:$A,$A10,'Exportacion RM'!$I:$I)</f>
        <v>161</v>
      </c>
      <c r="I10" s="102">
        <f>SUMIF('Exportacion RM'!$A:$A,$A10,'Exportacion RM'!$J:$J)</f>
        <v>147</v>
      </c>
      <c r="J10" s="102">
        <f>SUMIF('Exportacion RM'!$A:$A,$A10,'Exportacion RM'!$K:$K)</f>
        <v>161</v>
      </c>
      <c r="K10" s="6">
        <f>SUMIF('Exportacion RM'!$A:$A,$A10,'Exportacion RM'!$L:$L)</f>
        <v>186</v>
      </c>
      <c r="L10" s="6">
        <f>SUMIF('Exportacion RM'!$A:$A,$A10,'Exportacion RM'!$M:$M)</f>
        <v>150.5</v>
      </c>
      <c r="M10" s="6">
        <f>SUMIF('Exportacion RM'!$A:$A,$A10,'Exportacion RM'!$N:$N)</f>
        <v>1493</v>
      </c>
      <c r="N10" s="6">
        <f t="shared" si="0"/>
        <v>2986</v>
      </c>
      <c r="O10" t="s">
        <v>14</v>
      </c>
      <c r="P10" s="6">
        <f t="shared" si="1"/>
        <v>221.34</v>
      </c>
      <c r="S10" s="84">
        <v>1</v>
      </c>
      <c r="T10" s="84">
        <v>4</v>
      </c>
      <c r="U10" s="84">
        <v>4</v>
      </c>
      <c r="V10" s="84">
        <v>8</v>
      </c>
      <c r="W10" s="84">
        <v>4</v>
      </c>
      <c r="X10" s="84">
        <v>3</v>
      </c>
      <c r="Y10" s="84">
        <v>0</v>
      </c>
      <c r="AB10" t="s">
        <v>469</v>
      </c>
      <c r="AC10">
        <v>134</v>
      </c>
      <c r="AD10" s="2">
        <f>Perfiles09!$E$6*AC10</f>
        <v>2090.4</v>
      </c>
      <c r="AE10" s="2">
        <f t="shared" si="2"/>
        <v>2487.576</v>
      </c>
      <c r="AG10">
        <f>19*8</f>
        <v>152</v>
      </c>
      <c r="AH10" s="2">
        <f>Perfiles09!$E$6*AG10</f>
        <v>2371.1999999999998</v>
      </c>
      <c r="AI10" s="2">
        <f t="shared" si="3"/>
        <v>2821.7279999999996</v>
      </c>
    </row>
    <row r="11" spans="1:35" x14ac:dyDescent="0.25">
      <c r="A11" t="s">
        <v>7</v>
      </c>
      <c r="B11" s="102">
        <v>80</v>
      </c>
      <c r="C11" s="102">
        <v>155.5</v>
      </c>
      <c r="D11" s="102">
        <v>171</v>
      </c>
      <c r="E11" s="102">
        <v>160</v>
      </c>
      <c r="F11" s="102">
        <v>168</v>
      </c>
      <c r="G11" s="102">
        <v>119</v>
      </c>
      <c r="H11" s="102">
        <f>SUMIF('Exportacion RM'!$A:$A,$A11,'Exportacion RM'!$I:$I)</f>
        <v>126</v>
      </c>
      <c r="I11" s="102">
        <f>SUMIF('Exportacion RM'!$A:$A,$A11,'Exportacion RM'!$J:$J)</f>
        <v>39</v>
      </c>
      <c r="J11" s="102">
        <f>SUMIF('Exportacion RM'!$A:$A,$A11,'Exportacion RM'!$K:$K)</f>
        <v>154</v>
      </c>
      <c r="K11" s="6">
        <f>SUMIF('Exportacion RM'!$A:$A,$A11,'Exportacion RM'!$L:$L)</f>
        <v>189</v>
      </c>
      <c r="L11" s="6">
        <f>SUMIF('Exportacion RM'!$A:$A,$A11,'Exportacion RM'!$M:$M)</f>
        <v>164</v>
      </c>
      <c r="M11" s="6">
        <f>SUMIF('Exportacion RM'!$A:$A,$A11,'Exportacion RM'!$N:$N)</f>
        <v>1525.5</v>
      </c>
      <c r="N11" s="6">
        <f t="shared" si="0"/>
        <v>3051</v>
      </c>
      <c r="O11" t="s">
        <v>11</v>
      </c>
      <c r="P11" s="6">
        <f t="shared" si="1"/>
        <v>224.91</v>
      </c>
      <c r="AB11" t="s">
        <v>470</v>
      </c>
      <c r="AC11">
        <v>132</v>
      </c>
      <c r="AD11" s="2">
        <f>Perfiles09!$E$6*AC11</f>
        <v>2059.1999999999998</v>
      </c>
      <c r="AE11" s="2">
        <f t="shared" si="2"/>
        <v>2450.4479999999999</v>
      </c>
      <c r="AG11">
        <f>17*8</f>
        <v>136</v>
      </c>
      <c r="AH11" s="2">
        <f>Perfiles09!$E$6*AG11</f>
        <v>2121.6</v>
      </c>
      <c r="AI11" s="2">
        <f t="shared" si="3"/>
        <v>2524.7039999999997</v>
      </c>
    </row>
    <row r="12" spans="1:35" x14ac:dyDescent="0.25">
      <c r="A12" t="s">
        <v>31</v>
      </c>
      <c r="B12" s="102">
        <v>44.5</v>
      </c>
      <c r="C12" s="102">
        <v>49.5</v>
      </c>
      <c r="D12" s="102">
        <v>49</v>
      </c>
      <c r="E12" s="102">
        <v>17</v>
      </c>
      <c r="F12" s="85"/>
      <c r="G12" s="85"/>
      <c r="H12" s="102">
        <f>SUMIF('Exportacion RM'!$A:$A,$A12,'Exportacion RM'!$I:$I)</f>
        <v>0</v>
      </c>
      <c r="I12" s="102">
        <f>SUMIF('Exportacion RM'!$A:$A,$A12,'Exportacion RM'!$J:$J)</f>
        <v>0</v>
      </c>
      <c r="J12" s="102">
        <f>SUMIF('Exportacion RM'!$A:$A,$A12,'Exportacion RM'!$K:$K)</f>
        <v>0</v>
      </c>
      <c r="K12" s="6">
        <f>SUMIF('Exportacion RM'!$A:$A,$A12,'Exportacion RM'!$L:$L)</f>
        <v>0</v>
      </c>
      <c r="L12" s="6">
        <f>SUMIF('Exportacion RM'!$A:$A,$A12,'Exportacion RM'!$M:$M)</f>
        <v>0</v>
      </c>
      <c r="M12" s="6">
        <f>SUMIF('Exportacion RM'!$A:$A,$A12,'Exportacion RM'!$N:$N)</f>
        <v>160</v>
      </c>
      <c r="N12" s="6">
        <f t="shared" si="0"/>
        <v>320</v>
      </c>
      <c r="O12" t="s">
        <v>12</v>
      </c>
      <c r="P12" s="6">
        <f t="shared" si="1"/>
        <v>0</v>
      </c>
      <c r="AB12" t="s">
        <v>471</v>
      </c>
      <c r="AC12">
        <v>162</v>
      </c>
      <c r="AD12" s="2">
        <f>Perfiles09!$E$6*AC12</f>
        <v>2527.1999999999998</v>
      </c>
      <c r="AE12" s="2">
        <f t="shared" si="2"/>
        <v>3007.3679999999995</v>
      </c>
      <c r="AG12">
        <f>13*8</f>
        <v>104</v>
      </c>
      <c r="AH12" s="2">
        <f>Perfiles09!$E$6*AG12</f>
        <v>1622.3999999999999</v>
      </c>
      <c r="AI12" s="2">
        <f t="shared" si="3"/>
        <v>1930.6559999999997</v>
      </c>
    </row>
    <row r="13" spans="1:35" x14ac:dyDescent="0.25">
      <c r="A13" t="s">
        <v>8</v>
      </c>
      <c r="B13" s="102">
        <v>0</v>
      </c>
      <c r="C13" s="102">
        <v>27</v>
      </c>
      <c r="D13" s="102">
        <v>168</v>
      </c>
      <c r="E13" s="102">
        <v>106</v>
      </c>
      <c r="F13" s="102">
        <v>171</v>
      </c>
      <c r="G13" s="102">
        <v>145</v>
      </c>
      <c r="H13" s="102">
        <f>SUMIF('Exportacion RM'!$A:$A,$A13,'Exportacion RM'!$I:$I)</f>
        <v>105</v>
      </c>
      <c r="I13" s="102">
        <f>SUMIF('Exportacion RM'!$A:$A,$A13,'Exportacion RM'!$J:$J)</f>
        <v>105</v>
      </c>
      <c r="J13" s="102">
        <f>SUMIF('Exportacion RM'!$A:$A,$A13,'Exportacion RM'!$K:$K)</f>
        <v>140</v>
      </c>
      <c r="K13" s="6">
        <f>SUMIF('Exportacion RM'!$A:$A,$A13,'Exportacion RM'!$L:$L)</f>
        <v>173.5</v>
      </c>
      <c r="L13" s="6">
        <f>SUMIF('Exportacion RM'!$A:$A,$A13,'Exportacion RM'!$M:$M)</f>
        <v>164</v>
      </c>
      <c r="M13" s="6">
        <f>SUMIF('Exportacion RM'!$A:$A,$A13,'Exportacion RM'!$N:$N)</f>
        <v>1304.5</v>
      </c>
      <c r="N13" s="6">
        <f t="shared" si="0"/>
        <v>2609</v>
      </c>
      <c r="O13" t="s">
        <v>12</v>
      </c>
      <c r="P13" s="6">
        <f t="shared" si="1"/>
        <v>206.465</v>
      </c>
      <c r="AB13" t="s">
        <v>472</v>
      </c>
      <c r="AC13">
        <v>150.5</v>
      </c>
      <c r="AD13" s="2">
        <f>Perfiles09!$E$6*AC13</f>
        <v>2347.7999999999997</v>
      </c>
      <c r="AE13" s="2">
        <f t="shared" si="2"/>
        <v>2793.8819999999996</v>
      </c>
      <c r="AG13">
        <f>19*8</f>
        <v>152</v>
      </c>
      <c r="AH13" s="2">
        <f>Perfiles09!$E$6*AG13</f>
        <v>2371.1999999999998</v>
      </c>
      <c r="AI13" s="2">
        <f t="shared" si="3"/>
        <v>2821.7279999999996</v>
      </c>
    </row>
    <row r="14" spans="1:35" x14ac:dyDescent="0.25">
      <c r="A14" t="s">
        <v>9</v>
      </c>
      <c r="B14" s="102">
        <v>0</v>
      </c>
      <c r="C14" s="102">
        <v>0</v>
      </c>
      <c r="D14" s="102">
        <v>105</v>
      </c>
      <c r="E14" s="102">
        <v>14</v>
      </c>
      <c r="F14" s="85"/>
      <c r="G14" s="85"/>
      <c r="H14" s="102">
        <f>SUMIF('Exportacion RM'!$A:$A,$A14,'Exportacion RM'!$I:$I)</f>
        <v>0</v>
      </c>
      <c r="I14" s="102">
        <f>SUMIF('Exportacion RM'!$A:$A,$A14,'Exportacion RM'!$J:$J)</f>
        <v>0</v>
      </c>
      <c r="J14" s="102">
        <f>SUMIF('Exportacion RM'!$A:$A,$A14,'Exportacion RM'!$K:$K)</f>
        <v>0</v>
      </c>
      <c r="K14" s="6">
        <f>SUMIF('Exportacion RM'!$A:$A,$A14,'Exportacion RM'!$L:$L)</f>
        <v>0</v>
      </c>
      <c r="L14" s="6">
        <f>SUMIF('Exportacion RM'!$A:$A,$A14,'Exportacion RM'!$M:$M)</f>
        <v>0</v>
      </c>
      <c r="M14" s="6">
        <f>SUMIF('Exportacion RM'!$A:$A,$A14,'Exportacion RM'!$N:$N)</f>
        <v>119</v>
      </c>
      <c r="N14" s="6">
        <f t="shared" si="0"/>
        <v>238</v>
      </c>
      <c r="O14" t="s">
        <v>14</v>
      </c>
      <c r="P14" s="6">
        <f t="shared" si="1"/>
        <v>0</v>
      </c>
      <c r="AB14" t="s">
        <v>473</v>
      </c>
      <c r="AC14">
        <v>164</v>
      </c>
      <c r="AD14" s="2">
        <f>Perfiles09!$E$6*AC14</f>
        <v>2558.4</v>
      </c>
      <c r="AE14" s="2">
        <f t="shared" si="2"/>
        <v>3044.4960000000001</v>
      </c>
      <c r="AG14">
        <f>13*8</f>
        <v>104</v>
      </c>
      <c r="AH14" s="2">
        <f>Perfiles09!$E$6*AG14</f>
        <v>1622.3999999999999</v>
      </c>
      <c r="AI14" s="2">
        <f t="shared" si="3"/>
        <v>1930.6559999999997</v>
      </c>
    </row>
    <row r="15" spans="1:35" x14ac:dyDescent="0.25">
      <c r="A15" t="s">
        <v>10</v>
      </c>
      <c r="B15" s="102">
        <v>0</v>
      </c>
      <c r="C15" s="102">
        <v>0</v>
      </c>
      <c r="D15" s="102">
        <v>75</v>
      </c>
      <c r="E15" s="102">
        <v>100</v>
      </c>
      <c r="F15" s="102">
        <v>105</v>
      </c>
      <c r="G15" s="102">
        <v>95</v>
      </c>
      <c r="H15" s="102">
        <f>SUMIF('Exportacion RM'!$A:$A,$A15,'Exportacion RM'!$I:$I)</f>
        <v>90</v>
      </c>
      <c r="I15" s="102">
        <f>SUMIF('Exportacion RM'!$A:$A,$A15,'Exportacion RM'!$J:$J)</f>
        <v>100</v>
      </c>
      <c r="J15" s="102">
        <f>SUMIF('Exportacion RM'!$A:$A,$A15,'Exportacion RM'!$K:$K)</f>
        <v>131</v>
      </c>
      <c r="K15" s="6">
        <f>SUMIF('Exportacion RM'!$A:$A,$A15,'Exportacion RM'!$L:$L)</f>
        <v>188</v>
      </c>
      <c r="L15" s="6">
        <f>SUMIF('Exportacion RM'!$A:$A,$A15,'Exportacion RM'!$M:$M)</f>
        <v>164</v>
      </c>
      <c r="M15" s="6">
        <f>SUMIF('Exportacion RM'!$A:$A,$A15,'Exportacion RM'!$N:$N)</f>
        <v>1048</v>
      </c>
      <c r="N15" s="6">
        <f t="shared" si="0"/>
        <v>2096</v>
      </c>
      <c r="O15" t="s">
        <v>14</v>
      </c>
      <c r="P15" s="6">
        <f t="shared" si="1"/>
        <v>223.72</v>
      </c>
      <c r="AB15" t="s">
        <v>474</v>
      </c>
      <c r="AC15">
        <v>140</v>
      </c>
      <c r="AD15" s="2">
        <f>Perfiles09!$E$6*AC15</f>
        <v>2184</v>
      </c>
      <c r="AE15" s="2">
        <f t="shared" si="2"/>
        <v>2598.96</v>
      </c>
      <c r="AG15">
        <f>19*8</f>
        <v>152</v>
      </c>
      <c r="AH15" s="2">
        <f>Perfiles09!$E$6*AG15</f>
        <v>2371.1999999999998</v>
      </c>
      <c r="AI15" s="2">
        <f t="shared" si="3"/>
        <v>2821.7279999999996</v>
      </c>
    </row>
    <row r="16" spans="1:35" x14ac:dyDescent="0.25">
      <c r="A16" t="s">
        <v>342</v>
      </c>
      <c r="B16" s="102">
        <v>0</v>
      </c>
      <c r="C16" s="102">
        <v>0</v>
      </c>
      <c r="D16" s="102">
        <v>41</v>
      </c>
      <c r="E16" s="102">
        <v>165.5</v>
      </c>
      <c r="F16" s="102">
        <v>13.5</v>
      </c>
      <c r="G16" s="85"/>
      <c r="H16" s="102">
        <f>SUMIF('Exportacion RM'!$A:$A,$A16,'Exportacion RM'!$I:$I)</f>
        <v>0</v>
      </c>
      <c r="I16" s="102">
        <f>SUMIF('Exportacion RM'!$A:$A,$A16,'Exportacion RM'!$J:$J)</f>
        <v>0</v>
      </c>
      <c r="J16" s="102">
        <f>SUMIF('Exportacion RM'!$A:$A,$A16,'Exportacion RM'!$K:$K)</f>
        <v>92</v>
      </c>
      <c r="K16" s="6">
        <f>SUMIF('Exportacion RM'!$A:$A,$A16,'Exportacion RM'!$L:$L)</f>
        <v>147</v>
      </c>
      <c r="L16" s="6">
        <f>SUMIF('Exportacion RM'!$A:$A,$A16,'Exportacion RM'!$M:$M)</f>
        <v>164</v>
      </c>
      <c r="M16" s="6">
        <f>SUMIF('Exportacion RM'!$A:$A,$A16,'Exportacion RM'!$N:$N)</f>
        <v>623</v>
      </c>
      <c r="N16" s="6">
        <f t="shared" si="0"/>
        <v>1246</v>
      </c>
      <c r="O16" t="s">
        <v>14</v>
      </c>
      <c r="P16" s="6">
        <f t="shared" si="1"/>
        <v>174.92999999999998</v>
      </c>
      <c r="AB16" s="187" t="s">
        <v>487</v>
      </c>
      <c r="AC16" s="187">
        <v>20</v>
      </c>
      <c r="AD16" s="188">
        <f>Perfiles09!$E$6*AC16</f>
        <v>312</v>
      </c>
      <c r="AE16" s="188">
        <f t="shared" si="2"/>
        <v>371.28</v>
      </c>
      <c r="AF16" s="187"/>
      <c r="AG16" s="187">
        <f>19*8</f>
        <v>152</v>
      </c>
      <c r="AH16" s="2">
        <f>Perfiles09!$E$6*AG16</f>
        <v>2371.1999999999998</v>
      </c>
      <c r="AI16" s="2">
        <f t="shared" si="3"/>
        <v>2821.7279999999996</v>
      </c>
    </row>
    <row r="17" spans="1:38" x14ac:dyDescent="0.25">
      <c r="A17" t="s">
        <v>340</v>
      </c>
      <c r="B17" s="102">
        <v>0</v>
      </c>
      <c r="C17" s="102">
        <v>0</v>
      </c>
      <c r="D17" s="102">
        <v>0</v>
      </c>
      <c r="E17" s="102">
        <v>123</v>
      </c>
      <c r="F17" s="102">
        <v>159.5</v>
      </c>
      <c r="G17" s="102">
        <v>144</v>
      </c>
      <c r="H17" s="102">
        <f>SUMIF('Exportacion RM'!$A:$A,$A17,'Exportacion RM'!$I:$I)</f>
        <v>147</v>
      </c>
      <c r="I17" s="102">
        <f>SUMIF('Exportacion RM'!$A:$A,$A17,'Exportacion RM'!$J:$J)</f>
        <v>84</v>
      </c>
      <c r="J17" s="102">
        <f>SUMIF('Exportacion RM'!$A:$A,$A17,'Exportacion RM'!$K:$K)</f>
        <v>159</v>
      </c>
      <c r="K17" s="6">
        <f>SUMIF('Exportacion RM'!$A:$A,$A17,'Exportacion RM'!$L:$L)</f>
        <v>174</v>
      </c>
      <c r="L17" s="6">
        <f>SUMIF('Exportacion RM'!$A:$A,$A17,'Exportacion RM'!$M:$M)</f>
        <v>164</v>
      </c>
      <c r="M17" s="6">
        <f>SUMIF('Exportacion RM'!$A:$A,$A17,'Exportacion RM'!$N:$N)</f>
        <v>1154.5</v>
      </c>
      <c r="N17" s="6">
        <f>SUM(B17:M17)</f>
        <v>2309</v>
      </c>
      <c r="O17" t="s">
        <v>13</v>
      </c>
      <c r="P17" s="6">
        <f t="shared" si="1"/>
        <v>207.06</v>
      </c>
      <c r="AL17">
        <v>1023</v>
      </c>
    </row>
    <row r="18" spans="1:38" x14ac:dyDescent="0.25">
      <c r="A18" t="s">
        <v>345</v>
      </c>
      <c r="B18" s="102">
        <v>0</v>
      </c>
      <c r="C18" s="102">
        <v>0</v>
      </c>
      <c r="D18" s="102">
        <v>0</v>
      </c>
      <c r="E18" s="102">
        <v>2.25</v>
      </c>
      <c r="F18" s="102"/>
      <c r="G18" s="85"/>
      <c r="H18" s="102">
        <f>SUMIF('Exportacion RM'!$A:$A,$A18,'Exportacion RM'!$I:$I)</f>
        <v>0</v>
      </c>
      <c r="I18" s="102">
        <f>SUMIF('Exportacion RM'!$A:$A,$A18,'Exportacion RM'!$J:$J)</f>
        <v>0</v>
      </c>
      <c r="J18" s="102">
        <f>SUMIF('Exportacion RM'!$A:$A,$A18,'Exportacion RM'!$K:$K)</f>
        <v>0</v>
      </c>
      <c r="K18" s="6">
        <f>SUMIF('Exportacion RM'!$A:$A,$A18,'Exportacion RM'!$L:$L)</f>
        <v>0</v>
      </c>
      <c r="L18" s="6">
        <f>SUMIF('Exportacion RM'!$A:$A,$A18,'Exportacion RM'!$M:$M)</f>
        <v>0</v>
      </c>
      <c r="M18" s="6">
        <f>SUMIF('Exportacion RM'!$A:$A,$A18,'Exportacion RM'!$N:$N)</f>
        <v>2.25</v>
      </c>
      <c r="N18" s="6">
        <f t="shared" si="0"/>
        <v>4.5</v>
      </c>
      <c r="O18" t="s">
        <v>12</v>
      </c>
      <c r="P18" s="6">
        <f t="shared" si="1"/>
        <v>0</v>
      </c>
      <c r="AL18">
        <f>AL17/1.21</f>
        <v>845.4545454545455</v>
      </c>
    </row>
    <row r="19" spans="1:38" x14ac:dyDescent="0.25">
      <c r="A19" t="s">
        <v>343</v>
      </c>
      <c r="B19" s="102">
        <v>0</v>
      </c>
      <c r="C19" s="102">
        <v>0</v>
      </c>
      <c r="D19" s="102">
        <v>0</v>
      </c>
      <c r="E19" s="102">
        <v>6</v>
      </c>
      <c r="F19" s="102">
        <v>141</v>
      </c>
      <c r="G19" s="102">
        <v>138</v>
      </c>
      <c r="H19" s="102">
        <f>SUMIF('Exportacion RM'!$A:$A,$A19,'Exportacion RM'!$I:$I)</f>
        <v>126</v>
      </c>
      <c r="I19" s="102">
        <f>SUMIF('Exportacion RM'!$A:$A,$A19,'Exportacion RM'!$J:$J)</f>
        <v>140</v>
      </c>
      <c r="J19" s="102">
        <f>SUMIF('Exportacion RM'!$A:$A,$A19,'Exportacion RM'!$K:$K)</f>
        <v>141</v>
      </c>
      <c r="K19" s="6">
        <f>SUMIF('Exportacion RM'!$A:$A,$A19,'Exportacion RM'!$L:$L)</f>
        <v>171</v>
      </c>
      <c r="L19" s="6">
        <f>SUMIF('Exportacion RM'!$A:$A,$A19,'Exportacion RM'!$M:$M)</f>
        <v>134</v>
      </c>
      <c r="M19" s="6">
        <f>SUMIF('Exportacion RM'!$A:$A,$A19,'Exportacion RM'!$N:$N)</f>
        <v>997</v>
      </c>
      <c r="N19" s="6">
        <f t="shared" si="0"/>
        <v>1994</v>
      </c>
      <c r="O19" t="s">
        <v>14</v>
      </c>
      <c r="P19" s="6">
        <f t="shared" si="1"/>
        <v>203.48999999999998</v>
      </c>
      <c r="T19">
        <f>AG23+AG25+AG26+AG27+AG28</f>
        <v>606</v>
      </c>
      <c r="U19">
        <f>AG19+AG20+AG21</f>
        <v>304</v>
      </c>
      <c r="V19">
        <f>AG4+AG6+AG7+AG9+AG10+AG11+AG12+AG13+AG14+AG15</f>
        <v>1248</v>
      </c>
      <c r="W19">
        <f>AG24+AG29+AG30+AG32+AG34</f>
        <v>370</v>
      </c>
      <c r="X19">
        <f>AG33+AG16+AG8</f>
        <v>286</v>
      </c>
      <c r="AB19" t="s">
        <v>475</v>
      </c>
      <c r="AC19">
        <v>72.5</v>
      </c>
      <c r="AD19" s="2">
        <f>Perfiles09!$E$5*AC19</f>
        <v>1595</v>
      </c>
      <c r="AE19" s="2">
        <f t="shared" ref="AE19:AE34" si="5">AD19*1.19</f>
        <v>1898.05</v>
      </c>
      <c r="AG19">
        <v>120</v>
      </c>
      <c r="AH19" s="2">
        <f>Perfiles09!$E$5*AG19</f>
        <v>2640</v>
      </c>
      <c r="AI19" s="2">
        <f t="shared" ref="AI19:AI21" si="6">AH19*1.19</f>
        <v>3141.6</v>
      </c>
      <c r="AL19">
        <f>AL18*0.65</f>
        <v>549.54545454545462</v>
      </c>
    </row>
    <row r="20" spans="1:38" x14ac:dyDescent="0.25">
      <c r="A20" t="s">
        <v>344</v>
      </c>
      <c r="B20" s="102">
        <v>0</v>
      </c>
      <c r="C20" s="102">
        <v>0</v>
      </c>
      <c r="D20" s="102">
        <v>0</v>
      </c>
      <c r="E20" s="102">
        <v>88</v>
      </c>
      <c r="F20" s="102">
        <v>100</v>
      </c>
      <c r="G20" s="102">
        <v>95</v>
      </c>
      <c r="H20" s="102">
        <f>SUMIF('Exportacion RM'!$A:$A,$A20,'Exportacion RM'!$I:$I)</f>
        <v>119</v>
      </c>
      <c r="I20" s="102">
        <f>SUMIF('Exportacion RM'!$A:$A,$A20,'Exportacion RM'!$J:$J)</f>
        <v>154</v>
      </c>
      <c r="J20" s="102">
        <f>SUMIF('Exportacion RM'!$A:$A,$A20,'Exportacion RM'!$K:$K)</f>
        <v>157</v>
      </c>
      <c r="K20" s="6">
        <f>SUMIF('Exportacion RM'!$A:$A,$A20,'Exportacion RM'!$L:$L)</f>
        <v>77</v>
      </c>
      <c r="L20" s="6">
        <f>SUMIF('Exportacion RM'!$A:$A,$A20,'Exportacion RM'!$M:$M)</f>
        <v>119</v>
      </c>
      <c r="M20" s="6">
        <f>SUMIF('Exportacion RM'!$A:$A,$A20,'Exportacion RM'!$N:$N)</f>
        <v>909</v>
      </c>
      <c r="N20" s="6">
        <f t="shared" si="0"/>
        <v>1818</v>
      </c>
      <c r="O20" t="s">
        <v>14</v>
      </c>
      <c r="P20" s="6">
        <f t="shared" si="1"/>
        <v>91.63</v>
      </c>
      <c r="AB20" t="s">
        <v>476</v>
      </c>
      <c r="AC20">
        <v>13.5</v>
      </c>
      <c r="AD20" s="2">
        <f>Perfiles09!$E$5*AC20</f>
        <v>297</v>
      </c>
      <c r="AE20" s="2">
        <f t="shared" si="5"/>
        <v>353.43</v>
      </c>
      <c r="AG20">
        <v>120</v>
      </c>
      <c r="AH20" s="2">
        <f>Perfiles09!$E$5*AG20</f>
        <v>2640</v>
      </c>
      <c r="AI20" s="2">
        <f t="shared" si="6"/>
        <v>3141.6</v>
      </c>
    </row>
    <row r="21" spans="1:38" x14ac:dyDescent="0.25">
      <c r="A21" t="s">
        <v>339</v>
      </c>
      <c r="B21" s="102">
        <v>0</v>
      </c>
      <c r="C21" s="102">
        <v>0</v>
      </c>
      <c r="D21" s="102">
        <v>0</v>
      </c>
      <c r="E21" s="102">
        <v>123</v>
      </c>
      <c r="F21" s="102">
        <v>155.5</v>
      </c>
      <c r="G21" s="102">
        <v>145</v>
      </c>
      <c r="H21" s="102">
        <f>SUMIF('Exportacion RM'!$A:$A,$A21,'Exportacion RM'!$I:$I)</f>
        <v>161</v>
      </c>
      <c r="I21" s="102">
        <f>SUMIF('Exportacion RM'!$A:$A,$A21,'Exportacion RM'!$J:$J)</f>
        <v>41</v>
      </c>
      <c r="J21" s="102">
        <f>SUMIF('Exportacion RM'!$A:$A,$A21,'Exportacion RM'!$K:$K)</f>
        <v>80</v>
      </c>
      <c r="K21" s="6">
        <f>SUMIF('Exportacion RM'!$A:$A,$A21,'Exportacion RM'!$L:$L)</f>
        <v>14</v>
      </c>
      <c r="L21" s="6">
        <f>SUMIF('Exportacion RM'!$A:$A,$A21,'Exportacion RM'!$M:$M)</f>
        <v>148</v>
      </c>
      <c r="M21" s="6">
        <f>SUMIF('Exportacion RM'!$A:$A,$A21,'Exportacion RM'!$N:$N)</f>
        <v>867.5</v>
      </c>
      <c r="N21" s="6">
        <f t="shared" si="0"/>
        <v>1735</v>
      </c>
      <c r="O21" t="s">
        <v>13</v>
      </c>
      <c r="P21" s="6">
        <f t="shared" si="1"/>
        <v>16.66</v>
      </c>
      <c r="T21">
        <f>T19+AG39</f>
        <v>726</v>
      </c>
      <c r="U21">
        <f>U19+AG38</f>
        <v>544</v>
      </c>
      <c r="V21">
        <f>V19+AG37</f>
        <v>1728</v>
      </c>
      <c r="AB21" t="s">
        <v>477</v>
      </c>
      <c r="AC21">
        <v>164</v>
      </c>
      <c r="AD21" s="2">
        <f>Perfiles09!$E$5*AC21</f>
        <v>3608</v>
      </c>
      <c r="AE21" s="2">
        <f t="shared" si="5"/>
        <v>4293.5199999999995</v>
      </c>
      <c r="AG21">
        <f>8*8</f>
        <v>64</v>
      </c>
      <c r="AH21" s="2">
        <f>Perfiles09!$E$5*AG21</f>
        <v>1408</v>
      </c>
      <c r="AI21" s="2">
        <f t="shared" si="6"/>
        <v>1675.52</v>
      </c>
    </row>
    <row r="22" spans="1:38" x14ac:dyDescent="0.25">
      <c r="A22" t="s">
        <v>90</v>
      </c>
      <c r="B22" s="102">
        <v>0</v>
      </c>
      <c r="C22" s="102">
        <v>0</v>
      </c>
      <c r="D22" s="102">
        <v>0</v>
      </c>
      <c r="E22" s="102">
        <v>4</v>
      </c>
      <c r="F22" s="102"/>
      <c r="G22" s="85"/>
      <c r="H22" s="102">
        <f>SUMIF('Exportacion RM'!$A:$A,$A22,'Exportacion RM'!$I:$I)</f>
        <v>0</v>
      </c>
      <c r="I22" s="102">
        <f>SUMIF('Exportacion RM'!$A:$A,$A22,'Exportacion RM'!$J:$J)</f>
        <v>0</v>
      </c>
      <c r="J22" s="102">
        <f>SUMIF('Exportacion RM'!$A:$A,$A22,'Exportacion RM'!$K:$K)</f>
        <v>0</v>
      </c>
      <c r="K22" s="6">
        <f>SUMIF('Exportacion RM'!$A:$A,$A22,'Exportacion RM'!$L:$L)</f>
        <v>0</v>
      </c>
      <c r="L22" s="6">
        <f>SUMIF('Exportacion RM'!$A:$A,$A22,'Exportacion RM'!$M:$M)</f>
        <v>0</v>
      </c>
      <c r="M22" s="6">
        <f>SUMIF('Exportacion RM'!$A:$A,$A22,'Exportacion RM'!$N:$N)</f>
        <v>4</v>
      </c>
      <c r="N22" s="6">
        <f t="shared" si="0"/>
        <v>8</v>
      </c>
      <c r="O22" t="s">
        <v>11</v>
      </c>
      <c r="P22" s="6">
        <f t="shared" si="1"/>
        <v>0</v>
      </c>
    </row>
    <row r="23" spans="1:38" x14ac:dyDescent="0.25">
      <c r="A23" t="s">
        <v>346</v>
      </c>
      <c r="B23" s="102">
        <v>0</v>
      </c>
      <c r="C23" s="102">
        <v>0</v>
      </c>
      <c r="D23" s="102">
        <v>0</v>
      </c>
      <c r="E23" s="102">
        <v>3</v>
      </c>
      <c r="F23" s="102"/>
      <c r="G23" s="102"/>
      <c r="H23" s="102">
        <f>SUMIF('Exportacion RM'!$A:$A,$A23,'Exportacion RM'!$I:$I)</f>
        <v>0</v>
      </c>
      <c r="I23" s="102">
        <f>SUMIF('Exportacion RM'!$A:$A,$A23,'Exportacion RM'!$J:$J)</f>
        <v>0</v>
      </c>
      <c r="J23" s="102">
        <f>SUMIF('Exportacion RM'!$A:$A,$A23,'Exportacion RM'!$K:$K)</f>
        <v>0</v>
      </c>
      <c r="K23" s="6">
        <f>SUMIF('Exportacion RM'!$A:$A,$A23,'Exportacion RM'!$L:$L)</f>
        <v>40</v>
      </c>
      <c r="L23" s="6">
        <f>SUMIF('Exportacion RM'!$A:$A,$A23,'Exportacion RM'!$M:$M)</f>
        <v>49.25</v>
      </c>
      <c r="M23" s="6">
        <f>SUMIF('Exportacion RM'!$A:$A,$A23,'Exportacion RM'!$N:$N)</f>
        <v>92.25</v>
      </c>
      <c r="N23" s="6">
        <f t="shared" si="0"/>
        <v>184.5</v>
      </c>
      <c r="O23" t="s">
        <v>13</v>
      </c>
      <c r="P23" s="6">
        <f t="shared" si="1"/>
        <v>47.599999999999994</v>
      </c>
      <c r="AB23" s="187" t="s">
        <v>478</v>
      </c>
      <c r="AC23" s="187">
        <v>162</v>
      </c>
      <c r="AD23" s="188">
        <f>AC23*Perfiles09!$E$4</f>
        <v>3564</v>
      </c>
      <c r="AE23" s="188">
        <f t="shared" si="5"/>
        <v>4241.16</v>
      </c>
      <c r="AF23" s="187"/>
      <c r="AG23" s="187">
        <f>13*8</f>
        <v>104</v>
      </c>
      <c r="AH23" s="2">
        <f>AG23*Perfiles09!$E$4</f>
        <v>2288</v>
      </c>
      <c r="AI23" s="2">
        <f t="shared" ref="AI23:AI30" si="7">AH23*1.19</f>
        <v>2722.72</v>
      </c>
    </row>
    <row r="24" spans="1:38" x14ac:dyDescent="0.25">
      <c r="A24" t="s">
        <v>341</v>
      </c>
      <c r="B24" s="102">
        <v>0</v>
      </c>
      <c r="C24" s="102">
        <v>0</v>
      </c>
      <c r="D24" s="102">
        <v>0</v>
      </c>
      <c r="E24" s="102">
        <v>57.5</v>
      </c>
      <c r="F24" s="102">
        <v>168.5</v>
      </c>
      <c r="G24" s="102">
        <v>116</v>
      </c>
      <c r="H24" s="102">
        <f>SUMIF('Exportacion RM'!$A:$A,$A24,'Exportacion RM'!$I:$I)</f>
        <v>161</v>
      </c>
      <c r="I24" s="102">
        <f>SUMIF('Exportacion RM'!$A:$A,$A24,'Exportacion RM'!$J:$J)</f>
        <v>119</v>
      </c>
      <c r="J24" s="102">
        <f>SUMIF('Exportacion RM'!$A:$A,$A24,'Exportacion RM'!$K:$K)</f>
        <v>161</v>
      </c>
      <c r="K24" s="6">
        <f>SUMIF('Exportacion RM'!$A:$A,$A24,'Exportacion RM'!$L:$L)</f>
        <v>179</v>
      </c>
      <c r="L24" s="6">
        <f>SUMIF('Exportacion RM'!$A:$A,$A24,'Exportacion RM'!$M:$M)</f>
        <v>162</v>
      </c>
      <c r="M24" s="6">
        <f>SUMIF('Exportacion RM'!$A:$A,$A24,'Exportacion RM'!$N:$N)</f>
        <v>1124</v>
      </c>
      <c r="N24" s="6">
        <f t="shared" si="0"/>
        <v>2248</v>
      </c>
      <c r="O24" t="s">
        <v>13</v>
      </c>
      <c r="P24" s="6">
        <f t="shared" si="1"/>
        <v>213.01</v>
      </c>
      <c r="AB24" s="187" t="s">
        <v>479</v>
      </c>
      <c r="AC24" s="187">
        <v>160</v>
      </c>
      <c r="AD24" s="188">
        <f>AC24*Perfiles09!$E$4</f>
        <v>3520</v>
      </c>
      <c r="AE24" s="188">
        <f t="shared" si="5"/>
        <v>4188.8</v>
      </c>
      <c r="AF24" s="187"/>
      <c r="AG24" s="187">
        <f>15*8</f>
        <v>120</v>
      </c>
      <c r="AH24" s="2">
        <f>AG24*Perfiles09!$E$4</f>
        <v>2640</v>
      </c>
      <c r="AI24" s="2">
        <f t="shared" si="7"/>
        <v>3141.6</v>
      </c>
    </row>
    <row r="25" spans="1:38" x14ac:dyDescent="0.25">
      <c r="A25" t="s">
        <v>350</v>
      </c>
      <c r="B25" s="102"/>
      <c r="C25" s="102"/>
      <c r="D25" s="102"/>
      <c r="E25" s="102">
        <v>8.5</v>
      </c>
      <c r="F25" s="102">
        <v>8.5</v>
      </c>
      <c r="G25" s="85">
        <v>8.5</v>
      </c>
      <c r="H25" s="102">
        <f>SUMIF('Exportacion RM'!$A:$A,$A25,'Exportacion RM'!$I:$I)</f>
        <v>7</v>
      </c>
      <c r="I25" s="102">
        <f>SUMIF('Exportacion RM'!$A:$A,$A25,'Exportacion RM'!$J:$J)</f>
        <v>6.5</v>
      </c>
      <c r="J25" s="102">
        <f>SUMIF('Exportacion RM'!$A:$A,$A25,'Exportacion RM'!$K:$K)</f>
        <v>8.5</v>
      </c>
      <c r="K25" s="6">
        <f>SUMIF('Exportacion RM'!$A:$A,$A25,'Exportacion RM'!$L:$L)</f>
        <v>0</v>
      </c>
      <c r="L25" s="6">
        <f>SUMIF('Exportacion RM'!$A:$A,$A25,'Exportacion RM'!$M:$M)</f>
        <v>0</v>
      </c>
      <c r="M25" s="6">
        <f>SUMIF('Exportacion RM'!$A:$A,$A25,'Exportacion RM'!$N:$N)</f>
        <v>47.5</v>
      </c>
      <c r="N25" s="6">
        <f t="shared" si="0"/>
        <v>95</v>
      </c>
      <c r="O25" t="s">
        <v>11</v>
      </c>
      <c r="P25" s="6">
        <f t="shared" si="1"/>
        <v>0</v>
      </c>
      <c r="AB25" s="187" t="s">
        <v>480</v>
      </c>
      <c r="AC25" s="187">
        <v>165</v>
      </c>
      <c r="AD25" s="188">
        <f>AC25*Perfiles09!$E$4</f>
        <v>3630</v>
      </c>
      <c r="AE25" s="188">
        <f t="shared" si="5"/>
        <v>4319.7</v>
      </c>
      <c r="AF25" s="187"/>
      <c r="AG25" s="187">
        <f>15*8</f>
        <v>120</v>
      </c>
      <c r="AH25" s="2">
        <f>AG25*Perfiles09!$E$4</f>
        <v>2640</v>
      </c>
      <c r="AI25" s="2">
        <f t="shared" si="7"/>
        <v>3141.6</v>
      </c>
    </row>
    <row r="26" spans="1:38" x14ac:dyDescent="0.25">
      <c r="A26" t="s">
        <v>349</v>
      </c>
      <c r="B26" s="102"/>
      <c r="C26" s="102"/>
      <c r="D26" s="102"/>
      <c r="E26" s="102"/>
      <c r="F26" s="102">
        <v>81</v>
      </c>
      <c r="G26" s="102">
        <v>105.5</v>
      </c>
      <c r="H26" s="102">
        <f>SUMIF('Exportacion RM'!$A:$A,$A26,'Exportacion RM'!$I:$I)</f>
        <v>157</v>
      </c>
      <c r="I26" s="102">
        <f>SUMIF('Exportacion RM'!$A:$A,$A26,'Exportacion RM'!$J:$J)</f>
        <v>140</v>
      </c>
      <c r="J26" s="102">
        <f>SUMIF('Exportacion RM'!$A:$A,$A26,'Exportacion RM'!$K:$K)</f>
        <v>56</v>
      </c>
      <c r="K26" s="6">
        <f>SUMIF('Exportacion RM'!$A:$A,$A26,'Exportacion RM'!$L:$L)</f>
        <v>0</v>
      </c>
      <c r="L26" s="6">
        <f>SUMIF('Exportacion RM'!$A:$A,$A26,'Exportacion RM'!$M:$M)</f>
        <v>0</v>
      </c>
      <c r="M26" s="6">
        <f>SUMIF('Exportacion RM'!$A:$A,$A26,'Exportacion RM'!$N:$N)</f>
        <v>539.5</v>
      </c>
      <c r="N26" s="6">
        <f t="shared" si="0"/>
        <v>1079</v>
      </c>
      <c r="O26" t="s">
        <v>13</v>
      </c>
      <c r="P26" s="6">
        <f t="shared" si="1"/>
        <v>0</v>
      </c>
      <c r="AB26" s="187" t="s">
        <v>8</v>
      </c>
      <c r="AC26" s="187">
        <v>164</v>
      </c>
      <c r="AD26" s="188">
        <f>AC26*Perfiles09!$E$4</f>
        <v>3608</v>
      </c>
      <c r="AE26" s="188">
        <f t="shared" si="5"/>
        <v>4293.5199999999995</v>
      </c>
      <c r="AF26" s="187"/>
      <c r="AG26" s="187">
        <f>17*8</f>
        <v>136</v>
      </c>
      <c r="AH26" s="2">
        <f>AG26*Perfiles09!$E$4</f>
        <v>2992</v>
      </c>
      <c r="AI26" s="2">
        <f t="shared" si="7"/>
        <v>3560.48</v>
      </c>
    </row>
    <row r="27" spans="1:38" x14ac:dyDescent="0.25">
      <c r="A27" t="s">
        <v>348</v>
      </c>
      <c r="B27" s="102"/>
      <c r="C27" s="102"/>
      <c r="D27" s="102"/>
      <c r="E27" s="102"/>
      <c r="F27" s="102">
        <v>126</v>
      </c>
      <c r="G27" s="102">
        <v>144</v>
      </c>
      <c r="H27" s="102">
        <f>SUMIF('Exportacion RM'!$A:$A,$A27,'Exportacion RM'!$I:$I)</f>
        <v>153.5</v>
      </c>
      <c r="I27" s="102">
        <f>SUMIF('Exportacion RM'!$A:$A,$A27,'Exportacion RM'!$J:$J)</f>
        <v>91</v>
      </c>
      <c r="J27" s="102">
        <f>SUMIF('Exportacion RM'!$A:$A,$A27,'Exportacion RM'!$K:$K)</f>
        <v>148</v>
      </c>
      <c r="K27" s="6">
        <f>SUMIF('Exportacion RM'!$A:$A,$A27,'Exportacion RM'!$L:$L)</f>
        <v>188</v>
      </c>
      <c r="L27" s="6">
        <f>SUMIF('Exportacion RM'!$A:$A,$A27,'Exportacion RM'!$M:$M)</f>
        <v>132</v>
      </c>
      <c r="M27" s="6">
        <f>SUMIF('Exportacion RM'!$A:$A,$A27,'Exportacion RM'!$N:$N)</f>
        <v>982.5</v>
      </c>
      <c r="N27" s="6">
        <f t="shared" si="0"/>
        <v>1965</v>
      </c>
      <c r="O27" t="s">
        <v>14</v>
      </c>
      <c r="P27" s="6">
        <f t="shared" si="1"/>
        <v>223.72</v>
      </c>
      <c r="AB27" s="187" t="s">
        <v>482</v>
      </c>
      <c r="AC27" s="187">
        <v>146</v>
      </c>
      <c r="AD27" s="188">
        <f>AC27*Perfiles09!$E$4</f>
        <v>3212</v>
      </c>
      <c r="AE27" s="188">
        <f t="shared" si="5"/>
        <v>3822.2799999999997</v>
      </c>
      <c r="AF27" s="187"/>
      <c r="AG27" s="187">
        <f>17*8</f>
        <v>136</v>
      </c>
      <c r="AH27" s="2">
        <f>AG27*Perfiles09!$E$4</f>
        <v>2992</v>
      </c>
      <c r="AI27" s="2">
        <f t="shared" si="7"/>
        <v>3560.48</v>
      </c>
    </row>
    <row r="28" spans="1:38" x14ac:dyDescent="0.25">
      <c r="A28" t="s">
        <v>347</v>
      </c>
      <c r="B28" s="102"/>
      <c r="C28" s="102"/>
      <c r="D28" s="102"/>
      <c r="E28" s="102"/>
      <c r="F28" s="102">
        <v>40.5</v>
      </c>
      <c r="G28" s="102">
        <v>145</v>
      </c>
      <c r="H28" s="102">
        <f>SUMIF('Exportacion RM'!$A:$A,$A28,'Exportacion RM'!$I:$I)</f>
        <v>149.5</v>
      </c>
      <c r="I28" s="102">
        <f>SUMIF('Exportacion RM'!$A:$A,$A28,'Exportacion RM'!$J:$J)</f>
        <v>97.5</v>
      </c>
      <c r="J28" s="102">
        <f>SUMIF('Exportacion RM'!$A:$A,$A28,'Exportacion RM'!$K:$K)</f>
        <v>153</v>
      </c>
      <c r="K28" s="6">
        <f>SUMIF('Exportacion RM'!$A:$A,$A28,'Exportacion RM'!$L:$L)</f>
        <v>179</v>
      </c>
      <c r="L28" s="6">
        <f>SUMIF('Exportacion RM'!$A:$A,$A28,'Exportacion RM'!$M:$M)</f>
        <v>165</v>
      </c>
      <c r="M28" s="6">
        <f>SUMIF('Exportacion RM'!$A:$A,$A28,'Exportacion RM'!$N:$N)</f>
        <v>929.5</v>
      </c>
      <c r="N28" s="6">
        <f t="shared" si="0"/>
        <v>1859</v>
      </c>
      <c r="O28" t="s">
        <v>12</v>
      </c>
      <c r="P28" s="6">
        <f t="shared" si="1"/>
        <v>213.01</v>
      </c>
      <c r="AB28" s="187" t="s">
        <v>486</v>
      </c>
      <c r="AC28" s="187">
        <v>80</v>
      </c>
      <c r="AD28" s="188">
        <f>AC28*Perfiles09!$E$4</f>
        <v>1760</v>
      </c>
      <c r="AE28" s="188">
        <f t="shared" si="5"/>
        <v>2094.4</v>
      </c>
      <c r="AF28" s="187"/>
      <c r="AG28" s="187">
        <v>110</v>
      </c>
      <c r="AH28" s="2">
        <f>AG28*Perfiles09!$E$4</f>
        <v>2420</v>
      </c>
      <c r="AI28" s="2">
        <f t="shared" si="7"/>
        <v>2879.7999999999997</v>
      </c>
    </row>
    <row r="29" spans="1:38" x14ac:dyDescent="0.25">
      <c r="A29" t="s">
        <v>338</v>
      </c>
      <c r="B29" s="102"/>
      <c r="C29" s="102"/>
      <c r="D29" s="102"/>
      <c r="E29" s="102"/>
      <c r="F29" s="102"/>
      <c r="G29" s="102">
        <v>95</v>
      </c>
      <c r="H29" s="102">
        <f>SUMIF('Exportacion RM'!$A:$A,$A29,'Exportacion RM'!$I:$I)</f>
        <v>112</v>
      </c>
      <c r="I29" s="102">
        <f>SUMIF('Exportacion RM'!$A:$A,$A29,'Exportacion RM'!$J:$J)</f>
        <v>50</v>
      </c>
      <c r="J29" s="102">
        <f>SUMIF('Exportacion RM'!$A:$A,$A29,'Exportacion RM'!$K:$K)</f>
        <v>75</v>
      </c>
      <c r="K29" s="6">
        <f>SUMIF('Exportacion RM'!$A:$A,$A29,'Exportacion RM'!$L:$L)</f>
        <v>0</v>
      </c>
      <c r="L29" s="6">
        <f>SUMIF('Exportacion RM'!$A:$A,$A29,'Exportacion RM'!$M:$M)</f>
        <v>0</v>
      </c>
      <c r="M29" s="6">
        <f>SUMIF('Exportacion RM'!$A:$A,$A29,'Exportacion RM'!$N:$N)</f>
        <v>332</v>
      </c>
      <c r="N29" s="6">
        <f t="shared" si="0"/>
        <v>664</v>
      </c>
      <c r="O29" t="s">
        <v>14</v>
      </c>
      <c r="P29" s="6">
        <f t="shared" si="1"/>
        <v>0</v>
      </c>
      <c r="AB29" s="187" t="s">
        <v>357</v>
      </c>
      <c r="AC29" s="187">
        <v>89</v>
      </c>
      <c r="AD29" s="188">
        <f>AC29*Perfiles09!$E$3</f>
        <v>2492</v>
      </c>
      <c r="AE29" s="188">
        <f t="shared" si="5"/>
        <v>2965.48</v>
      </c>
      <c r="AF29" s="187"/>
      <c r="AG29" s="187">
        <v>80</v>
      </c>
      <c r="AH29" s="2">
        <f>AG29*Perfiles09!$E$3</f>
        <v>2240</v>
      </c>
      <c r="AI29" s="2">
        <f t="shared" si="7"/>
        <v>2665.6</v>
      </c>
    </row>
    <row r="30" spans="1:38" x14ac:dyDescent="0.25">
      <c r="A30" t="s">
        <v>351</v>
      </c>
      <c r="B30" s="102"/>
      <c r="C30" s="102"/>
      <c r="D30" s="102"/>
      <c r="E30" s="102"/>
      <c r="F30" s="102"/>
      <c r="G30" s="102">
        <v>7</v>
      </c>
      <c r="H30" s="102">
        <f>SUMIF('Exportacion RM'!$A:$A,$A30,'Exportacion RM'!$I:$I)</f>
        <v>140</v>
      </c>
      <c r="I30" s="102">
        <f>SUMIF('Exportacion RM'!$A:$A,$A30,'Exportacion RM'!$J:$J)</f>
        <v>133</v>
      </c>
      <c r="J30" s="102">
        <f>SUMIF('Exportacion RM'!$A:$A,$A30,'Exportacion RM'!$K:$K)</f>
        <v>154</v>
      </c>
      <c r="K30" s="6">
        <f>SUMIF('Exportacion RM'!$A:$A,$A30,'Exportacion RM'!$L:$L)</f>
        <v>181</v>
      </c>
      <c r="L30" s="6">
        <f>SUMIF('Exportacion RM'!$A:$A,$A30,'Exportacion RM'!$M:$M)</f>
        <v>162</v>
      </c>
      <c r="M30" s="6">
        <f>SUMIF('Exportacion RM'!$A:$A,$A30,'Exportacion RM'!$N:$N)</f>
        <v>777</v>
      </c>
      <c r="N30" s="6">
        <f t="shared" si="0"/>
        <v>1554</v>
      </c>
      <c r="O30" t="s">
        <v>14</v>
      </c>
      <c r="P30" s="6">
        <f t="shared" si="1"/>
        <v>215.39</v>
      </c>
      <c r="AB30" s="187" t="s">
        <v>481</v>
      </c>
      <c r="AC30" s="187">
        <v>62</v>
      </c>
      <c r="AD30" s="188">
        <f>AC30*Perfiles09!$E$3</f>
        <v>1736</v>
      </c>
      <c r="AE30" s="188">
        <f t="shared" si="5"/>
        <v>2065.8399999999997</v>
      </c>
      <c r="AF30" s="187"/>
      <c r="AG30" s="187">
        <v>110</v>
      </c>
      <c r="AH30" s="2">
        <f>AG30*Perfiles09!$E$3</f>
        <v>3080</v>
      </c>
      <c r="AI30" s="2">
        <f t="shared" si="7"/>
        <v>3665.2</v>
      </c>
    </row>
    <row r="31" spans="1:38" x14ac:dyDescent="0.25">
      <c r="A31" t="s">
        <v>358</v>
      </c>
      <c r="B31" s="102"/>
      <c r="C31" s="102"/>
      <c r="D31" s="102"/>
      <c r="E31" s="102"/>
      <c r="F31" s="102"/>
      <c r="G31" s="85"/>
      <c r="H31" s="102">
        <f>SUMIF('Exportacion RM'!$A:$A,$A31,'Exportacion RM'!$I:$I)</f>
        <v>161</v>
      </c>
      <c r="I31" s="102">
        <f>SUMIF('Exportacion RM'!$A:$A,$A31,'Exportacion RM'!$J:$J)</f>
        <v>49</v>
      </c>
      <c r="J31" s="102">
        <f>SUMIF('Exportacion RM'!$A:$A,$A31,'Exportacion RM'!$K:$K)</f>
        <v>0</v>
      </c>
      <c r="K31" s="6">
        <f>SUMIF('Exportacion RM'!$A:$A,$A31,'Exportacion RM'!$L:$L)</f>
        <v>0</v>
      </c>
      <c r="L31" s="6">
        <f>SUMIF('Exportacion RM'!$A:$A,$A31,'Exportacion RM'!$M:$M)</f>
        <v>0</v>
      </c>
      <c r="M31" s="6">
        <f>SUMIF('Exportacion RM'!$A:$A,$A31,'Exportacion RM'!$N:$N)</f>
        <v>210</v>
      </c>
      <c r="N31" s="6">
        <f t="shared" si="0"/>
        <v>420</v>
      </c>
      <c r="O31" t="s">
        <v>14</v>
      </c>
      <c r="P31" s="6">
        <f t="shared" si="1"/>
        <v>0</v>
      </c>
    </row>
    <row r="32" spans="1:38" x14ac:dyDescent="0.25">
      <c r="A32" t="s">
        <v>357</v>
      </c>
      <c r="B32" s="102"/>
      <c r="C32" s="102"/>
      <c r="D32" s="102"/>
      <c r="E32" s="102"/>
      <c r="F32" s="102"/>
      <c r="G32" s="85"/>
      <c r="H32" s="102">
        <f>SUMIF('Exportacion RM'!$A:$A,$A32,'Exportacion RM'!$I:$I)</f>
        <v>6</v>
      </c>
      <c r="I32" s="102">
        <f>SUMIF('Exportacion RM'!$A:$A,$A32,'Exportacion RM'!$J:$J)</f>
        <v>18</v>
      </c>
      <c r="J32" s="102">
        <f>SUMIF('Exportacion RM'!$A:$A,$A32,'Exportacion RM'!$K:$K)</f>
        <v>31.5</v>
      </c>
      <c r="K32" s="6">
        <f>SUMIF('Exportacion RM'!$A:$A,$A32,'Exportacion RM'!$L:$L)</f>
        <v>94.5</v>
      </c>
      <c r="L32" s="6">
        <f>SUMIF('Exportacion RM'!$A:$A,$A32,'Exportacion RM'!$M:$M)</f>
        <v>83</v>
      </c>
      <c r="M32" s="6">
        <f>SUMIF('Exportacion RM'!$A:$A,$A32,'Exportacion RM'!$N:$N)</f>
        <v>233</v>
      </c>
      <c r="N32" s="6">
        <f t="shared" si="0"/>
        <v>466</v>
      </c>
      <c r="O32" t="s">
        <v>11</v>
      </c>
      <c r="P32" s="6">
        <f t="shared" si="1"/>
        <v>112.455</v>
      </c>
      <c r="AB32" s="187" t="s">
        <v>483</v>
      </c>
      <c r="AC32" s="187">
        <v>16.5</v>
      </c>
      <c r="AD32" s="188">
        <f>AC32*Perfiles09!$E$3</f>
        <v>462</v>
      </c>
      <c r="AE32" s="188">
        <f t="shared" si="5"/>
        <v>549.78</v>
      </c>
      <c r="AF32" s="187"/>
      <c r="AG32" s="187">
        <v>30</v>
      </c>
      <c r="AH32" s="2">
        <f>AG32*Perfiles09!$E$3</f>
        <v>840</v>
      </c>
      <c r="AI32" s="2">
        <f t="shared" ref="AI32:AI34" si="8">AH32*1.19</f>
        <v>999.59999999999991</v>
      </c>
    </row>
    <row r="33" spans="1:35" x14ac:dyDescent="0.25">
      <c r="A33" t="s">
        <v>428</v>
      </c>
      <c r="B33" s="102"/>
      <c r="C33" s="102"/>
      <c r="D33" s="102"/>
      <c r="E33" s="102"/>
      <c r="F33" s="102"/>
      <c r="G33" s="85"/>
      <c r="H33" s="102">
        <f>SUMIF('Exportacion RM'!$A:$A,$A33,'Exportacion RM'!$I:$I)</f>
        <v>0</v>
      </c>
      <c r="I33" s="102">
        <f>SUMIF('Exportacion RM'!$A:$A,$A33,'Exportacion RM'!$J:$J)</f>
        <v>0</v>
      </c>
      <c r="J33" s="102">
        <f>SUMIF('Exportacion RM'!$A:$A,$A33,'Exportacion RM'!$K:$K)</f>
        <v>40</v>
      </c>
      <c r="K33" s="6">
        <f>SUMIF('Exportacion RM'!$A:$A,$A33,'Exportacion RM'!$L:$L)</f>
        <v>185.5</v>
      </c>
      <c r="L33" s="6">
        <f>SUMIF('Exportacion RM'!$A:$A,$A33,'Exportacion RM'!$M:$M)</f>
        <v>150.5</v>
      </c>
      <c r="M33" s="6">
        <f>SUMIF('Exportacion RM'!$A:$A,$A33,'Exportacion RM'!$N:$N)</f>
        <v>376</v>
      </c>
      <c r="N33" s="6">
        <f t="shared" si="0"/>
        <v>752</v>
      </c>
      <c r="O33" t="s">
        <v>14</v>
      </c>
      <c r="P33" s="6">
        <f t="shared" si="1"/>
        <v>220.74499999999998</v>
      </c>
      <c r="AB33" s="187" t="s">
        <v>484</v>
      </c>
      <c r="AC33" s="187"/>
      <c r="AD33" s="188">
        <f>AC33*Perfiles09!$E$4</f>
        <v>0</v>
      </c>
      <c r="AE33" s="188">
        <f t="shared" si="5"/>
        <v>0</v>
      </c>
      <c r="AF33" s="187"/>
      <c r="AG33" s="187">
        <v>30</v>
      </c>
      <c r="AH33" s="2">
        <f>AG33*Perfiles09!$E$4</f>
        <v>660</v>
      </c>
      <c r="AI33" s="2">
        <f t="shared" si="8"/>
        <v>785.4</v>
      </c>
    </row>
    <row r="34" spans="1:35" x14ac:dyDescent="0.25">
      <c r="A34" t="s">
        <v>427</v>
      </c>
      <c r="B34" s="102"/>
      <c r="C34" s="102"/>
      <c r="D34" s="102"/>
      <c r="E34" s="102"/>
      <c r="F34" s="102"/>
      <c r="G34" s="85"/>
      <c r="H34" s="102">
        <f>SUMIF('Exportacion RM'!$A:$A,$A34,'Exportacion RM'!$I:$I)</f>
        <v>0</v>
      </c>
      <c r="I34" s="102">
        <f>SUMIF('Exportacion RM'!$A:$A,$A34,'Exportacion RM'!$J:$J)</f>
        <v>0</v>
      </c>
      <c r="J34" s="102">
        <f>SUMIF('Exportacion RM'!$A:$A,$A34,'Exportacion RM'!$K:$K)</f>
        <v>34</v>
      </c>
      <c r="K34" s="6">
        <f>SUMIF('Exportacion RM'!$A:$A,$A34,'Exportacion RM'!$L:$L)</f>
        <v>188</v>
      </c>
      <c r="L34" s="6">
        <f>SUMIF('Exportacion RM'!$A:$A,$A34,'Exportacion RM'!$M:$M)</f>
        <v>164</v>
      </c>
      <c r="M34" s="6">
        <f>SUMIF('Exportacion RM'!$A:$A,$A34,'Exportacion RM'!$N:$N)</f>
        <v>386</v>
      </c>
      <c r="N34" s="6">
        <f t="shared" ref="N34" si="9">SUM(B34:M34)</f>
        <v>772</v>
      </c>
      <c r="O34" t="s">
        <v>14</v>
      </c>
      <c r="P34" s="6">
        <f t="shared" si="1"/>
        <v>223.72</v>
      </c>
      <c r="AB34" s="187" t="s">
        <v>485</v>
      </c>
      <c r="AC34" s="187">
        <v>49.25</v>
      </c>
      <c r="AD34" s="188">
        <f>AC34*Perfiles09!$E$4</f>
        <v>1083.5</v>
      </c>
      <c r="AE34" s="188">
        <f t="shared" si="5"/>
        <v>1289.365</v>
      </c>
      <c r="AF34" s="187"/>
      <c r="AG34" s="187">
        <v>30</v>
      </c>
      <c r="AH34" s="2">
        <f>AG34*Perfiles09!$E$4</f>
        <v>660</v>
      </c>
      <c r="AI34" s="2">
        <f t="shared" si="8"/>
        <v>785.4</v>
      </c>
    </row>
    <row r="35" spans="1:35" x14ac:dyDescent="0.25">
      <c r="A35" t="s">
        <v>430</v>
      </c>
      <c r="B35" s="102"/>
      <c r="C35" s="102"/>
      <c r="D35" s="102"/>
      <c r="E35" s="102"/>
      <c r="F35" s="102"/>
      <c r="G35" s="85"/>
      <c r="H35" s="102"/>
      <c r="I35" s="102"/>
      <c r="J35" s="102"/>
      <c r="K35" s="6">
        <f>SUMIF('Exportacion RM'!$A:$A,$A35,'Exportacion RM'!$L:$L)</f>
        <v>5</v>
      </c>
      <c r="L35" s="6">
        <f>SUMIF('Exportacion RM'!$A:$A,$A35,'Exportacion RM'!$M:$M)</f>
        <v>62</v>
      </c>
      <c r="M35" s="6">
        <f>SUMIF('Exportacion RM'!$A:$A,$A35,'Exportacion RM'!$N:$N)</f>
        <v>67</v>
      </c>
      <c r="N35" s="6">
        <f>SUM(B35:M35)</f>
        <v>134</v>
      </c>
      <c r="O35" t="s">
        <v>12</v>
      </c>
      <c r="P35" s="6">
        <f>K35*1.19</f>
        <v>5.9499999999999993</v>
      </c>
    </row>
    <row r="36" spans="1:35" x14ac:dyDescent="0.25">
      <c r="A36" t="s">
        <v>432</v>
      </c>
      <c r="B36" s="102"/>
      <c r="C36" s="102"/>
      <c r="D36" s="102"/>
      <c r="E36" s="102"/>
      <c r="F36" s="102"/>
      <c r="G36" s="85"/>
      <c r="H36" s="102"/>
      <c r="I36" s="102"/>
      <c r="J36" s="102"/>
      <c r="K36" s="6">
        <f>SUMIF('Exportacion RM'!$A:$A,$A36,'Exportacion RM'!$L:$L)</f>
        <v>21.5</v>
      </c>
      <c r="L36" s="6">
        <f>SUMIF('Exportacion RM'!$A:$A,$A36,'Exportacion RM'!$M:$M)</f>
        <v>16.5</v>
      </c>
      <c r="M36" s="6">
        <f>SUMIF('Exportacion RM'!$A:$A,$A36,'Exportacion RM'!$N:$N)</f>
        <v>38</v>
      </c>
      <c r="N36" s="6">
        <f>SUM(B36:M36)</f>
        <v>76</v>
      </c>
      <c r="O36" t="s">
        <v>12</v>
      </c>
      <c r="P36" s="6">
        <f>K36*1.19</f>
        <v>25.584999999999997</v>
      </c>
    </row>
    <row r="37" spans="1:35" x14ac:dyDescent="0.25">
      <c r="A37" t="s">
        <v>433</v>
      </c>
      <c r="B37" s="102"/>
      <c r="C37" s="102"/>
      <c r="D37" s="102"/>
      <c r="E37" s="102"/>
      <c r="F37" s="102"/>
      <c r="G37" s="85"/>
      <c r="H37" s="102"/>
      <c r="I37" s="102"/>
      <c r="J37" s="102"/>
      <c r="K37" s="6">
        <f>SUMIF('Exportacion RM'!$A:$A,$A37,'Exportacion RM'!$L:$L)</f>
        <v>89</v>
      </c>
      <c r="L37" s="6">
        <f>SUMIF('Exportacion RM'!$A:$A,$A37,'Exportacion RM'!$M:$M)</f>
        <v>140</v>
      </c>
      <c r="M37" s="6">
        <f>SUMIF('Exportacion RM'!$A:$A,$A37,'Exportacion RM'!$N:$N)</f>
        <v>229</v>
      </c>
      <c r="N37" s="6">
        <f t="shared" ref="N37" si="10">SUM(B37:M37)</f>
        <v>458</v>
      </c>
      <c r="O37" t="s">
        <v>14</v>
      </c>
      <c r="P37" s="6">
        <f t="shared" ref="P37:P43" si="11">K37*1.19</f>
        <v>105.91</v>
      </c>
      <c r="AB37" t="s">
        <v>490</v>
      </c>
      <c r="AG37">
        <f>120*4</f>
        <v>480</v>
      </c>
      <c r="AH37" s="2">
        <f>Perfiles09!$E$6*AG37</f>
        <v>7488</v>
      </c>
      <c r="AI37" s="2">
        <f t="shared" ref="AI37:AI39" si="12">AH37*1.19</f>
        <v>8910.7199999999993</v>
      </c>
    </row>
    <row r="38" spans="1:35" x14ac:dyDescent="0.25">
      <c r="A38" t="s">
        <v>434</v>
      </c>
      <c r="B38" s="102"/>
      <c r="C38" s="102"/>
      <c r="D38" s="102"/>
      <c r="E38" s="102"/>
      <c r="F38" s="102"/>
      <c r="G38" s="85"/>
      <c r="H38" s="102"/>
      <c r="I38" s="102"/>
      <c r="J38" s="102"/>
      <c r="K38" s="6">
        <f>SUMIF('Exportacion RM'!$A:$A,$A38,'Exportacion RM'!$L:$L)</f>
        <v>65.5</v>
      </c>
      <c r="L38" s="6">
        <f>SUMIF('Exportacion RM'!$A:$A,$A38,'Exportacion RM'!$M:$M)</f>
        <v>146</v>
      </c>
      <c r="M38" s="6">
        <f>SUMIF('Exportacion RM'!$A:$A,$A38,'Exportacion RM'!$N:$N)</f>
        <v>211.5</v>
      </c>
      <c r="N38" s="6">
        <f t="shared" ref="N38:N43" si="13">SUM(B38:M38)</f>
        <v>423</v>
      </c>
      <c r="O38" t="s">
        <v>12</v>
      </c>
      <c r="P38" s="6">
        <f t="shared" si="11"/>
        <v>77.944999999999993</v>
      </c>
      <c r="AB38" t="s">
        <v>491</v>
      </c>
      <c r="AG38">
        <f>2*120</f>
        <v>240</v>
      </c>
      <c r="AH38" s="2">
        <f>Perfiles09!$E$5*AG38</f>
        <v>5280</v>
      </c>
      <c r="AI38" s="2">
        <f t="shared" si="12"/>
        <v>6283.2</v>
      </c>
    </row>
    <row r="39" spans="1:35" x14ac:dyDescent="0.25">
      <c r="A39" t="s">
        <v>431</v>
      </c>
      <c r="B39" s="102"/>
      <c r="C39" s="102"/>
      <c r="D39" s="102"/>
      <c r="E39" s="102"/>
      <c r="F39" s="102"/>
      <c r="G39" s="85"/>
      <c r="H39" s="102"/>
      <c r="I39" s="102"/>
      <c r="J39" s="102"/>
      <c r="K39" s="6">
        <f>SUMIF('Exportacion RM'!$A:$A,$A39,'Exportacion RM'!$L:$L)</f>
        <v>19</v>
      </c>
      <c r="L39" s="6">
        <f>SUMIF('Exportacion RM'!$A:$A,$A39,'Exportacion RM'!$M:$M)</f>
        <v>0</v>
      </c>
      <c r="M39" s="6">
        <f>SUMIF('Exportacion RM'!$A:$A,$A39,'Exportacion RM'!$N:$N)</f>
        <v>19</v>
      </c>
      <c r="N39" s="6">
        <f t="shared" si="13"/>
        <v>38</v>
      </c>
      <c r="O39" t="s">
        <v>13</v>
      </c>
      <c r="P39" s="6">
        <f t="shared" si="11"/>
        <v>22.61</v>
      </c>
      <c r="AB39" t="s">
        <v>492</v>
      </c>
      <c r="AG39">
        <v>120</v>
      </c>
      <c r="AH39" s="2">
        <f>AG39*Perfiles09!$E$4</f>
        <v>2640</v>
      </c>
      <c r="AI39" s="2">
        <f t="shared" si="12"/>
        <v>3141.6</v>
      </c>
    </row>
    <row r="40" spans="1:35" x14ac:dyDescent="0.25">
      <c r="A40" t="s">
        <v>510</v>
      </c>
      <c r="B40" s="102"/>
      <c r="C40" s="102"/>
      <c r="D40" s="102"/>
      <c r="E40" s="102"/>
      <c r="F40" s="102"/>
      <c r="G40" s="85"/>
      <c r="H40" s="102"/>
      <c r="I40" s="102"/>
      <c r="J40" s="102"/>
      <c r="K40" s="6">
        <f>SUMIF('Exportacion RM'!$A:$A,$A40,'Exportacion RM'!$L:$L)</f>
        <v>0</v>
      </c>
      <c r="L40" s="6">
        <f>SUMIF('Exportacion RM'!$A:$A,$A40,'Exportacion RM'!$M:$M)</f>
        <v>13.5</v>
      </c>
      <c r="M40" s="6">
        <f>SUMIF('Exportacion RM'!$A:$A,$A40,'Exportacion RM'!$N:$N)</f>
        <v>13.5</v>
      </c>
      <c r="N40" s="6">
        <f t="shared" si="13"/>
        <v>27</v>
      </c>
      <c r="O40" t="s">
        <v>13</v>
      </c>
      <c r="P40" s="6">
        <f t="shared" si="11"/>
        <v>0</v>
      </c>
    </row>
    <row r="41" spans="1:35" x14ac:dyDescent="0.25">
      <c r="A41" t="s">
        <v>509</v>
      </c>
      <c r="B41" s="102"/>
      <c r="C41" s="102"/>
      <c r="D41" s="102"/>
      <c r="E41" s="102"/>
      <c r="F41" s="102"/>
      <c r="G41" s="85"/>
      <c r="H41" s="102"/>
      <c r="I41" s="102"/>
      <c r="J41" s="102"/>
      <c r="K41" s="6">
        <f>SUMIF('Exportacion RM'!$A:$A,$A41,'Exportacion RM'!$L:$L)</f>
        <v>0</v>
      </c>
      <c r="L41" s="6">
        <f>SUMIF('Exportacion RM'!$A:$A,$A41,'Exportacion RM'!$M:$M)</f>
        <v>72.5</v>
      </c>
      <c r="M41" s="6">
        <f>SUMIF('Exportacion RM'!$A:$A,$A41,'Exportacion RM'!$N:$N)</f>
        <v>72.5</v>
      </c>
      <c r="N41" s="6">
        <f t="shared" si="13"/>
        <v>145</v>
      </c>
      <c r="O41" t="s">
        <v>13</v>
      </c>
      <c r="P41" s="6">
        <f t="shared" si="11"/>
        <v>0</v>
      </c>
    </row>
    <row r="42" spans="1:35" x14ac:dyDescent="0.25">
      <c r="A42" t="s">
        <v>488</v>
      </c>
      <c r="B42" s="102"/>
      <c r="C42" s="102"/>
      <c r="D42" s="102"/>
      <c r="E42" s="102"/>
      <c r="F42" s="102"/>
      <c r="G42" s="85"/>
      <c r="H42" s="102"/>
      <c r="I42" s="102"/>
      <c r="J42" s="102"/>
      <c r="K42" s="6">
        <f>SUMIF('Exportacion RM'!$A:$A,$A42,'Exportacion RM'!$L:$L)</f>
        <v>0</v>
      </c>
      <c r="L42" s="6">
        <f>SUMIF('Exportacion RM'!$A:$A,$A42,'Exportacion RM'!$M:$M)</f>
        <v>123</v>
      </c>
      <c r="M42" s="6">
        <f>SUMIF('Exportacion RM'!$A:$A,$A42,'Exportacion RM'!$N:$N)</f>
        <v>123</v>
      </c>
      <c r="N42" s="6">
        <f t="shared" si="13"/>
        <v>246</v>
      </c>
      <c r="O42" t="s">
        <v>14</v>
      </c>
      <c r="P42" s="6">
        <f t="shared" si="11"/>
        <v>0</v>
      </c>
    </row>
    <row r="43" spans="1:35" x14ac:dyDescent="0.25">
      <c r="B43" s="102"/>
      <c r="C43" s="102"/>
      <c r="D43" s="102"/>
      <c r="E43" s="102"/>
      <c r="F43" s="102"/>
      <c r="G43" s="85"/>
      <c r="H43" s="102"/>
      <c r="I43" s="102"/>
      <c r="J43" s="102"/>
      <c r="K43" s="6">
        <f>SUMIF('Exportacion RM'!$A:$A,$A43,'Exportacion RM'!$L:$L)</f>
        <v>0</v>
      </c>
      <c r="L43" s="6">
        <f>SUMIF('Exportacion RM'!$A:$A,$A43,'Exportacion RM'!$M:$M)</f>
        <v>0</v>
      </c>
      <c r="M43" s="6">
        <f>SUMIF('Exportacion RM'!$A:$A,$A43,'Exportacion RM'!$N:$N)</f>
        <v>0</v>
      </c>
      <c r="N43" s="6">
        <f t="shared" si="13"/>
        <v>0</v>
      </c>
      <c r="P43" s="6">
        <f t="shared" si="11"/>
        <v>0</v>
      </c>
      <c r="AD43" s="2">
        <f>SUM(AD2:AD34)</f>
        <v>63036.700000000004</v>
      </c>
      <c r="AE43" s="9">
        <f>SUM(AE2:AE34)</f>
        <v>75013.672999999981</v>
      </c>
      <c r="AH43" s="2">
        <f>SUM(AH2:AH38)</f>
        <v>69282.399999999994</v>
      </c>
      <c r="AI43" s="9">
        <f>SUM(AI2:AI42)</f>
        <v>85587.655999999988</v>
      </c>
    </row>
    <row r="44" spans="1:35" x14ac:dyDescent="0.25">
      <c r="A44" t="s">
        <v>1</v>
      </c>
      <c r="B44" s="102">
        <f t="shared" ref="B44:I44" si="14">SUM(B3:B43)</f>
        <v>405.75</v>
      </c>
      <c r="C44" s="102">
        <f t="shared" si="14"/>
        <v>431.75</v>
      </c>
      <c r="D44" s="102">
        <f t="shared" si="14"/>
        <v>1034</v>
      </c>
      <c r="E44" s="102">
        <f t="shared" si="14"/>
        <v>1441</v>
      </c>
      <c r="F44" s="102">
        <f t="shared" si="14"/>
        <v>1857.5</v>
      </c>
      <c r="G44" s="102">
        <f t="shared" si="14"/>
        <v>1940.5</v>
      </c>
      <c r="H44" s="102">
        <f t="shared" si="14"/>
        <v>2453.5</v>
      </c>
      <c r="I44" s="102">
        <f t="shared" si="14"/>
        <v>1721.5</v>
      </c>
      <c r="J44" s="102">
        <f>SUM(J3:J43)</f>
        <v>2255.5</v>
      </c>
      <c r="K44" s="6">
        <f t="shared" ref="K44:M44" si="15">SUM(K3:K43)</f>
        <v>2939.5</v>
      </c>
      <c r="L44" s="6">
        <f t="shared" si="15"/>
        <v>3182.75</v>
      </c>
      <c r="M44" s="6">
        <f t="shared" si="15"/>
        <v>19663.25</v>
      </c>
      <c r="N44" s="6">
        <f>SUM(N3:N43)</f>
        <v>39326.5</v>
      </c>
      <c r="P44" s="6">
        <f>SUM(P3:P43)</f>
        <v>3498.0049999999992</v>
      </c>
    </row>
    <row r="46" spans="1:35" x14ac:dyDescent="0.25">
      <c r="L46" s="6"/>
    </row>
    <row r="47" spans="1:35" x14ac:dyDescent="0.25">
      <c r="H47" t="str">
        <f>ADDRESS(1,MATCH(H2,'Exportacion RM'!$1:$1,0))</f>
        <v>$I$1</v>
      </c>
      <c r="AD47" s="1">
        <v>426562.63500000001</v>
      </c>
    </row>
    <row r="48" spans="1:35" x14ac:dyDescent="0.25">
      <c r="K48" s="6"/>
      <c r="AD48" s="1">
        <f>AE43</f>
        <v>75013.672999999981</v>
      </c>
    </row>
    <row r="49" spans="1:31" x14ac:dyDescent="0.25">
      <c r="A49" t="s">
        <v>55</v>
      </c>
      <c r="AD49" s="1">
        <f>AI43</f>
        <v>85587.655999999988</v>
      </c>
    </row>
    <row r="50" spans="1:31" x14ac:dyDescent="0.25">
      <c r="A50" t="s">
        <v>0</v>
      </c>
      <c r="B50" t="str">
        <f>B2</f>
        <v>2019-1</v>
      </c>
      <c r="C50" t="str">
        <f t="shared" ref="C50:M50" si="16">C2</f>
        <v>2019-2</v>
      </c>
      <c r="D50" t="str">
        <f t="shared" si="16"/>
        <v>2019-3</v>
      </c>
      <c r="E50" t="str">
        <f t="shared" si="16"/>
        <v>2019-4</v>
      </c>
      <c r="F50" t="str">
        <f t="shared" si="16"/>
        <v>2019-5</v>
      </c>
      <c r="G50" t="str">
        <f t="shared" si="16"/>
        <v>2019-6</v>
      </c>
      <c r="H50" t="str">
        <f t="shared" si="16"/>
        <v>2019-7</v>
      </c>
      <c r="I50" t="str">
        <f t="shared" si="16"/>
        <v>2019-8</v>
      </c>
      <c r="J50" t="str">
        <f t="shared" si="16"/>
        <v>2019-9</v>
      </c>
      <c r="K50" t="str">
        <f t="shared" si="16"/>
        <v>2019-10</v>
      </c>
      <c r="L50" t="str">
        <f t="shared" si="16"/>
        <v>2019-11</v>
      </c>
      <c r="M50" t="str">
        <f t="shared" si="16"/>
        <v>2019-12</v>
      </c>
      <c r="N50" t="s">
        <v>51</v>
      </c>
      <c r="O50" t="s">
        <v>15</v>
      </c>
      <c r="AD50" s="2">
        <f>SUM(AD47:AD49)</f>
        <v>587163.96399999992</v>
      </c>
    </row>
    <row r="51" spans="1:31" x14ac:dyDescent="0.25">
      <c r="A51" t="str">
        <f t="shared" ref="A51:A83" si="17">A3</f>
        <v>Francisco Quintero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N51" s="6">
        <f t="shared" ref="N51:N81" si="18">SUM(D51:E51)</f>
        <v>0</v>
      </c>
      <c r="O51" t="str">
        <f t="shared" ref="O51:O83" si="19">O3</f>
        <v>JA</v>
      </c>
      <c r="P51" s="6"/>
      <c r="AD51" s="2">
        <v>573750.12</v>
      </c>
    </row>
    <row r="52" spans="1:31" x14ac:dyDescent="0.25">
      <c r="A52" t="str">
        <f t="shared" si="17"/>
        <v>Juan Alfredo Arjona Hernando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N52" s="6">
        <f t="shared" si="18"/>
        <v>0</v>
      </c>
      <c r="O52" t="str">
        <f t="shared" si="19"/>
        <v>JA</v>
      </c>
      <c r="P52" s="6"/>
      <c r="AD52" s="9">
        <f>AD51-AD50</f>
        <v>-13413.843999999925</v>
      </c>
      <c r="AE52" s="179">
        <f>AD52/AD51</f>
        <v>-2.3379243911966285E-2</v>
      </c>
    </row>
    <row r="53" spans="1:31" x14ac:dyDescent="0.25">
      <c r="A53" t="str">
        <f t="shared" si="17"/>
        <v>Gonzalo Bootello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N53" s="6">
        <f t="shared" si="18"/>
        <v>0</v>
      </c>
      <c r="O53" t="str">
        <f t="shared" si="19"/>
        <v>AN</v>
      </c>
      <c r="P53" s="6"/>
    </row>
    <row r="54" spans="1:31" x14ac:dyDescent="0.25">
      <c r="A54" t="str">
        <f t="shared" si="17"/>
        <v>Israel Fernandez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N54" s="6">
        <f t="shared" si="18"/>
        <v>0</v>
      </c>
      <c r="O54" t="str">
        <f t="shared" si="19"/>
        <v>AN</v>
      </c>
      <c r="P54" s="6"/>
    </row>
    <row r="55" spans="1:31" x14ac:dyDescent="0.25">
      <c r="A55" t="str">
        <f t="shared" si="17"/>
        <v>Jorge Sillero Páez</v>
      </c>
      <c r="B55" s="6">
        <v>0</v>
      </c>
      <c r="C55" s="6">
        <v>0</v>
      </c>
      <c r="D55" s="6">
        <v>10</v>
      </c>
      <c r="E55" s="6">
        <v>0</v>
      </c>
      <c r="F55" s="6">
        <v>0</v>
      </c>
      <c r="G55" s="6">
        <v>0</v>
      </c>
      <c r="N55" s="6">
        <f t="shared" si="18"/>
        <v>10</v>
      </c>
      <c r="O55" t="str">
        <f t="shared" si="19"/>
        <v>AP</v>
      </c>
      <c r="P55" s="6"/>
    </row>
    <row r="56" spans="1:31" x14ac:dyDescent="0.25">
      <c r="A56" t="str">
        <f t="shared" si="17"/>
        <v>Enrique Pazos Carrasco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N56" s="6">
        <f t="shared" si="18"/>
        <v>0</v>
      </c>
      <c r="O56" t="str">
        <f t="shared" si="19"/>
        <v>PR</v>
      </c>
      <c r="P56" s="6"/>
    </row>
    <row r="57" spans="1:31" x14ac:dyDescent="0.25">
      <c r="A57" t="str">
        <f t="shared" si="17"/>
        <v>Jesús Noguera Marco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N57" s="6">
        <f t="shared" si="18"/>
        <v>0</v>
      </c>
      <c r="O57" t="str">
        <f t="shared" si="19"/>
        <v>AN</v>
      </c>
      <c r="P57" s="6"/>
    </row>
    <row r="58" spans="1:31" x14ac:dyDescent="0.25">
      <c r="A58" t="str">
        <f t="shared" si="17"/>
        <v>Álvaro Vera Casal</v>
      </c>
      <c r="B58" s="6">
        <v>0</v>
      </c>
      <c r="C58" s="6">
        <v>0</v>
      </c>
      <c r="D58" s="6">
        <v>7</v>
      </c>
      <c r="E58" s="6">
        <v>0</v>
      </c>
      <c r="F58" s="6">
        <v>0</v>
      </c>
      <c r="G58" s="6">
        <v>0</v>
      </c>
      <c r="N58" s="6">
        <f t="shared" si="18"/>
        <v>7</v>
      </c>
      <c r="O58" t="str">
        <f t="shared" si="19"/>
        <v>PR</v>
      </c>
      <c r="P58" s="6"/>
    </row>
    <row r="59" spans="1:31" x14ac:dyDescent="0.25">
      <c r="A59" t="str">
        <f t="shared" si="17"/>
        <v>Jesús Pérez Lobato</v>
      </c>
      <c r="B59" s="6">
        <v>0</v>
      </c>
      <c r="C59" s="6">
        <v>0</v>
      </c>
      <c r="D59" s="6">
        <v>9.75</v>
      </c>
      <c r="E59" s="6">
        <v>10</v>
      </c>
      <c r="F59" s="6">
        <v>0</v>
      </c>
      <c r="G59" s="6">
        <v>0</v>
      </c>
      <c r="N59" s="6">
        <f t="shared" si="18"/>
        <v>19.75</v>
      </c>
      <c r="O59" t="str">
        <f t="shared" si="19"/>
        <v>JA</v>
      </c>
      <c r="P59" s="6"/>
    </row>
    <row r="60" spans="1:31" x14ac:dyDescent="0.25">
      <c r="A60" t="str">
        <f t="shared" si="17"/>
        <v>Miguel Ángel Lillo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N60" s="6">
        <f t="shared" si="18"/>
        <v>0</v>
      </c>
      <c r="O60" t="str">
        <f t="shared" si="19"/>
        <v>AN</v>
      </c>
      <c r="P60" s="6"/>
    </row>
    <row r="61" spans="1:31" x14ac:dyDescent="0.25">
      <c r="A61" t="str">
        <f t="shared" si="17"/>
        <v>Ismael Fernández Zambrano</v>
      </c>
      <c r="B61" s="6">
        <v>0</v>
      </c>
      <c r="C61" s="6">
        <v>0</v>
      </c>
      <c r="D61" s="6">
        <v>30</v>
      </c>
      <c r="E61" s="6">
        <v>38.5</v>
      </c>
      <c r="F61" s="6">
        <v>0</v>
      </c>
      <c r="G61" s="6">
        <v>0</v>
      </c>
      <c r="N61" s="6">
        <f t="shared" si="18"/>
        <v>68.5</v>
      </c>
      <c r="O61" t="str">
        <f t="shared" si="19"/>
        <v>AN</v>
      </c>
      <c r="P61" s="6"/>
    </row>
    <row r="62" spans="1:31" x14ac:dyDescent="0.25">
      <c r="A62" t="str">
        <f t="shared" si="17"/>
        <v>Fernando Velasco Calvo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N62" s="6">
        <f t="shared" si="18"/>
        <v>0</v>
      </c>
      <c r="O62" t="str">
        <f t="shared" si="19"/>
        <v>PR</v>
      </c>
      <c r="P62" s="6"/>
    </row>
    <row r="63" spans="1:31" x14ac:dyDescent="0.25">
      <c r="A63" t="str">
        <f t="shared" si="17"/>
        <v>Francisco Javier Arjona Pérez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N63" s="6">
        <f t="shared" si="18"/>
        <v>0</v>
      </c>
      <c r="O63" t="str">
        <f t="shared" si="19"/>
        <v>PR</v>
      </c>
      <c r="P63" s="6"/>
    </row>
    <row r="64" spans="1:31" x14ac:dyDescent="0.25">
      <c r="A64" t="str">
        <f t="shared" si="17"/>
        <v>Alejandro Verano García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N64" s="6">
        <f t="shared" si="18"/>
        <v>0</v>
      </c>
      <c r="O64" t="str">
        <f t="shared" si="19"/>
        <v>PR</v>
      </c>
      <c r="P64" s="6"/>
    </row>
    <row r="65" spans="1:16" x14ac:dyDescent="0.25">
      <c r="A65" t="str">
        <f t="shared" si="17"/>
        <v>Diego Navarro Cantos</v>
      </c>
      <c r="B65" s="6">
        <v>0</v>
      </c>
      <c r="C65" s="6">
        <v>0</v>
      </c>
      <c r="D65" s="6">
        <v>0</v>
      </c>
      <c r="E65" s="6">
        <v>12</v>
      </c>
      <c r="F65" s="6">
        <v>0</v>
      </c>
      <c r="G65" s="6">
        <v>0</v>
      </c>
      <c r="N65" s="6">
        <f t="shared" si="18"/>
        <v>12</v>
      </c>
      <c r="O65" t="str">
        <f t="shared" si="19"/>
        <v>AP</v>
      </c>
      <c r="P65" s="6"/>
    </row>
    <row r="66" spans="1:16" x14ac:dyDescent="0.25">
      <c r="A66" t="str">
        <f t="shared" si="17"/>
        <v>Ramón Tur Vázquez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N66" s="6">
        <f t="shared" si="18"/>
        <v>0</v>
      </c>
      <c r="O66" t="str">
        <f t="shared" si="19"/>
        <v>AN</v>
      </c>
      <c r="P66" s="6"/>
    </row>
    <row r="67" spans="1:16" x14ac:dyDescent="0.25">
      <c r="A67" t="str">
        <f t="shared" si="17"/>
        <v>Juan Hernandez Cañaveras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N67" s="6">
        <f t="shared" si="18"/>
        <v>0</v>
      </c>
      <c r="O67" t="str">
        <f t="shared" si="19"/>
        <v>PR</v>
      </c>
      <c r="P67" s="6"/>
    </row>
    <row r="68" spans="1:16" x14ac:dyDescent="0.25">
      <c r="A68" t="str">
        <f t="shared" si="17"/>
        <v>Alejandro Villapol Dominguez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N68" s="6">
        <f t="shared" si="18"/>
        <v>0</v>
      </c>
      <c r="O68" t="str">
        <f t="shared" si="19"/>
        <v>PR</v>
      </c>
      <c r="P68" s="6"/>
    </row>
    <row r="69" spans="1:16" x14ac:dyDescent="0.25">
      <c r="A69" t="str">
        <f t="shared" si="17"/>
        <v>José Clamajirand Valdivia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N69" s="6">
        <f t="shared" si="18"/>
        <v>0</v>
      </c>
      <c r="O69" t="str">
        <f t="shared" si="19"/>
        <v>AP</v>
      </c>
      <c r="P69" s="6"/>
    </row>
    <row r="70" spans="1:16" x14ac:dyDescent="0.25">
      <c r="A70" t="str">
        <f t="shared" si="17"/>
        <v>Lara Garrido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N70" s="6">
        <f t="shared" si="18"/>
        <v>0</v>
      </c>
      <c r="O70" t="str">
        <f t="shared" si="19"/>
        <v>JA</v>
      </c>
      <c r="P70" s="6"/>
    </row>
    <row r="71" spans="1:16" x14ac:dyDescent="0.25">
      <c r="A71" t="str">
        <f t="shared" si="17"/>
        <v>Borja  Del Cura Ibáñez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N71" s="6">
        <f t="shared" si="18"/>
        <v>0</v>
      </c>
      <c r="O71" t="str">
        <f t="shared" si="19"/>
        <v>AP</v>
      </c>
      <c r="P71" s="6"/>
    </row>
    <row r="72" spans="1:16" x14ac:dyDescent="0.25">
      <c r="A72" t="str">
        <f t="shared" si="17"/>
        <v>Jose Antonio  Benítez Montero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N72" s="6">
        <f t="shared" si="18"/>
        <v>0</v>
      </c>
      <c r="O72" t="str">
        <f t="shared" si="19"/>
        <v>AP</v>
      </c>
      <c r="P72" s="6"/>
    </row>
    <row r="73" spans="1:16" x14ac:dyDescent="0.25">
      <c r="A73" t="str">
        <f t="shared" si="17"/>
        <v>José María García Medina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N73" s="6">
        <f t="shared" si="18"/>
        <v>0</v>
      </c>
      <c r="O73" t="str">
        <f t="shared" si="19"/>
        <v>JA</v>
      </c>
      <c r="P73" s="6"/>
    </row>
    <row r="74" spans="1:16" x14ac:dyDescent="0.25">
      <c r="A74" t="str">
        <f t="shared" si="17"/>
        <v>Alvaro Esteban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N74" s="6">
        <f t="shared" si="18"/>
        <v>0</v>
      </c>
      <c r="O74" t="str">
        <f t="shared" si="19"/>
        <v>AP</v>
      </c>
      <c r="P74" s="6"/>
    </row>
    <row r="75" spans="1:16" x14ac:dyDescent="0.25">
      <c r="A75" t="str">
        <f t="shared" si="17"/>
        <v>Juan Carlos Dutoit Carmona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N75" s="6">
        <f t="shared" si="18"/>
        <v>0</v>
      </c>
      <c r="O75" t="str">
        <f t="shared" si="19"/>
        <v>PR</v>
      </c>
      <c r="P75" s="6"/>
    </row>
    <row r="76" spans="1:16" x14ac:dyDescent="0.25">
      <c r="A76" t="str">
        <f t="shared" si="17"/>
        <v>Mª del Carmen Gómez Romero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N76" s="6">
        <f t="shared" si="18"/>
        <v>0</v>
      </c>
      <c r="O76" t="str">
        <f t="shared" si="19"/>
        <v>AN</v>
      </c>
      <c r="P76" s="6"/>
    </row>
    <row r="77" spans="1:16" x14ac:dyDescent="0.25">
      <c r="A77" t="str">
        <f t="shared" si="17"/>
        <v>Marcos Marín Cabrera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N77" s="6">
        <f t="shared" si="18"/>
        <v>0</v>
      </c>
      <c r="O77" t="str">
        <f t="shared" si="19"/>
        <v>PR</v>
      </c>
      <c r="P77" s="6"/>
    </row>
    <row r="78" spans="1:16" x14ac:dyDescent="0.25">
      <c r="A78" t="str">
        <f t="shared" si="17"/>
        <v>José Félix Gómez Rodríguez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N78" s="6">
        <f t="shared" si="18"/>
        <v>0</v>
      </c>
      <c r="O78" t="str">
        <f t="shared" si="19"/>
        <v>PR</v>
      </c>
      <c r="P78" s="6"/>
    </row>
    <row r="79" spans="1:16" x14ac:dyDescent="0.25">
      <c r="A79" t="str">
        <f t="shared" si="17"/>
        <v>Tania  Salguero Alvarez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N79" s="6">
        <f t="shared" si="18"/>
        <v>0</v>
      </c>
      <c r="O79" t="str">
        <f t="shared" si="19"/>
        <v>PR</v>
      </c>
      <c r="P79" s="6"/>
    </row>
    <row r="80" spans="1:16" x14ac:dyDescent="0.25">
      <c r="A80" t="str">
        <f t="shared" si="17"/>
        <v>Enrique Cardona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N80" s="6">
        <f t="shared" si="18"/>
        <v>0</v>
      </c>
      <c r="O80" t="str">
        <f t="shared" si="19"/>
        <v>JA</v>
      </c>
      <c r="P80" s="6"/>
    </row>
    <row r="81" spans="1:16" x14ac:dyDescent="0.25">
      <c r="A81" t="str">
        <f t="shared" si="17"/>
        <v>Alfonso González Hernandez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N81" s="6">
        <f t="shared" si="18"/>
        <v>0</v>
      </c>
      <c r="O81" t="str">
        <f t="shared" si="19"/>
        <v>PR</v>
      </c>
      <c r="P81" s="6"/>
    </row>
    <row r="82" spans="1:16" x14ac:dyDescent="0.25">
      <c r="A82" t="str">
        <f t="shared" si="17"/>
        <v>Jesús Bermell Guillén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N82" s="6">
        <f t="shared" ref="N82:N91" si="20">SUM(D82:E82)</f>
        <v>0</v>
      </c>
      <c r="O82" t="str">
        <f t="shared" si="19"/>
        <v>PR</v>
      </c>
      <c r="P82" s="6"/>
    </row>
    <row r="83" spans="1:16" x14ac:dyDescent="0.25">
      <c r="A83" t="str">
        <f t="shared" si="17"/>
        <v>Guillermo Pérez Molero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N83" s="6">
        <f t="shared" si="20"/>
        <v>0</v>
      </c>
      <c r="O83" t="str">
        <f t="shared" si="19"/>
        <v>AN</v>
      </c>
      <c r="P83" s="6"/>
    </row>
    <row r="84" spans="1:16" x14ac:dyDescent="0.25">
      <c r="A84" t="str">
        <f t="shared" ref="A84:A91" si="21">A36</f>
        <v>Susana  pinzon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N84" s="6">
        <f t="shared" si="20"/>
        <v>0</v>
      </c>
      <c r="O84" t="str">
        <f t="shared" ref="O84:O91" si="22">O36</f>
        <v>AN</v>
      </c>
      <c r="P84" s="6"/>
    </row>
    <row r="85" spans="1:16" x14ac:dyDescent="0.25">
      <c r="A85" t="str">
        <f t="shared" si="21"/>
        <v>Manuel Jesus Jimenez Sanchez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N85" s="6">
        <f t="shared" si="20"/>
        <v>0</v>
      </c>
      <c r="O85" t="str">
        <f t="shared" si="22"/>
        <v>PR</v>
      </c>
      <c r="P85" s="6"/>
    </row>
    <row r="86" spans="1:16" x14ac:dyDescent="0.25">
      <c r="A86" t="str">
        <f t="shared" si="21"/>
        <v>Rocío Boza Mejías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N86" s="6">
        <f t="shared" si="20"/>
        <v>0</v>
      </c>
      <c r="O86" t="str">
        <f t="shared" si="22"/>
        <v>AN</v>
      </c>
      <c r="P86" s="6"/>
    </row>
    <row r="87" spans="1:16" x14ac:dyDescent="0.25">
      <c r="A87" t="str">
        <f t="shared" si="21"/>
        <v>Luis López Fernández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N87" s="6">
        <f t="shared" si="20"/>
        <v>0</v>
      </c>
      <c r="O87" t="str">
        <f t="shared" si="22"/>
        <v>AP</v>
      </c>
      <c r="P87" s="6"/>
    </row>
    <row r="88" spans="1:16" x14ac:dyDescent="0.25">
      <c r="A88" t="str">
        <f t="shared" si="21"/>
        <v>Juan García Orozco</v>
      </c>
      <c r="B88" s="6"/>
      <c r="C88" s="6"/>
      <c r="D88" s="6"/>
      <c r="E88" s="6"/>
      <c r="F88" s="6"/>
      <c r="G88" s="6"/>
      <c r="N88" s="6">
        <f t="shared" si="20"/>
        <v>0</v>
      </c>
      <c r="O88" t="str">
        <f t="shared" si="22"/>
        <v>AP</v>
      </c>
      <c r="P88" s="6"/>
    </row>
    <row r="89" spans="1:16" x14ac:dyDescent="0.25">
      <c r="A89" t="str">
        <f t="shared" si="21"/>
        <v>Andrés López Albin</v>
      </c>
      <c r="B89" s="6"/>
      <c r="C89" s="6"/>
      <c r="D89" s="6"/>
      <c r="E89" s="6"/>
      <c r="F89" s="6"/>
      <c r="G89" s="6"/>
      <c r="N89" s="6">
        <f t="shared" si="20"/>
        <v>0</v>
      </c>
      <c r="O89" t="str">
        <f t="shared" si="22"/>
        <v>AP</v>
      </c>
      <c r="P89" s="6"/>
    </row>
    <row r="90" spans="1:16" x14ac:dyDescent="0.25">
      <c r="A90" t="str">
        <f t="shared" si="21"/>
        <v>Mario Valiente</v>
      </c>
      <c r="B90" s="6"/>
      <c r="C90" s="6"/>
      <c r="D90" s="6"/>
      <c r="E90" s="6"/>
      <c r="F90" s="6"/>
      <c r="G90" s="6"/>
      <c r="N90" s="6">
        <f t="shared" si="20"/>
        <v>0</v>
      </c>
      <c r="O90" t="str">
        <f t="shared" si="22"/>
        <v>PR</v>
      </c>
      <c r="P90" s="6"/>
    </row>
    <row r="91" spans="1:16" x14ac:dyDescent="0.25">
      <c r="A91">
        <f t="shared" si="21"/>
        <v>0</v>
      </c>
      <c r="B91" s="6"/>
      <c r="C91" s="6"/>
      <c r="D91" s="6"/>
      <c r="E91" s="6"/>
      <c r="F91" s="6"/>
      <c r="G91" s="6"/>
      <c r="N91" s="6">
        <f t="shared" si="20"/>
        <v>0</v>
      </c>
      <c r="O91">
        <f t="shared" si="22"/>
        <v>0</v>
      </c>
      <c r="P91" s="6"/>
    </row>
    <row r="92" spans="1:16" x14ac:dyDescent="0.25">
      <c r="A92" t="str">
        <f>A44</f>
        <v>Total</v>
      </c>
      <c r="B92" s="6">
        <f>SUM(B51:B91)</f>
        <v>0</v>
      </c>
      <c r="C92" s="6">
        <f>SUM(C51:C91)</f>
        <v>0</v>
      </c>
      <c r="D92" s="6">
        <f t="shared" ref="D92:M92" si="23">SUM(D51:D91)</f>
        <v>56.75</v>
      </c>
      <c r="E92" s="6">
        <f t="shared" si="23"/>
        <v>60.5</v>
      </c>
      <c r="F92" s="6">
        <f t="shared" si="23"/>
        <v>0</v>
      </c>
      <c r="G92" s="6">
        <f t="shared" si="23"/>
        <v>0</v>
      </c>
      <c r="H92" s="6">
        <f t="shared" si="23"/>
        <v>0</v>
      </c>
      <c r="I92" s="6">
        <f t="shared" si="23"/>
        <v>0</v>
      </c>
      <c r="J92" s="6">
        <f t="shared" si="23"/>
        <v>0</v>
      </c>
      <c r="K92" s="6">
        <f t="shared" si="23"/>
        <v>0</v>
      </c>
      <c r="L92" s="6">
        <f t="shared" si="23"/>
        <v>0</v>
      </c>
      <c r="M92" s="6">
        <f t="shared" si="23"/>
        <v>0</v>
      </c>
      <c r="N92" s="6">
        <f>SUM(N51:N91)</f>
        <v>117.25</v>
      </c>
      <c r="P92" s="6"/>
    </row>
    <row r="95" spans="1:16" x14ac:dyDescent="0.25">
      <c r="A95" t="s">
        <v>57</v>
      </c>
    </row>
    <row r="96" spans="1:16" x14ac:dyDescent="0.25">
      <c r="A96" t="s">
        <v>0</v>
      </c>
      <c r="B96" t="str">
        <f>B2</f>
        <v>2019-1</v>
      </c>
      <c r="C96" t="str">
        <f t="shared" ref="C96:M96" si="24">C2</f>
        <v>2019-2</v>
      </c>
      <c r="D96" t="str">
        <f t="shared" si="24"/>
        <v>2019-3</v>
      </c>
      <c r="E96" t="str">
        <f t="shared" si="24"/>
        <v>2019-4</v>
      </c>
      <c r="F96" t="str">
        <f t="shared" si="24"/>
        <v>2019-5</v>
      </c>
      <c r="G96" t="str">
        <f t="shared" si="24"/>
        <v>2019-6</v>
      </c>
      <c r="H96" t="str">
        <f t="shared" si="24"/>
        <v>2019-7</v>
      </c>
      <c r="I96" t="str">
        <f t="shared" si="24"/>
        <v>2019-8</v>
      </c>
      <c r="J96" t="str">
        <f t="shared" si="24"/>
        <v>2019-9</v>
      </c>
      <c r="K96" t="str">
        <f t="shared" si="24"/>
        <v>2019-10</v>
      </c>
      <c r="L96" t="str">
        <f t="shared" si="24"/>
        <v>2019-11</v>
      </c>
      <c r="M96" t="str">
        <f t="shared" si="24"/>
        <v>2019-12</v>
      </c>
      <c r="N96" t="s">
        <v>1</v>
      </c>
      <c r="O96" t="s">
        <v>15</v>
      </c>
    </row>
    <row r="97" spans="1:16" x14ac:dyDescent="0.25">
      <c r="A97" t="str">
        <f t="shared" ref="A97:A137" si="25">A3</f>
        <v>Francisco Quintero</v>
      </c>
      <c r="B97" s="6">
        <f t="shared" ref="B97:B128" si="26">B3+B51</f>
        <v>33</v>
      </c>
      <c r="C97" s="6">
        <f t="shared" ref="C97:M97" si="27">C3+C51</f>
        <v>0</v>
      </c>
      <c r="D97" s="6">
        <f t="shared" si="27"/>
        <v>0</v>
      </c>
      <c r="E97" s="6">
        <f t="shared" si="27"/>
        <v>0</v>
      </c>
      <c r="F97" s="6">
        <f t="shared" si="27"/>
        <v>0</v>
      </c>
      <c r="G97" s="6">
        <f t="shared" si="27"/>
        <v>0</v>
      </c>
      <c r="H97" s="6">
        <f t="shared" si="27"/>
        <v>0</v>
      </c>
      <c r="I97" s="6">
        <f t="shared" si="27"/>
        <v>0</v>
      </c>
      <c r="J97" s="6">
        <f t="shared" si="27"/>
        <v>0</v>
      </c>
      <c r="K97" s="6">
        <f t="shared" si="27"/>
        <v>0</v>
      </c>
      <c r="L97" s="6">
        <f t="shared" si="27"/>
        <v>0</v>
      </c>
      <c r="M97" s="6">
        <f t="shared" si="27"/>
        <v>33</v>
      </c>
      <c r="N97" s="6">
        <f>SUM(B97:M97)</f>
        <v>66</v>
      </c>
      <c r="O97" t="str">
        <f t="shared" ref="O97:O129" si="28">O3</f>
        <v>JA</v>
      </c>
      <c r="P97" s="6"/>
    </row>
    <row r="98" spans="1:16" x14ac:dyDescent="0.25">
      <c r="A98" t="str">
        <f t="shared" si="25"/>
        <v>Juan Alfredo Arjona Hernando</v>
      </c>
      <c r="B98" s="6">
        <f t="shared" si="26"/>
        <v>23</v>
      </c>
      <c r="C98" s="6">
        <f t="shared" ref="C98:M98" si="29">C4+C52</f>
        <v>0</v>
      </c>
      <c r="D98" s="6">
        <f t="shared" si="29"/>
        <v>0</v>
      </c>
      <c r="E98" s="6">
        <f t="shared" si="29"/>
        <v>0</v>
      </c>
      <c r="F98" s="6">
        <f t="shared" si="29"/>
        <v>0</v>
      </c>
      <c r="G98" s="6">
        <f t="shared" si="29"/>
        <v>0</v>
      </c>
      <c r="H98" s="6">
        <f t="shared" si="29"/>
        <v>0</v>
      </c>
      <c r="I98" s="6">
        <f t="shared" si="29"/>
        <v>0</v>
      </c>
      <c r="J98" s="6">
        <f t="shared" si="29"/>
        <v>0</v>
      </c>
      <c r="K98" s="6">
        <f t="shared" si="29"/>
        <v>0</v>
      </c>
      <c r="L98" s="6">
        <f t="shared" si="29"/>
        <v>0</v>
      </c>
      <c r="M98" s="6">
        <f t="shared" si="29"/>
        <v>23</v>
      </c>
      <c r="N98" s="6">
        <f t="shared" ref="N98:N128" si="30">SUM(B98:M98)</f>
        <v>46</v>
      </c>
      <c r="O98" t="str">
        <f t="shared" si="28"/>
        <v>JA</v>
      </c>
      <c r="P98" s="6"/>
    </row>
    <row r="99" spans="1:16" x14ac:dyDescent="0.25">
      <c r="A99" t="str">
        <f t="shared" si="25"/>
        <v>Gonzalo Bootello</v>
      </c>
      <c r="B99" s="6">
        <f t="shared" si="26"/>
        <v>120</v>
      </c>
      <c r="C99" s="6">
        <f t="shared" ref="C99:M99" si="31">C5+C53</f>
        <v>87.5</v>
      </c>
      <c r="D99" s="6">
        <f t="shared" si="31"/>
        <v>27.5</v>
      </c>
      <c r="E99" s="6">
        <f t="shared" si="31"/>
        <v>0</v>
      </c>
      <c r="F99" s="6">
        <f t="shared" si="31"/>
        <v>0</v>
      </c>
      <c r="G99" s="6">
        <f t="shared" si="31"/>
        <v>0</v>
      </c>
      <c r="H99" s="6">
        <f t="shared" si="31"/>
        <v>0</v>
      </c>
      <c r="I99" s="6">
        <f t="shared" si="31"/>
        <v>0</v>
      </c>
      <c r="J99" s="6">
        <f t="shared" si="31"/>
        <v>0</v>
      </c>
      <c r="K99" s="6">
        <f t="shared" si="31"/>
        <v>0</v>
      </c>
      <c r="L99" s="6">
        <f t="shared" si="31"/>
        <v>0</v>
      </c>
      <c r="M99" s="6">
        <f t="shared" si="31"/>
        <v>235</v>
      </c>
      <c r="N99" s="6">
        <f t="shared" si="30"/>
        <v>470</v>
      </c>
      <c r="O99" t="str">
        <f t="shared" si="28"/>
        <v>AN</v>
      </c>
      <c r="P99" s="6"/>
    </row>
    <row r="100" spans="1:16" x14ac:dyDescent="0.25">
      <c r="A100" t="str">
        <f t="shared" si="25"/>
        <v>Israel Fernandez</v>
      </c>
      <c r="B100" s="6">
        <f t="shared" si="26"/>
        <v>24.75</v>
      </c>
      <c r="C100" s="6">
        <f t="shared" ref="C100:M100" si="32">C6+C54</f>
        <v>3.25</v>
      </c>
      <c r="D100" s="6">
        <f t="shared" si="32"/>
        <v>52.5</v>
      </c>
      <c r="E100" s="6">
        <f t="shared" si="32"/>
        <v>135.25</v>
      </c>
      <c r="F100" s="6">
        <f t="shared" si="32"/>
        <v>128</v>
      </c>
      <c r="G100" s="6">
        <f t="shared" si="32"/>
        <v>151.5</v>
      </c>
      <c r="H100" s="6">
        <f t="shared" si="32"/>
        <v>149.5</v>
      </c>
      <c r="I100" s="6">
        <f t="shared" si="32"/>
        <v>65</v>
      </c>
      <c r="J100" s="6">
        <f t="shared" si="32"/>
        <v>23.5</v>
      </c>
      <c r="K100" s="6">
        <f t="shared" si="32"/>
        <v>25</v>
      </c>
      <c r="L100" s="6">
        <f t="shared" si="32"/>
        <v>6</v>
      </c>
      <c r="M100" s="6">
        <f t="shared" si="32"/>
        <v>764.25</v>
      </c>
      <c r="N100" s="6">
        <f t="shared" si="30"/>
        <v>1528.5</v>
      </c>
      <c r="O100" t="str">
        <f t="shared" si="28"/>
        <v>AN</v>
      </c>
      <c r="P100" s="6"/>
    </row>
    <row r="101" spans="1:16" x14ac:dyDescent="0.25">
      <c r="A101" t="str">
        <f t="shared" si="25"/>
        <v>Jorge Sillero Páez</v>
      </c>
      <c r="B101" s="6">
        <f t="shared" si="26"/>
        <v>16</v>
      </c>
      <c r="C101" s="6">
        <f t="shared" ref="C101:M101" si="33">C7+C55</f>
        <v>6</v>
      </c>
      <c r="D101" s="6">
        <f t="shared" si="33"/>
        <v>10</v>
      </c>
      <c r="E101" s="6">
        <f t="shared" si="33"/>
        <v>0</v>
      </c>
      <c r="F101" s="6">
        <f t="shared" si="33"/>
        <v>0</v>
      </c>
      <c r="G101" s="6">
        <f t="shared" si="33"/>
        <v>0</v>
      </c>
      <c r="H101" s="6">
        <f t="shared" si="33"/>
        <v>0</v>
      </c>
      <c r="I101" s="6">
        <f t="shared" si="33"/>
        <v>0</v>
      </c>
      <c r="J101" s="6">
        <f t="shared" si="33"/>
        <v>0</v>
      </c>
      <c r="K101" s="6">
        <f t="shared" si="33"/>
        <v>0</v>
      </c>
      <c r="L101" s="6">
        <f t="shared" si="33"/>
        <v>0</v>
      </c>
      <c r="M101" s="6">
        <f t="shared" si="33"/>
        <v>22</v>
      </c>
      <c r="N101" s="6">
        <f t="shared" si="30"/>
        <v>54</v>
      </c>
      <c r="O101" t="str">
        <f t="shared" si="28"/>
        <v>AP</v>
      </c>
      <c r="P101" s="6"/>
    </row>
    <row r="102" spans="1:16" x14ac:dyDescent="0.25">
      <c r="A102" t="str">
        <f t="shared" si="25"/>
        <v>Enrique Pazos Carrasco</v>
      </c>
      <c r="B102" s="6">
        <f t="shared" si="26"/>
        <v>0</v>
      </c>
      <c r="C102" s="6">
        <f t="shared" ref="C102:M102" si="34">C8+C56</f>
        <v>0</v>
      </c>
      <c r="D102" s="6">
        <f t="shared" si="34"/>
        <v>128</v>
      </c>
      <c r="E102" s="6">
        <f t="shared" si="34"/>
        <v>164</v>
      </c>
      <c r="F102" s="6">
        <f t="shared" si="34"/>
        <v>127</v>
      </c>
      <c r="G102" s="6">
        <f t="shared" si="34"/>
        <v>144</v>
      </c>
      <c r="H102" s="6">
        <f t="shared" si="34"/>
        <v>161</v>
      </c>
      <c r="I102" s="6">
        <f t="shared" si="34"/>
        <v>119</v>
      </c>
      <c r="J102" s="6">
        <f t="shared" si="34"/>
        <v>156</v>
      </c>
      <c r="K102" s="6">
        <f t="shared" si="34"/>
        <v>160</v>
      </c>
      <c r="L102" s="6">
        <f t="shared" si="34"/>
        <v>164</v>
      </c>
      <c r="M102" s="6">
        <f t="shared" si="34"/>
        <v>1323</v>
      </c>
      <c r="N102" s="6">
        <f t="shared" si="30"/>
        <v>2646</v>
      </c>
      <c r="O102" t="str">
        <f t="shared" si="28"/>
        <v>PR</v>
      </c>
      <c r="P102" s="6"/>
    </row>
    <row r="103" spans="1:16" x14ac:dyDescent="0.25">
      <c r="A103" t="str">
        <f t="shared" si="25"/>
        <v>Jesús Noguera Marco</v>
      </c>
      <c r="B103" s="6">
        <f t="shared" si="26"/>
        <v>64.5</v>
      </c>
      <c r="C103" s="6">
        <f t="shared" ref="C103:M103" si="35">C9+C57</f>
        <v>47</v>
      </c>
      <c r="D103" s="6">
        <f t="shared" si="35"/>
        <v>57</v>
      </c>
      <c r="E103" s="6">
        <f t="shared" si="35"/>
        <v>0</v>
      </c>
      <c r="F103" s="6">
        <f t="shared" si="35"/>
        <v>0</v>
      </c>
      <c r="G103" s="6">
        <f t="shared" si="35"/>
        <v>0</v>
      </c>
      <c r="H103" s="6">
        <f t="shared" si="35"/>
        <v>61</v>
      </c>
      <c r="I103" s="6">
        <f t="shared" si="35"/>
        <v>23.5</v>
      </c>
      <c r="J103" s="6">
        <f t="shared" si="35"/>
        <v>0</v>
      </c>
      <c r="K103" s="6">
        <f t="shared" si="35"/>
        <v>0</v>
      </c>
      <c r="L103" s="6">
        <f t="shared" si="35"/>
        <v>0</v>
      </c>
      <c r="M103" s="6">
        <f t="shared" si="35"/>
        <v>253</v>
      </c>
      <c r="N103" s="6">
        <f t="shared" si="30"/>
        <v>506</v>
      </c>
      <c r="O103" t="str">
        <f t="shared" si="28"/>
        <v>AN</v>
      </c>
      <c r="P103" s="6"/>
    </row>
    <row r="104" spans="1:16" x14ac:dyDescent="0.25">
      <c r="A104" t="str">
        <f t="shared" si="25"/>
        <v>Álvaro Vera Casal</v>
      </c>
      <c r="B104" s="6">
        <f t="shared" si="26"/>
        <v>0</v>
      </c>
      <c r="C104" s="6">
        <f t="shared" ref="C104:M104" si="36">C10+C58</f>
        <v>56</v>
      </c>
      <c r="D104" s="6">
        <f t="shared" si="36"/>
        <v>167</v>
      </c>
      <c r="E104" s="6">
        <f t="shared" si="36"/>
        <v>164</v>
      </c>
      <c r="F104" s="6">
        <f t="shared" si="36"/>
        <v>164.5</v>
      </c>
      <c r="G104" s="6">
        <f t="shared" si="36"/>
        <v>143</v>
      </c>
      <c r="H104" s="6">
        <f t="shared" si="36"/>
        <v>161</v>
      </c>
      <c r="I104" s="6">
        <f t="shared" si="36"/>
        <v>147</v>
      </c>
      <c r="J104" s="6">
        <f t="shared" si="36"/>
        <v>161</v>
      </c>
      <c r="K104" s="6">
        <f t="shared" si="36"/>
        <v>186</v>
      </c>
      <c r="L104" s="6">
        <f t="shared" si="36"/>
        <v>150.5</v>
      </c>
      <c r="M104" s="6">
        <f t="shared" si="36"/>
        <v>1493</v>
      </c>
      <c r="N104" s="6">
        <f t="shared" si="30"/>
        <v>2993</v>
      </c>
      <c r="O104" t="str">
        <f t="shared" si="28"/>
        <v>PR</v>
      </c>
      <c r="P104" s="6"/>
    </row>
    <row r="105" spans="1:16" x14ac:dyDescent="0.25">
      <c r="A105" t="str">
        <f t="shared" si="25"/>
        <v>Jesús Pérez Lobato</v>
      </c>
      <c r="B105" s="6">
        <f t="shared" si="26"/>
        <v>80</v>
      </c>
      <c r="C105" s="6">
        <f t="shared" ref="C105:M105" si="37">C11+C59</f>
        <v>155.5</v>
      </c>
      <c r="D105" s="6">
        <f t="shared" si="37"/>
        <v>180.75</v>
      </c>
      <c r="E105" s="6">
        <f t="shared" si="37"/>
        <v>170</v>
      </c>
      <c r="F105" s="6">
        <f t="shared" si="37"/>
        <v>168</v>
      </c>
      <c r="G105" s="6">
        <f t="shared" si="37"/>
        <v>119</v>
      </c>
      <c r="H105" s="6">
        <f t="shared" si="37"/>
        <v>126</v>
      </c>
      <c r="I105" s="6">
        <f t="shared" si="37"/>
        <v>39</v>
      </c>
      <c r="J105" s="6">
        <f t="shared" si="37"/>
        <v>154</v>
      </c>
      <c r="K105" s="6">
        <f t="shared" si="37"/>
        <v>189</v>
      </c>
      <c r="L105" s="6">
        <f t="shared" si="37"/>
        <v>164</v>
      </c>
      <c r="M105" s="6">
        <f t="shared" si="37"/>
        <v>1525.5</v>
      </c>
      <c r="N105" s="6">
        <f t="shared" si="30"/>
        <v>3070.75</v>
      </c>
      <c r="O105" t="str">
        <f t="shared" si="28"/>
        <v>JA</v>
      </c>
      <c r="P105" s="6"/>
    </row>
    <row r="106" spans="1:16" x14ac:dyDescent="0.25">
      <c r="A106" t="str">
        <f t="shared" si="25"/>
        <v>Miguel Ángel Lillo</v>
      </c>
      <c r="B106" s="6">
        <f t="shared" si="26"/>
        <v>44.5</v>
      </c>
      <c r="C106" s="6">
        <f t="shared" ref="C106:M106" si="38">C12+C60</f>
        <v>49.5</v>
      </c>
      <c r="D106" s="6">
        <f t="shared" si="38"/>
        <v>49</v>
      </c>
      <c r="E106" s="6">
        <f t="shared" si="38"/>
        <v>17</v>
      </c>
      <c r="F106" s="6">
        <f t="shared" si="38"/>
        <v>0</v>
      </c>
      <c r="G106" s="6">
        <f t="shared" si="38"/>
        <v>0</v>
      </c>
      <c r="H106" s="6">
        <f t="shared" si="38"/>
        <v>0</v>
      </c>
      <c r="I106" s="6">
        <f t="shared" si="38"/>
        <v>0</v>
      </c>
      <c r="J106" s="6">
        <f t="shared" si="38"/>
        <v>0</v>
      </c>
      <c r="K106" s="6">
        <f t="shared" si="38"/>
        <v>0</v>
      </c>
      <c r="L106" s="6">
        <f t="shared" si="38"/>
        <v>0</v>
      </c>
      <c r="M106" s="6">
        <f t="shared" si="38"/>
        <v>160</v>
      </c>
      <c r="N106" s="6">
        <f t="shared" si="30"/>
        <v>320</v>
      </c>
      <c r="O106" t="str">
        <f t="shared" si="28"/>
        <v>AN</v>
      </c>
      <c r="P106" s="6"/>
    </row>
    <row r="107" spans="1:16" x14ac:dyDescent="0.25">
      <c r="A107" t="str">
        <f t="shared" si="25"/>
        <v>Ismael Fernández Zambrano</v>
      </c>
      <c r="B107" s="6">
        <f t="shared" si="26"/>
        <v>0</v>
      </c>
      <c r="C107" s="6">
        <f t="shared" ref="C107:M107" si="39">C13+C61</f>
        <v>27</v>
      </c>
      <c r="D107" s="6">
        <f t="shared" si="39"/>
        <v>198</v>
      </c>
      <c r="E107" s="6">
        <f t="shared" si="39"/>
        <v>144.5</v>
      </c>
      <c r="F107" s="6">
        <f t="shared" si="39"/>
        <v>171</v>
      </c>
      <c r="G107" s="6">
        <f t="shared" si="39"/>
        <v>145</v>
      </c>
      <c r="H107" s="6">
        <f t="shared" si="39"/>
        <v>105</v>
      </c>
      <c r="I107" s="6">
        <f t="shared" si="39"/>
        <v>105</v>
      </c>
      <c r="J107" s="6">
        <f t="shared" si="39"/>
        <v>140</v>
      </c>
      <c r="K107" s="6">
        <f t="shared" si="39"/>
        <v>173.5</v>
      </c>
      <c r="L107" s="6">
        <f t="shared" si="39"/>
        <v>164</v>
      </c>
      <c r="M107" s="6">
        <f t="shared" si="39"/>
        <v>1304.5</v>
      </c>
      <c r="N107" s="6">
        <f t="shared" si="30"/>
        <v>2677.5</v>
      </c>
      <c r="O107" t="str">
        <f t="shared" si="28"/>
        <v>AN</v>
      </c>
      <c r="P107" s="6"/>
    </row>
    <row r="108" spans="1:16" x14ac:dyDescent="0.25">
      <c r="A108" t="str">
        <f t="shared" si="25"/>
        <v>Fernando Velasco Calvo</v>
      </c>
      <c r="B108" s="6">
        <f t="shared" si="26"/>
        <v>0</v>
      </c>
      <c r="C108" s="6">
        <f t="shared" ref="C108:M108" si="40">C14+C62</f>
        <v>0</v>
      </c>
      <c r="D108" s="6">
        <f t="shared" si="40"/>
        <v>105</v>
      </c>
      <c r="E108" s="6">
        <f t="shared" si="40"/>
        <v>14</v>
      </c>
      <c r="F108" s="6">
        <f t="shared" si="40"/>
        <v>0</v>
      </c>
      <c r="G108" s="6">
        <f t="shared" si="40"/>
        <v>0</v>
      </c>
      <c r="H108" s="6">
        <f t="shared" si="40"/>
        <v>0</v>
      </c>
      <c r="I108" s="6">
        <f t="shared" si="40"/>
        <v>0</v>
      </c>
      <c r="J108" s="6">
        <f t="shared" si="40"/>
        <v>0</v>
      </c>
      <c r="K108" s="6">
        <f t="shared" si="40"/>
        <v>0</v>
      </c>
      <c r="L108" s="6">
        <f t="shared" si="40"/>
        <v>0</v>
      </c>
      <c r="M108" s="6">
        <f t="shared" si="40"/>
        <v>119</v>
      </c>
      <c r="N108" s="6">
        <f t="shared" si="30"/>
        <v>238</v>
      </c>
      <c r="O108" t="str">
        <f t="shared" si="28"/>
        <v>PR</v>
      </c>
      <c r="P108" s="6"/>
    </row>
    <row r="109" spans="1:16" x14ac:dyDescent="0.25">
      <c r="A109" t="str">
        <f t="shared" si="25"/>
        <v>Francisco Javier Arjona Pérez</v>
      </c>
      <c r="B109" s="6">
        <f t="shared" si="26"/>
        <v>0</v>
      </c>
      <c r="C109" s="6">
        <f t="shared" ref="C109:M109" si="41">C15+C63</f>
        <v>0</v>
      </c>
      <c r="D109" s="6">
        <f t="shared" si="41"/>
        <v>75</v>
      </c>
      <c r="E109" s="6">
        <f t="shared" si="41"/>
        <v>100</v>
      </c>
      <c r="F109" s="6">
        <f t="shared" si="41"/>
        <v>105</v>
      </c>
      <c r="G109" s="6">
        <f t="shared" si="41"/>
        <v>95</v>
      </c>
      <c r="H109" s="6">
        <f t="shared" si="41"/>
        <v>90</v>
      </c>
      <c r="I109" s="6">
        <f t="shared" si="41"/>
        <v>100</v>
      </c>
      <c r="J109" s="6">
        <f t="shared" si="41"/>
        <v>131</v>
      </c>
      <c r="K109" s="6">
        <f t="shared" si="41"/>
        <v>188</v>
      </c>
      <c r="L109" s="6">
        <f t="shared" si="41"/>
        <v>164</v>
      </c>
      <c r="M109" s="6">
        <f t="shared" si="41"/>
        <v>1048</v>
      </c>
      <c r="N109" s="6">
        <f t="shared" si="30"/>
        <v>2096</v>
      </c>
      <c r="O109" t="str">
        <f t="shared" si="28"/>
        <v>PR</v>
      </c>
      <c r="P109" s="6"/>
    </row>
    <row r="110" spans="1:16" x14ac:dyDescent="0.25">
      <c r="A110" t="str">
        <f t="shared" si="25"/>
        <v>Alejandro Verano García</v>
      </c>
      <c r="B110" s="6">
        <f t="shared" si="26"/>
        <v>0</v>
      </c>
      <c r="C110" s="6">
        <f t="shared" ref="C110:M110" si="42">C16+C64</f>
        <v>0</v>
      </c>
      <c r="D110" s="6">
        <f t="shared" si="42"/>
        <v>41</v>
      </c>
      <c r="E110" s="6">
        <f t="shared" si="42"/>
        <v>165.5</v>
      </c>
      <c r="F110" s="6">
        <f t="shared" si="42"/>
        <v>13.5</v>
      </c>
      <c r="G110" s="6">
        <f t="shared" si="42"/>
        <v>0</v>
      </c>
      <c r="H110" s="6">
        <f t="shared" si="42"/>
        <v>0</v>
      </c>
      <c r="I110" s="6">
        <f t="shared" si="42"/>
        <v>0</v>
      </c>
      <c r="J110" s="6">
        <f t="shared" si="42"/>
        <v>92</v>
      </c>
      <c r="K110" s="6">
        <f t="shared" si="42"/>
        <v>147</v>
      </c>
      <c r="L110" s="6">
        <f t="shared" si="42"/>
        <v>164</v>
      </c>
      <c r="M110" s="6">
        <f t="shared" si="42"/>
        <v>623</v>
      </c>
      <c r="N110" s="6">
        <f t="shared" si="30"/>
        <v>1246</v>
      </c>
      <c r="O110" t="str">
        <f t="shared" si="28"/>
        <v>PR</v>
      </c>
      <c r="P110" s="6"/>
    </row>
    <row r="111" spans="1:16" x14ac:dyDescent="0.25">
      <c r="A111" t="str">
        <f t="shared" si="25"/>
        <v>Diego Navarro Cantos</v>
      </c>
      <c r="B111" s="6">
        <f t="shared" si="26"/>
        <v>0</v>
      </c>
      <c r="C111" s="6">
        <f t="shared" ref="C111:M111" si="43">C17+C65</f>
        <v>0</v>
      </c>
      <c r="D111" s="6">
        <f t="shared" si="43"/>
        <v>0</v>
      </c>
      <c r="E111" s="6">
        <f t="shared" si="43"/>
        <v>135</v>
      </c>
      <c r="F111" s="6">
        <f t="shared" si="43"/>
        <v>159.5</v>
      </c>
      <c r="G111" s="6">
        <f t="shared" si="43"/>
        <v>144</v>
      </c>
      <c r="H111" s="6">
        <f t="shared" si="43"/>
        <v>147</v>
      </c>
      <c r="I111" s="6">
        <f t="shared" si="43"/>
        <v>84</v>
      </c>
      <c r="J111" s="6">
        <f t="shared" si="43"/>
        <v>159</v>
      </c>
      <c r="K111" s="6">
        <f t="shared" si="43"/>
        <v>174</v>
      </c>
      <c r="L111" s="6">
        <f t="shared" si="43"/>
        <v>164</v>
      </c>
      <c r="M111" s="6">
        <f t="shared" si="43"/>
        <v>1154.5</v>
      </c>
      <c r="N111" s="6">
        <f>SUM(B111:M111)</f>
        <v>2321</v>
      </c>
      <c r="O111" t="str">
        <f t="shared" si="28"/>
        <v>AP</v>
      </c>
      <c r="P111" s="6"/>
    </row>
    <row r="112" spans="1:16" x14ac:dyDescent="0.25">
      <c r="A112" t="str">
        <f t="shared" si="25"/>
        <v>Ramón Tur Vázquez</v>
      </c>
      <c r="B112" s="6">
        <f t="shared" si="26"/>
        <v>0</v>
      </c>
      <c r="C112" s="6">
        <f t="shared" ref="C112:M112" si="44">C18+C66</f>
        <v>0</v>
      </c>
      <c r="D112" s="6">
        <f t="shared" si="44"/>
        <v>0</v>
      </c>
      <c r="E112" s="6">
        <f t="shared" si="44"/>
        <v>2.25</v>
      </c>
      <c r="F112" s="6">
        <f t="shared" si="44"/>
        <v>0</v>
      </c>
      <c r="G112" s="6">
        <f t="shared" si="44"/>
        <v>0</v>
      </c>
      <c r="H112" s="6">
        <f t="shared" si="44"/>
        <v>0</v>
      </c>
      <c r="I112" s="6">
        <f t="shared" si="44"/>
        <v>0</v>
      </c>
      <c r="J112" s="6">
        <f t="shared" si="44"/>
        <v>0</v>
      </c>
      <c r="K112" s="6">
        <f t="shared" si="44"/>
        <v>0</v>
      </c>
      <c r="L112" s="6">
        <f t="shared" si="44"/>
        <v>0</v>
      </c>
      <c r="M112" s="6">
        <f t="shared" si="44"/>
        <v>2.25</v>
      </c>
      <c r="N112" s="6">
        <f t="shared" si="30"/>
        <v>4.5</v>
      </c>
      <c r="O112" t="str">
        <f t="shared" si="28"/>
        <v>AN</v>
      </c>
      <c r="P112" s="6"/>
    </row>
    <row r="113" spans="1:16" x14ac:dyDescent="0.25">
      <c r="A113" t="str">
        <f t="shared" si="25"/>
        <v>Juan Hernandez Cañaveras</v>
      </c>
      <c r="B113" s="6">
        <f t="shared" si="26"/>
        <v>0</v>
      </c>
      <c r="C113" s="6">
        <f t="shared" ref="C113:M113" si="45">C19+C67</f>
        <v>0</v>
      </c>
      <c r="D113" s="6">
        <f t="shared" si="45"/>
        <v>0</v>
      </c>
      <c r="E113" s="6">
        <f t="shared" si="45"/>
        <v>6</v>
      </c>
      <c r="F113" s="6">
        <f t="shared" si="45"/>
        <v>141</v>
      </c>
      <c r="G113" s="6">
        <f t="shared" si="45"/>
        <v>138</v>
      </c>
      <c r="H113" s="6">
        <f t="shared" si="45"/>
        <v>126</v>
      </c>
      <c r="I113" s="6">
        <f t="shared" si="45"/>
        <v>140</v>
      </c>
      <c r="J113" s="6">
        <f t="shared" si="45"/>
        <v>141</v>
      </c>
      <c r="K113" s="6">
        <f t="shared" si="45"/>
        <v>171</v>
      </c>
      <c r="L113" s="6">
        <f t="shared" si="45"/>
        <v>134</v>
      </c>
      <c r="M113" s="6">
        <f t="shared" si="45"/>
        <v>997</v>
      </c>
      <c r="N113" s="6">
        <f t="shared" si="30"/>
        <v>1994</v>
      </c>
      <c r="O113" t="str">
        <f t="shared" si="28"/>
        <v>PR</v>
      </c>
      <c r="P113" s="6"/>
    </row>
    <row r="114" spans="1:16" x14ac:dyDescent="0.25">
      <c r="A114" t="str">
        <f t="shared" si="25"/>
        <v>Alejandro Villapol Dominguez</v>
      </c>
      <c r="B114" s="6">
        <f t="shared" si="26"/>
        <v>0</v>
      </c>
      <c r="C114" s="6">
        <f t="shared" ref="C114:M114" si="46">C20+C68</f>
        <v>0</v>
      </c>
      <c r="D114" s="6">
        <f t="shared" si="46"/>
        <v>0</v>
      </c>
      <c r="E114" s="6">
        <f t="shared" si="46"/>
        <v>88</v>
      </c>
      <c r="F114" s="6">
        <f t="shared" si="46"/>
        <v>100</v>
      </c>
      <c r="G114" s="6">
        <f t="shared" si="46"/>
        <v>95</v>
      </c>
      <c r="H114" s="6">
        <f t="shared" si="46"/>
        <v>119</v>
      </c>
      <c r="I114" s="6">
        <f t="shared" si="46"/>
        <v>154</v>
      </c>
      <c r="J114" s="6">
        <f t="shared" si="46"/>
        <v>157</v>
      </c>
      <c r="K114" s="6">
        <f t="shared" si="46"/>
        <v>77</v>
      </c>
      <c r="L114" s="6">
        <f t="shared" si="46"/>
        <v>119</v>
      </c>
      <c r="M114" s="6">
        <f t="shared" si="46"/>
        <v>909</v>
      </c>
      <c r="N114" s="6">
        <f t="shared" si="30"/>
        <v>1818</v>
      </c>
      <c r="O114" t="str">
        <f t="shared" si="28"/>
        <v>PR</v>
      </c>
      <c r="P114" s="6"/>
    </row>
    <row r="115" spans="1:16" x14ac:dyDescent="0.25">
      <c r="A115" t="str">
        <f t="shared" si="25"/>
        <v>José Clamajirand Valdivia</v>
      </c>
      <c r="B115" s="6">
        <f t="shared" si="26"/>
        <v>0</v>
      </c>
      <c r="C115" s="6">
        <f t="shared" ref="C115:M115" si="47">C21+C69</f>
        <v>0</v>
      </c>
      <c r="D115" s="6">
        <f t="shared" si="47"/>
        <v>0</v>
      </c>
      <c r="E115" s="6">
        <f t="shared" si="47"/>
        <v>123</v>
      </c>
      <c r="F115" s="6">
        <f t="shared" si="47"/>
        <v>155.5</v>
      </c>
      <c r="G115" s="6">
        <f t="shared" si="47"/>
        <v>145</v>
      </c>
      <c r="H115" s="6">
        <f t="shared" si="47"/>
        <v>161</v>
      </c>
      <c r="I115" s="6">
        <f t="shared" si="47"/>
        <v>41</v>
      </c>
      <c r="J115" s="6">
        <f t="shared" si="47"/>
        <v>80</v>
      </c>
      <c r="K115" s="6">
        <f t="shared" si="47"/>
        <v>14</v>
      </c>
      <c r="L115" s="6">
        <f t="shared" si="47"/>
        <v>148</v>
      </c>
      <c r="M115" s="6">
        <f t="shared" si="47"/>
        <v>867.5</v>
      </c>
      <c r="N115" s="6">
        <f t="shared" si="30"/>
        <v>1735</v>
      </c>
      <c r="O115" t="str">
        <f t="shared" si="28"/>
        <v>AP</v>
      </c>
      <c r="P115" s="6"/>
    </row>
    <row r="116" spans="1:16" x14ac:dyDescent="0.25">
      <c r="A116" t="str">
        <f t="shared" si="25"/>
        <v>Lara Garrido</v>
      </c>
      <c r="B116" s="6">
        <f t="shared" si="26"/>
        <v>0</v>
      </c>
      <c r="C116" s="6">
        <f t="shared" ref="C116:M116" si="48">C22+C70</f>
        <v>0</v>
      </c>
      <c r="D116" s="6">
        <f t="shared" si="48"/>
        <v>0</v>
      </c>
      <c r="E116" s="6">
        <f t="shared" si="48"/>
        <v>4</v>
      </c>
      <c r="F116" s="6">
        <f t="shared" si="48"/>
        <v>0</v>
      </c>
      <c r="G116" s="6">
        <f t="shared" si="48"/>
        <v>0</v>
      </c>
      <c r="H116" s="6">
        <f t="shared" si="48"/>
        <v>0</v>
      </c>
      <c r="I116" s="6">
        <f t="shared" si="48"/>
        <v>0</v>
      </c>
      <c r="J116" s="6">
        <f t="shared" si="48"/>
        <v>0</v>
      </c>
      <c r="K116" s="6">
        <f t="shared" si="48"/>
        <v>0</v>
      </c>
      <c r="L116" s="6">
        <f t="shared" si="48"/>
        <v>0</v>
      </c>
      <c r="M116" s="6">
        <f t="shared" si="48"/>
        <v>4</v>
      </c>
      <c r="N116" s="6">
        <f t="shared" si="30"/>
        <v>8</v>
      </c>
      <c r="O116" t="str">
        <f t="shared" si="28"/>
        <v>JA</v>
      </c>
      <c r="P116" s="6"/>
    </row>
    <row r="117" spans="1:16" x14ac:dyDescent="0.25">
      <c r="A117" t="str">
        <f t="shared" si="25"/>
        <v>Borja  Del Cura Ibáñez</v>
      </c>
      <c r="B117" s="6">
        <f t="shared" si="26"/>
        <v>0</v>
      </c>
      <c r="C117" s="6">
        <f t="shared" ref="C117:M117" si="49">C23+C71</f>
        <v>0</v>
      </c>
      <c r="D117" s="6">
        <f t="shared" si="49"/>
        <v>0</v>
      </c>
      <c r="E117" s="6">
        <f t="shared" si="49"/>
        <v>3</v>
      </c>
      <c r="F117" s="6">
        <f t="shared" si="49"/>
        <v>0</v>
      </c>
      <c r="G117" s="6">
        <f t="shared" si="49"/>
        <v>0</v>
      </c>
      <c r="H117" s="6">
        <f t="shared" si="49"/>
        <v>0</v>
      </c>
      <c r="I117" s="6">
        <f t="shared" si="49"/>
        <v>0</v>
      </c>
      <c r="J117" s="6">
        <f t="shared" si="49"/>
        <v>0</v>
      </c>
      <c r="K117" s="6">
        <f t="shared" si="49"/>
        <v>40</v>
      </c>
      <c r="L117" s="6">
        <f t="shared" si="49"/>
        <v>49.25</v>
      </c>
      <c r="M117" s="6">
        <f t="shared" si="49"/>
        <v>92.25</v>
      </c>
      <c r="N117" s="6">
        <f t="shared" si="30"/>
        <v>184.5</v>
      </c>
      <c r="O117" t="str">
        <f t="shared" si="28"/>
        <v>AP</v>
      </c>
      <c r="P117" s="6"/>
    </row>
    <row r="118" spans="1:16" x14ac:dyDescent="0.25">
      <c r="A118" t="str">
        <f t="shared" si="25"/>
        <v>Jose Antonio  Benítez Montero</v>
      </c>
      <c r="B118" s="6">
        <f t="shared" si="26"/>
        <v>0</v>
      </c>
      <c r="C118" s="6">
        <f t="shared" ref="C118:M118" si="50">C24+C72</f>
        <v>0</v>
      </c>
      <c r="D118" s="6">
        <f t="shared" si="50"/>
        <v>0</v>
      </c>
      <c r="E118" s="6">
        <f t="shared" si="50"/>
        <v>57.5</v>
      </c>
      <c r="F118" s="6">
        <f t="shared" si="50"/>
        <v>168.5</v>
      </c>
      <c r="G118" s="6">
        <f t="shared" si="50"/>
        <v>116</v>
      </c>
      <c r="H118" s="6">
        <f t="shared" si="50"/>
        <v>161</v>
      </c>
      <c r="I118" s="6">
        <f t="shared" si="50"/>
        <v>119</v>
      </c>
      <c r="J118" s="6">
        <f t="shared" si="50"/>
        <v>161</v>
      </c>
      <c r="K118" s="6">
        <f t="shared" si="50"/>
        <v>179</v>
      </c>
      <c r="L118" s="6">
        <f t="shared" si="50"/>
        <v>162</v>
      </c>
      <c r="M118" s="6">
        <f t="shared" si="50"/>
        <v>1124</v>
      </c>
      <c r="N118" s="6">
        <f t="shared" si="30"/>
        <v>2248</v>
      </c>
      <c r="O118" t="str">
        <f t="shared" si="28"/>
        <v>AP</v>
      </c>
      <c r="P118" s="6"/>
    </row>
    <row r="119" spans="1:16" x14ac:dyDescent="0.25">
      <c r="A119" t="str">
        <f t="shared" si="25"/>
        <v>José María García Medina</v>
      </c>
      <c r="B119" s="6">
        <f t="shared" si="26"/>
        <v>0</v>
      </c>
      <c r="C119" s="6">
        <f t="shared" ref="C119:M119" si="51">C25+C73</f>
        <v>0</v>
      </c>
      <c r="D119" s="6">
        <f t="shared" si="51"/>
        <v>0</v>
      </c>
      <c r="E119" s="6">
        <f t="shared" si="51"/>
        <v>8.5</v>
      </c>
      <c r="F119" s="6">
        <f t="shared" si="51"/>
        <v>8.5</v>
      </c>
      <c r="G119" s="6">
        <f t="shared" si="51"/>
        <v>8.5</v>
      </c>
      <c r="H119" s="6">
        <f t="shared" si="51"/>
        <v>7</v>
      </c>
      <c r="I119" s="6">
        <f t="shared" si="51"/>
        <v>6.5</v>
      </c>
      <c r="J119" s="6">
        <f t="shared" si="51"/>
        <v>8.5</v>
      </c>
      <c r="K119" s="6">
        <f t="shared" si="51"/>
        <v>0</v>
      </c>
      <c r="L119" s="6">
        <f t="shared" si="51"/>
        <v>0</v>
      </c>
      <c r="M119" s="6">
        <f t="shared" si="51"/>
        <v>47.5</v>
      </c>
      <c r="N119" s="6">
        <f t="shared" si="30"/>
        <v>95</v>
      </c>
      <c r="O119" t="str">
        <f t="shared" si="28"/>
        <v>JA</v>
      </c>
      <c r="P119" s="6"/>
    </row>
    <row r="120" spans="1:16" x14ac:dyDescent="0.25">
      <c r="A120" t="str">
        <f t="shared" si="25"/>
        <v>Alvaro Esteban</v>
      </c>
      <c r="B120" s="6">
        <f t="shared" si="26"/>
        <v>0</v>
      </c>
      <c r="C120" s="6">
        <f t="shared" ref="C120:M120" si="52">C26+C74</f>
        <v>0</v>
      </c>
      <c r="D120" s="6">
        <f t="shared" si="52"/>
        <v>0</v>
      </c>
      <c r="E120" s="6">
        <f t="shared" si="52"/>
        <v>0</v>
      </c>
      <c r="F120" s="6">
        <f t="shared" si="52"/>
        <v>81</v>
      </c>
      <c r="G120" s="6">
        <f t="shared" si="52"/>
        <v>105.5</v>
      </c>
      <c r="H120" s="6">
        <f t="shared" si="52"/>
        <v>157</v>
      </c>
      <c r="I120" s="6">
        <f t="shared" si="52"/>
        <v>140</v>
      </c>
      <c r="J120" s="6">
        <f t="shared" si="52"/>
        <v>56</v>
      </c>
      <c r="K120" s="6">
        <f t="shared" si="52"/>
        <v>0</v>
      </c>
      <c r="L120" s="6">
        <f t="shared" si="52"/>
        <v>0</v>
      </c>
      <c r="M120" s="6">
        <f t="shared" si="52"/>
        <v>539.5</v>
      </c>
      <c r="N120" s="6">
        <f t="shared" si="30"/>
        <v>1079</v>
      </c>
      <c r="O120" t="str">
        <f t="shared" si="28"/>
        <v>AP</v>
      </c>
      <c r="P120" s="6"/>
    </row>
    <row r="121" spans="1:16" x14ac:dyDescent="0.25">
      <c r="A121" t="str">
        <f t="shared" si="25"/>
        <v>Juan Carlos Dutoit Carmona</v>
      </c>
      <c r="B121" s="6">
        <f t="shared" si="26"/>
        <v>0</v>
      </c>
      <c r="C121" s="6">
        <f t="shared" ref="C121:M121" si="53">C27+C75</f>
        <v>0</v>
      </c>
      <c r="D121" s="6">
        <f t="shared" si="53"/>
        <v>0</v>
      </c>
      <c r="E121" s="6">
        <f t="shared" si="53"/>
        <v>0</v>
      </c>
      <c r="F121" s="6">
        <f t="shared" si="53"/>
        <v>126</v>
      </c>
      <c r="G121" s="6">
        <f t="shared" si="53"/>
        <v>144</v>
      </c>
      <c r="H121" s="6">
        <f t="shared" si="53"/>
        <v>153.5</v>
      </c>
      <c r="I121" s="6">
        <f t="shared" si="53"/>
        <v>91</v>
      </c>
      <c r="J121" s="6">
        <f t="shared" si="53"/>
        <v>148</v>
      </c>
      <c r="K121" s="6">
        <f t="shared" si="53"/>
        <v>188</v>
      </c>
      <c r="L121" s="6">
        <f t="shared" si="53"/>
        <v>132</v>
      </c>
      <c r="M121" s="6">
        <f t="shared" si="53"/>
        <v>982.5</v>
      </c>
      <c r="N121" s="6">
        <f t="shared" si="30"/>
        <v>1965</v>
      </c>
      <c r="O121" t="str">
        <f t="shared" si="28"/>
        <v>PR</v>
      </c>
      <c r="P121" s="6"/>
    </row>
    <row r="122" spans="1:16" x14ac:dyDescent="0.25">
      <c r="A122" t="str">
        <f t="shared" si="25"/>
        <v>Mª del Carmen Gómez Romero</v>
      </c>
      <c r="B122" s="6">
        <f t="shared" si="26"/>
        <v>0</v>
      </c>
      <c r="C122" s="6">
        <f t="shared" ref="C122:M122" si="54">C28+C76</f>
        <v>0</v>
      </c>
      <c r="D122" s="6">
        <f t="shared" si="54"/>
        <v>0</v>
      </c>
      <c r="E122" s="6">
        <f t="shared" si="54"/>
        <v>0</v>
      </c>
      <c r="F122" s="6">
        <f t="shared" si="54"/>
        <v>40.5</v>
      </c>
      <c r="G122" s="6">
        <f t="shared" si="54"/>
        <v>145</v>
      </c>
      <c r="H122" s="6">
        <f t="shared" si="54"/>
        <v>149.5</v>
      </c>
      <c r="I122" s="6">
        <f t="shared" si="54"/>
        <v>97.5</v>
      </c>
      <c r="J122" s="6">
        <f t="shared" si="54"/>
        <v>153</v>
      </c>
      <c r="K122" s="6">
        <f t="shared" si="54"/>
        <v>179</v>
      </c>
      <c r="L122" s="6">
        <f t="shared" si="54"/>
        <v>165</v>
      </c>
      <c r="M122" s="6">
        <f t="shared" si="54"/>
        <v>929.5</v>
      </c>
      <c r="N122" s="6">
        <f t="shared" si="30"/>
        <v>1859</v>
      </c>
      <c r="O122" t="str">
        <f t="shared" si="28"/>
        <v>AN</v>
      </c>
      <c r="P122" s="6"/>
    </row>
    <row r="123" spans="1:16" x14ac:dyDescent="0.25">
      <c r="A123" t="str">
        <f t="shared" si="25"/>
        <v>Marcos Marín Cabrera</v>
      </c>
      <c r="B123" s="6">
        <f t="shared" si="26"/>
        <v>0</v>
      </c>
      <c r="C123" s="6">
        <f t="shared" ref="C123:M123" si="55">C29+C77</f>
        <v>0</v>
      </c>
      <c r="D123" s="6">
        <f t="shared" si="55"/>
        <v>0</v>
      </c>
      <c r="E123" s="6">
        <f t="shared" si="55"/>
        <v>0</v>
      </c>
      <c r="F123" s="6">
        <f t="shared" si="55"/>
        <v>0</v>
      </c>
      <c r="G123" s="6">
        <f t="shared" si="55"/>
        <v>95</v>
      </c>
      <c r="H123" s="6">
        <f t="shared" si="55"/>
        <v>112</v>
      </c>
      <c r="I123" s="6">
        <f t="shared" si="55"/>
        <v>50</v>
      </c>
      <c r="J123" s="6">
        <f t="shared" si="55"/>
        <v>75</v>
      </c>
      <c r="K123" s="6">
        <f t="shared" si="55"/>
        <v>0</v>
      </c>
      <c r="L123" s="6">
        <f t="shared" si="55"/>
        <v>0</v>
      </c>
      <c r="M123" s="6">
        <f t="shared" si="55"/>
        <v>332</v>
      </c>
      <c r="N123" s="6">
        <f t="shared" si="30"/>
        <v>664</v>
      </c>
      <c r="O123" t="str">
        <f t="shared" si="28"/>
        <v>PR</v>
      </c>
      <c r="P123" s="6"/>
    </row>
    <row r="124" spans="1:16" x14ac:dyDescent="0.25">
      <c r="A124" t="str">
        <f t="shared" si="25"/>
        <v>José Félix Gómez Rodríguez</v>
      </c>
      <c r="B124" s="6">
        <f t="shared" si="26"/>
        <v>0</v>
      </c>
      <c r="C124" s="6">
        <f t="shared" ref="C124:M124" si="56">C30+C78</f>
        <v>0</v>
      </c>
      <c r="D124" s="6">
        <f t="shared" si="56"/>
        <v>0</v>
      </c>
      <c r="E124" s="6">
        <f t="shared" si="56"/>
        <v>0</v>
      </c>
      <c r="F124" s="6">
        <f t="shared" si="56"/>
        <v>0</v>
      </c>
      <c r="G124" s="6">
        <f t="shared" si="56"/>
        <v>7</v>
      </c>
      <c r="H124" s="6">
        <f t="shared" si="56"/>
        <v>140</v>
      </c>
      <c r="I124" s="6">
        <f t="shared" si="56"/>
        <v>133</v>
      </c>
      <c r="J124" s="6">
        <f t="shared" si="56"/>
        <v>154</v>
      </c>
      <c r="K124" s="6">
        <f t="shared" si="56"/>
        <v>181</v>
      </c>
      <c r="L124" s="6">
        <f t="shared" si="56"/>
        <v>162</v>
      </c>
      <c r="M124" s="6">
        <f t="shared" si="56"/>
        <v>777</v>
      </c>
      <c r="N124" s="6">
        <f t="shared" si="30"/>
        <v>1554</v>
      </c>
      <c r="O124" t="str">
        <f t="shared" si="28"/>
        <v>PR</v>
      </c>
      <c r="P124" s="6"/>
    </row>
    <row r="125" spans="1:16" x14ac:dyDescent="0.25">
      <c r="A125" t="str">
        <f t="shared" si="25"/>
        <v>Tania  Salguero Alvarez</v>
      </c>
      <c r="B125" s="6">
        <f t="shared" si="26"/>
        <v>0</v>
      </c>
      <c r="C125" s="6">
        <f t="shared" ref="C125:M125" si="57">C31+C79</f>
        <v>0</v>
      </c>
      <c r="D125" s="6">
        <f t="shared" si="57"/>
        <v>0</v>
      </c>
      <c r="E125" s="6">
        <f t="shared" si="57"/>
        <v>0</v>
      </c>
      <c r="F125" s="6">
        <f t="shared" si="57"/>
        <v>0</v>
      </c>
      <c r="G125" s="6">
        <f t="shared" si="57"/>
        <v>0</v>
      </c>
      <c r="H125" s="6">
        <f t="shared" si="57"/>
        <v>161</v>
      </c>
      <c r="I125" s="6">
        <f t="shared" si="57"/>
        <v>49</v>
      </c>
      <c r="J125" s="6">
        <f t="shared" si="57"/>
        <v>0</v>
      </c>
      <c r="K125" s="6">
        <f t="shared" si="57"/>
        <v>0</v>
      </c>
      <c r="L125" s="6">
        <f t="shared" si="57"/>
        <v>0</v>
      </c>
      <c r="M125" s="6">
        <f t="shared" si="57"/>
        <v>210</v>
      </c>
      <c r="N125" s="6">
        <f t="shared" si="30"/>
        <v>420</v>
      </c>
      <c r="O125" t="str">
        <f t="shared" si="28"/>
        <v>PR</v>
      </c>
      <c r="P125" s="6"/>
    </row>
    <row r="126" spans="1:16" x14ac:dyDescent="0.25">
      <c r="A126" t="str">
        <f t="shared" si="25"/>
        <v>Enrique Cardona</v>
      </c>
      <c r="B126" s="6">
        <f t="shared" si="26"/>
        <v>0</v>
      </c>
      <c r="C126" s="6">
        <f t="shared" ref="C126:M126" si="58">C32+C80</f>
        <v>0</v>
      </c>
      <c r="D126" s="6">
        <f t="shared" si="58"/>
        <v>0</v>
      </c>
      <c r="E126" s="6">
        <f t="shared" si="58"/>
        <v>0</v>
      </c>
      <c r="F126" s="6">
        <f t="shared" si="58"/>
        <v>0</v>
      </c>
      <c r="G126" s="6">
        <f t="shared" si="58"/>
        <v>0</v>
      </c>
      <c r="H126" s="6">
        <f t="shared" si="58"/>
        <v>6</v>
      </c>
      <c r="I126" s="6">
        <f t="shared" si="58"/>
        <v>18</v>
      </c>
      <c r="J126" s="6">
        <f t="shared" si="58"/>
        <v>31.5</v>
      </c>
      <c r="K126" s="6">
        <f t="shared" si="58"/>
        <v>94.5</v>
      </c>
      <c r="L126" s="6">
        <f t="shared" si="58"/>
        <v>83</v>
      </c>
      <c r="M126" s="6">
        <f t="shared" si="58"/>
        <v>233</v>
      </c>
      <c r="N126" s="6">
        <f t="shared" si="30"/>
        <v>466</v>
      </c>
      <c r="O126" t="str">
        <f t="shared" si="28"/>
        <v>JA</v>
      </c>
      <c r="P126" s="6"/>
    </row>
    <row r="127" spans="1:16" x14ac:dyDescent="0.25">
      <c r="A127" t="str">
        <f t="shared" si="25"/>
        <v>Alfonso González Hernandez</v>
      </c>
      <c r="B127" s="6">
        <f t="shared" si="26"/>
        <v>0</v>
      </c>
      <c r="C127" s="6">
        <f t="shared" ref="C127:M127" si="59">C33+C81</f>
        <v>0</v>
      </c>
      <c r="D127" s="6">
        <f t="shared" si="59"/>
        <v>0</v>
      </c>
      <c r="E127" s="6">
        <f t="shared" si="59"/>
        <v>0</v>
      </c>
      <c r="F127" s="6">
        <f t="shared" si="59"/>
        <v>0</v>
      </c>
      <c r="G127" s="6">
        <f t="shared" si="59"/>
        <v>0</v>
      </c>
      <c r="H127" s="6">
        <f t="shared" si="59"/>
        <v>0</v>
      </c>
      <c r="I127" s="6">
        <f t="shared" si="59"/>
        <v>0</v>
      </c>
      <c r="J127" s="6">
        <f t="shared" si="59"/>
        <v>40</v>
      </c>
      <c r="K127" s="6">
        <f t="shared" si="59"/>
        <v>185.5</v>
      </c>
      <c r="L127" s="6">
        <f t="shared" si="59"/>
        <v>150.5</v>
      </c>
      <c r="M127" s="6">
        <f t="shared" si="59"/>
        <v>376</v>
      </c>
      <c r="N127" s="6">
        <f t="shared" si="30"/>
        <v>752</v>
      </c>
      <c r="O127" t="str">
        <f t="shared" si="28"/>
        <v>PR</v>
      </c>
      <c r="P127" s="6"/>
    </row>
    <row r="128" spans="1:16" x14ac:dyDescent="0.25">
      <c r="A128" t="str">
        <f t="shared" si="25"/>
        <v>Jesús Bermell Guillén</v>
      </c>
      <c r="B128" s="6">
        <f t="shared" si="26"/>
        <v>0</v>
      </c>
      <c r="C128" s="6">
        <f t="shared" ref="C128:M128" si="60">C34+C82</f>
        <v>0</v>
      </c>
      <c r="D128" s="6">
        <f t="shared" si="60"/>
        <v>0</v>
      </c>
      <c r="E128" s="6">
        <f t="shared" si="60"/>
        <v>0</v>
      </c>
      <c r="F128" s="6">
        <f t="shared" si="60"/>
        <v>0</v>
      </c>
      <c r="G128" s="6">
        <f t="shared" si="60"/>
        <v>0</v>
      </c>
      <c r="H128" s="6">
        <f t="shared" si="60"/>
        <v>0</v>
      </c>
      <c r="I128" s="6">
        <f t="shared" si="60"/>
        <v>0</v>
      </c>
      <c r="J128" s="6">
        <f t="shared" si="60"/>
        <v>34</v>
      </c>
      <c r="K128" s="6">
        <f t="shared" si="60"/>
        <v>188</v>
      </c>
      <c r="L128" s="6">
        <f t="shared" si="60"/>
        <v>164</v>
      </c>
      <c r="M128" s="6">
        <f t="shared" si="60"/>
        <v>386</v>
      </c>
      <c r="N128" s="6">
        <f t="shared" si="30"/>
        <v>772</v>
      </c>
      <c r="O128" t="str">
        <f t="shared" si="28"/>
        <v>PR</v>
      </c>
      <c r="P128" s="6"/>
    </row>
    <row r="129" spans="1:16" x14ac:dyDescent="0.25">
      <c r="A129" t="str">
        <f t="shared" si="25"/>
        <v>Guillermo Pérez Molero</v>
      </c>
      <c r="B129" s="6">
        <f t="shared" ref="B129:M129" si="61">B35+B83</f>
        <v>0</v>
      </c>
      <c r="C129" s="6">
        <f t="shared" si="61"/>
        <v>0</v>
      </c>
      <c r="D129" s="6">
        <f t="shared" si="61"/>
        <v>0</v>
      </c>
      <c r="E129" s="6">
        <f t="shared" si="61"/>
        <v>0</v>
      </c>
      <c r="F129" s="6">
        <f t="shared" si="61"/>
        <v>0</v>
      </c>
      <c r="G129" s="6">
        <f t="shared" si="61"/>
        <v>0</v>
      </c>
      <c r="H129" s="6">
        <f t="shared" si="61"/>
        <v>0</v>
      </c>
      <c r="I129" s="6">
        <f t="shared" si="61"/>
        <v>0</v>
      </c>
      <c r="J129" s="6">
        <f t="shared" si="61"/>
        <v>0</v>
      </c>
      <c r="K129" s="6">
        <f t="shared" si="61"/>
        <v>5</v>
      </c>
      <c r="L129" s="6">
        <f t="shared" si="61"/>
        <v>62</v>
      </c>
      <c r="M129" s="6">
        <f t="shared" si="61"/>
        <v>67</v>
      </c>
      <c r="N129" s="6">
        <f t="shared" ref="N129:N137" si="62">SUM(B129:M129)</f>
        <v>134</v>
      </c>
      <c r="O129" t="str">
        <f t="shared" si="28"/>
        <v>AN</v>
      </c>
      <c r="P129" s="6"/>
    </row>
    <row r="130" spans="1:16" x14ac:dyDescent="0.25">
      <c r="A130" t="str">
        <f t="shared" si="25"/>
        <v>Susana  pinzon</v>
      </c>
      <c r="B130" s="6">
        <f t="shared" ref="B130:M130" si="63">B36+B84</f>
        <v>0</v>
      </c>
      <c r="C130" s="6">
        <f t="shared" si="63"/>
        <v>0</v>
      </c>
      <c r="D130" s="6">
        <f t="shared" si="63"/>
        <v>0</v>
      </c>
      <c r="E130" s="6">
        <f t="shared" si="63"/>
        <v>0</v>
      </c>
      <c r="F130" s="6">
        <f t="shared" si="63"/>
        <v>0</v>
      </c>
      <c r="G130" s="6">
        <f t="shared" si="63"/>
        <v>0</v>
      </c>
      <c r="H130" s="6">
        <f t="shared" si="63"/>
        <v>0</v>
      </c>
      <c r="I130" s="6">
        <f t="shared" si="63"/>
        <v>0</v>
      </c>
      <c r="J130" s="6">
        <f t="shared" si="63"/>
        <v>0</v>
      </c>
      <c r="K130" s="6">
        <f t="shared" si="63"/>
        <v>21.5</v>
      </c>
      <c r="L130" s="6">
        <f t="shared" si="63"/>
        <v>16.5</v>
      </c>
      <c r="M130" s="6">
        <f t="shared" si="63"/>
        <v>38</v>
      </c>
      <c r="N130" s="6">
        <f t="shared" si="62"/>
        <v>76</v>
      </c>
      <c r="O130" t="str">
        <f t="shared" ref="O130:O133" si="64">O36</f>
        <v>AN</v>
      </c>
      <c r="P130" s="6"/>
    </row>
    <row r="131" spans="1:16" x14ac:dyDescent="0.25">
      <c r="A131" t="str">
        <f t="shared" si="25"/>
        <v>Manuel Jesus Jimenez Sanchez</v>
      </c>
      <c r="B131" s="6">
        <f t="shared" ref="B131:M131" si="65">B37+B85</f>
        <v>0</v>
      </c>
      <c r="C131" s="6">
        <f t="shared" si="65"/>
        <v>0</v>
      </c>
      <c r="D131" s="6">
        <f t="shared" si="65"/>
        <v>0</v>
      </c>
      <c r="E131" s="6">
        <f t="shared" si="65"/>
        <v>0</v>
      </c>
      <c r="F131" s="6">
        <f t="shared" si="65"/>
        <v>0</v>
      </c>
      <c r="G131" s="6">
        <f t="shared" si="65"/>
        <v>0</v>
      </c>
      <c r="H131" s="6">
        <f t="shared" si="65"/>
        <v>0</v>
      </c>
      <c r="I131" s="6">
        <f t="shared" si="65"/>
        <v>0</v>
      </c>
      <c r="J131" s="6">
        <f t="shared" si="65"/>
        <v>0</v>
      </c>
      <c r="K131" s="6">
        <f t="shared" si="65"/>
        <v>89</v>
      </c>
      <c r="L131" s="6">
        <f t="shared" si="65"/>
        <v>140</v>
      </c>
      <c r="M131" s="6">
        <f t="shared" si="65"/>
        <v>229</v>
      </c>
      <c r="N131" s="6">
        <f t="shared" si="62"/>
        <v>458</v>
      </c>
      <c r="O131" t="str">
        <f t="shared" si="64"/>
        <v>PR</v>
      </c>
      <c r="P131" s="6"/>
    </row>
    <row r="132" spans="1:16" x14ac:dyDescent="0.25">
      <c r="A132" t="str">
        <f t="shared" si="25"/>
        <v>Rocío Boza Mejías</v>
      </c>
      <c r="B132" s="6">
        <f t="shared" ref="B132:M132" si="66">B38+B86</f>
        <v>0</v>
      </c>
      <c r="C132" s="6">
        <f t="shared" si="66"/>
        <v>0</v>
      </c>
      <c r="D132" s="6">
        <f t="shared" si="66"/>
        <v>0</v>
      </c>
      <c r="E132" s="6">
        <f t="shared" si="66"/>
        <v>0</v>
      </c>
      <c r="F132" s="6">
        <f t="shared" si="66"/>
        <v>0</v>
      </c>
      <c r="G132" s="6">
        <f t="shared" si="66"/>
        <v>0</v>
      </c>
      <c r="H132" s="6">
        <f t="shared" si="66"/>
        <v>0</v>
      </c>
      <c r="I132" s="6">
        <f t="shared" si="66"/>
        <v>0</v>
      </c>
      <c r="J132" s="6">
        <f t="shared" si="66"/>
        <v>0</v>
      </c>
      <c r="K132" s="6">
        <f t="shared" si="66"/>
        <v>65.5</v>
      </c>
      <c r="L132" s="6">
        <f t="shared" si="66"/>
        <v>146</v>
      </c>
      <c r="M132" s="6">
        <f t="shared" si="66"/>
        <v>211.5</v>
      </c>
      <c r="N132" s="6">
        <f t="shared" si="62"/>
        <v>423</v>
      </c>
      <c r="O132" t="str">
        <f t="shared" si="64"/>
        <v>AN</v>
      </c>
      <c r="P132" s="6"/>
    </row>
    <row r="133" spans="1:16" x14ac:dyDescent="0.25">
      <c r="A133" t="str">
        <f t="shared" si="25"/>
        <v>Luis López Fernández</v>
      </c>
      <c r="B133" s="6">
        <f t="shared" ref="B133:M133" si="67">B39+B87</f>
        <v>0</v>
      </c>
      <c r="C133" s="6">
        <f t="shared" si="67"/>
        <v>0</v>
      </c>
      <c r="D133" s="6">
        <f t="shared" si="67"/>
        <v>0</v>
      </c>
      <c r="E133" s="6">
        <f t="shared" si="67"/>
        <v>0</v>
      </c>
      <c r="F133" s="6">
        <f t="shared" si="67"/>
        <v>0</v>
      </c>
      <c r="G133" s="6">
        <f t="shared" si="67"/>
        <v>0</v>
      </c>
      <c r="H133" s="6">
        <f t="shared" si="67"/>
        <v>0</v>
      </c>
      <c r="I133" s="6">
        <f t="shared" si="67"/>
        <v>0</v>
      </c>
      <c r="J133" s="6">
        <f t="shared" si="67"/>
        <v>0</v>
      </c>
      <c r="K133" s="6">
        <f t="shared" si="67"/>
        <v>19</v>
      </c>
      <c r="L133" s="6">
        <f t="shared" si="67"/>
        <v>0</v>
      </c>
      <c r="M133" s="6">
        <f t="shared" si="67"/>
        <v>19</v>
      </c>
      <c r="N133" s="6">
        <f t="shared" si="62"/>
        <v>38</v>
      </c>
      <c r="O133" t="str">
        <f t="shared" si="64"/>
        <v>AP</v>
      </c>
      <c r="P133" s="6"/>
    </row>
    <row r="134" spans="1:16" x14ac:dyDescent="0.25">
      <c r="A134" t="str">
        <f t="shared" si="25"/>
        <v>Juan García Orozco</v>
      </c>
      <c r="B134" s="6">
        <f t="shared" ref="B134:M134" si="68">B40+B88</f>
        <v>0</v>
      </c>
      <c r="C134" s="6">
        <f t="shared" si="68"/>
        <v>0</v>
      </c>
      <c r="D134" s="6">
        <f t="shared" si="68"/>
        <v>0</v>
      </c>
      <c r="E134" s="6">
        <f t="shared" si="68"/>
        <v>0</v>
      </c>
      <c r="F134" s="6">
        <f t="shared" si="68"/>
        <v>0</v>
      </c>
      <c r="G134" s="6">
        <f t="shared" si="68"/>
        <v>0</v>
      </c>
      <c r="H134" s="6">
        <f t="shared" si="68"/>
        <v>0</v>
      </c>
      <c r="I134" s="6">
        <f t="shared" si="68"/>
        <v>0</v>
      </c>
      <c r="J134" s="6">
        <f t="shared" si="68"/>
        <v>0</v>
      </c>
      <c r="K134" s="6">
        <f t="shared" si="68"/>
        <v>0</v>
      </c>
      <c r="L134" s="6">
        <f t="shared" si="68"/>
        <v>13.5</v>
      </c>
      <c r="M134" s="6">
        <f t="shared" si="68"/>
        <v>13.5</v>
      </c>
      <c r="N134" s="6">
        <f t="shared" si="62"/>
        <v>27</v>
      </c>
      <c r="O134" t="s">
        <v>13</v>
      </c>
      <c r="P134" s="6"/>
    </row>
    <row r="135" spans="1:16" x14ac:dyDescent="0.25">
      <c r="A135" t="str">
        <f t="shared" si="25"/>
        <v>Andrés López Albin</v>
      </c>
      <c r="B135" s="6">
        <f t="shared" ref="B135:M135" si="69">B41+B89</f>
        <v>0</v>
      </c>
      <c r="C135" s="6">
        <f t="shared" si="69"/>
        <v>0</v>
      </c>
      <c r="D135" s="6">
        <f t="shared" si="69"/>
        <v>0</v>
      </c>
      <c r="E135" s="6">
        <f t="shared" si="69"/>
        <v>0</v>
      </c>
      <c r="F135" s="6">
        <f t="shared" si="69"/>
        <v>0</v>
      </c>
      <c r="G135" s="6">
        <f t="shared" si="69"/>
        <v>0</v>
      </c>
      <c r="H135" s="6">
        <f t="shared" si="69"/>
        <v>0</v>
      </c>
      <c r="I135" s="6">
        <f t="shared" si="69"/>
        <v>0</v>
      </c>
      <c r="J135" s="6">
        <f t="shared" si="69"/>
        <v>0</v>
      </c>
      <c r="K135" s="6">
        <f t="shared" si="69"/>
        <v>0</v>
      </c>
      <c r="L135" s="6">
        <f t="shared" si="69"/>
        <v>72.5</v>
      </c>
      <c r="M135" s="6">
        <f t="shared" si="69"/>
        <v>72.5</v>
      </c>
      <c r="N135" s="6">
        <f t="shared" si="62"/>
        <v>145</v>
      </c>
      <c r="O135" t="s">
        <v>13</v>
      </c>
      <c r="P135" s="6"/>
    </row>
    <row r="136" spans="1:16" x14ac:dyDescent="0.25">
      <c r="A136" t="str">
        <f t="shared" si="25"/>
        <v>Mario Valiente</v>
      </c>
      <c r="B136" s="6">
        <f t="shared" ref="B136:M136" si="70">B42+B90</f>
        <v>0</v>
      </c>
      <c r="C136" s="6">
        <f t="shared" si="70"/>
        <v>0</v>
      </c>
      <c r="D136" s="6">
        <f t="shared" si="70"/>
        <v>0</v>
      </c>
      <c r="E136" s="6">
        <f t="shared" si="70"/>
        <v>0</v>
      </c>
      <c r="F136" s="6">
        <f t="shared" si="70"/>
        <v>0</v>
      </c>
      <c r="G136" s="6">
        <f t="shared" si="70"/>
        <v>0</v>
      </c>
      <c r="H136" s="6">
        <f t="shared" si="70"/>
        <v>0</v>
      </c>
      <c r="I136" s="6">
        <f t="shared" si="70"/>
        <v>0</v>
      </c>
      <c r="J136" s="6">
        <f t="shared" si="70"/>
        <v>0</v>
      </c>
      <c r="K136" s="6">
        <f t="shared" si="70"/>
        <v>0</v>
      </c>
      <c r="L136" s="6">
        <f t="shared" si="70"/>
        <v>123</v>
      </c>
      <c r="M136" s="6">
        <f t="shared" si="70"/>
        <v>123</v>
      </c>
      <c r="N136" s="6">
        <f t="shared" si="62"/>
        <v>246</v>
      </c>
      <c r="O136" t="s">
        <v>14</v>
      </c>
      <c r="P136" s="6"/>
    </row>
    <row r="137" spans="1:16" x14ac:dyDescent="0.25">
      <c r="A137">
        <f t="shared" si="25"/>
        <v>0</v>
      </c>
      <c r="B137" s="6">
        <f t="shared" ref="B137:M137" si="71">B43+B91</f>
        <v>0</v>
      </c>
      <c r="C137" s="6">
        <f t="shared" si="71"/>
        <v>0</v>
      </c>
      <c r="D137" s="6">
        <f t="shared" si="71"/>
        <v>0</v>
      </c>
      <c r="E137" s="6">
        <f t="shared" si="71"/>
        <v>0</v>
      </c>
      <c r="F137" s="6">
        <f t="shared" si="71"/>
        <v>0</v>
      </c>
      <c r="G137" s="6">
        <f t="shared" si="71"/>
        <v>0</v>
      </c>
      <c r="H137" s="6">
        <f t="shared" si="71"/>
        <v>0</v>
      </c>
      <c r="I137" s="6">
        <f t="shared" si="71"/>
        <v>0</v>
      </c>
      <c r="J137" s="6">
        <f t="shared" si="71"/>
        <v>0</v>
      </c>
      <c r="K137" s="6">
        <f t="shared" si="71"/>
        <v>0</v>
      </c>
      <c r="L137" s="6">
        <f t="shared" si="71"/>
        <v>0</v>
      </c>
      <c r="M137" s="6">
        <f t="shared" si="71"/>
        <v>0</v>
      </c>
      <c r="N137" s="6">
        <f t="shared" si="62"/>
        <v>0</v>
      </c>
      <c r="P137" s="6"/>
    </row>
    <row r="138" spans="1:16" x14ac:dyDescent="0.25">
      <c r="A138" t="str">
        <f>A44</f>
        <v>Total</v>
      </c>
      <c r="B138" s="6">
        <f>SUM(B97:B137)</f>
        <v>405.75</v>
      </c>
      <c r="C138" s="6">
        <f t="shared" ref="C138:M138" si="72">SUM(C97:C137)</f>
        <v>431.75</v>
      </c>
      <c r="D138" s="6">
        <f t="shared" si="72"/>
        <v>1090.75</v>
      </c>
      <c r="E138" s="6">
        <f t="shared" si="72"/>
        <v>1501.5</v>
      </c>
      <c r="F138" s="6">
        <f t="shared" si="72"/>
        <v>1857.5</v>
      </c>
      <c r="G138" s="6">
        <f t="shared" si="72"/>
        <v>1940.5</v>
      </c>
      <c r="H138" s="6">
        <f t="shared" si="72"/>
        <v>2453.5</v>
      </c>
      <c r="I138" s="6">
        <f t="shared" si="72"/>
        <v>1721.5</v>
      </c>
      <c r="J138" s="6">
        <f t="shared" si="72"/>
        <v>2255.5</v>
      </c>
      <c r="K138" s="6">
        <f t="shared" si="72"/>
        <v>2939.5</v>
      </c>
      <c r="L138" s="6">
        <f t="shared" si="72"/>
        <v>3182.75</v>
      </c>
      <c r="M138" s="6">
        <f t="shared" si="72"/>
        <v>19663.25</v>
      </c>
      <c r="N138" s="6">
        <f>SUM(N97:N137)</f>
        <v>39443.75</v>
      </c>
      <c r="P138" s="6"/>
    </row>
    <row r="143" spans="1:16" x14ac:dyDescent="0.25">
      <c r="A143" s="190" t="s">
        <v>58</v>
      </c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</row>
    <row r="144" spans="1:16" x14ac:dyDescent="0.25">
      <c r="A144" t="s">
        <v>51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L144">
        <v>11</v>
      </c>
      <c r="M144">
        <v>12</v>
      </c>
    </row>
    <row r="145" spans="1:14" x14ac:dyDescent="0.25">
      <c r="A145" t="s">
        <v>11</v>
      </c>
      <c r="B145">
        <v>0</v>
      </c>
      <c r="C145">
        <f>SUMIF('Horas atrasadas'!$F$2:$F$11,$A$145:$A$148,'Horas atrasadas'!$I$2:$I$11)</f>
        <v>39.75</v>
      </c>
      <c r="D145">
        <f t="shared" ref="D145:G148" si="73">SUMIF($O$51:$O$81,$A145,D$51:D$81)</f>
        <v>9.75</v>
      </c>
      <c r="E145">
        <f t="shared" si="73"/>
        <v>10</v>
      </c>
      <c r="F145">
        <f t="shared" si="73"/>
        <v>0</v>
      </c>
      <c r="G145">
        <f t="shared" si="73"/>
        <v>0</v>
      </c>
      <c r="N145">
        <f>IF(C145-SUM(D145:M145)&lt;0,0,C145-SUM(D145:M145))</f>
        <v>20</v>
      </c>
    </row>
    <row r="146" spans="1:14" x14ac:dyDescent="0.25">
      <c r="A146" t="s">
        <v>12</v>
      </c>
      <c r="B146">
        <v>0</v>
      </c>
      <c r="C146">
        <f>SUMIF('Horas atrasadas'!$F$2:$F$11,$A$145:$A$148,'Horas atrasadas'!$I$2:$I$11)</f>
        <v>68.5</v>
      </c>
      <c r="D146">
        <f t="shared" si="73"/>
        <v>30</v>
      </c>
      <c r="E146">
        <f t="shared" si="73"/>
        <v>38.5</v>
      </c>
      <c r="F146">
        <f t="shared" si="73"/>
        <v>0</v>
      </c>
      <c r="G146">
        <f t="shared" si="73"/>
        <v>0</v>
      </c>
      <c r="N146">
        <f>IF(C146-SUM(D146:M146)&lt;0,0,C146-SUM(D146:M146))</f>
        <v>0</v>
      </c>
    </row>
    <row r="147" spans="1:14" x14ac:dyDescent="0.25">
      <c r="A147" t="s">
        <v>13</v>
      </c>
      <c r="B147">
        <v>0</v>
      </c>
      <c r="C147">
        <f>SUMIF('Horas atrasadas'!$F$2:$F$11,$A$145:$A$148,'Horas atrasadas'!$I$2:$I$11)</f>
        <v>22</v>
      </c>
      <c r="D147">
        <f t="shared" si="73"/>
        <v>10</v>
      </c>
      <c r="E147">
        <f t="shared" si="73"/>
        <v>12</v>
      </c>
      <c r="F147">
        <f t="shared" si="73"/>
        <v>0</v>
      </c>
      <c r="G147">
        <f t="shared" si="73"/>
        <v>0</v>
      </c>
      <c r="N147">
        <f>IF(C147-SUM(D147:M147)&lt;0,0,C147-SUM(D147:M147))</f>
        <v>0</v>
      </c>
    </row>
    <row r="148" spans="1:14" x14ac:dyDescent="0.25">
      <c r="A148" t="s">
        <v>14</v>
      </c>
      <c r="B148">
        <v>0</v>
      </c>
      <c r="C148">
        <f>SUMIF('Horas atrasadas'!$F$2:$F$11,$A$145:$A$148,'Horas atrasadas'!$I$2:$I$11)</f>
        <v>0</v>
      </c>
      <c r="D148">
        <f t="shared" si="73"/>
        <v>7</v>
      </c>
      <c r="E148">
        <f t="shared" si="73"/>
        <v>0</v>
      </c>
      <c r="F148">
        <f t="shared" si="73"/>
        <v>0</v>
      </c>
      <c r="G148">
        <f t="shared" si="73"/>
        <v>0</v>
      </c>
      <c r="N148">
        <f>IF(C148-SUM(D148:M148)&lt;0,0,C148-SUM(D148:M148))</f>
        <v>0</v>
      </c>
    </row>
    <row r="149" spans="1:14" x14ac:dyDescent="0.25">
      <c r="A149" t="s">
        <v>87</v>
      </c>
      <c r="B149">
        <f t="shared" ref="B149:N149" si="74">SUM(B145:B148)</f>
        <v>0</v>
      </c>
      <c r="C149">
        <f t="shared" si="74"/>
        <v>130.25</v>
      </c>
      <c r="D149">
        <f t="shared" si="74"/>
        <v>56.75</v>
      </c>
      <c r="E149">
        <f t="shared" si="74"/>
        <v>60.5</v>
      </c>
      <c r="F149">
        <f t="shared" si="74"/>
        <v>0</v>
      </c>
      <c r="G149">
        <f t="shared" si="74"/>
        <v>0</v>
      </c>
      <c r="H149">
        <f t="shared" si="74"/>
        <v>0</v>
      </c>
      <c r="I149">
        <f t="shared" si="74"/>
        <v>0</v>
      </c>
      <c r="J149">
        <f t="shared" si="74"/>
        <v>0</v>
      </c>
      <c r="K149">
        <f t="shared" si="74"/>
        <v>0</v>
      </c>
      <c r="L149">
        <f t="shared" si="74"/>
        <v>0</v>
      </c>
      <c r="M149">
        <f t="shared" si="74"/>
        <v>0</v>
      </c>
      <c r="N149">
        <f t="shared" si="74"/>
        <v>20</v>
      </c>
    </row>
  </sheetData>
  <mergeCells count="3">
    <mergeCell ref="A143:N143"/>
    <mergeCell ref="AC1:AE1"/>
    <mergeCell ref="AG1:AI1"/>
  </mergeCells>
  <pageMargins left="0.7" right="0.7" top="0.75" bottom="0.75" header="0.3" footer="0.3"/>
  <pageSetup orientation="portrait" r:id="rId1"/>
  <ignoredErrors>
    <ignoredError sqref="AG13:AG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F3E3-666A-412B-A6A9-2528594FEE5D}">
  <dimension ref="A1:AE35"/>
  <sheetViews>
    <sheetView topLeftCell="G1" workbookViewId="0">
      <selection activeCell="N22" sqref="N22"/>
    </sheetView>
  </sheetViews>
  <sheetFormatPr baseColWidth="10" defaultRowHeight="15" x14ac:dyDescent="0.25"/>
  <cols>
    <col min="2" max="2" width="10.7109375" customWidth="1"/>
    <col min="3" max="4" width="13.5703125" bestFit="1" customWidth="1"/>
    <col min="5" max="5" width="12" bestFit="1" customWidth="1"/>
    <col min="6" max="6" width="12" customWidth="1"/>
    <col min="7" max="7" width="19.7109375" bestFit="1" customWidth="1"/>
    <col min="8" max="8" width="12.85546875" bestFit="1" customWidth="1"/>
    <col min="11" max="11" width="20.85546875" bestFit="1" customWidth="1"/>
    <col min="12" max="12" width="18.7109375" bestFit="1" customWidth="1"/>
    <col min="13" max="13" width="19.42578125" bestFit="1" customWidth="1"/>
    <col min="14" max="14" width="19" bestFit="1" customWidth="1"/>
    <col min="15" max="17" width="19" customWidth="1"/>
    <col min="18" max="18" width="12" bestFit="1" customWidth="1"/>
    <col min="19" max="19" width="22" bestFit="1" customWidth="1"/>
    <col min="21" max="21" width="14" bestFit="1" customWidth="1"/>
    <col min="22" max="22" width="13.28515625" bestFit="1" customWidth="1"/>
    <col min="23" max="23" width="11" bestFit="1" customWidth="1"/>
    <col min="28" max="28" width="6.5703125" bestFit="1" customWidth="1"/>
  </cols>
  <sheetData>
    <row r="1" spans="1:31" x14ac:dyDescent="0.25">
      <c r="G1" t="s">
        <v>396</v>
      </c>
      <c r="Y1" t="s">
        <v>91</v>
      </c>
      <c r="Z1">
        <v>152</v>
      </c>
      <c r="AD1">
        <f>(20-6)*8</f>
        <v>112</v>
      </c>
    </row>
    <row r="2" spans="1:31" x14ac:dyDescent="0.25">
      <c r="C2" s="178" t="s">
        <v>395</v>
      </c>
      <c r="D2" s="178" t="s">
        <v>393</v>
      </c>
      <c r="E2" s="178" t="s">
        <v>45</v>
      </c>
      <c r="F2" s="178" t="s">
        <v>46</v>
      </c>
      <c r="G2" s="16">
        <v>0.19</v>
      </c>
      <c r="H2" t="s">
        <v>16</v>
      </c>
      <c r="I2" t="s">
        <v>30</v>
      </c>
      <c r="K2" t="s">
        <v>92</v>
      </c>
      <c r="O2" s="14" t="s">
        <v>62</v>
      </c>
      <c r="P2" s="14"/>
      <c r="Q2" s="14"/>
      <c r="S2" t="s">
        <v>44</v>
      </c>
    </row>
    <row r="3" spans="1:31" x14ac:dyDescent="0.25">
      <c r="A3" t="s">
        <v>11</v>
      </c>
      <c r="B3" s="6">
        <f>SUMIF(Imputaciones!$O$97:$O$137,Perfiles11!$A3,Imputaciones!$L$97:$L$137)</f>
        <v>247</v>
      </c>
      <c r="C3" s="1">
        <f>E3/(1-$G$2)</f>
        <v>34.567901234567898</v>
      </c>
      <c r="D3" s="1">
        <v>34.49</v>
      </c>
      <c r="E3" s="1">
        <v>28</v>
      </c>
      <c r="F3" s="1"/>
      <c r="G3" s="16">
        <f>(D3-E3)/D3</f>
        <v>0.18817048419831839</v>
      </c>
      <c r="H3">
        <f>B3*(D3/E3)</f>
        <v>304.25107142857144</v>
      </c>
      <c r="K3" s="7">
        <f>IF(H3&gt;Z3,Z3,H3)</f>
        <v>152</v>
      </c>
      <c r="L3" s="7">
        <f>IF(K3&gt;Z3,Z3,K3)</f>
        <v>152</v>
      </c>
      <c r="M3" s="7">
        <f>L3</f>
        <v>152</v>
      </c>
      <c r="N3" s="7">
        <f>M3</f>
        <v>152</v>
      </c>
      <c r="O3" s="7">
        <v>160</v>
      </c>
      <c r="P3" s="7">
        <f>O3</f>
        <v>160</v>
      </c>
      <c r="Q3" s="7">
        <f>(N3-O3)*(E3/$E$6)</f>
        <v>-14.358974358974359</v>
      </c>
      <c r="R3" s="24">
        <f>P3/Z3</f>
        <v>1.0526315789473684</v>
      </c>
      <c r="V3" s="7">
        <f>H3-Z3</f>
        <v>152.25107142857144</v>
      </c>
      <c r="W3" s="2">
        <f>V3*E3</f>
        <v>4263.0300000000007</v>
      </c>
      <c r="Y3" s="8" t="s">
        <v>28</v>
      </c>
      <c r="Z3">
        <f>AA3*$Z$1</f>
        <v>152</v>
      </c>
      <c r="AA3">
        <v>1</v>
      </c>
      <c r="AB3" s="6">
        <f>Z3-P3</f>
        <v>-8</v>
      </c>
      <c r="AD3">
        <f>AE3*$AD$1</f>
        <v>112</v>
      </c>
      <c r="AE3">
        <v>1</v>
      </c>
    </row>
    <row r="4" spans="1:31" x14ac:dyDescent="0.25">
      <c r="A4" t="s">
        <v>12</v>
      </c>
      <c r="B4" s="6">
        <f>SUMIF(Imputaciones!$O$97:$O$137,Perfiles11!$A4,Imputaciones!$L$97:$L$137)</f>
        <v>559.5</v>
      </c>
      <c r="C4" s="1">
        <f t="shared" ref="C4:C6" si="0">E4/(1-$G$2)</f>
        <v>27.160493827160494</v>
      </c>
      <c r="D4" s="1">
        <v>30.18</v>
      </c>
      <c r="E4" s="1">
        <v>22</v>
      </c>
      <c r="F4" s="1">
        <v>18.510000000000002</v>
      </c>
      <c r="G4" s="16">
        <f>(D4-E4)/D4</f>
        <v>0.27104042412193508</v>
      </c>
      <c r="H4">
        <f>B4*(D4/E4)</f>
        <v>767.5322727272727</v>
      </c>
      <c r="I4" s="6">
        <f>PS!W50</f>
        <v>236</v>
      </c>
      <c r="J4" s="6">
        <f>I4-H4</f>
        <v>-531.5322727272727</v>
      </c>
      <c r="K4" s="7">
        <f>IF(H3&gt;Z3,H4+V4,H4)</f>
        <v>961.30636363636359</v>
      </c>
      <c r="L4" s="7">
        <f>K4</f>
        <v>961.30636363636359</v>
      </c>
      <c r="M4" s="7">
        <f>IF(L4&gt;Z4,L4-V9,L4)</f>
        <v>456</v>
      </c>
      <c r="N4" s="7">
        <f>M4</f>
        <v>456</v>
      </c>
      <c r="O4" s="7">
        <v>458</v>
      </c>
      <c r="P4" s="7">
        <v>453</v>
      </c>
      <c r="Q4" s="7">
        <f>(N4-O4)*(E4/$E$6)</f>
        <v>-2.8205128205128207</v>
      </c>
      <c r="R4" s="24">
        <f>P4/Z4</f>
        <v>0.99342105263157898</v>
      </c>
      <c r="S4" s="7">
        <f>I4-M4</f>
        <v>-220</v>
      </c>
      <c r="U4" t="s">
        <v>17</v>
      </c>
      <c r="V4" s="7">
        <f>$W$3/E4</f>
        <v>193.77409090909094</v>
      </c>
      <c r="Y4" s="8" t="s">
        <v>35</v>
      </c>
      <c r="Z4">
        <f>AA4*$Z$1</f>
        <v>456</v>
      </c>
      <c r="AA4">
        <v>3</v>
      </c>
      <c r="AB4" s="6">
        <f>Z4-P4</f>
        <v>3</v>
      </c>
      <c r="AD4">
        <f>AE4*$AD$1</f>
        <v>336</v>
      </c>
      <c r="AE4">
        <v>3</v>
      </c>
    </row>
    <row r="5" spans="1:31" x14ac:dyDescent="0.25">
      <c r="A5" t="s">
        <v>13</v>
      </c>
      <c r="B5" s="6">
        <f>SUMIF(Imputaciones!$O$97:$O$137,Perfiles11!$A5,Imputaciones!$L$97:$L$137)</f>
        <v>609.25</v>
      </c>
      <c r="C5" s="1">
        <f t="shared" si="0"/>
        <v>27.160493827160494</v>
      </c>
      <c r="D5" s="1">
        <v>24.78</v>
      </c>
      <c r="E5" s="1">
        <v>22</v>
      </c>
      <c r="F5" s="1">
        <v>18.100000000000001</v>
      </c>
      <c r="G5" s="16">
        <f>(D5-E5)/D5</f>
        <v>0.11218724778046817</v>
      </c>
      <c r="H5">
        <f>B5*(D5/E5)</f>
        <v>686.23704545454552</v>
      </c>
      <c r="I5" s="6">
        <f>PS!X50</f>
        <v>-15.5</v>
      </c>
      <c r="J5" s="6">
        <f>I5-H5</f>
        <v>-701.73704545454552</v>
      </c>
      <c r="K5" s="7">
        <f>H5</f>
        <v>686.23704545454552</v>
      </c>
      <c r="L5" s="7">
        <f>IF(K3&gt;Z3,K5+V5,K5)</f>
        <v>686.23704545454552</v>
      </c>
      <c r="M5" s="7">
        <f>IF(L4&gt;Z4,L5+V10,L5)</f>
        <v>1191.5434090909091</v>
      </c>
      <c r="N5" s="7">
        <f>IF(M5&gt;Z5,Z5,M5)</f>
        <v>456</v>
      </c>
      <c r="O5" s="7">
        <v>364</v>
      </c>
      <c r="P5" s="7">
        <v>457</v>
      </c>
      <c r="Q5" s="7">
        <f>(N5-O5)*(E5/$E$6)</f>
        <v>129.74358974358975</v>
      </c>
      <c r="R5" s="24">
        <f>P5/Z5</f>
        <v>1.0021929824561404</v>
      </c>
      <c r="S5" s="7">
        <f>I5-M5</f>
        <v>-1207.0434090909091</v>
      </c>
      <c r="U5" t="s">
        <v>18</v>
      </c>
      <c r="V5" s="7">
        <f>$W$3/E5</f>
        <v>193.77409090909094</v>
      </c>
      <c r="Y5" s="8" t="s">
        <v>36</v>
      </c>
      <c r="Z5">
        <f>AA5*$Z$1</f>
        <v>456</v>
      </c>
      <c r="AA5">
        <v>3</v>
      </c>
      <c r="AB5" s="6">
        <f>Z5-P5</f>
        <v>-1</v>
      </c>
      <c r="AD5">
        <f>AE5*$AD$1</f>
        <v>336</v>
      </c>
      <c r="AE5">
        <v>3</v>
      </c>
    </row>
    <row r="6" spans="1:31" x14ac:dyDescent="0.25">
      <c r="A6" t="s">
        <v>14</v>
      </c>
      <c r="B6" s="6">
        <f>SUMIF(Imputaciones!$O$97:$O$137,Perfiles11!$A6,Imputaciones!$L$97:$L$137)</f>
        <v>1767</v>
      </c>
      <c r="C6" s="1">
        <f t="shared" si="0"/>
        <v>19.259259259259256</v>
      </c>
      <c r="D6" s="1">
        <v>16.71</v>
      </c>
      <c r="E6" s="1">
        <v>15.6</v>
      </c>
      <c r="F6" s="1">
        <v>12.76</v>
      </c>
      <c r="G6" s="16">
        <f>(D6-E6)/D6</f>
        <v>6.6427289048474031E-2</v>
      </c>
      <c r="H6">
        <f>B6*(D6/E6)</f>
        <v>1892.728846153846</v>
      </c>
      <c r="I6" s="6">
        <f>PS!Y50</f>
        <v>-293.75</v>
      </c>
      <c r="J6" s="6">
        <f>I6-H6</f>
        <v>-2186.478846153846</v>
      </c>
      <c r="K6" s="7">
        <f>H6</f>
        <v>1892.728846153846</v>
      </c>
      <c r="L6" s="7">
        <f>K6</f>
        <v>1892.728846153846</v>
      </c>
      <c r="M6" s="7">
        <f>L6</f>
        <v>1892.728846153846</v>
      </c>
      <c r="N6" s="7">
        <f>M6</f>
        <v>1892.728846153846</v>
      </c>
      <c r="O6" s="7">
        <f>N6+Q6</f>
        <v>2005.2929487179485</v>
      </c>
      <c r="P6" s="7">
        <v>689</v>
      </c>
      <c r="Q6" s="7">
        <f>SUM(Q3:Q5)</f>
        <v>112.56410256410257</v>
      </c>
      <c r="R6" s="24">
        <f>P6/Z6</f>
        <v>0.64755639097744366</v>
      </c>
      <c r="S6" s="7">
        <f>I6-M6</f>
        <v>-2186.478846153846</v>
      </c>
      <c r="U6" t="s">
        <v>19</v>
      </c>
      <c r="V6" s="7">
        <f>$W$3/E6</f>
        <v>273.27115384615388</v>
      </c>
      <c r="Y6" s="8" t="s">
        <v>37</v>
      </c>
      <c r="Z6">
        <f>AA6*$Z$1</f>
        <v>1064</v>
      </c>
      <c r="AA6">
        <v>7</v>
      </c>
      <c r="AB6" s="6">
        <f>Z6-P6</f>
        <v>375</v>
      </c>
      <c r="AD6">
        <f>AE6*$AD$1</f>
        <v>784</v>
      </c>
      <c r="AE6">
        <v>7</v>
      </c>
    </row>
    <row r="7" spans="1:31" x14ac:dyDescent="0.25">
      <c r="B7" s="6">
        <f>SUM(B3:B6)</f>
        <v>3182.75</v>
      </c>
      <c r="C7" s="6"/>
      <c r="H7">
        <f>SUM(H3:H6)</f>
        <v>3650.7492357642359</v>
      </c>
      <c r="I7">
        <f>SUM(I3:I6)</f>
        <v>-73.25</v>
      </c>
      <c r="K7" s="7">
        <f t="shared" ref="K7:P7" si="1">SUM(K3:K6)</f>
        <v>3692.2722552447549</v>
      </c>
      <c r="L7" s="7">
        <f t="shared" si="1"/>
        <v>3692.2722552447549</v>
      </c>
      <c r="M7" s="7">
        <f t="shared" si="1"/>
        <v>3692.2722552447549</v>
      </c>
      <c r="N7" s="7">
        <f t="shared" si="1"/>
        <v>2956.728846153846</v>
      </c>
      <c r="O7" s="7">
        <f t="shared" si="1"/>
        <v>2987.2929487179485</v>
      </c>
      <c r="P7" s="7">
        <f t="shared" si="1"/>
        <v>1759</v>
      </c>
      <c r="Q7" s="7"/>
      <c r="U7" t="s">
        <v>29</v>
      </c>
      <c r="V7" s="7">
        <f>MAX(V4:V6)</f>
        <v>273.27115384615388</v>
      </c>
    </row>
    <row r="8" spans="1:31" x14ac:dyDescent="0.25">
      <c r="E8" s="2"/>
    </row>
    <row r="9" spans="1:31" x14ac:dyDescent="0.25">
      <c r="G9" t="s">
        <v>27</v>
      </c>
      <c r="H9">
        <f>H4+H5+H6++V7</f>
        <v>3619.7693181818181</v>
      </c>
      <c r="V9">
        <f>L4-Z4</f>
        <v>505.30636363636359</v>
      </c>
      <c r="W9" s="2">
        <f>V9*E4</f>
        <v>11116.739999999998</v>
      </c>
    </row>
    <row r="10" spans="1:31" x14ac:dyDescent="0.25">
      <c r="U10" t="s">
        <v>39</v>
      </c>
      <c r="V10">
        <f>W9/E5</f>
        <v>505.30636363636353</v>
      </c>
    </row>
    <row r="11" spans="1:31" x14ac:dyDescent="0.25">
      <c r="C11" s="10" t="s">
        <v>397</v>
      </c>
      <c r="D11" s="10" t="s">
        <v>394</v>
      </c>
      <c r="E11" s="178" t="s">
        <v>34</v>
      </c>
      <c r="F11" s="178" t="s">
        <v>371</v>
      </c>
      <c r="K11" s="178" t="s">
        <v>42</v>
      </c>
      <c r="L11" s="178" t="s">
        <v>42</v>
      </c>
      <c r="M11" s="178" t="s">
        <v>42</v>
      </c>
      <c r="N11" s="178" t="s">
        <v>42</v>
      </c>
      <c r="O11" s="178" t="s">
        <v>42</v>
      </c>
      <c r="P11" s="178" t="s">
        <v>42</v>
      </c>
      <c r="U11" t="s">
        <v>38</v>
      </c>
      <c r="V11">
        <f>W9/E6</f>
        <v>712.61153846153832</v>
      </c>
    </row>
    <row r="12" spans="1:31" x14ac:dyDescent="0.25">
      <c r="C12" s="2">
        <f>B3*C3</f>
        <v>8538.2716049382707</v>
      </c>
      <c r="D12" s="2">
        <f>B3*D3</f>
        <v>8519.0300000000007</v>
      </c>
      <c r="E12" s="2">
        <f>H3*E3</f>
        <v>8519.0300000000007</v>
      </c>
      <c r="F12" s="2">
        <f>B3*E3</f>
        <v>6916</v>
      </c>
      <c r="K12" s="1">
        <f t="shared" ref="K12:P15" si="2">K3*$E3</f>
        <v>4256</v>
      </c>
      <c r="L12" s="1">
        <f t="shared" si="2"/>
        <v>4256</v>
      </c>
      <c r="M12" s="1">
        <f t="shared" si="2"/>
        <v>4256</v>
      </c>
      <c r="N12" s="1">
        <f t="shared" si="2"/>
        <v>4256</v>
      </c>
      <c r="O12" s="1">
        <f t="shared" si="2"/>
        <v>4480</v>
      </c>
      <c r="P12" s="1">
        <f t="shared" si="2"/>
        <v>4480</v>
      </c>
      <c r="Q12" s="1"/>
      <c r="S12" s="2"/>
      <c r="Z12">
        <f>Z3-36+6</f>
        <v>122</v>
      </c>
    </row>
    <row r="13" spans="1:31" x14ac:dyDescent="0.25">
      <c r="C13" s="2">
        <f t="shared" ref="C13:C15" si="3">B4*C4</f>
        <v>15196.296296296296</v>
      </c>
      <c r="D13" s="2">
        <f>B4*D4</f>
        <v>16885.71</v>
      </c>
      <c r="E13" s="2">
        <f>H4*E4</f>
        <v>16885.71</v>
      </c>
      <c r="F13" s="2">
        <f t="shared" ref="F13:F15" si="4">B4*E4</f>
        <v>12309</v>
      </c>
      <c r="K13" s="1">
        <f t="shared" si="2"/>
        <v>21148.739999999998</v>
      </c>
      <c r="L13" s="1">
        <f t="shared" si="2"/>
        <v>21148.739999999998</v>
      </c>
      <c r="M13" s="1">
        <f t="shared" si="2"/>
        <v>10032</v>
      </c>
      <c r="N13" s="1">
        <f t="shared" si="2"/>
        <v>10032</v>
      </c>
      <c r="O13" s="1">
        <f t="shared" si="2"/>
        <v>10076</v>
      </c>
      <c r="P13" s="1">
        <f t="shared" si="2"/>
        <v>9966</v>
      </c>
      <c r="Q13" s="1"/>
      <c r="S13" s="2"/>
    </row>
    <row r="14" spans="1:31" x14ac:dyDescent="0.25">
      <c r="C14" s="2">
        <f t="shared" si="3"/>
        <v>16547.530864197532</v>
      </c>
      <c r="D14" s="2">
        <f>B5*D5</f>
        <v>15097.215</v>
      </c>
      <c r="E14" s="2">
        <f>H5*E5</f>
        <v>15097.215000000002</v>
      </c>
      <c r="F14" s="2">
        <f t="shared" si="4"/>
        <v>13403.5</v>
      </c>
      <c r="K14" s="1">
        <f t="shared" si="2"/>
        <v>15097.215000000002</v>
      </c>
      <c r="L14" s="1">
        <f t="shared" si="2"/>
        <v>15097.215000000002</v>
      </c>
      <c r="M14" s="1">
        <f t="shared" si="2"/>
        <v>26213.955000000002</v>
      </c>
      <c r="N14" s="1">
        <f t="shared" si="2"/>
        <v>10032</v>
      </c>
      <c r="O14" s="1">
        <f t="shared" si="2"/>
        <v>8008</v>
      </c>
      <c r="P14" s="1">
        <f t="shared" si="2"/>
        <v>10054</v>
      </c>
      <c r="Q14" s="1"/>
      <c r="S14" s="2"/>
      <c r="V14" s="7">
        <f>M5-Z5</f>
        <v>735.54340909090911</v>
      </c>
      <c r="W14" s="2">
        <f>V14*E5</f>
        <v>16181.955</v>
      </c>
    </row>
    <row r="15" spans="1:31" x14ac:dyDescent="0.25">
      <c r="C15" s="2">
        <f t="shared" si="3"/>
        <v>34031.111111111102</v>
      </c>
      <c r="D15" s="2">
        <f>B6*D6</f>
        <v>29526.57</v>
      </c>
      <c r="E15" s="2">
        <f>H6*E6</f>
        <v>29526.569999999996</v>
      </c>
      <c r="F15" s="2">
        <f t="shared" si="4"/>
        <v>27565.200000000001</v>
      </c>
      <c r="K15" s="1">
        <f t="shared" si="2"/>
        <v>29526.569999999996</v>
      </c>
      <c r="L15" s="1">
        <f t="shared" si="2"/>
        <v>29526.569999999996</v>
      </c>
      <c r="M15" s="1">
        <f t="shared" si="2"/>
        <v>29526.569999999996</v>
      </c>
      <c r="N15" s="1">
        <f t="shared" si="2"/>
        <v>29526.569999999996</v>
      </c>
      <c r="O15" s="1">
        <f t="shared" si="2"/>
        <v>31282.569999999996</v>
      </c>
      <c r="P15" s="1">
        <f t="shared" si="2"/>
        <v>10748.4</v>
      </c>
      <c r="Q15" s="1"/>
      <c r="S15" s="1"/>
      <c r="U15" t="s">
        <v>61</v>
      </c>
      <c r="V15">
        <f>W14/E6</f>
        <v>1037.3048076923078</v>
      </c>
    </row>
    <row r="16" spans="1:31" x14ac:dyDescent="0.25">
      <c r="A16" s="25"/>
      <c r="B16" s="26" t="s">
        <v>106</v>
      </c>
      <c r="C16" s="141">
        <f>SUM(C12:C15)</f>
        <v>74313.209876543202</v>
      </c>
      <c r="D16" s="141">
        <f>SUM(D12:D15)</f>
        <v>70028.524999999994</v>
      </c>
      <c r="E16" s="2">
        <f>SUM(E12:E15)</f>
        <v>70028.524999999994</v>
      </c>
      <c r="F16" s="2">
        <f>SUM(F12:F15)</f>
        <v>60193.7</v>
      </c>
      <c r="K16" s="1">
        <f t="shared" ref="K16:P16" si="5">SUM(K12:K15)</f>
        <v>70028.524999999994</v>
      </c>
      <c r="L16" s="1">
        <f t="shared" si="5"/>
        <v>70028.524999999994</v>
      </c>
      <c r="M16" s="1">
        <f t="shared" si="5"/>
        <v>70028.524999999994</v>
      </c>
      <c r="N16" s="1">
        <f t="shared" si="5"/>
        <v>53846.569999999992</v>
      </c>
      <c r="O16" s="1">
        <f t="shared" si="5"/>
        <v>53846.569999999992</v>
      </c>
      <c r="P16" s="15">
        <f t="shared" si="5"/>
        <v>35248.400000000001</v>
      </c>
      <c r="Q16" s="1"/>
    </row>
    <row r="17" spans="1:17" x14ac:dyDescent="0.25">
      <c r="E17" s="2">
        <f>E16-$D$16</f>
        <v>0</v>
      </c>
      <c r="F17" s="2"/>
      <c r="K17" s="2">
        <f t="shared" ref="K17:P17" si="6">K16-$D$16</f>
        <v>0</v>
      </c>
      <c r="L17" s="2">
        <f t="shared" si="6"/>
        <v>0</v>
      </c>
      <c r="M17" s="2">
        <f t="shared" si="6"/>
        <v>0</v>
      </c>
      <c r="N17" s="2">
        <f t="shared" si="6"/>
        <v>-16181.955000000002</v>
      </c>
      <c r="O17" s="2">
        <f t="shared" si="6"/>
        <v>-16181.955000000002</v>
      </c>
      <c r="P17" s="2">
        <f t="shared" si="6"/>
        <v>-34780.124999999993</v>
      </c>
      <c r="Q17" s="2"/>
    </row>
    <row r="21" spans="1:17" x14ac:dyDescent="0.25">
      <c r="D21">
        <f>Z12</f>
        <v>122</v>
      </c>
      <c r="E21" s="2">
        <f>Z12*E3</f>
        <v>3416</v>
      </c>
      <c r="F21" s="2">
        <f>E21-E12</f>
        <v>-5103.0300000000007</v>
      </c>
      <c r="G21">
        <v>168</v>
      </c>
      <c r="H21" s="2">
        <f>G21*E3</f>
        <v>4704</v>
      </c>
    </row>
    <row r="22" spans="1:17" x14ac:dyDescent="0.25">
      <c r="D22">
        <f>Z4</f>
        <v>456</v>
      </c>
      <c r="E22" s="2">
        <f>Z4*E4</f>
        <v>10032</v>
      </c>
      <c r="F22" s="2">
        <f>E22-E13</f>
        <v>-6853.7099999999991</v>
      </c>
      <c r="G22">
        <v>528</v>
      </c>
      <c r="H22" s="2">
        <f>G22*E4</f>
        <v>11616</v>
      </c>
    </row>
    <row r="23" spans="1:17" x14ac:dyDescent="0.25">
      <c r="D23">
        <f>Z5</f>
        <v>456</v>
      </c>
      <c r="E23" s="2">
        <f>Z5*E5</f>
        <v>10032</v>
      </c>
      <c r="F23" s="2">
        <f>E23-E14</f>
        <v>-5065.215000000002</v>
      </c>
      <c r="G23">
        <v>504</v>
      </c>
      <c r="H23" s="2">
        <f>G23*E5</f>
        <v>11088</v>
      </c>
    </row>
    <row r="24" spans="1:17" x14ac:dyDescent="0.25">
      <c r="D24">
        <f>Z6</f>
        <v>1064</v>
      </c>
      <c r="E24" s="2">
        <f>Z6*E6</f>
        <v>16598.399999999998</v>
      </c>
      <c r="F24" s="2">
        <f>E24-E15</f>
        <v>-12928.169999999998</v>
      </c>
      <c r="G24">
        <v>1142</v>
      </c>
      <c r="H24" s="2">
        <f>G24*E6</f>
        <v>17815.2</v>
      </c>
      <c r="O24" s="1"/>
      <c r="P24" s="16"/>
    </row>
    <row r="25" spans="1:17" x14ac:dyDescent="0.25">
      <c r="A25" s="25"/>
      <c r="B25" s="26" t="s">
        <v>107</v>
      </c>
      <c r="C25" s="26"/>
      <c r="E25" s="9">
        <f>SUM(E21:E24)</f>
        <v>40078.399999999994</v>
      </c>
      <c r="F25" s="16">
        <f>E16/E25</f>
        <v>1.74728843965827</v>
      </c>
      <c r="H25" s="9">
        <f>SUM(H21:H24)</f>
        <v>45223.199999999997</v>
      </c>
      <c r="O25" s="1"/>
      <c r="P25" s="16"/>
    </row>
    <row r="26" spans="1:17" x14ac:dyDescent="0.25">
      <c r="E26" s="2">
        <f>E25-E16</f>
        <v>-29950.125</v>
      </c>
      <c r="K26" s="1">
        <v>208355.36</v>
      </c>
      <c r="O26" s="1"/>
      <c r="P26" s="16"/>
    </row>
    <row r="27" spans="1:17" x14ac:dyDescent="0.25">
      <c r="K27" s="1">
        <v>16760.73</v>
      </c>
      <c r="O27" s="1"/>
      <c r="P27" s="16"/>
    </row>
    <row r="28" spans="1:17" x14ac:dyDescent="0.25">
      <c r="D28">
        <v>232</v>
      </c>
      <c r="E28" s="2">
        <f>D28*F28</f>
        <v>4294.3200000000006</v>
      </c>
      <c r="F28" s="1">
        <v>18.510000000000002</v>
      </c>
      <c r="K28" s="1">
        <f>K26-K27</f>
        <v>191594.62999999998</v>
      </c>
    </row>
    <row r="29" spans="1:17" x14ac:dyDescent="0.25">
      <c r="D29">
        <v>0</v>
      </c>
      <c r="E29" s="2">
        <f>D29*F29</f>
        <v>0</v>
      </c>
      <c r="F29" s="1">
        <v>18.100000000000001</v>
      </c>
    </row>
    <row r="30" spans="1:17" x14ac:dyDescent="0.25">
      <c r="D30">
        <v>0</v>
      </c>
      <c r="E30" s="2">
        <f>D30*F30</f>
        <v>0</v>
      </c>
      <c r="F30" s="1">
        <v>12.76</v>
      </c>
      <c r="O30" s="2"/>
    </row>
    <row r="31" spans="1:17" x14ac:dyDescent="0.25">
      <c r="A31" s="25"/>
      <c r="B31" s="26" t="s">
        <v>148</v>
      </c>
      <c r="C31" s="26"/>
      <c r="E31" s="9">
        <f>SUM(E28:E30)</f>
        <v>4294.3200000000006</v>
      </c>
      <c r="O31" s="2"/>
    </row>
    <row r="32" spans="1:17" x14ac:dyDescent="0.25">
      <c r="O32" s="2"/>
    </row>
    <row r="33" spans="1:15" x14ac:dyDescent="0.25">
      <c r="H33">
        <v>14</v>
      </c>
      <c r="O33" s="2"/>
    </row>
    <row r="34" spans="1:15" x14ac:dyDescent="0.25">
      <c r="A34" s="25" t="s">
        <v>1</v>
      </c>
      <c r="E34" s="9">
        <f>E31+E25</f>
        <v>44372.719999999994</v>
      </c>
      <c r="H34">
        <v>20</v>
      </c>
      <c r="O34" s="141"/>
    </row>
    <row r="35" spans="1:15" x14ac:dyDescent="0.25">
      <c r="H35" s="16">
        <f>H33/H34</f>
        <v>0.7</v>
      </c>
    </row>
  </sheetData>
  <conditionalFormatting sqref="E17:F17 K17:O17 Q17">
    <cfRule type="cellIs" dxfId="45" priority="6" operator="equal">
      <formula>0</formula>
    </cfRule>
  </conditionalFormatting>
  <conditionalFormatting sqref="E17:F17 K17:O17 Q17">
    <cfRule type="cellIs" dxfId="44" priority="5" operator="greaterThan">
      <formula>0</formula>
    </cfRule>
  </conditionalFormatting>
  <conditionalFormatting sqref="E17:F17 K17:O17 Q17">
    <cfRule type="cellIs" dxfId="43" priority="4" operator="lessThan">
      <formula>0</formula>
    </cfRule>
  </conditionalFormatting>
  <conditionalFormatting sqref="P17">
    <cfRule type="cellIs" dxfId="42" priority="3" operator="equal">
      <formula>0</formula>
    </cfRule>
  </conditionalFormatting>
  <conditionalFormatting sqref="P17">
    <cfRule type="cellIs" dxfId="41" priority="2" operator="greaterThan">
      <formula>0</formula>
    </cfRule>
  </conditionalFormatting>
  <conditionalFormatting sqref="P17">
    <cfRule type="cellIs" dxfId="4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AE9-9369-4FB0-BE0A-A9D0C8BE48FE}">
  <dimension ref="A3:BD80"/>
  <sheetViews>
    <sheetView workbookViewId="0">
      <pane xSplit="2" topLeftCell="C1" activePane="topRight" state="frozen"/>
      <selection activeCell="A10" sqref="A10"/>
      <selection pane="topRight" activeCell="E23" sqref="E23"/>
    </sheetView>
  </sheetViews>
  <sheetFormatPr baseColWidth="10" defaultRowHeight="15" x14ac:dyDescent="0.25"/>
  <cols>
    <col min="1" max="1" width="5" bestFit="1" customWidth="1"/>
    <col min="2" max="2" width="60.5703125" customWidth="1"/>
    <col min="3" max="3" width="15.42578125" customWidth="1"/>
    <col min="4" max="4" width="20.42578125" bestFit="1" customWidth="1"/>
    <col min="5" max="7" width="7.5703125" bestFit="1" customWidth="1"/>
    <col min="8" max="8" width="6.5703125" bestFit="1" customWidth="1"/>
    <col min="9" max="10" width="4.5703125" bestFit="1" customWidth="1"/>
    <col min="11" max="11" width="17.5703125" customWidth="1"/>
    <col min="12" max="13" width="8.42578125" customWidth="1"/>
    <col min="14" max="14" width="4.85546875" customWidth="1"/>
    <col min="15" max="15" width="4.5703125" customWidth="1"/>
    <col min="16" max="16" width="4.42578125" customWidth="1"/>
    <col min="17" max="19" width="7.5703125" customWidth="1"/>
    <col min="20" max="20" width="5.5703125" customWidth="1"/>
    <col min="21" max="21" width="4.5703125" customWidth="1"/>
    <col min="22" max="22" width="4.42578125" customWidth="1"/>
    <col min="23" max="23" width="9.42578125" customWidth="1"/>
    <col min="24" max="25" width="7.28515625" customWidth="1"/>
    <col min="26" max="26" width="4.85546875" customWidth="1"/>
    <col min="27" max="27" width="4.5703125" customWidth="1"/>
    <col min="28" max="28" width="4.42578125" customWidth="1"/>
    <col min="29" max="30" width="7.28515625" bestFit="1" customWidth="1"/>
    <col min="31" max="31" width="8.28515625" bestFit="1" customWidth="1"/>
    <col min="32" max="32" width="6.5703125" bestFit="1" customWidth="1"/>
    <col min="33" max="34" width="4.5703125" bestFit="1" customWidth="1"/>
    <col min="35" max="36" width="6.5703125" bestFit="1" customWidth="1"/>
    <col min="37" max="37" width="7.5703125" bestFit="1" customWidth="1"/>
    <col min="38" max="39" width="6.5703125" bestFit="1" customWidth="1"/>
    <col min="40" max="40" width="7.5703125" bestFit="1" customWidth="1"/>
    <col min="42" max="43" width="12" bestFit="1" customWidth="1"/>
  </cols>
  <sheetData>
    <row r="3" spans="1:41" x14ac:dyDescent="0.25">
      <c r="E3" s="190" t="s">
        <v>80</v>
      </c>
      <c r="F3" s="190"/>
      <c r="G3" s="190"/>
      <c r="H3" s="190"/>
      <c r="I3" s="190"/>
      <c r="J3" s="190"/>
      <c r="K3" s="190" t="s">
        <v>21</v>
      </c>
      <c r="L3" s="190"/>
      <c r="M3" s="190"/>
      <c r="N3" s="190"/>
      <c r="O3" s="190"/>
      <c r="P3" s="190"/>
      <c r="Q3" s="190" t="s">
        <v>153</v>
      </c>
      <c r="R3" s="190"/>
      <c r="S3" s="190"/>
      <c r="T3" s="190"/>
      <c r="U3" s="190"/>
      <c r="V3" s="190"/>
      <c r="W3" s="190" t="s">
        <v>26</v>
      </c>
      <c r="X3" s="190"/>
      <c r="Y3" s="190"/>
      <c r="Z3" s="190"/>
      <c r="AA3" s="190"/>
      <c r="AB3" s="190"/>
      <c r="AC3" s="190" t="s">
        <v>121</v>
      </c>
      <c r="AD3" s="190"/>
      <c r="AE3" s="190"/>
      <c r="AF3" s="190"/>
      <c r="AG3" s="190"/>
      <c r="AH3" s="190"/>
      <c r="AI3" s="190" t="s">
        <v>197</v>
      </c>
      <c r="AJ3" s="190"/>
      <c r="AK3" s="190"/>
      <c r="AL3" s="190"/>
      <c r="AM3" s="190"/>
      <c r="AN3" s="190"/>
    </row>
    <row r="4" spans="1:41" x14ac:dyDescent="0.25">
      <c r="C4" t="s">
        <v>93</v>
      </c>
      <c r="E4" s="13" t="s">
        <v>12</v>
      </c>
      <c r="F4" s="13" t="s">
        <v>13</v>
      </c>
      <c r="G4" s="13" t="s">
        <v>14</v>
      </c>
      <c r="H4" s="44" t="s">
        <v>194</v>
      </c>
      <c r="I4" s="44" t="s">
        <v>195</v>
      </c>
      <c r="J4" s="44" t="s">
        <v>196</v>
      </c>
      <c r="K4" s="3" t="s">
        <v>12</v>
      </c>
      <c r="L4" s="3" t="s">
        <v>13</v>
      </c>
      <c r="M4" s="3" t="s">
        <v>14</v>
      </c>
      <c r="N4" s="44" t="s">
        <v>194</v>
      </c>
      <c r="O4" s="44" t="s">
        <v>195</v>
      </c>
      <c r="P4" s="44" t="s">
        <v>196</v>
      </c>
      <c r="Q4" s="3" t="s">
        <v>12</v>
      </c>
      <c r="R4" s="3" t="s">
        <v>13</v>
      </c>
      <c r="S4" s="3" t="s">
        <v>14</v>
      </c>
      <c r="T4" s="44" t="s">
        <v>194</v>
      </c>
      <c r="U4" s="44" t="s">
        <v>195</v>
      </c>
      <c r="V4" s="44" t="s">
        <v>196</v>
      </c>
      <c r="W4" s="3" t="s">
        <v>12</v>
      </c>
      <c r="X4" s="3" t="s">
        <v>13</v>
      </c>
      <c r="Y4" s="3" t="s">
        <v>14</v>
      </c>
      <c r="Z4" s="44" t="s">
        <v>194</v>
      </c>
      <c r="AA4" s="44" t="s">
        <v>195</v>
      </c>
      <c r="AB4" s="44" t="s">
        <v>196</v>
      </c>
      <c r="AC4" s="13" t="s">
        <v>12</v>
      </c>
      <c r="AD4" s="13" t="s">
        <v>13</v>
      </c>
      <c r="AE4" s="13" t="s">
        <v>14</v>
      </c>
      <c r="AF4" s="44" t="s">
        <v>194</v>
      </c>
      <c r="AG4" s="44" t="s">
        <v>195</v>
      </c>
      <c r="AH4" s="44" t="s">
        <v>196</v>
      </c>
      <c r="AI4" s="13" t="s">
        <v>12</v>
      </c>
      <c r="AJ4" s="13" t="s">
        <v>13</v>
      </c>
      <c r="AK4" s="13" t="s">
        <v>14</v>
      </c>
      <c r="AL4" s="44" t="s">
        <v>194</v>
      </c>
      <c r="AM4" s="44" t="s">
        <v>195</v>
      </c>
      <c r="AN4" s="44" t="s">
        <v>196</v>
      </c>
      <c r="AO4" s="13"/>
    </row>
    <row r="5" spans="1:41" x14ac:dyDescent="0.25">
      <c r="A5">
        <v>393</v>
      </c>
      <c r="B5" s="31" t="s">
        <v>20</v>
      </c>
      <c r="E5" s="6">
        <f>Q5+AC5</f>
        <v>398</v>
      </c>
      <c r="F5" s="6">
        <f>R5+AD5</f>
        <v>229</v>
      </c>
      <c r="G5" s="6">
        <f>S5+AE5</f>
        <v>0</v>
      </c>
      <c r="H5" s="6"/>
      <c r="I5" s="6"/>
      <c r="J5" s="6"/>
      <c r="K5" s="5">
        <v>414</v>
      </c>
      <c r="L5" s="5">
        <v>238</v>
      </c>
      <c r="M5" s="5">
        <v>0</v>
      </c>
      <c r="N5" s="5"/>
      <c r="O5" s="5"/>
      <c r="P5" s="5"/>
      <c r="Q5" s="5">
        <v>398</v>
      </c>
      <c r="R5" s="5">
        <v>229</v>
      </c>
      <c r="S5" s="5">
        <v>0</v>
      </c>
      <c r="T5" s="5"/>
      <c r="U5" s="5"/>
      <c r="V5" s="5"/>
      <c r="W5" s="6">
        <f>IF($C5="RESUELTA",0,K5-(Q5+AC5))</f>
        <v>16</v>
      </c>
      <c r="X5" s="6">
        <f>IF($C5="RESUELTA",0,L5-(R5+AD5))</f>
        <v>9</v>
      </c>
      <c r="Y5" s="6">
        <f>IF($C5="RESUELTA",0,M5-(S5+AE5))</f>
        <v>0</v>
      </c>
      <c r="Z5" s="6"/>
      <c r="AA5" s="6"/>
      <c r="AB5" s="6"/>
      <c r="AC5" s="5"/>
      <c r="AD5" s="5"/>
      <c r="AE5" s="5"/>
      <c r="AF5" s="5"/>
      <c r="AG5" s="5"/>
      <c r="AH5" s="5"/>
      <c r="AI5" s="53"/>
      <c r="AJ5" s="53"/>
      <c r="AK5" s="53"/>
      <c r="AL5" s="53"/>
      <c r="AM5" s="53"/>
      <c r="AN5" s="53"/>
    </row>
    <row r="6" spans="1:41" x14ac:dyDescent="0.25">
      <c r="B6" s="31"/>
      <c r="E6" s="6"/>
      <c r="F6" s="6"/>
      <c r="G6" s="6"/>
      <c r="H6" s="6"/>
      <c r="I6" s="6"/>
      <c r="J6" s="6"/>
      <c r="K6" s="5"/>
      <c r="L6" s="5"/>
      <c r="M6" s="5"/>
      <c r="N6" s="5"/>
      <c r="O6" s="5"/>
      <c r="P6" s="5"/>
      <c r="Q6" s="5">
        <v>0</v>
      </c>
      <c r="R6" s="5">
        <v>0</v>
      </c>
      <c r="S6" s="5">
        <v>0</v>
      </c>
      <c r="T6" s="5"/>
      <c r="U6" s="5"/>
      <c r="V6" s="5"/>
      <c r="W6" s="6">
        <f t="shared" ref="W6:W47" si="0">IF($C6="RESUELTA",0,K6-(Q6+AC6))</f>
        <v>0</v>
      </c>
      <c r="X6" s="6">
        <f t="shared" ref="X6:X47" si="1">IF($C6="RESUELTA",0,L6-(R6+AD6))</f>
        <v>0</v>
      </c>
      <c r="Y6" s="6">
        <f t="shared" ref="Y6:Y47" si="2">IF($C6="RESUELTA",0,M6-(S6+AE6))</f>
        <v>0</v>
      </c>
      <c r="Z6" s="6"/>
      <c r="AA6" s="6"/>
      <c r="AB6" s="6"/>
      <c r="AC6" s="5"/>
      <c r="AD6" s="5"/>
      <c r="AE6" s="5"/>
      <c r="AF6" s="5"/>
      <c r="AG6" s="5"/>
      <c r="AH6" s="5"/>
      <c r="AI6" s="53"/>
      <c r="AJ6" s="53"/>
      <c r="AK6" s="53"/>
      <c r="AL6" s="53"/>
      <c r="AM6" s="53"/>
      <c r="AN6" s="53"/>
    </row>
    <row r="7" spans="1:41" x14ac:dyDescent="0.25">
      <c r="A7">
        <v>763</v>
      </c>
      <c r="B7" s="31" t="s">
        <v>95</v>
      </c>
      <c r="E7" s="6">
        <f t="shared" ref="E7:E18" si="3">Q7+AC7</f>
        <v>48</v>
      </c>
      <c r="F7" s="6">
        <f t="shared" ref="F7:G13" si="4">R7+AD7</f>
        <v>0</v>
      </c>
      <c r="G7" s="6">
        <f t="shared" si="4"/>
        <v>0</v>
      </c>
      <c r="H7" s="6"/>
      <c r="I7" s="6"/>
      <c r="J7" s="6"/>
      <c r="K7" s="5">
        <v>48</v>
      </c>
      <c r="L7" s="5"/>
      <c r="M7" s="5"/>
      <c r="N7" s="5"/>
      <c r="O7" s="5"/>
      <c r="P7" s="5"/>
      <c r="Q7" s="5">
        <v>48</v>
      </c>
      <c r="R7" s="5">
        <v>0</v>
      </c>
      <c r="S7" s="5">
        <v>0</v>
      </c>
      <c r="T7" s="5"/>
      <c r="U7" s="5"/>
      <c r="V7" s="5"/>
      <c r="W7" s="6">
        <f t="shared" si="0"/>
        <v>0</v>
      </c>
      <c r="X7" s="6">
        <f t="shared" si="1"/>
        <v>0</v>
      </c>
      <c r="Y7" s="6">
        <f t="shared" si="2"/>
        <v>0</v>
      </c>
      <c r="Z7" s="6"/>
      <c r="AA7" s="6"/>
      <c r="AB7" s="6"/>
      <c r="AC7" s="5"/>
      <c r="AD7" s="5"/>
      <c r="AE7" s="5"/>
      <c r="AF7" s="5"/>
      <c r="AG7" s="5"/>
      <c r="AH7" s="5"/>
      <c r="AI7" s="53"/>
      <c r="AJ7" s="53"/>
      <c r="AK7" s="53"/>
      <c r="AL7" s="53"/>
      <c r="AM7" s="53"/>
      <c r="AN7" s="53"/>
    </row>
    <row r="8" spans="1:41" x14ac:dyDescent="0.25">
      <c r="A8">
        <v>766</v>
      </c>
      <c r="B8" s="31" t="s">
        <v>97</v>
      </c>
      <c r="E8" s="6">
        <f t="shared" si="3"/>
        <v>0</v>
      </c>
      <c r="F8" s="6">
        <f t="shared" si="4"/>
        <v>184</v>
      </c>
      <c r="G8" s="6">
        <f t="shared" si="4"/>
        <v>391.5</v>
      </c>
      <c r="H8" s="6"/>
      <c r="I8" s="6"/>
      <c r="J8" s="6"/>
      <c r="K8" s="5"/>
      <c r="L8" s="5">
        <v>56</v>
      </c>
      <c r="M8" s="5">
        <v>112</v>
      </c>
      <c r="N8" s="5"/>
      <c r="O8" s="5"/>
      <c r="P8" s="5"/>
      <c r="Q8" s="5">
        <v>0</v>
      </c>
      <c r="R8" s="5">
        <v>184</v>
      </c>
      <c r="S8" s="5">
        <v>391.5</v>
      </c>
      <c r="T8" s="5"/>
      <c r="U8" s="5"/>
      <c r="V8" s="5"/>
      <c r="W8" s="6">
        <f t="shared" si="0"/>
        <v>0</v>
      </c>
      <c r="X8" s="6">
        <f t="shared" si="1"/>
        <v>-128</v>
      </c>
      <c r="Y8" s="6">
        <f t="shared" si="2"/>
        <v>-279.5</v>
      </c>
      <c r="Z8" s="6"/>
      <c r="AA8" s="6"/>
      <c r="AB8" s="6"/>
      <c r="AC8" s="5"/>
      <c r="AD8" s="5"/>
      <c r="AE8" s="5"/>
      <c r="AF8" s="5"/>
      <c r="AG8" s="5"/>
      <c r="AH8" s="5"/>
      <c r="AI8" s="53"/>
      <c r="AJ8" s="53"/>
      <c r="AK8" s="53"/>
      <c r="AL8" s="53"/>
      <c r="AM8" s="53"/>
      <c r="AN8" s="53"/>
    </row>
    <row r="9" spans="1:41" x14ac:dyDescent="0.25">
      <c r="A9">
        <v>796</v>
      </c>
      <c r="B9" s="31" t="s">
        <v>98</v>
      </c>
      <c r="E9" s="6">
        <f t="shared" si="3"/>
        <v>62</v>
      </c>
      <c r="F9" s="6">
        <f t="shared" si="4"/>
        <v>128</v>
      </c>
      <c r="G9" s="6">
        <f t="shared" si="4"/>
        <v>319</v>
      </c>
      <c r="H9" s="6"/>
      <c r="I9" s="6"/>
      <c r="J9" s="6"/>
      <c r="K9" s="5">
        <v>94</v>
      </c>
      <c r="L9" s="5">
        <v>122</v>
      </c>
      <c r="M9" s="5">
        <v>322</v>
      </c>
      <c r="N9" s="5"/>
      <c r="O9" s="5"/>
      <c r="P9" s="5"/>
      <c r="Q9" s="5">
        <v>62</v>
      </c>
      <c r="R9" s="5">
        <v>128</v>
      </c>
      <c r="S9" s="5">
        <v>319</v>
      </c>
      <c r="T9" s="5"/>
      <c r="U9" s="5"/>
      <c r="V9" s="5"/>
      <c r="W9" s="6">
        <f t="shared" si="0"/>
        <v>32</v>
      </c>
      <c r="X9" s="6">
        <f t="shared" si="1"/>
        <v>-6</v>
      </c>
      <c r="Y9" s="6">
        <f t="shared" si="2"/>
        <v>3</v>
      </c>
      <c r="Z9" s="6"/>
      <c r="AA9" s="6"/>
      <c r="AB9" s="6"/>
      <c r="AC9" s="5"/>
      <c r="AD9" s="5"/>
      <c r="AE9" s="5"/>
      <c r="AF9" s="5"/>
      <c r="AG9" s="5"/>
      <c r="AH9" s="5"/>
      <c r="AI9" s="53"/>
      <c r="AJ9" s="53"/>
      <c r="AK9" s="53"/>
      <c r="AL9" s="53"/>
      <c r="AM9" s="53"/>
      <c r="AN9" s="53"/>
    </row>
    <row r="10" spans="1:41" x14ac:dyDescent="0.25">
      <c r="A10">
        <v>1069</v>
      </c>
      <c r="B10" s="32" t="s">
        <v>101</v>
      </c>
      <c r="E10" s="6">
        <f t="shared" si="3"/>
        <v>48</v>
      </c>
      <c r="F10" s="6">
        <f t="shared" si="4"/>
        <v>0</v>
      </c>
      <c r="G10" s="6">
        <f t="shared" si="4"/>
        <v>0</v>
      </c>
      <c r="H10" s="6"/>
      <c r="I10" s="6"/>
      <c r="J10" s="6"/>
      <c r="K10" s="5">
        <v>48</v>
      </c>
      <c r="L10" s="5"/>
      <c r="M10" s="5"/>
      <c r="N10" s="5"/>
      <c r="O10" s="5"/>
      <c r="P10" s="5"/>
      <c r="Q10" s="5">
        <v>48</v>
      </c>
      <c r="R10" s="5">
        <v>0</v>
      </c>
      <c r="S10" s="5">
        <v>0</v>
      </c>
      <c r="T10" s="5"/>
      <c r="U10" s="5"/>
      <c r="V10" s="5"/>
      <c r="W10" s="6">
        <f t="shared" si="0"/>
        <v>0</v>
      </c>
      <c r="X10" s="6">
        <f t="shared" si="1"/>
        <v>0</v>
      </c>
      <c r="Y10" s="6">
        <f t="shared" si="2"/>
        <v>0</v>
      </c>
      <c r="Z10" s="6"/>
      <c r="AA10" s="6"/>
      <c r="AB10" s="6"/>
      <c r="AC10" s="5"/>
      <c r="AD10" s="5"/>
      <c r="AE10" s="5"/>
      <c r="AF10" s="5"/>
      <c r="AG10" s="5"/>
      <c r="AH10" s="5"/>
      <c r="AI10" s="53"/>
      <c r="AJ10" s="53"/>
      <c r="AK10" s="53"/>
      <c r="AL10" s="53"/>
      <c r="AM10" s="53"/>
      <c r="AN10" s="53"/>
    </row>
    <row r="11" spans="1:41" x14ac:dyDescent="0.25">
      <c r="A11">
        <v>462</v>
      </c>
      <c r="B11" s="31" t="s">
        <v>104</v>
      </c>
      <c r="E11" s="6">
        <f t="shared" si="3"/>
        <v>32</v>
      </c>
      <c r="F11" s="6">
        <f t="shared" si="4"/>
        <v>16</v>
      </c>
      <c r="G11" s="6">
        <f t="shared" si="4"/>
        <v>0</v>
      </c>
      <c r="H11" s="6"/>
      <c r="I11" s="6"/>
      <c r="J11" s="6"/>
      <c r="K11" s="5">
        <v>32</v>
      </c>
      <c r="L11" s="5">
        <v>24</v>
      </c>
      <c r="M11" s="5"/>
      <c r="N11" s="5"/>
      <c r="O11" s="5"/>
      <c r="P11" s="5"/>
      <c r="Q11" s="5">
        <v>32</v>
      </c>
      <c r="R11" s="5">
        <v>16</v>
      </c>
      <c r="S11" s="5">
        <v>0</v>
      </c>
      <c r="T11" s="5"/>
      <c r="U11" s="5"/>
      <c r="V11" s="5"/>
      <c r="W11" s="6">
        <f t="shared" si="0"/>
        <v>0</v>
      </c>
      <c r="X11" s="6">
        <f t="shared" si="1"/>
        <v>8</v>
      </c>
      <c r="Y11" s="6">
        <f t="shared" si="2"/>
        <v>0</v>
      </c>
      <c r="Z11" s="6"/>
      <c r="AA11" s="6"/>
      <c r="AB11" s="6"/>
      <c r="AC11" s="5"/>
      <c r="AD11" s="5"/>
      <c r="AE11" s="5"/>
      <c r="AF11" s="5"/>
      <c r="AG11" s="5"/>
      <c r="AH11" s="5"/>
      <c r="AI11" s="53"/>
      <c r="AJ11" s="53"/>
      <c r="AK11" s="53"/>
      <c r="AL11" s="53"/>
      <c r="AM11" s="53"/>
      <c r="AN11" s="53"/>
    </row>
    <row r="12" spans="1:41" x14ac:dyDescent="0.25">
      <c r="A12">
        <v>805</v>
      </c>
      <c r="B12" s="31" t="s">
        <v>103</v>
      </c>
      <c r="E12" s="6">
        <f t="shared" si="3"/>
        <v>51</v>
      </c>
      <c r="F12" s="6">
        <f t="shared" si="4"/>
        <v>25</v>
      </c>
      <c r="G12" s="6">
        <f t="shared" si="4"/>
        <v>0</v>
      </c>
      <c r="H12" s="6"/>
      <c r="I12" s="6"/>
      <c r="J12" s="6"/>
      <c r="K12" s="5">
        <v>40</v>
      </c>
      <c r="L12" s="5">
        <v>24</v>
      </c>
      <c r="M12" s="5"/>
      <c r="N12" s="5"/>
      <c r="O12" s="5"/>
      <c r="P12" s="5"/>
      <c r="Q12" s="5">
        <v>51</v>
      </c>
      <c r="R12" s="5">
        <v>25</v>
      </c>
      <c r="S12" s="5">
        <v>0</v>
      </c>
      <c r="T12" s="5"/>
      <c r="U12" s="5"/>
      <c r="V12" s="5"/>
      <c r="W12" s="6">
        <f t="shared" si="0"/>
        <v>-11</v>
      </c>
      <c r="X12" s="6">
        <f t="shared" si="1"/>
        <v>-1</v>
      </c>
      <c r="Y12" s="6">
        <f t="shared" si="2"/>
        <v>0</v>
      </c>
      <c r="Z12" s="6"/>
      <c r="AA12" s="6"/>
      <c r="AB12" s="6"/>
      <c r="AC12" s="5"/>
      <c r="AD12" s="5"/>
      <c r="AE12" s="5"/>
      <c r="AF12" s="5"/>
      <c r="AG12" s="5"/>
      <c r="AH12" s="5"/>
      <c r="AI12" s="53"/>
      <c r="AJ12" s="53"/>
      <c r="AK12" s="53"/>
      <c r="AL12" s="53"/>
      <c r="AM12" s="53"/>
      <c r="AN12" s="53"/>
    </row>
    <row r="13" spans="1:41" x14ac:dyDescent="0.25">
      <c r="A13">
        <v>1207</v>
      </c>
      <c r="B13" s="31" t="s">
        <v>108</v>
      </c>
      <c r="E13" s="6">
        <f t="shared" si="3"/>
        <v>160</v>
      </c>
      <c r="F13" s="6">
        <f t="shared" si="4"/>
        <v>0</v>
      </c>
      <c r="G13" s="6">
        <f t="shared" si="4"/>
        <v>0</v>
      </c>
      <c r="H13" s="6"/>
      <c r="I13" s="6"/>
      <c r="J13" s="6"/>
      <c r="K13" s="5">
        <v>160</v>
      </c>
      <c r="L13" s="5"/>
      <c r="M13" s="5"/>
      <c r="N13" s="5"/>
      <c r="O13" s="5"/>
      <c r="P13" s="5"/>
      <c r="Q13" s="5">
        <v>160</v>
      </c>
      <c r="R13" s="5">
        <v>0</v>
      </c>
      <c r="S13" s="5">
        <v>0</v>
      </c>
      <c r="T13" s="5"/>
      <c r="U13" s="5"/>
      <c r="V13" s="5"/>
      <c r="W13" s="6">
        <f t="shared" si="0"/>
        <v>0</v>
      </c>
      <c r="X13" s="6">
        <f t="shared" si="1"/>
        <v>0</v>
      </c>
      <c r="Y13" s="6">
        <f t="shared" si="2"/>
        <v>0</v>
      </c>
      <c r="Z13" s="6"/>
      <c r="AA13" s="6"/>
      <c r="AB13" s="6"/>
      <c r="AC13" s="5"/>
      <c r="AD13" s="5"/>
      <c r="AE13" s="5"/>
      <c r="AF13" s="5"/>
      <c r="AG13" s="5"/>
      <c r="AH13" s="5"/>
      <c r="AI13" s="53"/>
      <c r="AJ13" s="53"/>
      <c r="AK13" s="53"/>
      <c r="AL13" s="53"/>
      <c r="AM13" s="53"/>
      <c r="AN13" s="53"/>
    </row>
    <row r="14" spans="1:41" x14ac:dyDescent="0.25">
      <c r="A14">
        <v>1705</v>
      </c>
      <c r="B14" s="31" t="s">
        <v>139</v>
      </c>
      <c r="E14" s="6">
        <f t="shared" si="3"/>
        <v>64</v>
      </c>
      <c r="F14" s="6">
        <f t="shared" ref="F14:G18" si="5">R14+AD14</f>
        <v>0</v>
      </c>
      <c r="G14" s="6">
        <f t="shared" si="5"/>
        <v>0</v>
      </c>
      <c r="H14" s="6"/>
      <c r="I14" s="6"/>
      <c r="J14" s="6"/>
      <c r="K14" s="5">
        <v>168</v>
      </c>
      <c r="L14" s="5"/>
      <c r="M14" s="5"/>
      <c r="N14" s="5"/>
      <c r="O14" s="5"/>
      <c r="P14" s="5"/>
      <c r="Q14" s="5">
        <v>64</v>
      </c>
      <c r="R14" s="5">
        <v>0</v>
      </c>
      <c r="S14" s="5">
        <v>0</v>
      </c>
      <c r="T14" s="5"/>
      <c r="U14" s="5"/>
      <c r="V14" s="5"/>
      <c r="W14" s="6">
        <f t="shared" si="0"/>
        <v>104</v>
      </c>
      <c r="X14" s="6">
        <f t="shared" si="1"/>
        <v>0</v>
      </c>
      <c r="Y14" s="6">
        <f t="shared" si="2"/>
        <v>0</v>
      </c>
      <c r="Z14" s="6"/>
      <c r="AA14" s="6"/>
      <c r="AB14" s="6"/>
      <c r="AC14" s="5"/>
      <c r="AD14" s="5"/>
      <c r="AE14" s="5"/>
      <c r="AF14" s="5"/>
      <c r="AG14" s="5"/>
      <c r="AH14" s="5"/>
      <c r="AI14" s="53"/>
      <c r="AJ14" s="53"/>
      <c r="AK14" s="53"/>
      <c r="AL14" s="53"/>
      <c r="AM14" s="53"/>
      <c r="AN14" s="53"/>
    </row>
    <row r="15" spans="1:41" x14ac:dyDescent="0.25">
      <c r="A15">
        <v>1285</v>
      </c>
      <c r="B15" s="31" t="s">
        <v>112</v>
      </c>
      <c r="E15" s="6">
        <f t="shared" si="3"/>
        <v>0</v>
      </c>
      <c r="F15" s="6">
        <f t="shared" si="5"/>
        <v>17.5</v>
      </c>
      <c r="G15" s="6">
        <f t="shared" si="5"/>
        <v>112</v>
      </c>
      <c r="H15" s="6"/>
      <c r="I15" s="6"/>
      <c r="J15" s="6"/>
      <c r="K15" s="5"/>
      <c r="L15" s="5"/>
      <c r="M15" s="5"/>
      <c r="N15" s="5"/>
      <c r="O15" s="5"/>
      <c r="P15" s="5"/>
      <c r="Q15" s="5">
        <v>0</v>
      </c>
      <c r="R15" s="5">
        <v>17.5</v>
      </c>
      <c r="S15" s="5">
        <v>112</v>
      </c>
      <c r="T15" s="5"/>
      <c r="U15" s="5"/>
      <c r="V15" s="5"/>
      <c r="W15" s="6">
        <f t="shared" si="0"/>
        <v>0</v>
      </c>
      <c r="X15" s="6">
        <f t="shared" si="1"/>
        <v>-17.5</v>
      </c>
      <c r="Y15" s="6">
        <f t="shared" si="2"/>
        <v>-112</v>
      </c>
      <c r="Z15" s="6"/>
      <c r="AA15" s="6"/>
      <c r="AB15" s="6"/>
      <c r="AC15" s="28"/>
      <c r="AD15" s="29"/>
      <c r="AE15" s="30"/>
      <c r="AF15" s="29"/>
      <c r="AG15" s="29"/>
      <c r="AH15" s="29"/>
      <c r="AI15" s="61"/>
      <c r="AJ15" s="62"/>
      <c r="AK15" s="63"/>
      <c r="AL15" s="67"/>
      <c r="AM15" s="67"/>
      <c r="AN15" s="67"/>
    </row>
    <row r="16" spans="1:41" x14ac:dyDescent="0.25">
      <c r="A16">
        <v>1549</v>
      </c>
      <c r="B16" s="31" t="s">
        <v>142</v>
      </c>
      <c r="E16" s="6">
        <f t="shared" si="3"/>
        <v>2</v>
      </c>
      <c r="F16" s="6">
        <f t="shared" si="5"/>
        <v>0</v>
      </c>
      <c r="G16" s="6">
        <f t="shared" si="5"/>
        <v>8</v>
      </c>
      <c r="H16" s="6"/>
      <c r="I16" s="6"/>
      <c r="J16" s="6"/>
      <c r="K16" s="5">
        <v>2</v>
      </c>
      <c r="L16" s="5"/>
      <c r="M16" s="5">
        <v>8</v>
      </c>
      <c r="N16" s="5"/>
      <c r="O16" s="5"/>
      <c r="P16" s="5"/>
      <c r="Q16" s="5">
        <v>2</v>
      </c>
      <c r="R16" s="5">
        <v>0</v>
      </c>
      <c r="S16" s="5">
        <v>8</v>
      </c>
      <c r="T16" s="5"/>
      <c r="U16" s="5"/>
      <c r="V16" s="5"/>
      <c r="W16" s="6">
        <f t="shared" si="0"/>
        <v>0</v>
      </c>
      <c r="X16" s="6">
        <f t="shared" si="1"/>
        <v>0</v>
      </c>
      <c r="Y16" s="6">
        <f t="shared" si="2"/>
        <v>0</v>
      </c>
      <c r="Z16" s="6"/>
      <c r="AA16" s="6"/>
      <c r="AB16" s="6"/>
      <c r="AC16" s="5"/>
      <c r="AD16" s="5"/>
      <c r="AE16" s="5"/>
      <c r="AF16" s="5"/>
      <c r="AG16" s="5"/>
      <c r="AH16" s="5"/>
      <c r="AI16" s="53"/>
      <c r="AJ16" s="53"/>
      <c r="AK16" s="53"/>
      <c r="AL16" s="53"/>
      <c r="AM16" s="53"/>
      <c r="AN16" s="53"/>
    </row>
    <row r="17" spans="1:56" x14ac:dyDescent="0.25">
      <c r="A17">
        <v>1624</v>
      </c>
      <c r="B17" s="31" t="s">
        <v>145</v>
      </c>
      <c r="E17" s="6">
        <f t="shared" si="3"/>
        <v>16</v>
      </c>
      <c r="F17" s="6">
        <f t="shared" si="5"/>
        <v>0</v>
      </c>
      <c r="G17" s="6">
        <f t="shared" si="5"/>
        <v>0</v>
      </c>
      <c r="H17" s="6"/>
      <c r="I17" s="6"/>
      <c r="J17" s="6"/>
      <c r="K17" s="5"/>
      <c r="L17" s="5"/>
      <c r="M17" s="5"/>
      <c r="N17" s="5"/>
      <c r="O17" s="5"/>
      <c r="P17" s="5"/>
      <c r="Q17" s="5">
        <v>16</v>
      </c>
      <c r="R17" s="5">
        <v>0</v>
      </c>
      <c r="S17" s="5">
        <v>0</v>
      </c>
      <c r="T17" s="5"/>
      <c r="U17" s="5"/>
      <c r="V17" s="5"/>
      <c r="W17" s="6">
        <f t="shared" si="0"/>
        <v>-16</v>
      </c>
      <c r="X17" s="6">
        <f t="shared" si="1"/>
        <v>0</v>
      </c>
      <c r="Y17" s="6">
        <f t="shared" si="2"/>
        <v>0</v>
      </c>
      <c r="Z17" s="6"/>
      <c r="AA17" s="6"/>
      <c r="AB17" s="6"/>
      <c r="AC17" s="5"/>
      <c r="AD17" s="5"/>
      <c r="AE17" s="5"/>
      <c r="AF17" s="5"/>
      <c r="AG17" s="5"/>
      <c r="AH17" s="5"/>
      <c r="AI17" s="53"/>
      <c r="AJ17" s="53"/>
      <c r="AK17" s="53"/>
      <c r="AL17" s="53"/>
      <c r="AM17" s="53"/>
      <c r="AN17" s="53"/>
    </row>
    <row r="18" spans="1:56" x14ac:dyDescent="0.25">
      <c r="A18">
        <v>1606</v>
      </c>
      <c r="B18" s="31" t="s">
        <v>141</v>
      </c>
      <c r="E18" s="6">
        <f t="shared" si="3"/>
        <v>2</v>
      </c>
      <c r="F18" s="6">
        <f t="shared" si="5"/>
        <v>2</v>
      </c>
      <c r="G18" s="6">
        <f t="shared" si="5"/>
        <v>8</v>
      </c>
      <c r="H18" s="6"/>
      <c r="I18" s="6"/>
      <c r="J18" s="6"/>
      <c r="K18" s="5">
        <v>2</v>
      </c>
      <c r="L18" s="5">
        <v>2</v>
      </c>
      <c r="M18" s="5">
        <v>8</v>
      </c>
      <c r="N18" s="5"/>
      <c r="O18" s="5"/>
      <c r="P18" s="5"/>
      <c r="Q18" s="5">
        <v>2</v>
      </c>
      <c r="R18" s="5">
        <v>2</v>
      </c>
      <c r="S18" s="5">
        <v>8</v>
      </c>
      <c r="T18" s="5"/>
      <c r="U18" s="5"/>
      <c r="V18" s="5"/>
      <c r="W18" s="6">
        <f t="shared" si="0"/>
        <v>0</v>
      </c>
      <c r="X18" s="6">
        <f t="shared" si="1"/>
        <v>0</v>
      </c>
      <c r="Y18" s="6">
        <f t="shared" si="2"/>
        <v>0</v>
      </c>
      <c r="Z18" s="6"/>
      <c r="AA18" s="6"/>
      <c r="AB18" s="6"/>
      <c r="AC18" s="5"/>
      <c r="AD18" s="5"/>
      <c r="AE18" s="5"/>
      <c r="AF18" s="5"/>
      <c r="AG18" s="5"/>
      <c r="AH18" s="5"/>
      <c r="AI18" s="53"/>
      <c r="AJ18" s="53"/>
      <c r="AK18" s="53"/>
      <c r="AL18" s="53"/>
      <c r="AM18" s="53"/>
      <c r="AN18" s="53"/>
    </row>
    <row r="19" spans="1:56" x14ac:dyDescent="0.25">
      <c r="A19">
        <v>394</v>
      </c>
      <c r="B19" s="32" t="s">
        <v>22</v>
      </c>
      <c r="C19" t="s">
        <v>94</v>
      </c>
      <c r="E19" s="6">
        <f t="shared" ref="E19:E27" si="6">Q19+AC19</f>
        <v>226.75</v>
      </c>
      <c r="F19" s="6">
        <f t="shared" ref="F19:F27" si="7">R19+AD19</f>
        <v>109.25</v>
      </c>
      <c r="G19" s="6">
        <f t="shared" ref="G19:G24" si="8">S19+AE19</f>
        <v>19</v>
      </c>
      <c r="H19" s="6"/>
      <c r="I19" s="6"/>
      <c r="J19" s="6"/>
      <c r="K19" s="5">
        <v>296</v>
      </c>
      <c r="L19" s="5">
        <v>164</v>
      </c>
      <c r="M19" s="5">
        <v>0</v>
      </c>
      <c r="N19" s="5"/>
      <c r="O19" s="5"/>
      <c r="P19" s="5"/>
      <c r="Q19" s="5">
        <v>226.75</v>
      </c>
      <c r="R19" s="5">
        <v>109.25</v>
      </c>
      <c r="S19" s="5">
        <v>19</v>
      </c>
      <c r="T19" s="5"/>
      <c r="U19" s="5"/>
      <c r="V19" s="5"/>
      <c r="W19" s="6">
        <f t="shared" si="0"/>
        <v>0</v>
      </c>
      <c r="X19" s="6">
        <f t="shared" si="1"/>
        <v>0</v>
      </c>
      <c r="Y19" s="6">
        <f t="shared" si="2"/>
        <v>0</v>
      </c>
      <c r="Z19" s="6"/>
      <c r="AA19" s="6"/>
      <c r="AB19" s="6"/>
      <c r="AC19" s="5"/>
      <c r="AD19" s="5"/>
      <c r="AE19" s="5"/>
      <c r="AF19" s="5"/>
      <c r="AG19" s="5"/>
      <c r="AH19" s="5"/>
      <c r="AI19" s="53"/>
      <c r="AJ19" s="53"/>
      <c r="AK19" s="53"/>
      <c r="AL19" s="53"/>
      <c r="AM19" s="53"/>
      <c r="AN19" s="53"/>
    </row>
    <row r="20" spans="1:56" x14ac:dyDescent="0.25">
      <c r="A20">
        <v>395</v>
      </c>
      <c r="B20" s="32" t="s">
        <v>23</v>
      </c>
      <c r="C20" t="s">
        <v>94</v>
      </c>
      <c r="E20" s="6">
        <f t="shared" si="6"/>
        <v>209.5</v>
      </c>
      <c r="F20" s="6">
        <f t="shared" si="7"/>
        <v>146</v>
      </c>
      <c r="G20" s="6">
        <f t="shared" si="8"/>
        <v>48.5</v>
      </c>
      <c r="H20" s="6"/>
      <c r="I20" s="6"/>
      <c r="J20" s="6"/>
      <c r="K20" s="5">
        <v>274</v>
      </c>
      <c r="L20" s="5">
        <v>160</v>
      </c>
      <c r="M20" s="5">
        <v>0</v>
      </c>
      <c r="N20" s="5"/>
      <c r="O20" s="5"/>
      <c r="P20" s="5"/>
      <c r="Q20" s="5">
        <v>209.5</v>
      </c>
      <c r="R20" s="5">
        <v>146</v>
      </c>
      <c r="S20" s="5">
        <v>48.5</v>
      </c>
      <c r="T20" s="5"/>
      <c r="U20" s="5"/>
      <c r="V20" s="5"/>
      <c r="W20" s="6">
        <f t="shared" si="0"/>
        <v>0</v>
      </c>
      <c r="X20" s="6">
        <f t="shared" si="1"/>
        <v>0</v>
      </c>
      <c r="Y20" s="6">
        <f t="shared" si="2"/>
        <v>0</v>
      </c>
      <c r="Z20" s="6"/>
      <c r="AA20" s="6"/>
      <c r="AB20" s="6"/>
      <c r="AC20" s="5"/>
      <c r="AD20" s="5"/>
      <c r="AE20" s="5"/>
      <c r="AF20" s="5"/>
      <c r="AG20" s="5"/>
      <c r="AH20" s="5"/>
      <c r="AI20" s="53"/>
      <c r="AJ20" s="53"/>
      <c r="AK20" s="53"/>
      <c r="AL20" s="53"/>
      <c r="AM20" s="53"/>
      <c r="AN20" s="53"/>
      <c r="AR20" s="77">
        <v>43617</v>
      </c>
    </row>
    <row r="21" spans="1:56" x14ac:dyDescent="0.25">
      <c r="A21">
        <v>396</v>
      </c>
      <c r="B21" s="32" t="s">
        <v>24</v>
      </c>
      <c r="C21" t="s">
        <v>94</v>
      </c>
      <c r="E21" s="6">
        <f t="shared" si="6"/>
        <v>119.25</v>
      </c>
      <c r="F21" s="6">
        <f t="shared" si="7"/>
        <v>49.75</v>
      </c>
      <c r="G21" s="6">
        <f t="shared" si="8"/>
        <v>7</v>
      </c>
      <c r="H21" s="6"/>
      <c r="I21" s="6"/>
      <c r="J21" s="6"/>
      <c r="K21" s="5">
        <v>286</v>
      </c>
      <c r="L21" s="5">
        <v>184</v>
      </c>
      <c r="M21" s="5">
        <v>0</v>
      </c>
      <c r="N21" s="5"/>
      <c r="O21" s="5"/>
      <c r="P21" s="5"/>
      <c r="Q21" s="5">
        <v>119.25</v>
      </c>
      <c r="R21" s="5">
        <v>49.75</v>
      </c>
      <c r="S21" s="5">
        <v>7</v>
      </c>
      <c r="T21" s="5"/>
      <c r="U21" s="5"/>
      <c r="V21" s="5"/>
      <c r="W21" s="6">
        <f t="shared" si="0"/>
        <v>0</v>
      </c>
      <c r="X21" s="6">
        <f t="shared" si="1"/>
        <v>0</v>
      </c>
      <c r="Y21" s="6">
        <f t="shared" si="2"/>
        <v>0</v>
      </c>
      <c r="Z21" s="6"/>
      <c r="AA21" s="6"/>
      <c r="AB21" s="6"/>
      <c r="AC21" s="5"/>
      <c r="AD21" s="5"/>
      <c r="AE21" s="5"/>
      <c r="AF21" s="5"/>
      <c r="AG21" s="5"/>
      <c r="AH21" s="5"/>
      <c r="AI21" s="53"/>
      <c r="AJ21" s="53"/>
      <c r="AK21" s="53"/>
      <c r="AL21" s="53"/>
      <c r="AM21" s="53"/>
      <c r="AN21" s="53"/>
    </row>
    <row r="22" spans="1:56" x14ac:dyDescent="0.25">
      <c r="A22">
        <v>397</v>
      </c>
      <c r="B22" s="32" t="s">
        <v>25</v>
      </c>
      <c r="C22" t="s">
        <v>94</v>
      </c>
      <c r="E22" s="6">
        <f t="shared" si="6"/>
        <v>146.5</v>
      </c>
      <c r="F22" s="6">
        <f t="shared" si="7"/>
        <v>83.5</v>
      </c>
      <c r="G22" s="6">
        <f t="shared" si="8"/>
        <v>8.5</v>
      </c>
      <c r="H22" s="6"/>
      <c r="I22" s="6"/>
      <c r="J22" s="6"/>
      <c r="K22" s="5">
        <v>298</v>
      </c>
      <c r="L22" s="5">
        <v>192</v>
      </c>
      <c r="M22" s="5">
        <v>0</v>
      </c>
      <c r="N22" s="5"/>
      <c r="O22" s="5"/>
      <c r="P22" s="5"/>
      <c r="Q22" s="5">
        <v>146.5</v>
      </c>
      <c r="R22" s="5">
        <v>83.5</v>
      </c>
      <c r="S22" s="5">
        <v>8.5</v>
      </c>
      <c r="T22" s="5"/>
      <c r="U22" s="5"/>
      <c r="V22" s="5"/>
      <c r="W22" s="6">
        <f t="shared" si="0"/>
        <v>0</v>
      </c>
      <c r="X22" s="6">
        <f t="shared" si="1"/>
        <v>0</v>
      </c>
      <c r="Y22" s="6">
        <f t="shared" si="2"/>
        <v>0</v>
      </c>
      <c r="Z22" s="6"/>
      <c r="AA22" s="6"/>
      <c r="AB22" s="6"/>
      <c r="AC22" s="5"/>
      <c r="AD22" s="5"/>
      <c r="AE22" s="5"/>
      <c r="AF22" s="5"/>
      <c r="AG22" s="5"/>
      <c r="AH22" s="5"/>
      <c r="AI22" s="53"/>
      <c r="AJ22" s="53"/>
      <c r="AK22" s="53"/>
      <c r="AL22" s="53"/>
      <c r="AM22" s="53"/>
      <c r="AN22" s="53"/>
    </row>
    <row r="23" spans="1:56" x14ac:dyDescent="0.25">
      <c r="A23" s="11">
        <v>1282</v>
      </c>
      <c r="B23" s="46" t="str">
        <f>IFERROR(VLOOKUP($A23,'SETA AVAN'!$A$2:$H$140,4,FALSE),"")</f>
        <v>Análisis de código, creación y configuración entorno desarrollo Aplicativo INCENTIVA</v>
      </c>
      <c r="C23" s="11" t="str">
        <f>IFERROR(VLOOKUP($A23,'SETA AVAN'!$A$2:$H$140,3,FALSE),"")</f>
        <v>Nueva</v>
      </c>
      <c r="D23" s="11" t="str">
        <f>IFERROR(VLOOKUP($A23,'SETA AVAN'!$A$2:$H$140,2,FALSE),"")</f>
        <v>ALT: Alta de aplicaciones</v>
      </c>
      <c r="E23" s="27">
        <f t="shared" ref="E23:F25" si="9">Q23+AC23</f>
        <v>7</v>
      </c>
      <c r="F23" s="27">
        <f t="shared" si="9"/>
        <v>7</v>
      </c>
      <c r="G23" s="27">
        <f t="shared" si="8"/>
        <v>79.5</v>
      </c>
      <c r="H23" s="27">
        <f t="shared" ref="H23:J24" si="10">T23+AF23</f>
        <v>7</v>
      </c>
      <c r="I23" s="27">
        <f t="shared" si="10"/>
        <v>0</v>
      </c>
      <c r="J23" s="27">
        <f t="shared" si="10"/>
        <v>0</v>
      </c>
      <c r="K23" s="11">
        <f>IFERROR(VLOOKUP($A23,'SETA AVAN'!$A$2:$H$140,5,FALSE),"")</f>
        <v>148</v>
      </c>
      <c r="L23" s="11">
        <f>IFERROR(VLOOKUP($A23,'SETA AVAN'!$A$2:$H$140,6,FALSE),"")</f>
        <v>96</v>
      </c>
      <c r="M23" s="11">
        <f>IFERROR(VLOOKUP($A23,'SETA AVAN'!$A$2:$H$140,7,FALSE),"")</f>
        <v>176</v>
      </c>
      <c r="N23" s="45"/>
      <c r="O23" s="45"/>
      <c r="P23" s="45"/>
      <c r="Q23" s="45">
        <v>7</v>
      </c>
      <c r="R23" s="45">
        <v>0</v>
      </c>
      <c r="S23" s="45">
        <v>79.5</v>
      </c>
      <c r="T23" s="45"/>
      <c r="U23" s="45"/>
      <c r="V23" s="45"/>
      <c r="W23" s="6">
        <f t="shared" si="0"/>
        <v>141</v>
      </c>
      <c r="X23" s="6">
        <f t="shared" si="1"/>
        <v>89</v>
      </c>
      <c r="Y23" s="6">
        <f t="shared" si="2"/>
        <v>96.5</v>
      </c>
      <c r="Z23" s="6"/>
      <c r="AA23" s="6"/>
      <c r="AB23" s="6"/>
      <c r="AC23" s="47">
        <f t="shared" ref="AC23:AC47" si="11">AI23</f>
        <v>0</v>
      </c>
      <c r="AD23" s="48">
        <f t="shared" ref="AD23:AH25" si="12">AJ23</f>
        <v>7</v>
      </c>
      <c r="AE23" s="49">
        <f t="shared" si="12"/>
        <v>0</v>
      </c>
      <c r="AF23" s="48">
        <f t="shared" si="12"/>
        <v>7</v>
      </c>
      <c r="AG23" s="48">
        <f t="shared" si="12"/>
        <v>0</v>
      </c>
      <c r="AH23" s="48">
        <f t="shared" si="12"/>
        <v>0</v>
      </c>
      <c r="AI23" s="55"/>
      <c r="AJ23" s="56">
        <v>7</v>
      </c>
      <c r="AK23" s="57"/>
      <c r="AL23" s="59">
        <v>7</v>
      </c>
      <c r="AM23" s="59"/>
      <c r="AN23" s="59"/>
      <c r="AO23" s="6">
        <f>SUM(AI23:AN23)</f>
        <v>14</v>
      </c>
      <c r="AQ23">
        <f>IFERROR(VLOOKUP($A23,'SETA AVAN'!$A$2:$Z$140,9,FALSE),"")</f>
        <v>0</v>
      </c>
      <c r="AR23" s="77">
        <f>$AR$20</f>
        <v>43617</v>
      </c>
      <c r="AS23" t="str">
        <f>D23</f>
        <v>ALT: Alta de aplicaciones</v>
      </c>
      <c r="AT23">
        <f>A23</f>
        <v>1282</v>
      </c>
      <c r="AU23" t="str">
        <f>IF(AQ23=0,"",AQ23)</f>
        <v/>
      </c>
      <c r="AV23" t="str">
        <f>B23</f>
        <v>Análisis de código, creación y configuración entorno desarrollo Aplicativo INCENTIVA</v>
      </c>
      <c r="AW23" t="str">
        <f>IFERROR(VLOOKUP($A23,'SETA AVAN'!$A$2:$Z$140,10,FALSE),"")</f>
        <v>DES-INCENTIVA</v>
      </c>
      <c r="AX23" s="6">
        <f>AC23</f>
        <v>0</v>
      </c>
      <c r="AY23" s="6">
        <f>AD23</f>
        <v>7</v>
      </c>
      <c r="AZ23" s="6">
        <f>AE23</f>
        <v>0</v>
      </c>
      <c r="BB23" s="6">
        <f>AF23</f>
        <v>7</v>
      </c>
      <c r="BC23" s="6">
        <f>AG23</f>
        <v>0</v>
      </c>
      <c r="BD23" s="6">
        <f>AH23</f>
        <v>0</v>
      </c>
    </row>
    <row r="24" spans="1:56" x14ac:dyDescent="0.25">
      <c r="A24" s="11">
        <v>1279</v>
      </c>
      <c r="B24" s="46" t="str">
        <f>IFERROR(VLOOKUP($A24,'SETA AVAN'!$A$2:$H$140,4,FALSE),"")</f>
        <v>Análisis de código, creación y configuración entorno desarrollo Aplicativo SANCIONA</v>
      </c>
      <c r="C24" s="11" t="str">
        <f>IFERROR(VLOOKUP($A24,'SETA AVAN'!$A$2:$H$140,3,FALSE),"")</f>
        <v>Nueva</v>
      </c>
      <c r="D24" s="11" t="str">
        <f>IFERROR(VLOOKUP($A24,'SETA AVAN'!$A$2:$H$140,2,FALSE),"")</f>
        <v>ALT: Alta de aplicaciones</v>
      </c>
      <c r="E24" s="27">
        <f t="shared" si="9"/>
        <v>12</v>
      </c>
      <c r="F24" s="27">
        <f t="shared" si="9"/>
        <v>7</v>
      </c>
      <c r="G24" s="27">
        <f t="shared" si="8"/>
        <v>124</v>
      </c>
      <c r="H24" s="27">
        <f t="shared" si="10"/>
        <v>7</v>
      </c>
      <c r="I24" s="27">
        <f t="shared" si="10"/>
        <v>0</v>
      </c>
      <c r="J24" s="27">
        <f t="shared" si="10"/>
        <v>0</v>
      </c>
      <c r="K24" s="11">
        <f>IFERROR(VLOOKUP($A24,'SETA AVAN'!$A$2:$H$140,5,FALSE),"")</f>
        <v>148</v>
      </c>
      <c r="L24" s="11">
        <f>IFERROR(VLOOKUP($A24,'SETA AVAN'!$A$2:$H$140,6,FALSE),"")</f>
        <v>96</v>
      </c>
      <c r="M24" s="11">
        <f>IFERROR(VLOOKUP($A24,'SETA AVAN'!$A$2:$H$140,7,FALSE),"")</f>
        <v>176</v>
      </c>
      <c r="N24" s="45"/>
      <c r="O24" s="45"/>
      <c r="P24" s="45"/>
      <c r="Q24" s="45">
        <v>12</v>
      </c>
      <c r="R24" s="45">
        <v>0</v>
      </c>
      <c r="S24" s="45">
        <v>124</v>
      </c>
      <c r="T24" s="45"/>
      <c r="U24" s="45"/>
      <c r="V24" s="45"/>
      <c r="W24" s="6">
        <f t="shared" si="0"/>
        <v>136</v>
      </c>
      <c r="X24" s="6">
        <f t="shared" si="1"/>
        <v>89</v>
      </c>
      <c r="Y24" s="6">
        <f t="shared" si="2"/>
        <v>52</v>
      </c>
      <c r="Z24" s="6"/>
      <c r="AA24" s="6"/>
      <c r="AB24" s="6"/>
      <c r="AC24" s="50">
        <f t="shared" si="11"/>
        <v>0</v>
      </c>
      <c r="AD24" s="51">
        <f t="shared" si="12"/>
        <v>7</v>
      </c>
      <c r="AE24" s="52">
        <f t="shared" si="12"/>
        <v>0</v>
      </c>
      <c r="AF24" s="51">
        <f t="shared" si="12"/>
        <v>7</v>
      </c>
      <c r="AG24" s="51">
        <f t="shared" si="12"/>
        <v>0</v>
      </c>
      <c r="AH24" s="51">
        <f t="shared" si="12"/>
        <v>0</v>
      </c>
      <c r="AI24" s="58"/>
      <c r="AJ24" s="59">
        <v>7</v>
      </c>
      <c r="AK24" s="60"/>
      <c r="AL24" s="59">
        <v>7</v>
      </c>
      <c r="AM24" s="59"/>
      <c r="AN24" s="59"/>
      <c r="AO24" s="6">
        <f>SUM(AI24:AN24)</f>
        <v>14</v>
      </c>
      <c r="AQ24">
        <f>IFERROR(VLOOKUP($A24,'SETA AVAN'!$A$2:$Z$140,9,FALSE),"")</f>
        <v>0</v>
      </c>
      <c r="AR24" s="77">
        <f t="shared" ref="AR24:AR47" si="13">$AR$20</f>
        <v>43617</v>
      </c>
      <c r="AS24" t="str">
        <f t="shared" ref="AS24:AS47" si="14">D24</f>
        <v>ALT: Alta de aplicaciones</v>
      </c>
      <c r="AT24">
        <f t="shared" ref="AT24:AT47" si="15">A24</f>
        <v>1279</v>
      </c>
      <c r="AU24" t="str">
        <f t="shared" ref="AU24:AU47" si="16">IF(AQ24=0,"",AQ24)</f>
        <v/>
      </c>
      <c r="AV24" t="str">
        <f t="shared" ref="AV24:AV47" si="17">B24</f>
        <v>Análisis de código, creación y configuración entorno desarrollo Aplicativo SANCIONA</v>
      </c>
      <c r="AW24" t="str">
        <f>IFERROR(VLOOKUP($A24,'SETA AVAN'!$A$2:$Z$140,10,FALSE),"")</f>
        <v>DES-SANCIONA</v>
      </c>
      <c r="AX24" s="6">
        <f t="shared" ref="AX24:AX47" si="18">AC24</f>
        <v>0</v>
      </c>
      <c r="AY24" s="6">
        <f t="shared" ref="AY24:AY47" si="19">AD24</f>
        <v>7</v>
      </c>
      <c r="AZ24" s="6">
        <f t="shared" ref="AZ24:AZ47" si="20">AE24</f>
        <v>0</v>
      </c>
      <c r="BB24" s="6">
        <f t="shared" ref="BB24:BB47" si="21">AF24</f>
        <v>7</v>
      </c>
      <c r="BC24" s="6">
        <f t="shared" ref="BC24:BC47" si="22">AG24</f>
        <v>0</v>
      </c>
      <c r="BD24" s="6">
        <f t="shared" ref="BD24:BD47" si="23">AH24</f>
        <v>0</v>
      </c>
    </row>
    <row r="25" spans="1:56" x14ac:dyDescent="0.25">
      <c r="A25" s="11">
        <v>1276</v>
      </c>
      <c r="B25" s="46" t="str">
        <f>IFERROR(VLOOKUP($A25,'SETA AVAN'!$A$2:$H$140,4,FALSE),"")</f>
        <v>Análisis de código, creación y configuración entorno desarrollo Aplicativo ORION</v>
      </c>
      <c r="C25" s="11" t="str">
        <f>IFERROR(VLOOKUP($A25,'SETA AVAN'!$A$2:$H$140,3,FALSE),"")</f>
        <v>Nueva</v>
      </c>
      <c r="D25" s="11" t="str">
        <f>IFERROR(VLOOKUP($A25,'SETA AVAN'!$A$2:$H$140,2,FALSE),"")</f>
        <v>ALT: Alta de aplicaciones</v>
      </c>
      <c r="E25" s="27">
        <f t="shared" si="9"/>
        <v>8</v>
      </c>
      <c r="F25" s="27">
        <f t="shared" si="9"/>
        <v>0</v>
      </c>
      <c r="G25" s="27">
        <f t="shared" ref="G25:G47" si="24">S25+AE25</f>
        <v>96.5</v>
      </c>
      <c r="H25" s="27">
        <f t="shared" ref="H25:H47" si="25">T25+AF25</f>
        <v>9</v>
      </c>
      <c r="I25" s="27">
        <f t="shared" ref="I25:I47" si="26">U25+AG25</f>
        <v>0</v>
      </c>
      <c r="J25" s="27">
        <f t="shared" ref="J25:J47" si="27">V25+AH25</f>
        <v>0</v>
      </c>
      <c r="K25" s="11">
        <f>IFERROR(VLOOKUP($A25,'SETA AVAN'!$A$2:$H$140,5,FALSE),"")</f>
        <v>148</v>
      </c>
      <c r="L25" s="11">
        <f>IFERROR(VLOOKUP($A25,'SETA AVAN'!$A$2:$H$140,6,FALSE),"")</f>
        <v>96</v>
      </c>
      <c r="M25" s="11">
        <f>IFERROR(VLOOKUP($A25,'SETA AVAN'!$A$2:$H$140,7,FALSE),"")</f>
        <v>176</v>
      </c>
      <c r="N25" s="45"/>
      <c r="O25" s="45"/>
      <c r="P25" s="45"/>
      <c r="Q25" s="45">
        <v>8</v>
      </c>
      <c r="R25" s="45">
        <v>0</v>
      </c>
      <c r="S25" s="45">
        <v>96.5</v>
      </c>
      <c r="T25" s="45"/>
      <c r="U25" s="45"/>
      <c r="V25" s="45"/>
      <c r="W25" s="6">
        <f t="shared" si="0"/>
        <v>140</v>
      </c>
      <c r="X25" s="6">
        <f t="shared" si="1"/>
        <v>96</v>
      </c>
      <c r="Y25" s="6">
        <f t="shared" si="2"/>
        <v>79.5</v>
      </c>
      <c r="Z25" s="6"/>
      <c r="AA25" s="6"/>
      <c r="AB25" s="6"/>
      <c r="AC25" s="50">
        <f t="shared" si="11"/>
        <v>0</v>
      </c>
      <c r="AD25" s="51">
        <f t="shared" si="12"/>
        <v>0</v>
      </c>
      <c r="AE25" s="52">
        <f t="shared" si="12"/>
        <v>0</v>
      </c>
      <c r="AF25" s="51">
        <f t="shared" si="12"/>
        <v>9</v>
      </c>
      <c r="AG25" s="51">
        <f t="shared" si="12"/>
        <v>0</v>
      </c>
      <c r="AH25" s="51">
        <f t="shared" si="12"/>
        <v>0</v>
      </c>
      <c r="AI25" s="58"/>
      <c r="AJ25" s="59"/>
      <c r="AK25" s="60"/>
      <c r="AL25" s="59">
        <v>9</v>
      </c>
      <c r="AM25" s="59"/>
      <c r="AN25" s="59"/>
      <c r="AO25" s="6">
        <f>SUM(AI25:AN25)</f>
        <v>9</v>
      </c>
      <c r="AQ25">
        <f>IFERROR(VLOOKUP($A25,'SETA AVAN'!$A$2:$Z$140,9,FALSE),"")</f>
        <v>0</v>
      </c>
      <c r="AR25" s="77">
        <f t="shared" si="13"/>
        <v>43617</v>
      </c>
      <c r="AS25" t="str">
        <f t="shared" si="14"/>
        <v>ALT: Alta de aplicaciones</v>
      </c>
      <c r="AT25">
        <f t="shared" si="15"/>
        <v>1276</v>
      </c>
      <c r="AU25" t="str">
        <f t="shared" si="16"/>
        <v/>
      </c>
      <c r="AV25" t="str">
        <f t="shared" si="17"/>
        <v>Análisis de código, creación y configuración entorno desarrollo Aplicativo ORION</v>
      </c>
      <c r="AW25" t="str">
        <f>IFERROR(VLOOKUP($A25,'SETA AVAN'!$A$2:$Z$140,10,FALSE),"")</f>
        <v>DES-ORION</v>
      </c>
      <c r="AX25" s="6">
        <f t="shared" si="18"/>
        <v>0</v>
      </c>
      <c r="AY25" s="6">
        <f t="shared" si="19"/>
        <v>0</v>
      </c>
      <c r="AZ25" s="6">
        <f t="shared" si="20"/>
        <v>0</v>
      </c>
      <c r="BB25" s="6">
        <f t="shared" si="21"/>
        <v>9</v>
      </c>
      <c r="BC25" s="6">
        <f t="shared" si="22"/>
        <v>0</v>
      </c>
      <c r="BD25" s="6">
        <f t="shared" si="23"/>
        <v>0</v>
      </c>
    </row>
    <row r="26" spans="1:56" x14ac:dyDescent="0.25">
      <c r="A26" s="11">
        <v>2251</v>
      </c>
      <c r="B26" s="46" t="str">
        <f>IFERROR(VLOOKUP($A26,'SETA AVAN'!$A$2:$H$140,4,FALSE),"")</f>
        <v>[APLICACIONES][HORIZONTAL] Despliegue en producción de la versión Firmantes (todos los aplicativos)</v>
      </c>
      <c r="C26" s="11" t="str">
        <f>IFERROR(VLOOKUP($A26,'SETA AVAN'!$A$2:$H$140,3,FALSE),"")</f>
        <v>Nueva</v>
      </c>
      <c r="D26" s="11" t="str">
        <f>IFERROR(VLOOKUP($A26,'SETA AVAN'!$A$2:$H$140,2,FALSE),"")</f>
        <v>STEC: Soporte Técnico</v>
      </c>
      <c r="E26" s="27">
        <f t="shared" si="6"/>
        <v>0</v>
      </c>
      <c r="F26" s="27">
        <f t="shared" si="7"/>
        <v>8</v>
      </c>
      <c r="G26" s="27">
        <f>S26+AE26</f>
        <v>8</v>
      </c>
      <c r="H26" s="27">
        <f>T26+AF26</f>
        <v>24</v>
      </c>
      <c r="I26" s="27">
        <f>U26+AG26</f>
        <v>0</v>
      </c>
      <c r="J26" s="27">
        <f>V26+AH26</f>
        <v>0</v>
      </c>
      <c r="K26" s="11">
        <f>IFERROR(VLOOKUP($A26,'SETA AVAN'!$A$2:$H$140,5,FALSE),"")</f>
        <v>8</v>
      </c>
      <c r="L26" s="11">
        <f>IFERROR(VLOOKUP($A26,'SETA AVAN'!$A$2:$H$140,6,FALSE),"")</f>
        <v>8</v>
      </c>
      <c r="M26" s="11">
        <f>IFERROR(VLOOKUP($A26,'SETA AVAN'!$A$2:$H$140,7,FALSE),"")</f>
        <v>8</v>
      </c>
      <c r="N26" s="45"/>
      <c r="O26" s="45"/>
      <c r="P26" s="45"/>
      <c r="Q26" s="45"/>
      <c r="R26" s="45"/>
      <c r="S26" s="45"/>
      <c r="T26" s="45"/>
      <c r="U26" s="45"/>
      <c r="V26" s="45"/>
      <c r="W26" s="6"/>
      <c r="X26" s="6"/>
      <c r="Y26" s="6"/>
      <c r="Z26" s="6"/>
      <c r="AA26" s="6"/>
      <c r="AB26" s="6"/>
      <c r="AC26" s="68">
        <f t="shared" si="11"/>
        <v>0</v>
      </c>
      <c r="AD26" s="51">
        <f t="shared" ref="AD26:AH41" si="28">AJ26</f>
        <v>8</v>
      </c>
      <c r="AE26" s="52">
        <f t="shared" si="28"/>
        <v>8</v>
      </c>
      <c r="AF26" s="51">
        <f t="shared" si="28"/>
        <v>24</v>
      </c>
      <c r="AG26" s="51">
        <f t="shared" si="28"/>
        <v>0</v>
      </c>
      <c r="AH26" s="51">
        <f t="shared" si="28"/>
        <v>0</v>
      </c>
      <c r="AI26" s="58">
        <v>0</v>
      </c>
      <c r="AJ26" s="69">
        <v>8</v>
      </c>
      <c r="AK26" s="70">
        <v>8</v>
      </c>
      <c r="AL26" s="59">
        <v>24</v>
      </c>
      <c r="AM26" s="59"/>
      <c r="AN26" s="59"/>
      <c r="AO26" s="6">
        <f>SUM(AI26:AN26)</f>
        <v>40</v>
      </c>
      <c r="AQ26">
        <f>IFERROR(VLOOKUP($A26,'SETA AVAN'!$A$2:$Z$140,9,FALSE),"")</f>
        <v>0</v>
      </c>
      <c r="AR26" s="77">
        <f t="shared" si="13"/>
        <v>43617</v>
      </c>
      <c r="AS26" t="str">
        <f t="shared" si="14"/>
        <v>STEC: Soporte Técnico</v>
      </c>
      <c r="AT26">
        <f t="shared" si="15"/>
        <v>2251</v>
      </c>
      <c r="AU26" t="str">
        <f t="shared" si="16"/>
        <v/>
      </c>
      <c r="AV26" t="str">
        <f t="shared" si="17"/>
        <v>[APLICACIONES][HORIZONTAL] Despliegue en producción de la versión Firmantes (todos los aplicativos)</v>
      </c>
      <c r="AW26" t="str">
        <f>IFERROR(VLOOKUP($A26,'SETA AVAN'!$A$2:$Z$140,10,FALSE),"")</f>
        <v>DES-PRESENTA-HORIZONTAL</v>
      </c>
      <c r="AX26" s="6">
        <f t="shared" si="18"/>
        <v>0</v>
      </c>
      <c r="AY26" s="6">
        <f t="shared" si="19"/>
        <v>8</v>
      </c>
      <c r="AZ26" s="6">
        <f t="shared" si="20"/>
        <v>8</v>
      </c>
      <c r="BB26" s="6">
        <f t="shared" si="21"/>
        <v>24</v>
      </c>
      <c r="BC26" s="6">
        <f t="shared" si="22"/>
        <v>0</v>
      </c>
      <c r="BD26" s="6">
        <f t="shared" si="23"/>
        <v>0</v>
      </c>
    </row>
    <row r="27" spans="1:56" x14ac:dyDescent="0.25">
      <c r="A27" s="11">
        <v>1858</v>
      </c>
      <c r="B27" s="46" t="s">
        <v>146</v>
      </c>
      <c r="C27" s="11" t="str">
        <f>IFERROR(VLOOKUP($A27,'SETA AVAN'!$A$2:$H$140,3,FALSE),"")</f>
        <v>Asignado a responsable</v>
      </c>
      <c r="D27" s="11" t="str">
        <f>IFERROR(VLOOKUP($A27,'SETA AVAN'!$A$2:$H$140,2,FALSE),"")</f>
        <v>NDS: Plan de proyecto</v>
      </c>
      <c r="E27" s="27">
        <f t="shared" si="6"/>
        <v>0</v>
      </c>
      <c r="F27" s="27">
        <f t="shared" si="7"/>
        <v>24</v>
      </c>
      <c r="G27" s="27">
        <f t="shared" si="24"/>
        <v>56</v>
      </c>
      <c r="H27" s="27">
        <f t="shared" si="25"/>
        <v>120</v>
      </c>
      <c r="I27" s="27">
        <f t="shared" si="26"/>
        <v>0</v>
      </c>
      <c r="J27" s="27">
        <f t="shared" si="27"/>
        <v>0</v>
      </c>
      <c r="K27" s="11">
        <f>IFERROR(VLOOKUP($A27,'SETA AVAN'!$A$2:$H$140,5,FALSE),"")</f>
        <v>0</v>
      </c>
      <c r="L27" s="11">
        <f>IFERROR(VLOOKUP($A27,'SETA AVAN'!$A$2:$H$140,6,FALSE),"")</f>
        <v>0</v>
      </c>
      <c r="M27" s="11">
        <f>IFERROR(VLOOKUP($A27,'SETA AVAN'!$A$2:$H$140,7,FALSE),"")</f>
        <v>0</v>
      </c>
      <c r="N27" s="45"/>
      <c r="O27" s="45"/>
      <c r="P27" s="45"/>
      <c r="Q27" s="45">
        <v>0</v>
      </c>
      <c r="R27" s="45">
        <v>24</v>
      </c>
      <c r="S27" s="45">
        <v>56</v>
      </c>
      <c r="T27" s="45">
        <v>24</v>
      </c>
      <c r="U27" s="45"/>
      <c r="V27" s="45"/>
      <c r="W27" s="6">
        <f t="shared" si="0"/>
        <v>0</v>
      </c>
      <c r="X27" s="6">
        <f t="shared" si="1"/>
        <v>-24</v>
      </c>
      <c r="Y27" s="6">
        <f t="shared" si="2"/>
        <v>-56</v>
      </c>
      <c r="Z27" s="6"/>
      <c r="AA27" s="6"/>
      <c r="AB27" s="6"/>
      <c r="AC27" s="68">
        <f t="shared" si="11"/>
        <v>0</v>
      </c>
      <c r="AD27" s="51">
        <f t="shared" si="28"/>
        <v>0</v>
      </c>
      <c r="AE27" s="52">
        <f t="shared" si="28"/>
        <v>0</v>
      </c>
      <c r="AF27" s="51">
        <f t="shared" si="28"/>
        <v>96</v>
      </c>
      <c r="AG27" s="51">
        <f t="shared" si="28"/>
        <v>0</v>
      </c>
      <c r="AH27" s="51">
        <f t="shared" si="28"/>
        <v>0</v>
      </c>
      <c r="AI27" s="58">
        <v>0</v>
      </c>
      <c r="AJ27" s="59"/>
      <c r="AK27" s="60"/>
      <c r="AL27" s="59">
        <v>96</v>
      </c>
      <c r="AM27" s="59"/>
      <c r="AN27" s="59"/>
      <c r="AO27" s="6">
        <f>SUM(AI27:AN27)</f>
        <v>96</v>
      </c>
      <c r="AQ27">
        <f>IFERROR(VLOOKUP($A27,'SETA AVAN'!$A$2:$Z$140,9,FALSE),"")</f>
        <v>0</v>
      </c>
      <c r="AR27" s="77">
        <f t="shared" si="13"/>
        <v>43617</v>
      </c>
      <c r="AS27" t="str">
        <f t="shared" si="14"/>
        <v>NDS: Plan de proyecto</v>
      </c>
      <c r="AT27">
        <f t="shared" si="15"/>
        <v>1858</v>
      </c>
      <c r="AU27" t="str">
        <f t="shared" si="16"/>
        <v/>
      </c>
      <c r="AV27" t="str">
        <f t="shared" si="17"/>
        <v>[1837-NDS-001-19.05]: Evolución del aplicativo PHAROS</v>
      </c>
      <c r="AW27" t="str">
        <f>IFERROR(VLOOKUP($A27,'SETA AVAN'!$A$2:$Z$140,10,FALSE),"")</f>
        <v>DES-PHAROS</v>
      </c>
      <c r="AX27" s="6">
        <f t="shared" si="18"/>
        <v>0</v>
      </c>
      <c r="AY27" s="6">
        <f t="shared" si="19"/>
        <v>0</v>
      </c>
      <c r="AZ27" s="6">
        <f t="shared" si="20"/>
        <v>0</v>
      </c>
      <c r="BB27" s="6">
        <f t="shared" si="21"/>
        <v>96</v>
      </c>
      <c r="BC27" s="6">
        <f t="shared" si="22"/>
        <v>0</v>
      </c>
      <c r="BD27" s="6">
        <f t="shared" si="23"/>
        <v>0</v>
      </c>
    </row>
    <row r="28" spans="1:56" x14ac:dyDescent="0.25">
      <c r="A28" s="11">
        <v>1966</v>
      </c>
      <c r="B28" s="11" t="str">
        <f>IFERROR(VLOOKUP($A28,'SETA AVAN'!$A$2:$H$140,4,FALSE),"")</f>
        <v>[APLICACIONES][RSCL] Mejora del Log</v>
      </c>
      <c r="C28" s="11" t="str">
        <f>IFERROR(VLOOKUP($A28,'SETA AVAN'!$A$2:$H$140,3,FALSE),"")</f>
        <v>Resuelta</v>
      </c>
      <c r="D28" s="11" t="str">
        <f>IFERROR(VLOOKUP($A28,'SETA AVAN'!$A$2:$H$140,2,FALSE),"")</f>
        <v>EVO: Evolutivo</v>
      </c>
      <c r="E28" s="27">
        <f t="shared" ref="E28:E33" si="29">Q28+AC28</f>
        <v>0</v>
      </c>
      <c r="F28" s="27">
        <f t="shared" ref="F28:F33" si="30">R28+AD28</f>
        <v>16</v>
      </c>
      <c r="G28" s="27">
        <f t="shared" si="24"/>
        <v>52</v>
      </c>
      <c r="H28" s="27">
        <f t="shared" si="25"/>
        <v>12</v>
      </c>
      <c r="I28" s="27">
        <f t="shared" si="26"/>
        <v>0</v>
      </c>
      <c r="J28" s="27">
        <f t="shared" si="27"/>
        <v>0</v>
      </c>
      <c r="K28" s="11">
        <f>IFERROR(VLOOKUP($A28,'SETA AVAN'!$A$2:$H$140,5,FALSE),"")</f>
        <v>10</v>
      </c>
      <c r="L28" s="11">
        <f>IFERROR(VLOOKUP($A28,'SETA AVAN'!$A$2:$H$140,6,FALSE),"")</f>
        <v>19</v>
      </c>
      <c r="M28" s="11">
        <f>IFERROR(VLOOKUP($A28,'SETA AVAN'!$A$2:$H$140,7,FALSE),"")</f>
        <v>48</v>
      </c>
      <c r="N28" s="11"/>
      <c r="O28" s="11"/>
      <c r="P28" s="11"/>
      <c r="Q28" s="45"/>
      <c r="R28" s="45"/>
      <c r="S28" s="45"/>
      <c r="T28" s="45"/>
      <c r="U28" s="45"/>
      <c r="V28" s="45"/>
      <c r="W28" s="6">
        <f t="shared" si="0"/>
        <v>0</v>
      </c>
      <c r="X28" s="6">
        <f t="shared" si="1"/>
        <v>0</v>
      </c>
      <c r="Y28" s="6">
        <f t="shared" si="2"/>
        <v>0</v>
      </c>
      <c r="Z28" s="6"/>
      <c r="AA28" s="6"/>
      <c r="AB28" s="6"/>
      <c r="AC28" s="50">
        <f t="shared" si="11"/>
        <v>0</v>
      </c>
      <c r="AD28" s="51">
        <f t="shared" si="28"/>
        <v>16</v>
      </c>
      <c r="AE28" s="52">
        <f t="shared" si="28"/>
        <v>52</v>
      </c>
      <c r="AF28" s="51">
        <f t="shared" si="28"/>
        <v>12</v>
      </c>
      <c r="AG28" s="51">
        <f t="shared" si="28"/>
        <v>0</v>
      </c>
      <c r="AH28" s="51">
        <f t="shared" si="28"/>
        <v>0</v>
      </c>
      <c r="AI28" s="58"/>
      <c r="AJ28" s="59">
        <v>16</v>
      </c>
      <c r="AK28" s="60">
        <v>52</v>
      </c>
      <c r="AL28" s="59">
        <v>12</v>
      </c>
      <c r="AM28" s="59"/>
      <c r="AN28" s="59"/>
      <c r="AO28" s="6">
        <f t="shared" ref="AO28:AO47" si="31">SUM(AI28:AN28)</f>
        <v>80</v>
      </c>
      <c r="AQ28">
        <f>IFERROR(VLOOKUP($A28,'SETA AVAN'!$A$2:$Z$140,9,FALSE),"")</f>
        <v>0</v>
      </c>
      <c r="AR28" s="77">
        <f t="shared" si="13"/>
        <v>43617</v>
      </c>
      <c r="AS28" t="str">
        <f t="shared" si="14"/>
        <v>EVO: Evolutivo</v>
      </c>
      <c r="AT28">
        <f t="shared" si="15"/>
        <v>1966</v>
      </c>
      <c r="AU28" t="str">
        <f t="shared" si="16"/>
        <v/>
      </c>
      <c r="AV28" t="str">
        <f t="shared" si="17"/>
        <v>[APLICACIONES][RSCL] Mejora del Log</v>
      </c>
      <c r="AW28" t="str">
        <f>IFERROR(VLOOKUP($A28,'SETA AVAN'!$A$2:$Z$140,10,FALSE),"")</f>
        <v>DES-RSCL</v>
      </c>
      <c r="AX28" s="6">
        <f t="shared" si="18"/>
        <v>0</v>
      </c>
      <c r="AY28" s="6">
        <f t="shared" si="19"/>
        <v>16</v>
      </c>
      <c r="AZ28" s="6">
        <f t="shared" si="20"/>
        <v>52</v>
      </c>
      <c r="BB28" s="6">
        <f t="shared" si="21"/>
        <v>12</v>
      </c>
      <c r="BC28" s="6">
        <f t="shared" si="22"/>
        <v>0</v>
      </c>
      <c r="BD28" s="6">
        <f t="shared" si="23"/>
        <v>0</v>
      </c>
    </row>
    <row r="29" spans="1:56" x14ac:dyDescent="0.25">
      <c r="A29" s="11">
        <v>1969</v>
      </c>
      <c r="B29" s="11" t="str">
        <f>IFERROR(VLOOKUP($A29,'SETA AVAN'!$A$2:$H$140,4,FALSE),"")</f>
        <v>[APLICACIONES][RSCL]  Vuelta atrás generación oficio de notificación</v>
      </c>
      <c r="C29" s="11" t="str">
        <f>IFERROR(VLOOKUP($A29,'SETA AVAN'!$A$2:$H$140,3,FALSE),"")</f>
        <v>Estimada</v>
      </c>
      <c r="D29" s="11" t="str">
        <f>IFERROR(VLOOKUP($A29,'SETA AVAN'!$A$2:$H$140,2,FALSE),"")</f>
        <v>EVO: Evolutivo</v>
      </c>
      <c r="E29" s="27">
        <f t="shared" si="29"/>
        <v>0</v>
      </c>
      <c r="F29" s="27">
        <f t="shared" si="30"/>
        <v>0</v>
      </c>
      <c r="G29" s="27">
        <f t="shared" si="24"/>
        <v>0</v>
      </c>
      <c r="H29" s="27">
        <f t="shared" si="25"/>
        <v>12</v>
      </c>
      <c r="I29" s="27">
        <f t="shared" si="26"/>
        <v>0</v>
      </c>
      <c r="J29" s="27">
        <f t="shared" si="27"/>
        <v>0</v>
      </c>
      <c r="K29" s="11">
        <f>IFERROR(VLOOKUP($A29,'SETA AVAN'!$A$2:$H$140,5,FALSE),"")</f>
        <v>28</v>
      </c>
      <c r="L29" s="11">
        <f>IFERROR(VLOOKUP($A29,'SETA AVAN'!$A$2:$H$140,6,FALSE),"")</f>
        <v>10</v>
      </c>
      <c r="M29" s="11">
        <f>IFERROR(VLOOKUP($A29,'SETA AVAN'!$A$2:$H$140,7,FALSE),"")</f>
        <v>16</v>
      </c>
      <c r="N29" s="11"/>
      <c r="O29" s="11"/>
      <c r="P29" s="11"/>
      <c r="Q29" s="45"/>
      <c r="R29" s="45"/>
      <c r="S29" s="45"/>
      <c r="T29" s="45"/>
      <c r="U29" s="45"/>
      <c r="V29" s="45"/>
      <c r="W29" s="6">
        <f t="shared" si="0"/>
        <v>28</v>
      </c>
      <c r="X29" s="6">
        <f t="shared" si="1"/>
        <v>10</v>
      </c>
      <c r="Y29" s="6">
        <f t="shared" si="2"/>
        <v>16</v>
      </c>
      <c r="Z29" s="6"/>
      <c r="AA29" s="6"/>
      <c r="AB29" s="6"/>
      <c r="AC29" s="50">
        <f t="shared" si="11"/>
        <v>0</v>
      </c>
      <c r="AD29" s="51">
        <f t="shared" si="28"/>
        <v>0</v>
      </c>
      <c r="AE29" s="52">
        <f t="shared" si="28"/>
        <v>0</v>
      </c>
      <c r="AF29" s="51">
        <f t="shared" si="28"/>
        <v>12</v>
      </c>
      <c r="AG29" s="51">
        <f t="shared" si="28"/>
        <v>0</v>
      </c>
      <c r="AH29" s="51">
        <f t="shared" si="28"/>
        <v>0</v>
      </c>
      <c r="AI29" s="58"/>
      <c r="AJ29" s="59"/>
      <c r="AK29" s="60"/>
      <c r="AL29" s="59">
        <v>12</v>
      </c>
      <c r="AM29" s="59"/>
      <c r="AN29" s="59"/>
      <c r="AO29" s="6">
        <f t="shared" si="31"/>
        <v>12</v>
      </c>
      <c r="AQ29">
        <f>IFERROR(VLOOKUP($A29,'SETA AVAN'!$A$2:$Z$140,9,FALSE),"")</f>
        <v>0</v>
      </c>
      <c r="AR29" s="77">
        <f t="shared" si="13"/>
        <v>43617</v>
      </c>
      <c r="AS29" t="str">
        <f t="shared" si="14"/>
        <v>EVO: Evolutivo</v>
      </c>
      <c r="AT29">
        <f t="shared" si="15"/>
        <v>1969</v>
      </c>
      <c r="AU29" t="str">
        <f t="shared" si="16"/>
        <v/>
      </c>
      <c r="AV29" t="str">
        <f t="shared" si="17"/>
        <v>[APLICACIONES][RSCL]  Vuelta atrás generación oficio de notificación</v>
      </c>
      <c r="AW29" t="str">
        <f>IFERROR(VLOOKUP($A29,'SETA AVAN'!$A$2:$Z$140,10,FALSE),"")</f>
        <v>DES-RSCL</v>
      </c>
      <c r="AX29" s="6">
        <f t="shared" si="18"/>
        <v>0</v>
      </c>
      <c r="AY29" s="6">
        <f t="shared" si="19"/>
        <v>0</v>
      </c>
      <c r="AZ29" s="6">
        <f t="shared" si="20"/>
        <v>0</v>
      </c>
      <c r="BB29" s="6">
        <f t="shared" si="21"/>
        <v>12</v>
      </c>
      <c r="BC29" s="6">
        <f t="shared" si="22"/>
        <v>0</v>
      </c>
      <c r="BD29" s="6">
        <f t="shared" si="23"/>
        <v>0</v>
      </c>
    </row>
    <row r="30" spans="1:56" x14ac:dyDescent="0.25">
      <c r="A30" s="11">
        <v>1984</v>
      </c>
      <c r="B30" s="11" t="str">
        <f>IFERROR(VLOOKUP($A30,'SETA AVAN'!$A$2:$H$140,4,FALSE),"")</f>
        <v>[APLICACIONES][RSCL] Cambio nombre Consejería a versión Firmantes</v>
      </c>
      <c r="C30" s="11" t="str">
        <f>IFERROR(VLOOKUP($A30,'SETA AVAN'!$A$2:$H$140,3,FALSE),"")</f>
        <v>Resuelta</v>
      </c>
      <c r="D30" s="11" t="str">
        <f>IFERROR(VLOOKUP($A30,'SETA AVAN'!$A$2:$H$140,2,FALSE),"")</f>
        <v>EVO: Evolutivo</v>
      </c>
      <c r="E30" s="27">
        <f t="shared" si="29"/>
        <v>0</v>
      </c>
      <c r="F30" s="27">
        <f t="shared" si="30"/>
        <v>0</v>
      </c>
      <c r="G30" s="27">
        <f t="shared" si="24"/>
        <v>10</v>
      </c>
      <c r="H30" s="27">
        <f t="shared" si="25"/>
        <v>2</v>
      </c>
      <c r="I30" s="27">
        <f t="shared" si="26"/>
        <v>0</v>
      </c>
      <c r="J30" s="27">
        <f t="shared" si="27"/>
        <v>0</v>
      </c>
      <c r="K30" s="11">
        <f>IFERROR(VLOOKUP($A30,'SETA AVAN'!$A$2:$H$140,5,FALSE),"")</f>
        <v>2</v>
      </c>
      <c r="L30" s="11">
        <f>IFERROR(VLOOKUP($A30,'SETA AVAN'!$A$2:$H$140,6,FALSE),"")</f>
        <v>0</v>
      </c>
      <c r="M30" s="11">
        <f>IFERROR(VLOOKUP($A30,'SETA AVAN'!$A$2:$H$140,7,FALSE),"")</f>
        <v>8</v>
      </c>
      <c r="N30" s="11"/>
      <c r="O30" s="11"/>
      <c r="P30" s="11"/>
      <c r="Q30" s="45"/>
      <c r="R30" s="45"/>
      <c r="S30" s="45"/>
      <c r="T30" s="45"/>
      <c r="U30" s="45"/>
      <c r="V30" s="45"/>
      <c r="W30" s="6">
        <f t="shared" si="0"/>
        <v>0</v>
      </c>
      <c r="X30" s="6">
        <f t="shared" si="1"/>
        <v>0</v>
      </c>
      <c r="Y30" s="6">
        <f t="shared" si="2"/>
        <v>0</v>
      </c>
      <c r="Z30" s="6"/>
      <c r="AA30" s="6"/>
      <c r="AB30" s="6"/>
      <c r="AC30" s="50">
        <f t="shared" si="11"/>
        <v>0</v>
      </c>
      <c r="AD30" s="51">
        <f t="shared" si="28"/>
        <v>0</v>
      </c>
      <c r="AE30" s="52">
        <f t="shared" si="28"/>
        <v>10</v>
      </c>
      <c r="AF30" s="51">
        <f t="shared" si="28"/>
        <v>2</v>
      </c>
      <c r="AG30" s="51">
        <f t="shared" si="28"/>
        <v>0</v>
      </c>
      <c r="AH30" s="51">
        <f t="shared" si="28"/>
        <v>0</v>
      </c>
      <c r="AI30" s="58"/>
      <c r="AJ30" s="59"/>
      <c r="AK30" s="60">
        <v>10</v>
      </c>
      <c r="AL30" s="59">
        <v>2</v>
      </c>
      <c r="AM30" s="59"/>
      <c r="AN30" s="59"/>
      <c r="AO30" s="6">
        <f t="shared" si="31"/>
        <v>12</v>
      </c>
      <c r="AQ30">
        <f>IFERROR(VLOOKUP($A30,'SETA AVAN'!$A$2:$Z$140,9,FALSE),"")</f>
        <v>0</v>
      </c>
      <c r="AR30" s="77">
        <f t="shared" si="13"/>
        <v>43617</v>
      </c>
      <c r="AS30" t="str">
        <f t="shared" si="14"/>
        <v>EVO: Evolutivo</v>
      </c>
      <c r="AT30">
        <f t="shared" si="15"/>
        <v>1984</v>
      </c>
      <c r="AU30" t="str">
        <f t="shared" si="16"/>
        <v/>
      </c>
      <c r="AV30" t="str">
        <f t="shared" si="17"/>
        <v>[APLICACIONES][RSCL] Cambio nombre Consejería a versión Firmantes</v>
      </c>
      <c r="AW30" t="str">
        <f>IFERROR(VLOOKUP($A30,'SETA AVAN'!$A$2:$Z$140,10,FALSE),"")</f>
        <v>DES-RSCL</v>
      </c>
      <c r="AX30" s="6">
        <f t="shared" si="18"/>
        <v>0</v>
      </c>
      <c r="AY30" s="6">
        <f t="shared" si="19"/>
        <v>0</v>
      </c>
      <c r="AZ30" s="6">
        <f t="shared" si="20"/>
        <v>10</v>
      </c>
      <c r="BB30" s="6">
        <f t="shared" si="21"/>
        <v>2</v>
      </c>
      <c r="BC30" s="6">
        <f t="shared" si="22"/>
        <v>0</v>
      </c>
      <c r="BD30" s="6">
        <f t="shared" si="23"/>
        <v>0</v>
      </c>
    </row>
    <row r="31" spans="1:56" x14ac:dyDescent="0.25">
      <c r="A31" s="11">
        <v>2071</v>
      </c>
      <c r="B31" s="11" t="str">
        <f>IFERROR(VLOOKUP($A31,'SETA AVAN'!$A$2:$H$140,4,FALSE),"")</f>
        <v>[APLICACIONES][RSCL] Volcado svn antiguo al nuevo</v>
      </c>
      <c r="C31" s="11" t="str">
        <f>IFERROR(VLOOKUP($A31,'SETA AVAN'!$A$2:$H$140,3,FALSE),"")</f>
        <v>Resuelta</v>
      </c>
      <c r="D31" s="11" t="str">
        <f>IFERROR(VLOOKUP($A31,'SETA AVAN'!$A$2:$H$140,2,FALSE),"")</f>
        <v>EVA: Evolutivo Ágil</v>
      </c>
      <c r="E31" s="27">
        <f t="shared" si="29"/>
        <v>0</v>
      </c>
      <c r="F31" s="27">
        <f t="shared" si="30"/>
        <v>0</v>
      </c>
      <c r="G31" s="27">
        <f t="shared" si="24"/>
        <v>6</v>
      </c>
      <c r="H31" s="27">
        <f t="shared" si="25"/>
        <v>0</v>
      </c>
      <c r="I31" s="27">
        <f t="shared" si="26"/>
        <v>0</v>
      </c>
      <c r="J31" s="27">
        <f t="shared" si="27"/>
        <v>0</v>
      </c>
      <c r="K31" s="11">
        <f>IFERROR(VLOOKUP($A31,'SETA AVAN'!$A$2:$H$140,5,FALSE),"")</f>
        <v>0</v>
      </c>
      <c r="L31" s="11">
        <f>IFERROR(VLOOKUP($A31,'SETA AVAN'!$A$2:$H$140,6,FALSE),"")</f>
        <v>0</v>
      </c>
      <c r="M31" s="11">
        <f>IFERROR(VLOOKUP($A31,'SETA AVAN'!$A$2:$H$140,7,FALSE),"")</f>
        <v>0</v>
      </c>
      <c r="N31" s="11"/>
      <c r="O31" s="11"/>
      <c r="P31" s="11"/>
      <c r="Q31" s="45"/>
      <c r="R31" s="45"/>
      <c r="S31" s="45"/>
      <c r="T31" s="45"/>
      <c r="U31" s="45"/>
      <c r="V31" s="45"/>
      <c r="W31" s="6">
        <f t="shared" si="0"/>
        <v>0</v>
      </c>
      <c r="X31" s="6">
        <f t="shared" si="1"/>
        <v>0</v>
      </c>
      <c r="Y31" s="6">
        <f t="shared" si="2"/>
        <v>0</v>
      </c>
      <c r="Z31" s="6"/>
      <c r="AA31" s="6"/>
      <c r="AB31" s="6"/>
      <c r="AC31" s="50">
        <f t="shared" si="11"/>
        <v>0</v>
      </c>
      <c r="AD31" s="51">
        <f t="shared" si="28"/>
        <v>0</v>
      </c>
      <c r="AE31" s="52">
        <f t="shared" si="28"/>
        <v>6</v>
      </c>
      <c r="AF31" s="51">
        <f t="shared" si="28"/>
        <v>0</v>
      </c>
      <c r="AG31" s="51">
        <f t="shared" si="28"/>
        <v>0</v>
      </c>
      <c r="AH31" s="51">
        <f t="shared" si="28"/>
        <v>0</v>
      </c>
      <c r="AI31" s="58"/>
      <c r="AJ31" s="59"/>
      <c r="AK31" s="60">
        <v>6</v>
      </c>
      <c r="AL31" s="59"/>
      <c r="AM31" s="59"/>
      <c r="AN31" s="59"/>
      <c r="AO31" s="6">
        <f t="shared" si="31"/>
        <v>6</v>
      </c>
      <c r="AQ31">
        <f>IFERROR(VLOOKUP($A31,'SETA AVAN'!$A$2:$Z$140,9,FALSE),"")</f>
        <v>0</v>
      </c>
      <c r="AR31" s="77">
        <f t="shared" si="13"/>
        <v>43617</v>
      </c>
      <c r="AS31" t="str">
        <f t="shared" si="14"/>
        <v>EVA: Evolutivo Ágil</v>
      </c>
      <c r="AT31">
        <f t="shared" si="15"/>
        <v>2071</v>
      </c>
      <c r="AU31" t="str">
        <f t="shared" si="16"/>
        <v/>
      </c>
      <c r="AV31" t="str">
        <f t="shared" si="17"/>
        <v>[APLICACIONES][RSCL] Volcado svn antiguo al nuevo</v>
      </c>
      <c r="AW31" t="str">
        <f>IFERROR(VLOOKUP($A31,'SETA AVAN'!$A$2:$Z$140,10,FALSE),"")</f>
        <v>DES-RSCL</v>
      </c>
      <c r="AX31" s="6">
        <f t="shared" si="18"/>
        <v>0</v>
      </c>
      <c r="AY31" s="6">
        <f t="shared" si="19"/>
        <v>0</v>
      </c>
      <c r="AZ31" s="6">
        <f t="shared" si="20"/>
        <v>6</v>
      </c>
      <c r="BB31" s="6">
        <f t="shared" si="21"/>
        <v>0</v>
      </c>
      <c r="BC31" s="6">
        <f t="shared" si="22"/>
        <v>0</v>
      </c>
      <c r="BD31" s="6">
        <f t="shared" si="23"/>
        <v>0</v>
      </c>
    </row>
    <row r="32" spans="1:56" x14ac:dyDescent="0.25">
      <c r="A32" s="11">
        <v>439</v>
      </c>
      <c r="B32" s="11" t="str">
        <f>IFERROR(VLOOKUP($A32,'SETA AVAN'!$A$2:$H$140,4,FALSE),"")</f>
        <v>[APLICACIONES] [RSCL] La Fecha de Resolución no se captura correctamente por el Sistema en los Asientos de Inscripción</v>
      </c>
      <c r="C32" s="11" t="str">
        <f>IFERROR(VLOOKUP($A32,'SETA AVAN'!$A$2:$H$140,3,FALSE),"")</f>
        <v>Estimada</v>
      </c>
      <c r="D32" s="11" t="str">
        <f>IFERROR(VLOOKUP($A32,'SETA AVAN'!$A$2:$H$140,2,FALSE),"")</f>
        <v>EVO: Evolutivo</v>
      </c>
      <c r="E32" s="27">
        <f t="shared" si="29"/>
        <v>0</v>
      </c>
      <c r="F32" s="27">
        <f t="shared" si="30"/>
        <v>0</v>
      </c>
      <c r="G32" s="27">
        <f t="shared" si="24"/>
        <v>0</v>
      </c>
      <c r="H32" s="27">
        <f t="shared" si="25"/>
        <v>8</v>
      </c>
      <c r="I32" s="27">
        <f t="shared" si="26"/>
        <v>0</v>
      </c>
      <c r="J32" s="27">
        <f t="shared" si="27"/>
        <v>0</v>
      </c>
      <c r="K32" s="11">
        <f>IFERROR(VLOOKUP($A32,'SETA AVAN'!$A$2:$H$140,5,FALSE),"")</f>
        <v>44</v>
      </c>
      <c r="L32" s="11">
        <f>IFERROR(VLOOKUP($A32,'SETA AVAN'!$A$2:$H$140,6,FALSE),"")</f>
        <v>24</v>
      </c>
      <c r="M32" s="11">
        <f>IFERROR(VLOOKUP($A32,'SETA AVAN'!$A$2:$H$140,7,FALSE),"")</f>
        <v>24</v>
      </c>
      <c r="N32" s="11"/>
      <c r="O32" s="11"/>
      <c r="P32" s="11"/>
      <c r="Q32" s="45"/>
      <c r="R32" s="45"/>
      <c r="S32" s="45"/>
      <c r="T32" s="45"/>
      <c r="U32" s="45"/>
      <c r="V32" s="45"/>
      <c r="W32" s="6">
        <f t="shared" si="0"/>
        <v>44</v>
      </c>
      <c r="X32" s="6">
        <f t="shared" si="1"/>
        <v>24</v>
      </c>
      <c r="Y32" s="6">
        <f t="shared" si="2"/>
        <v>24</v>
      </c>
      <c r="Z32" s="6"/>
      <c r="AA32" s="6"/>
      <c r="AB32" s="6"/>
      <c r="AC32" s="50">
        <f t="shared" si="11"/>
        <v>0</v>
      </c>
      <c r="AD32" s="51">
        <f t="shared" si="28"/>
        <v>0</v>
      </c>
      <c r="AE32" s="52">
        <f t="shared" si="28"/>
        <v>0</v>
      </c>
      <c r="AF32" s="51">
        <f t="shared" si="28"/>
        <v>8</v>
      </c>
      <c r="AG32" s="51">
        <f t="shared" si="28"/>
        <v>0</v>
      </c>
      <c r="AH32" s="51">
        <f t="shared" si="28"/>
        <v>0</v>
      </c>
      <c r="AI32" s="58"/>
      <c r="AJ32" s="59"/>
      <c r="AK32" s="60"/>
      <c r="AL32" s="59">
        <v>8</v>
      </c>
      <c r="AM32" s="59"/>
      <c r="AN32" s="59"/>
      <c r="AO32" s="6">
        <f t="shared" si="31"/>
        <v>8</v>
      </c>
      <c r="AQ32">
        <f>IFERROR(VLOOKUP($A32,'SETA AVAN'!$A$2:$Z$140,9,FALSE),"")</f>
        <v>0</v>
      </c>
      <c r="AR32" s="77">
        <f t="shared" si="13"/>
        <v>43617</v>
      </c>
      <c r="AS32" t="str">
        <f t="shared" si="14"/>
        <v>EVO: Evolutivo</v>
      </c>
      <c r="AT32">
        <f t="shared" si="15"/>
        <v>439</v>
      </c>
      <c r="AU32" t="str">
        <f t="shared" si="16"/>
        <v/>
      </c>
      <c r="AV32" t="str">
        <f t="shared" si="17"/>
        <v>[APLICACIONES] [RSCL] La Fecha de Resolución no se captura correctamente por el Sistema en los Asientos de Inscripción</v>
      </c>
      <c r="AW32" t="str">
        <f>IFERROR(VLOOKUP($A32,'SETA AVAN'!$A$2:$Z$140,10,FALSE),"")</f>
        <v>DES-RSCL</v>
      </c>
      <c r="AX32" s="6">
        <f t="shared" si="18"/>
        <v>0</v>
      </c>
      <c r="AY32" s="6">
        <f t="shared" si="19"/>
        <v>0</v>
      </c>
      <c r="AZ32" s="6">
        <f t="shared" si="20"/>
        <v>0</v>
      </c>
      <c r="BB32" s="6">
        <f t="shared" si="21"/>
        <v>8</v>
      </c>
      <c r="BC32" s="6">
        <f t="shared" si="22"/>
        <v>0</v>
      </c>
      <c r="BD32" s="6">
        <f t="shared" si="23"/>
        <v>0</v>
      </c>
    </row>
    <row r="33" spans="1:56" x14ac:dyDescent="0.25">
      <c r="A33" s="11">
        <v>1975</v>
      </c>
      <c r="B33" s="11" t="str">
        <f>IFERROR(VLOOKUP($A33,'SETA AVAN'!$A$2:$H$140,4,FALSE),"")</f>
        <v>[APLICACIONES][RSCL]  Corrección de la precarga</v>
      </c>
      <c r="C33" s="11" t="str">
        <f>IFERROR(VLOOKUP($A33,'SETA AVAN'!$A$2:$H$140,3,FALSE),"")</f>
        <v>Estimada</v>
      </c>
      <c r="D33" s="11" t="str">
        <f>IFERROR(VLOOKUP($A33,'SETA AVAN'!$A$2:$H$140,2,FALSE),"")</f>
        <v>EVO: Evolutivo</v>
      </c>
      <c r="E33" s="27">
        <f t="shared" si="29"/>
        <v>0</v>
      </c>
      <c r="F33" s="27">
        <f t="shared" si="30"/>
        <v>0</v>
      </c>
      <c r="G33" s="27">
        <f t="shared" si="24"/>
        <v>0</v>
      </c>
      <c r="H33" s="27">
        <f t="shared" si="25"/>
        <v>8</v>
      </c>
      <c r="I33" s="27">
        <f t="shared" si="26"/>
        <v>0</v>
      </c>
      <c r="J33" s="27">
        <f t="shared" si="27"/>
        <v>0</v>
      </c>
      <c r="K33" s="11">
        <f>IFERROR(VLOOKUP($A33,'SETA AVAN'!$A$2:$H$140,5,FALSE),"")</f>
        <v>44</v>
      </c>
      <c r="L33" s="11">
        <f>IFERROR(VLOOKUP($A33,'SETA AVAN'!$A$2:$H$140,6,FALSE),"")</f>
        <v>24</v>
      </c>
      <c r="M33" s="11">
        <f>IFERROR(VLOOKUP($A33,'SETA AVAN'!$A$2:$H$140,7,FALSE),"")</f>
        <v>32</v>
      </c>
      <c r="N33" s="11"/>
      <c r="O33" s="11"/>
      <c r="P33" s="11"/>
      <c r="Q33" s="45"/>
      <c r="R33" s="45"/>
      <c r="S33" s="45"/>
      <c r="T33" s="45"/>
      <c r="U33" s="45"/>
      <c r="V33" s="45"/>
      <c r="W33" s="6">
        <f t="shared" si="0"/>
        <v>44</v>
      </c>
      <c r="X33" s="6">
        <f t="shared" si="1"/>
        <v>24</v>
      </c>
      <c r="Y33" s="6">
        <f t="shared" si="2"/>
        <v>32</v>
      </c>
      <c r="Z33" s="6"/>
      <c r="AA33" s="6"/>
      <c r="AB33" s="6"/>
      <c r="AC33" s="50">
        <f t="shared" si="11"/>
        <v>0</v>
      </c>
      <c r="AD33" s="51">
        <f t="shared" si="28"/>
        <v>0</v>
      </c>
      <c r="AE33" s="52">
        <f t="shared" si="28"/>
        <v>0</v>
      </c>
      <c r="AF33" s="51">
        <f t="shared" si="28"/>
        <v>8</v>
      </c>
      <c r="AG33" s="51">
        <f t="shared" si="28"/>
        <v>0</v>
      </c>
      <c r="AH33" s="51">
        <f t="shared" si="28"/>
        <v>0</v>
      </c>
      <c r="AI33" s="58"/>
      <c r="AJ33" s="59"/>
      <c r="AK33" s="60"/>
      <c r="AL33" s="59">
        <v>8</v>
      </c>
      <c r="AM33" s="59"/>
      <c r="AN33" s="59"/>
      <c r="AO33" s="6">
        <f t="shared" si="31"/>
        <v>8</v>
      </c>
      <c r="AQ33">
        <f>IFERROR(VLOOKUP($A33,'SETA AVAN'!$A$2:$Z$140,9,FALSE),"")</f>
        <v>0</v>
      </c>
      <c r="AR33" s="77">
        <f t="shared" si="13"/>
        <v>43617</v>
      </c>
      <c r="AS33" t="str">
        <f t="shared" si="14"/>
        <v>EVO: Evolutivo</v>
      </c>
      <c r="AT33">
        <f t="shared" si="15"/>
        <v>1975</v>
      </c>
      <c r="AU33" t="str">
        <f t="shared" si="16"/>
        <v/>
      </c>
      <c r="AV33" t="str">
        <f t="shared" si="17"/>
        <v>[APLICACIONES][RSCL]  Corrección de la precarga</v>
      </c>
      <c r="AW33" t="str">
        <f>IFERROR(VLOOKUP($A33,'SETA AVAN'!$A$2:$Z$140,10,FALSE),"")</f>
        <v>DES-RSCL</v>
      </c>
      <c r="AX33" s="6">
        <f t="shared" si="18"/>
        <v>0</v>
      </c>
      <c r="AY33" s="6">
        <f t="shared" si="19"/>
        <v>0</v>
      </c>
      <c r="AZ33" s="6">
        <f t="shared" si="20"/>
        <v>0</v>
      </c>
      <c r="BB33" s="6">
        <f t="shared" si="21"/>
        <v>8</v>
      </c>
      <c r="BC33" s="6">
        <f t="shared" si="22"/>
        <v>0</v>
      </c>
      <c r="BD33" s="6">
        <f t="shared" si="23"/>
        <v>0</v>
      </c>
    </row>
    <row r="34" spans="1:56" x14ac:dyDescent="0.25">
      <c r="A34" s="11">
        <v>1960</v>
      </c>
      <c r="B34" s="11" t="str">
        <f>IFERROR(VLOOKUP($A34,'SETA AVAN'!$A$2:$H$140,4,FALSE),"")</f>
        <v>[APLICACIONES][FASE2 AS] Creación de modelado a partir del genérico.</v>
      </c>
      <c r="C34" s="11" t="str">
        <f>IFERROR(VLOOKUP($A34,'SETA AVAN'!$A$2:$H$140,3,FALSE),"")</f>
        <v>Resuelta</v>
      </c>
      <c r="D34" s="11" t="str">
        <f>IFERROR(VLOOKUP($A34,'SETA AVAN'!$A$2:$H$140,2,FALSE),"")</f>
        <v>EVA: Evolutivo Ágil</v>
      </c>
      <c r="E34" s="27">
        <f t="shared" ref="E34:E47" si="32">Q34+AC34</f>
        <v>0</v>
      </c>
      <c r="F34" s="27">
        <f t="shared" ref="F34:F47" si="33">R34+AD34</f>
        <v>0</v>
      </c>
      <c r="G34" s="27">
        <f t="shared" si="24"/>
        <v>0</v>
      </c>
      <c r="H34" s="27">
        <f t="shared" si="25"/>
        <v>2</v>
      </c>
      <c r="I34" s="27">
        <f t="shared" si="26"/>
        <v>0</v>
      </c>
      <c r="J34" s="27">
        <f t="shared" si="27"/>
        <v>0</v>
      </c>
      <c r="K34" s="11">
        <f>IFERROR(VLOOKUP($A34,'SETA AVAN'!$A$2:$H$140,5,FALSE),"")</f>
        <v>0</v>
      </c>
      <c r="L34" s="11">
        <f>IFERROR(VLOOKUP($A34,'SETA AVAN'!$A$2:$H$140,6,FALSE),"")</f>
        <v>0</v>
      </c>
      <c r="M34" s="11">
        <f>IFERROR(VLOOKUP($A34,'SETA AVAN'!$A$2:$H$140,7,FALSE),"")</f>
        <v>0</v>
      </c>
      <c r="N34" s="11"/>
      <c r="O34" s="11"/>
      <c r="P34" s="11"/>
      <c r="Q34" s="45"/>
      <c r="R34" s="45"/>
      <c r="S34" s="45"/>
      <c r="T34" s="45"/>
      <c r="U34" s="45"/>
      <c r="V34" s="45"/>
      <c r="W34" s="6">
        <f t="shared" si="0"/>
        <v>0</v>
      </c>
      <c r="X34" s="6">
        <f t="shared" si="1"/>
        <v>0</v>
      </c>
      <c r="Y34" s="6">
        <f t="shared" si="2"/>
        <v>0</v>
      </c>
      <c r="Z34" s="6"/>
      <c r="AA34" s="6"/>
      <c r="AB34" s="6"/>
      <c r="AC34" s="50">
        <f t="shared" si="11"/>
        <v>0</v>
      </c>
      <c r="AD34" s="51">
        <f t="shared" si="28"/>
        <v>0</v>
      </c>
      <c r="AE34" s="52">
        <f t="shared" si="28"/>
        <v>0</v>
      </c>
      <c r="AF34" s="51">
        <f t="shared" si="28"/>
        <v>2</v>
      </c>
      <c r="AG34" s="51">
        <f t="shared" si="28"/>
        <v>0</v>
      </c>
      <c r="AH34" s="51">
        <f t="shared" si="28"/>
        <v>0</v>
      </c>
      <c r="AI34" s="58"/>
      <c r="AJ34" s="59"/>
      <c r="AK34" s="60"/>
      <c r="AL34" s="59">
        <v>2</v>
      </c>
      <c r="AM34" s="59"/>
      <c r="AN34" s="59"/>
      <c r="AO34" s="6">
        <f t="shared" si="31"/>
        <v>2</v>
      </c>
      <c r="AQ34">
        <f>IFERROR(VLOOKUP($A34,'SETA AVAN'!$A$2:$Z$140,9,FALSE),"")</f>
        <v>0</v>
      </c>
      <c r="AR34" s="77">
        <f t="shared" si="13"/>
        <v>43617</v>
      </c>
      <c r="AS34" t="str">
        <f t="shared" si="14"/>
        <v>EVA: Evolutivo Ágil</v>
      </c>
      <c r="AT34">
        <f t="shared" si="15"/>
        <v>1960</v>
      </c>
      <c r="AU34" t="str">
        <f t="shared" si="16"/>
        <v/>
      </c>
      <c r="AV34" t="str">
        <f t="shared" si="17"/>
        <v>[APLICACIONES][FASE2 AS] Creación de modelado a partir del genérico.</v>
      </c>
      <c r="AW34" t="str">
        <f>IFERROR(VLOOKUP($A34,'SETA AVAN'!$A$2:$Z$140,10,FALSE),"")</f>
        <v>DES-PRESENTA-FASE2</v>
      </c>
      <c r="AX34" s="6">
        <f t="shared" si="18"/>
        <v>0</v>
      </c>
      <c r="AY34" s="6">
        <f t="shared" si="19"/>
        <v>0</v>
      </c>
      <c r="AZ34" s="6">
        <f t="shared" si="20"/>
        <v>0</v>
      </c>
      <c r="BB34" s="6">
        <f t="shared" si="21"/>
        <v>2</v>
      </c>
      <c r="BC34" s="6">
        <f t="shared" si="22"/>
        <v>0</v>
      </c>
      <c r="BD34" s="6">
        <f t="shared" si="23"/>
        <v>0</v>
      </c>
    </row>
    <row r="35" spans="1:56" x14ac:dyDescent="0.25">
      <c r="A35" s="11">
        <v>1939</v>
      </c>
      <c r="B35" s="11" t="str">
        <f>IFERROR(VLOOKUP($A35,'SETA AVAN'!$A$2:$H$140,4,FALSE),"")</f>
        <v>[APLICACIONES][PRESENTA HORIZONTAL AS] Integración del código del parche al trunk de las aplicaciones.</v>
      </c>
      <c r="C35" s="11" t="str">
        <f>IFERROR(VLOOKUP($A35,'SETA AVAN'!$A$2:$H$140,3,FALSE),"")</f>
        <v>En curso</v>
      </c>
      <c r="D35" s="11" t="str">
        <f>IFERROR(VLOOKUP($A35,'SETA AVAN'!$A$2:$H$140,2,FALSE),"")</f>
        <v>EVA: Evolutivo Ágil</v>
      </c>
      <c r="E35" s="27">
        <f t="shared" si="32"/>
        <v>0</v>
      </c>
      <c r="F35" s="27">
        <f t="shared" si="33"/>
        <v>0</v>
      </c>
      <c r="G35" s="27">
        <f t="shared" si="24"/>
        <v>0</v>
      </c>
      <c r="H35" s="27">
        <f t="shared" si="25"/>
        <v>6</v>
      </c>
      <c r="I35" s="27">
        <f t="shared" si="26"/>
        <v>0</v>
      </c>
      <c r="J35" s="27">
        <f t="shared" si="27"/>
        <v>0</v>
      </c>
      <c r="K35" s="11">
        <f>IFERROR(VLOOKUP($A35,'SETA AVAN'!$A$2:$H$140,5,FALSE),"")</f>
        <v>0</v>
      </c>
      <c r="L35" s="11">
        <f>IFERROR(VLOOKUP($A35,'SETA AVAN'!$A$2:$H$140,6,FALSE),"")</f>
        <v>0</v>
      </c>
      <c r="M35" s="11">
        <f>IFERROR(VLOOKUP($A35,'SETA AVAN'!$A$2:$H$140,7,FALSE),"")</f>
        <v>0</v>
      </c>
      <c r="N35" s="11"/>
      <c r="O35" s="11"/>
      <c r="P35" s="11"/>
      <c r="Q35" s="45"/>
      <c r="R35" s="45"/>
      <c r="S35" s="45"/>
      <c r="T35" s="45"/>
      <c r="U35" s="45"/>
      <c r="V35" s="45"/>
      <c r="W35" s="6">
        <f t="shared" si="0"/>
        <v>0</v>
      </c>
      <c r="X35" s="6">
        <f t="shared" si="1"/>
        <v>0</v>
      </c>
      <c r="Y35" s="6">
        <f t="shared" si="2"/>
        <v>0</v>
      </c>
      <c r="Z35" s="6"/>
      <c r="AA35" s="6"/>
      <c r="AB35" s="6"/>
      <c r="AC35" s="50">
        <f t="shared" si="11"/>
        <v>0</v>
      </c>
      <c r="AD35" s="51">
        <f t="shared" si="28"/>
        <v>0</v>
      </c>
      <c r="AE35" s="52">
        <f t="shared" si="28"/>
        <v>0</v>
      </c>
      <c r="AF35" s="51">
        <f t="shared" si="28"/>
        <v>6</v>
      </c>
      <c r="AG35" s="51">
        <f t="shared" si="28"/>
        <v>0</v>
      </c>
      <c r="AH35" s="51">
        <f t="shared" si="28"/>
        <v>0</v>
      </c>
      <c r="AI35" s="58">
        <v>0</v>
      </c>
      <c r="AJ35" s="59"/>
      <c r="AK35" s="60"/>
      <c r="AL35" s="59">
        <v>6</v>
      </c>
      <c r="AM35" s="59"/>
      <c r="AN35" s="59"/>
      <c r="AO35" s="6">
        <f t="shared" si="31"/>
        <v>6</v>
      </c>
      <c r="AQ35">
        <f>IFERROR(VLOOKUP($A35,'SETA AVAN'!$A$2:$Z$140,9,FALSE),"")</f>
        <v>0</v>
      </c>
      <c r="AR35" s="77">
        <f t="shared" si="13"/>
        <v>43617</v>
      </c>
      <c r="AS35" t="str">
        <f t="shared" si="14"/>
        <v>EVA: Evolutivo Ágil</v>
      </c>
      <c r="AT35">
        <f t="shared" si="15"/>
        <v>1939</v>
      </c>
      <c r="AU35" t="str">
        <f t="shared" si="16"/>
        <v/>
      </c>
      <c r="AV35" t="str">
        <f t="shared" si="17"/>
        <v>[APLICACIONES][PRESENTA HORIZONTAL AS] Integración del código del parche al trunk de las aplicaciones.</v>
      </c>
      <c r="AW35" t="str">
        <f>IFERROR(VLOOKUP($A35,'SETA AVAN'!$A$2:$Z$140,10,FALSE),"")</f>
        <v>DES-PRESENTA-HORIZONTAL</v>
      </c>
      <c r="AX35" s="6">
        <f t="shared" si="18"/>
        <v>0</v>
      </c>
      <c r="AY35" s="6">
        <f t="shared" si="19"/>
        <v>0</v>
      </c>
      <c r="AZ35" s="6">
        <f t="shared" si="20"/>
        <v>0</v>
      </c>
      <c r="BB35" s="6">
        <f t="shared" si="21"/>
        <v>6</v>
      </c>
      <c r="BC35" s="6">
        <f t="shared" si="22"/>
        <v>0</v>
      </c>
      <c r="BD35" s="6">
        <f t="shared" si="23"/>
        <v>0</v>
      </c>
    </row>
    <row r="36" spans="1:56" x14ac:dyDescent="0.25">
      <c r="A36" s="11">
        <v>465</v>
      </c>
      <c r="B36" s="11" t="s">
        <v>99</v>
      </c>
      <c r="C36" s="11"/>
      <c r="D36" s="11" t="str">
        <f>IFERROR(VLOOKUP($A36,'SETA AVAN'!$A$2:$H$140,2,FALSE),"")</f>
        <v>NDS: Plan de proyecto</v>
      </c>
      <c r="E36" s="27">
        <f t="shared" si="32"/>
        <v>260</v>
      </c>
      <c r="F36" s="27">
        <f t="shared" si="33"/>
        <v>154</v>
      </c>
      <c r="G36" s="27">
        <f t="shared" si="24"/>
        <v>48</v>
      </c>
      <c r="H36" s="27">
        <f t="shared" si="25"/>
        <v>0</v>
      </c>
      <c r="I36" s="27">
        <f t="shared" si="26"/>
        <v>0</v>
      </c>
      <c r="J36" s="27">
        <f t="shared" si="27"/>
        <v>0</v>
      </c>
      <c r="K36" s="11">
        <f>IFERROR(VLOOKUP($A36,'SETA AVAN'!$A$2:$H$140,5,FALSE),"")</f>
        <v>0</v>
      </c>
      <c r="L36" s="11">
        <f>IFERROR(VLOOKUP($A36,'SETA AVAN'!$A$2:$H$140,6,FALSE),"")</f>
        <v>0</v>
      </c>
      <c r="M36" s="11">
        <f>IFERROR(VLOOKUP($A36,'SETA AVAN'!$A$2:$H$140,7,FALSE),"")</f>
        <v>0</v>
      </c>
      <c r="N36" s="45"/>
      <c r="O36" s="45"/>
      <c r="P36" s="45"/>
      <c r="Q36" s="45">
        <v>136</v>
      </c>
      <c r="R36" s="45">
        <v>94</v>
      </c>
      <c r="S36" s="45">
        <v>0</v>
      </c>
      <c r="T36" s="45"/>
      <c r="U36" s="45"/>
      <c r="V36" s="45"/>
      <c r="W36" s="6">
        <f t="shared" si="0"/>
        <v>-260</v>
      </c>
      <c r="X36" s="6">
        <f t="shared" si="1"/>
        <v>-154</v>
      </c>
      <c r="Y36" s="6">
        <f t="shared" si="2"/>
        <v>-48</v>
      </c>
      <c r="Z36" s="6"/>
      <c r="AA36" s="6"/>
      <c r="AB36" s="6"/>
      <c r="AC36" s="50">
        <f t="shared" si="11"/>
        <v>124</v>
      </c>
      <c r="AD36" s="51">
        <f t="shared" si="28"/>
        <v>60</v>
      </c>
      <c r="AE36" s="52">
        <f t="shared" si="28"/>
        <v>48</v>
      </c>
      <c r="AF36" s="51">
        <f t="shared" si="28"/>
        <v>0</v>
      </c>
      <c r="AG36" s="51">
        <f t="shared" si="28"/>
        <v>0</v>
      </c>
      <c r="AH36" s="51">
        <f t="shared" si="28"/>
        <v>0</v>
      </c>
      <c r="AI36" s="58">
        <v>124</v>
      </c>
      <c r="AJ36" s="59">
        <v>60</v>
      </c>
      <c r="AK36" s="60">
        <v>48</v>
      </c>
      <c r="AL36" s="59"/>
      <c r="AM36" s="59"/>
      <c r="AN36" s="59"/>
      <c r="AO36" s="6">
        <f t="shared" si="31"/>
        <v>232</v>
      </c>
      <c r="AQ36">
        <f>IFERROR(VLOOKUP($A36,'SETA AVAN'!$A$2:$Z$140,9,FALSE),"")</f>
        <v>0</v>
      </c>
      <c r="AR36" s="77">
        <f t="shared" si="13"/>
        <v>43617</v>
      </c>
      <c r="AS36" t="str">
        <f t="shared" si="14"/>
        <v>NDS: Plan de proyecto</v>
      </c>
      <c r="AT36">
        <f t="shared" si="15"/>
        <v>465</v>
      </c>
      <c r="AU36" t="str">
        <f t="shared" si="16"/>
        <v/>
      </c>
      <c r="AV36" t="str">
        <f t="shared" si="17"/>
        <v>[436-NDS-001-19.03]: Evolución de las plataformas de tramitación de CECEU</v>
      </c>
      <c r="AW36" t="str">
        <f>IFERROR(VLOOKUP($A36,'SETA AVAN'!$A$2:$Z$140,10,FALSE),"")</f>
        <v>DES-PRESENTA-HORIZONTAL</v>
      </c>
      <c r="AX36" s="6">
        <f t="shared" si="18"/>
        <v>124</v>
      </c>
      <c r="AY36" s="6">
        <f t="shared" si="19"/>
        <v>60</v>
      </c>
      <c r="AZ36" s="6">
        <f t="shared" si="20"/>
        <v>48</v>
      </c>
      <c r="BB36" s="6">
        <f t="shared" si="21"/>
        <v>0</v>
      </c>
      <c r="BC36" s="6">
        <f t="shared" si="22"/>
        <v>0</v>
      </c>
      <c r="BD36" s="6">
        <f t="shared" si="23"/>
        <v>0</v>
      </c>
    </row>
    <row r="37" spans="1:56" x14ac:dyDescent="0.25">
      <c r="A37" s="11">
        <v>1651</v>
      </c>
      <c r="B37" s="11" t="s">
        <v>144</v>
      </c>
      <c r="C37" s="11" t="str">
        <f>IFERROR(VLOOKUP($A37,'SETA AVAN'!$A$2:$H$140,3,FALSE),"")</f>
        <v>En curso</v>
      </c>
      <c r="D37" s="11" t="str">
        <f>IFERROR(VLOOKUP($A37,'SETA AVAN'!$A$2:$H$140,2,FALSE),"")</f>
        <v>EVO: Evolutivo</v>
      </c>
      <c r="E37" s="27">
        <f t="shared" si="32"/>
        <v>44</v>
      </c>
      <c r="F37" s="27">
        <f t="shared" si="33"/>
        <v>84</v>
      </c>
      <c r="G37" s="27">
        <f t="shared" si="24"/>
        <v>148.75</v>
      </c>
      <c r="H37" s="27">
        <f t="shared" si="25"/>
        <v>10</v>
      </c>
      <c r="I37" s="27">
        <f t="shared" si="26"/>
        <v>0</v>
      </c>
      <c r="J37" s="27">
        <f t="shared" si="27"/>
        <v>0</v>
      </c>
      <c r="K37" s="11">
        <f>IFERROR(VLOOKUP($A37,'SETA AVAN'!$A$2:$H$140,5,FALSE),"")</f>
        <v>56</v>
      </c>
      <c r="L37" s="11">
        <f>IFERROR(VLOOKUP($A37,'SETA AVAN'!$A$2:$H$140,6,FALSE),"")</f>
        <v>74</v>
      </c>
      <c r="M37" s="11">
        <f>IFERROR(VLOOKUP($A37,'SETA AVAN'!$A$2:$H$140,7,FALSE),"")</f>
        <v>138</v>
      </c>
      <c r="N37" s="11"/>
      <c r="O37" s="11"/>
      <c r="P37" s="11"/>
      <c r="Q37" s="45">
        <v>18</v>
      </c>
      <c r="R37" s="45">
        <v>36</v>
      </c>
      <c r="S37" s="45">
        <v>72.75</v>
      </c>
      <c r="T37" s="45"/>
      <c r="U37" s="45"/>
      <c r="V37" s="45"/>
      <c r="W37" s="6">
        <f t="shared" si="0"/>
        <v>12</v>
      </c>
      <c r="X37" s="6">
        <f t="shared" si="1"/>
        <v>-10</v>
      </c>
      <c r="Y37" s="6">
        <f t="shared" si="2"/>
        <v>-10.75</v>
      </c>
      <c r="Z37" s="6"/>
      <c r="AA37" s="6"/>
      <c r="AB37" s="6"/>
      <c r="AC37" s="50">
        <f t="shared" si="11"/>
        <v>26</v>
      </c>
      <c r="AD37" s="51">
        <f t="shared" si="28"/>
        <v>48</v>
      </c>
      <c r="AE37" s="52">
        <f t="shared" si="28"/>
        <v>76</v>
      </c>
      <c r="AF37" s="51">
        <f t="shared" si="28"/>
        <v>10</v>
      </c>
      <c r="AG37" s="51">
        <f t="shared" si="28"/>
        <v>0</v>
      </c>
      <c r="AH37" s="51">
        <f t="shared" si="28"/>
        <v>0</v>
      </c>
      <c r="AI37" s="58">
        <v>26</v>
      </c>
      <c r="AJ37" s="59">
        <v>48</v>
      </c>
      <c r="AK37" s="60">
        <v>76</v>
      </c>
      <c r="AL37" s="59">
        <v>10</v>
      </c>
      <c r="AM37" s="59"/>
      <c r="AN37" s="59"/>
      <c r="AO37" s="6">
        <f t="shared" si="31"/>
        <v>160</v>
      </c>
      <c r="AQ37">
        <f>IFERROR(VLOOKUP($A37,'SETA AVAN'!$A$2:$Z$140,9,FALSE),"")</f>
        <v>0</v>
      </c>
      <c r="AR37" s="77">
        <f t="shared" si="13"/>
        <v>43617</v>
      </c>
      <c r="AS37" t="str">
        <f t="shared" si="14"/>
        <v>EVO: Evolutivo</v>
      </c>
      <c r="AT37">
        <f t="shared" si="15"/>
        <v>1651</v>
      </c>
      <c r="AU37" t="str">
        <f t="shared" si="16"/>
        <v/>
      </c>
      <c r="AV37" t="str">
        <f t="shared" si="17"/>
        <v>[APLICACIONES][FASE2 AS] Creación de nueva línea Premio al Comercio</v>
      </c>
      <c r="AW37" t="str">
        <f>IFERROR(VLOOKUP($A37,'SETA AVAN'!$A$2:$Z$140,10,FALSE),"")</f>
        <v>DES-PRESENTA-FASE2</v>
      </c>
      <c r="AX37" s="6">
        <f t="shared" si="18"/>
        <v>26</v>
      </c>
      <c r="AY37" s="6">
        <f t="shared" si="19"/>
        <v>48</v>
      </c>
      <c r="AZ37" s="6">
        <f t="shared" si="20"/>
        <v>76</v>
      </c>
      <c r="BB37" s="6">
        <f t="shared" si="21"/>
        <v>10</v>
      </c>
      <c r="BC37" s="6">
        <f t="shared" si="22"/>
        <v>0</v>
      </c>
      <c r="BD37" s="6">
        <f t="shared" si="23"/>
        <v>0</v>
      </c>
    </row>
    <row r="38" spans="1:56" x14ac:dyDescent="0.25">
      <c r="A38" s="11">
        <v>1273</v>
      </c>
      <c r="B38" s="11" t="s">
        <v>143</v>
      </c>
      <c r="C38" s="11" t="str">
        <f>IFERROR(VLOOKUP($A38,'SETA AVAN'!$A$2:$H$140,3,FALSE),"")</f>
        <v>En curso</v>
      </c>
      <c r="D38" s="11" t="str">
        <f>IFERROR(VLOOKUP($A38,'SETA AVAN'!$A$2:$H$140,2,FALSE),"")</f>
        <v>EVO: Evolutivo</v>
      </c>
      <c r="E38" s="27">
        <f t="shared" si="32"/>
        <v>24</v>
      </c>
      <c r="F38" s="27">
        <f t="shared" si="33"/>
        <v>48</v>
      </c>
      <c r="G38" s="27">
        <f t="shared" si="24"/>
        <v>138.5</v>
      </c>
      <c r="H38" s="27">
        <f t="shared" si="25"/>
        <v>29</v>
      </c>
      <c r="I38" s="27">
        <f t="shared" si="26"/>
        <v>0</v>
      </c>
      <c r="J38" s="27">
        <f t="shared" si="27"/>
        <v>0</v>
      </c>
      <c r="K38" s="11">
        <f>IFERROR(VLOOKUP($A38,'SETA AVAN'!$A$2:$H$140,5,FALSE),"")</f>
        <v>74</v>
      </c>
      <c r="L38" s="11">
        <f>IFERROR(VLOOKUP($A38,'SETA AVAN'!$A$2:$H$140,6,FALSE),"")</f>
        <v>86</v>
      </c>
      <c r="M38" s="11">
        <f>IFERROR(VLOOKUP($A38,'SETA AVAN'!$A$2:$H$140,7,FALSE),"")</f>
        <v>240</v>
      </c>
      <c r="N38" s="11"/>
      <c r="O38" s="11"/>
      <c r="P38" s="11"/>
      <c r="Q38" s="45">
        <v>24</v>
      </c>
      <c r="R38" s="45">
        <v>0</v>
      </c>
      <c r="S38" s="45">
        <v>18.5</v>
      </c>
      <c r="T38" s="45"/>
      <c r="U38" s="45"/>
      <c r="V38" s="45"/>
      <c r="W38" s="6">
        <f t="shared" si="0"/>
        <v>50</v>
      </c>
      <c r="X38" s="6">
        <f t="shared" si="1"/>
        <v>38</v>
      </c>
      <c r="Y38" s="6">
        <f t="shared" si="2"/>
        <v>101.5</v>
      </c>
      <c r="Z38" s="6"/>
      <c r="AA38" s="6"/>
      <c r="AB38" s="6"/>
      <c r="AC38" s="50">
        <f t="shared" si="11"/>
        <v>0</v>
      </c>
      <c r="AD38" s="51">
        <f t="shared" si="28"/>
        <v>48</v>
      </c>
      <c r="AE38" s="52">
        <f t="shared" si="28"/>
        <v>120</v>
      </c>
      <c r="AF38" s="51">
        <f t="shared" si="28"/>
        <v>29</v>
      </c>
      <c r="AG38" s="51">
        <f t="shared" si="28"/>
        <v>0</v>
      </c>
      <c r="AH38" s="51">
        <f t="shared" si="28"/>
        <v>0</v>
      </c>
      <c r="AI38" s="58">
        <v>0</v>
      </c>
      <c r="AJ38" s="59">
        <v>48</v>
      </c>
      <c r="AK38" s="60">
        <v>120</v>
      </c>
      <c r="AL38" s="59">
        <v>29</v>
      </c>
      <c r="AM38" s="59"/>
      <c r="AN38" s="59"/>
      <c r="AO38" s="6">
        <f t="shared" si="31"/>
        <v>197</v>
      </c>
      <c r="AQ38">
        <f>IFERROR(VLOOKUP($A38,'SETA AVAN'!$A$2:$Z$140,9,FALSE),"")</f>
        <v>0</v>
      </c>
      <c r="AR38" s="77">
        <f t="shared" si="13"/>
        <v>43617</v>
      </c>
      <c r="AS38" t="str">
        <f t="shared" si="14"/>
        <v>EVO: Evolutivo</v>
      </c>
      <c r="AT38">
        <f t="shared" si="15"/>
        <v>1273</v>
      </c>
      <c r="AU38" t="str">
        <f t="shared" si="16"/>
        <v/>
      </c>
      <c r="AV38" t="str">
        <f t="shared" si="17"/>
        <v>[ANALISIS][PRESENTA-HORIZONAL] Adaptación de los PRESENTA-AS para el uso de configuraciones personalizadas de la herramienta NOTIFICA por cada procedimiento.</v>
      </c>
      <c r="AW38" t="str">
        <f>IFERROR(VLOOKUP($A38,'SETA AVAN'!$A$2:$Z$140,10,FALSE),"")</f>
        <v>DES-PRESENTA-HORIZONTAL</v>
      </c>
      <c r="AX38" s="6">
        <f t="shared" si="18"/>
        <v>0</v>
      </c>
      <c r="AY38" s="6">
        <f t="shared" si="19"/>
        <v>48</v>
      </c>
      <c r="AZ38" s="6">
        <f t="shared" si="20"/>
        <v>120</v>
      </c>
      <c r="BB38" s="6">
        <f t="shared" si="21"/>
        <v>29</v>
      </c>
      <c r="BC38" s="6">
        <f t="shared" si="22"/>
        <v>0</v>
      </c>
      <c r="BD38" s="6">
        <f t="shared" si="23"/>
        <v>0</v>
      </c>
    </row>
    <row r="39" spans="1:56" x14ac:dyDescent="0.25">
      <c r="A39" s="11">
        <v>799</v>
      </c>
      <c r="B39" s="11" t="s">
        <v>100</v>
      </c>
      <c r="C39" s="11" t="str">
        <f>IFERROR(VLOOKUP($A39,'SETA AVAN'!$A$2:$H$140,3,FALSE),"")</f>
        <v>Resuelta</v>
      </c>
      <c r="D39" s="11" t="str">
        <f>IFERROR(VLOOKUP($A39,'SETA AVAN'!$A$2:$H$140,2,FALSE),"")</f>
        <v>EVO: Evolutivo</v>
      </c>
      <c r="E39" s="27">
        <f t="shared" si="32"/>
        <v>70</v>
      </c>
      <c r="F39" s="27">
        <f t="shared" si="33"/>
        <v>66</v>
      </c>
      <c r="G39" s="27">
        <f t="shared" si="24"/>
        <v>288.25</v>
      </c>
      <c r="H39" s="27">
        <f t="shared" si="25"/>
        <v>0</v>
      </c>
      <c r="I39" s="27">
        <f t="shared" si="26"/>
        <v>0</v>
      </c>
      <c r="J39" s="27">
        <f t="shared" si="27"/>
        <v>0</v>
      </c>
      <c r="K39" s="11">
        <f>IFERROR(VLOOKUP($A39,'SETA AVAN'!$A$2:$H$140,5,FALSE),"")</f>
        <v>0</v>
      </c>
      <c r="L39" s="11">
        <f>IFERROR(VLOOKUP($A39,'SETA AVAN'!$A$2:$H$140,6,FALSE),"")</f>
        <v>0</v>
      </c>
      <c r="M39" s="11">
        <f>IFERROR(VLOOKUP($A39,'SETA AVAN'!$A$2:$H$140,7,FALSE),"")</f>
        <v>0</v>
      </c>
      <c r="N39" s="11"/>
      <c r="O39" s="11"/>
      <c r="P39" s="11"/>
      <c r="Q39" s="45">
        <v>68</v>
      </c>
      <c r="R39" s="45">
        <v>54</v>
      </c>
      <c r="S39" s="45">
        <v>264.25</v>
      </c>
      <c r="T39" s="45"/>
      <c r="U39" s="45"/>
      <c r="V39" s="45"/>
      <c r="W39" s="6">
        <f t="shared" si="0"/>
        <v>0</v>
      </c>
      <c r="X39" s="6">
        <f t="shared" si="1"/>
        <v>0</v>
      </c>
      <c r="Y39" s="6">
        <f t="shared" si="2"/>
        <v>0</v>
      </c>
      <c r="Z39" s="6"/>
      <c r="AA39" s="6"/>
      <c r="AB39" s="6"/>
      <c r="AC39" s="50">
        <f t="shared" si="11"/>
        <v>2</v>
      </c>
      <c r="AD39" s="51">
        <f t="shared" si="28"/>
        <v>12</v>
      </c>
      <c r="AE39" s="52">
        <f t="shared" si="28"/>
        <v>24</v>
      </c>
      <c r="AF39" s="51">
        <f t="shared" si="28"/>
        <v>0</v>
      </c>
      <c r="AG39" s="51">
        <f t="shared" si="28"/>
        <v>0</v>
      </c>
      <c r="AH39" s="51">
        <f t="shared" si="28"/>
        <v>0</v>
      </c>
      <c r="AI39" s="58">
        <v>2</v>
      </c>
      <c r="AJ39" s="59">
        <v>12</v>
      </c>
      <c r="AK39" s="60">
        <v>24</v>
      </c>
      <c r="AL39" s="59"/>
      <c r="AM39" s="59"/>
      <c r="AN39" s="59"/>
      <c r="AO39" s="6">
        <f t="shared" si="31"/>
        <v>38</v>
      </c>
      <c r="AQ39">
        <f>IFERROR(VLOOKUP($A39,'SETA AVAN'!$A$2:$Z$140,9,FALSE),"")</f>
        <v>0</v>
      </c>
      <c r="AR39" s="77">
        <f t="shared" si="13"/>
        <v>43617</v>
      </c>
      <c r="AS39" t="str">
        <f t="shared" si="14"/>
        <v>EVO: Evolutivo</v>
      </c>
      <c r="AT39">
        <f t="shared" si="15"/>
        <v>799</v>
      </c>
      <c r="AU39" t="str">
        <f t="shared" si="16"/>
        <v/>
      </c>
      <c r="AV39" t="str">
        <f t="shared" si="17"/>
        <v>[APLICACIONES][PRESENTA FASE2 AS]Adaptación a HTML, Java7 y FASE2 AS de las líneas de Justificación de incentivos y Agentes del Conocimiento</v>
      </c>
      <c r="AW39" t="str">
        <f>IFERROR(VLOOKUP($A39,'SETA AVAN'!$A$2:$Z$140,10,FALSE),"")</f>
        <v>DES-PRESENTA-FASE2</v>
      </c>
      <c r="AX39" s="6">
        <f t="shared" si="18"/>
        <v>2</v>
      </c>
      <c r="AY39" s="6">
        <f t="shared" si="19"/>
        <v>12</v>
      </c>
      <c r="AZ39" s="6">
        <f t="shared" si="20"/>
        <v>24</v>
      </c>
      <c r="BB39" s="6">
        <f t="shared" si="21"/>
        <v>0</v>
      </c>
      <c r="BC39" s="6">
        <f t="shared" si="22"/>
        <v>0</v>
      </c>
      <c r="BD39" s="6">
        <f t="shared" si="23"/>
        <v>0</v>
      </c>
    </row>
    <row r="40" spans="1:56" x14ac:dyDescent="0.25">
      <c r="A40" s="11">
        <v>2092</v>
      </c>
      <c r="B40" s="11" t="str">
        <f>IFERROR(VLOOKUP($A40,'SETA AVAN'!$A$2:$H$140,4,FALSE),"")</f>
        <v>425-REQ-004-19.06: Requisitos Sprint 4 evolución oficina virtual</v>
      </c>
      <c r="C40" s="11" t="str">
        <f>IFERROR(VLOOKUP($A40,'SETA AVAN'!$A$2:$H$140,3,FALSE),"")</f>
        <v>En curso</v>
      </c>
      <c r="D40" s="11" t="str">
        <f>IFERROR(VLOOKUP($A40,'SETA AVAN'!$A$2:$H$140,2,FALSE),"")</f>
        <v>REQ: Requisitos</v>
      </c>
      <c r="E40" s="27">
        <f t="shared" si="32"/>
        <v>40</v>
      </c>
      <c r="F40" s="27">
        <f t="shared" si="33"/>
        <v>0</v>
      </c>
      <c r="G40" s="27">
        <f t="shared" si="24"/>
        <v>0</v>
      </c>
      <c r="H40" s="27">
        <f t="shared" si="25"/>
        <v>0</v>
      </c>
      <c r="I40" s="27">
        <f t="shared" si="26"/>
        <v>0</v>
      </c>
      <c r="J40" s="27">
        <f t="shared" si="27"/>
        <v>0</v>
      </c>
      <c r="K40" s="11">
        <f>IFERROR(VLOOKUP($A40,'SETA AVAN'!$A$2:$H$140,5,FALSE),"")</f>
        <v>160</v>
      </c>
      <c r="L40" s="11">
        <f>IFERROR(VLOOKUP($A40,'SETA AVAN'!$A$2:$H$140,6,FALSE),"")</f>
        <v>0</v>
      </c>
      <c r="M40" s="11">
        <f>IFERROR(VLOOKUP($A40,'SETA AVAN'!$A$2:$H$140,7,FALSE),"")</f>
        <v>0</v>
      </c>
      <c r="N40" s="11"/>
      <c r="O40" s="11"/>
      <c r="P40" s="11"/>
      <c r="Q40" s="45"/>
      <c r="R40" s="45"/>
      <c r="S40" s="45"/>
      <c r="T40" s="45"/>
      <c r="U40" s="45"/>
      <c r="V40" s="45"/>
      <c r="W40" s="6">
        <f t="shared" si="0"/>
        <v>120</v>
      </c>
      <c r="X40" s="6">
        <f t="shared" si="1"/>
        <v>0</v>
      </c>
      <c r="Y40" s="6">
        <f t="shared" si="2"/>
        <v>0</v>
      </c>
      <c r="Z40" s="6"/>
      <c r="AA40" s="6"/>
      <c r="AB40" s="6"/>
      <c r="AC40" s="50">
        <f t="shared" si="11"/>
        <v>40</v>
      </c>
      <c r="AD40" s="51">
        <f t="shared" si="28"/>
        <v>0</v>
      </c>
      <c r="AE40" s="52">
        <f t="shared" si="28"/>
        <v>0</v>
      </c>
      <c r="AF40" s="51">
        <f t="shared" si="28"/>
        <v>0</v>
      </c>
      <c r="AG40" s="51">
        <f t="shared" si="28"/>
        <v>0</v>
      </c>
      <c r="AH40" s="51">
        <f t="shared" si="28"/>
        <v>0</v>
      </c>
      <c r="AI40" s="58">
        <v>40</v>
      </c>
      <c r="AJ40" s="59"/>
      <c r="AK40" s="60"/>
      <c r="AL40" s="59"/>
      <c r="AM40" s="59"/>
      <c r="AN40" s="59"/>
      <c r="AO40" s="6">
        <f t="shared" si="31"/>
        <v>40</v>
      </c>
      <c r="AQ40">
        <f>IFERROR(VLOOKUP($A40,'SETA AVAN'!$A$2:$Z$140,9,FALSE),"")</f>
        <v>462</v>
      </c>
      <c r="AR40" s="77">
        <f t="shared" si="13"/>
        <v>43617</v>
      </c>
      <c r="AS40" t="str">
        <f t="shared" si="14"/>
        <v>REQ: Requisitos</v>
      </c>
      <c r="AT40">
        <f t="shared" si="15"/>
        <v>2092</v>
      </c>
      <c r="AU40">
        <f t="shared" si="16"/>
        <v>462</v>
      </c>
      <c r="AV40" t="str">
        <f t="shared" si="17"/>
        <v>425-REQ-004-19.06: Requisitos Sprint 4 evolución oficina virtual</v>
      </c>
      <c r="AW40" t="str">
        <f>IFERROR(VLOOKUP($A40,'SETA AVAN'!$A$2:$Z$140,10,FALSE),"")</f>
        <v>DES-OFICINA VIRTUAL</v>
      </c>
      <c r="AX40" s="6">
        <f t="shared" si="18"/>
        <v>40</v>
      </c>
      <c r="AY40" s="6">
        <f t="shared" si="19"/>
        <v>0</v>
      </c>
      <c r="AZ40" s="6">
        <f t="shared" si="20"/>
        <v>0</v>
      </c>
      <c r="BB40" s="6">
        <f t="shared" si="21"/>
        <v>0</v>
      </c>
      <c r="BC40" s="6">
        <f t="shared" si="22"/>
        <v>0</v>
      </c>
      <c r="BD40" s="6">
        <f t="shared" si="23"/>
        <v>0</v>
      </c>
    </row>
    <row r="41" spans="1:56" x14ac:dyDescent="0.25">
      <c r="A41" s="11">
        <v>1705</v>
      </c>
      <c r="B41" s="11" t="str">
        <f>IFERROR(VLOOKUP($A41,'SETA AVAN'!$A$2:$H$140,4,FALSE),"")</f>
        <v>425-REQ-003-19.05: Requisitos Sprint 3 evolución oficina virtual</v>
      </c>
      <c r="C41" s="11" t="str">
        <f>IFERROR(VLOOKUP($A41,'SETA AVAN'!$A$2:$H$140,3,FALSE),"")</f>
        <v>Resuelta</v>
      </c>
      <c r="D41" s="11" t="str">
        <f>IFERROR(VLOOKUP($A41,'SETA AVAN'!$A$2:$H$140,2,FALSE),"")</f>
        <v>REQ: Requisitos</v>
      </c>
      <c r="E41" s="27">
        <f t="shared" si="32"/>
        <v>112</v>
      </c>
      <c r="F41" s="27">
        <f t="shared" si="33"/>
        <v>0</v>
      </c>
      <c r="G41" s="27">
        <f t="shared" si="24"/>
        <v>0</v>
      </c>
      <c r="H41" s="27">
        <f t="shared" si="25"/>
        <v>0</v>
      </c>
      <c r="I41" s="27">
        <f t="shared" si="26"/>
        <v>0</v>
      </c>
      <c r="J41" s="27">
        <f t="shared" si="27"/>
        <v>0</v>
      </c>
      <c r="K41" s="11">
        <f>IFERROR(VLOOKUP($A41,'SETA AVAN'!$A$2:$H$140,5,FALSE),"")</f>
        <v>160</v>
      </c>
      <c r="L41" s="11">
        <f>IFERROR(VLOOKUP($A41,'SETA AVAN'!$A$2:$H$140,6,FALSE),"")</f>
        <v>0</v>
      </c>
      <c r="M41" s="11">
        <f>IFERROR(VLOOKUP($A41,'SETA AVAN'!$A$2:$H$140,7,FALSE),"")</f>
        <v>0</v>
      </c>
      <c r="N41" s="11"/>
      <c r="O41" s="11"/>
      <c r="P41" s="11"/>
      <c r="Q41" s="45"/>
      <c r="R41" s="45"/>
      <c r="S41" s="45"/>
      <c r="T41" s="45"/>
      <c r="U41" s="45"/>
      <c r="V41" s="45"/>
      <c r="W41" s="6">
        <f t="shared" si="0"/>
        <v>0</v>
      </c>
      <c r="X41" s="6">
        <f t="shared" si="1"/>
        <v>0</v>
      </c>
      <c r="Y41" s="6">
        <f t="shared" si="2"/>
        <v>0</v>
      </c>
      <c r="Z41" s="6"/>
      <c r="AA41" s="6"/>
      <c r="AB41" s="6"/>
      <c r="AC41" s="50">
        <f t="shared" si="11"/>
        <v>112</v>
      </c>
      <c r="AD41" s="51">
        <f t="shared" si="28"/>
        <v>0</v>
      </c>
      <c r="AE41" s="52">
        <f t="shared" si="28"/>
        <v>0</v>
      </c>
      <c r="AF41" s="51">
        <f t="shared" si="28"/>
        <v>0</v>
      </c>
      <c r="AG41" s="51">
        <f t="shared" si="28"/>
        <v>0</v>
      </c>
      <c r="AH41" s="51">
        <f t="shared" si="28"/>
        <v>0</v>
      </c>
      <c r="AI41" s="58">
        <v>112</v>
      </c>
      <c r="AJ41" s="59"/>
      <c r="AK41" s="60"/>
      <c r="AL41" s="59"/>
      <c r="AM41" s="59"/>
      <c r="AN41" s="59"/>
      <c r="AO41" s="6">
        <f t="shared" si="31"/>
        <v>112</v>
      </c>
      <c r="AQ41">
        <f>IFERROR(VLOOKUP($A41,'SETA AVAN'!$A$2:$Z$140,9,FALSE),"")</f>
        <v>462</v>
      </c>
      <c r="AR41" s="77">
        <f t="shared" si="13"/>
        <v>43617</v>
      </c>
      <c r="AS41" t="str">
        <f t="shared" si="14"/>
        <v>REQ: Requisitos</v>
      </c>
      <c r="AT41">
        <f t="shared" si="15"/>
        <v>1705</v>
      </c>
      <c r="AU41">
        <f t="shared" si="16"/>
        <v>462</v>
      </c>
      <c r="AV41" t="str">
        <f t="shared" si="17"/>
        <v>425-REQ-003-19.05: Requisitos Sprint 3 evolución oficina virtual</v>
      </c>
      <c r="AW41" t="str">
        <f>IFERROR(VLOOKUP($A41,'SETA AVAN'!$A$2:$Z$140,10,FALSE),"")</f>
        <v>DES-OFICINA VIRTUAL</v>
      </c>
      <c r="AX41" s="6">
        <f t="shared" si="18"/>
        <v>112</v>
      </c>
      <c r="AY41" s="6">
        <f t="shared" si="19"/>
        <v>0</v>
      </c>
      <c r="AZ41" s="6">
        <f t="shared" si="20"/>
        <v>0</v>
      </c>
      <c r="BB41" s="6">
        <f t="shared" si="21"/>
        <v>0</v>
      </c>
      <c r="BC41" s="6">
        <f t="shared" si="22"/>
        <v>0</v>
      </c>
      <c r="BD41" s="6">
        <f t="shared" si="23"/>
        <v>0</v>
      </c>
    </row>
    <row r="42" spans="1:56" x14ac:dyDescent="0.25">
      <c r="A42" s="11">
        <v>1213</v>
      </c>
      <c r="B42" s="46" t="s">
        <v>105</v>
      </c>
      <c r="C42" s="11"/>
      <c r="D42" s="11" t="str">
        <f>IFERROR(VLOOKUP($A42,'SETA AVAN'!$A$2:$H$140,2,FALSE),"")</f>
        <v>REQ: Requisitos</v>
      </c>
      <c r="E42" s="27">
        <f t="shared" si="32"/>
        <v>304</v>
      </c>
      <c r="F42" s="27">
        <f t="shared" si="33"/>
        <v>0</v>
      </c>
      <c r="G42" s="27">
        <f t="shared" si="24"/>
        <v>0</v>
      </c>
      <c r="H42" s="27">
        <f t="shared" si="25"/>
        <v>0</v>
      </c>
      <c r="I42" s="27">
        <f t="shared" si="26"/>
        <v>0</v>
      </c>
      <c r="J42" s="27">
        <f t="shared" si="27"/>
        <v>0</v>
      </c>
      <c r="K42" s="11">
        <f>IFERROR(VLOOKUP($A42,'SETA AVAN'!$A$2:$H$140,5,FALSE),"")</f>
        <v>0</v>
      </c>
      <c r="L42" s="11">
        <f>IFERROR(VLOOKUP($A42,'SETA AVAN'!$A$2:$H$140,6,FALSE),"")</f>
        <v>0</v>
      </c>
      <c r="M42" s="11">
        <f>IFERROR(VLOOKUP($A42,'SETA AVAN'!$A$2:$H$140,7,FALSE),"")</f>
        <v>0</v>
      </c>
      <c r="N42" s="11"/>
      <c r="O42" s="11"/>
      <c r="P42" s="11"/>
      <c r="Q42" s="45">
        <v>192</v>
      </c>
      <c r="R42" s="45">
        <v>0</v>
      </c>
      <c r="S42" s="45">
        <v>0</v>
      </c>
      <c r="T42" s="45"/>
      <c r="U42" s="45"/>
      <c r="V42" s="45"/>
      <c r="W42" s="6">
        <f t="shared" si="0"/>
        <v>-304</v>
      </c>
      <c r="X42" s="6">
        <f t="shared" si="1"/>
        <v>0</v>
      </c>
      <c r="Y42" s="6">
        <f t="shared" si="2"/>
        <v>0</v>
      </c>
      <c r="Z42" s="6"/>
      <c r="AA42" s="6"/>
      <c r="AB42" s="6"/>
      <c r="AC42" s="50">
        <f t="shared" si="11"/>
        <v>112</v>
      </c>
      <c r="AD42" s="51">
        <f t="shared" ref="AD42:AH47" si="34">AJ42</f>
        <v>0</v>
      </c>
      <c r="AE42" s="52">
        <f t="shared" si="34"/>
        <v>0</v>
      </c>
      <c r="AF42" s="51">
        <f t="shared" si="34"/>
        <v>0</v>
      </c>
      <c r="AG42" s="51">
        <f t="shared" si="34"/>
        <v>0</v>
      </c>
      <c r="AH42" s="51">
        <f t="shared" si="34"/>
        <v>0</v>
      </c>
      <c r="AI42" s="58">
        <v>112</v>
      </c>
      <c r="AJ42" s="59"/>
      <c r="AK42" s="60"/>
      <c r="AL42" s="59"/>
      <c r="AM42" s="59"/>
      <c r="AN42" s="59"/>
      <c r="AO42" s="6">
        <f t="shared" si="31"/>
        <v>112</v>
      </c>
      <c r="AQ42">
        <f>IFERROR(VLOOKUP($A42,'SETA AVAN'!$A$2:$Z$140,9,FALSE),"")</f>
        <v>805</v>
      </c>
      <c r="AR42" s="77">
        <f t="shared" si="13"/>
        <v>43617</v>
      </c>
      <c r="AS42" t="str">
        <f t="shared" si="14"/>
        <v>REQ: Requisitos</v>
      </c>
      <c r="AT42">
        <f t="shared" si="15"/>
        <v>1213</v>
      </c>
      <c r="AU42">
        <f t="shared" si="16"/>
        <v>805</v>
      </c>
      <c r="AV42" t="str">
        <f t="shared" si="17"/>
        <v>1081-REQ-002-19.05: Requisitos Sprint inicial línea SMARTCITI</v>
      </c>
      <c r="AW42" t="str">
        <f>IFERROR(VLOOKUP($A42,'SETA AVAN'!$A$2:$Z$140,10,FALSE),"")</f>
        <v>DES-PRESENTA-SUB</v>
      </c>
      <c r="AX42" s="6">
        <f t="shared" si="18"/>
        <v>112</v>
      </c>
      <c r="AY42" s="6">
        <f t="shared" si="19"/>
        <v>0</v>
      </c>
      <c r="AZ42" s="6">
        <f t="shared" si="20"/>
        <v>0</v>
      </c>
      <c r="BB42" s="6">
        <f t="shared" si="21"/>
        <v>0</v>
      </c>
      <c r="BC42" s="6">
        <f t="shared" si="22"/>
        <v>0</v>
      </c>
      <c r="BD42" s="6">
        <f t="shared" si="23"/>
        <v>0</v>
      </c>
    </row>
    <row r="43" spans="1:56" x14ac:dyDescent="0.25">
      <c r="A43" s="11">
        <v>2167</v>
      </c>
      <c r="B43" s="11" t="str">
        <f>IFERROR(VLOOKUP($A43,'SETA AVAN'!$A$2:$H$140,4,FALSE),"")</f>
        <v>1081-REQ-003-21-06: Requisitos Sprint 03 línea SMARTCITI</v>
      </c>
      <c r="C43" s="11" t="str">
        <f>IFERROR(VLOOKUP($A43,'SETA AVAN'!$A$2:$H$140,3,FALSE),"")</f>
        <v>Nueva</v>
      </c>
      <c r="D43" s="11" t="str">
        <f>IFERROR(VLOOKUP($A43,'SETA AVAN'!$A$2:$H$140,2,FALSE),"")</f>
        <v>REQ: Requisitos</v>
      </c>
      <c r="E43" s="27">
        <f t="shared" si="32"/>
        <v>40</v>
      </c>
      <c r="F43" s="27">
        <f t="shared" si="33"/>
        <v>0</v>
      </c>
      <c r="G43" s="27">
        <f t="shared" si="24"/>
        <v>0</v>
      </c>
      <c r="H43" s="27">
        <f t="shared" si="25"/>
        <v>0</v>
      </c>
      <c r="I43" s="27">
        <f t="shared" si="26"/>
        <v>0</v>
      </c>
      <c r="J43" s="27">
        <f t="shared" si="27"/>
        <v>0</v>
      </c>
      <c r="K43" s="11">
        <f>IFERROR(VLOOKUP($A43,'SETA AVAN'!$A$2:$H$140,5,FALSE),"")</f>
        <v>0</v>
      </c>
      <c r="L43" s="11">
        <f>IFERROR(VLOOKUP($A43,'SETA AVAN'!$A$2:$H$140,6,FALSE),"")</f>
        <v>0</v>
      </c>
      <c r="M43" s="11">
        <f>IFERROR(VLOOKUP($A43,'SETA AVAN'!$A$2:$H$140,7,FALSE),"")</f>
        <v>0</v>
      </c>
      <c r="N43" s="11"/>
      <c r="O43" s="11"/>
      <c r="P43" s="11"/>
      <c r="Q43" s="45"/>
      <c r="R43" s="45"/>
      <c r="S43" s="45"/>
      <c r="T43" s="45"/>
      <c r="U43" s="45"/>
      <c r="V43" s="45"/>
      <c r="W43" s="6">
        <f t="shared" si="0"/>
        <v>-40</v>
      </c>
      <c r="X43" s="6">
        <f t="shared" si="1"/>
        <v>0</v>
      </c>
      <c r="Y43" s="6">
        <f t="shared" si="2"/>
        <v>0</v>
      </c>
      <c r="Z43" s="6"/>
      <c r="AA43" s="6"/>
      <c r="AB43" s="6"/>
      <c r="AC43" s="50">
        <f t="shared" si="11"/>
        <v>40</v>
      </c>
      <c r="AD43" s="51">
        <f t="shared" si="34"/>
        <v>0</v>
      </c>
      <c r="AE43" s="52">
        <f t="shared" si="34"/>
        <v>0</v>
      </c>
      <c r="AF43" s="51">
        <f t="shared" si="34"/>
        <v>0</v>
      </c>
      <c r="AG43" s="51">
        <f t="shared" si="34"/>
        <v>0</v>
      </c>
      <c r="AH43" s="51">
        <f t="shared" si="34"/>
        <v>0</v>
      </c>
      <c r="AI43" s="58">
        <v>40</v>
      </c>
      <c r="AJ43" s="59"/>
      <c r="AK43" s="60"/>
      <c r="AL43" s="59"/>
      <c r="AM43" s="59"/>
      <c r="AN43" s="59"/>
      <c r="AO43" s="6">
        <f t="shared" si="31"/>
        <v>40</v>
      </c>
      <c r="AQ43">
        <f>IFERROR(VLOOKUP($A43,'SETA AVAN'!$A$2:$Z$140,9,FALSE),"")</f>
        <v>805</v>
      </c>
      <c r="AR43" s="77">
        <f t="shared" si="13"/>
        <v>43617</v>
      </c>
      <c r="AS43" t="str">
        <f t="shared" si="14"/>
        <v>REQ: Requisitos</v>
      </c>
      <c r="AT43">
        <f t="shared" si="15"/>
        <v>2167</v>
      </c>
      <c r="AU43">
        <f t="shared" si="16"/>
        <v>805</v>
      </c>
      <c r="AV43" t="str">
        <f t="shared" si="17"/>
        <v>1081-REQ-003-21-06: Requisitos Sprint 03 línea SMARTCITI</v>
      </c>
      <c r="AW43" t="str">
        <f>IFERROR(VLOOKUP($A43,'SETA AVAN'!$A$2:$Z$140,10,FALSE),"")</f>
        <v>DES-PRESENTA-SUB</v>
      </c>
      <c r="AX43" s="6">
        <f t="shared" si="18"/>
        <v>40</v>
      </c>
      <c r="AY43" s="6">
        <f t="shared" si="19"/>
        <v>0</v>
      </c>
      <c r="AZ43" s="6">
        <f t="shared" si="20"/>
        <v>0</v>
      </c>
      <c r="BB43" s="6">
        <f t="shared" si="21"/>
        <v>0</v>
      </c>
      <c r="BC43" s="6">
        <f t="shared" si="22"/>
        <v>0</v>
      </c>
      <c r="BD43" s="6">
        <f t="shared" si="23"/>
        <v>0</v>
      </c>
    </row>
    <row r="44" spans="1:56" x14ac:dyDescent="0.25">
      <c r="A44" s="11">
        <v>2095</v>
      </c>
      <c r="B44" s="11" t="str">
        <f>IFERROR(VLOOKUP($A44,'SETA AVAN'!$A$2:$H$140,4,FALSE),"")</f>
        <v>425-ITE-003-19.06: Iteración Sprint 03 de la evolución a Oficina Virtual</v>
      </c>
      <c r="C44" s="11" t="str">
        <f>IFERROR(VLOOKUP($A44,'SETA AVAN'!$A$2:$H$140,3,FALSE),"")</f>
        <v>En curso</v>
      </c>
      <c r="D44" s="11" t="str">
        <f>IFERROR(VLOOKUP($A44,'SETA AVAN'!$A$2:$H$140,2,FALSE),"")</f>
        <v>ITE: Iteración</v>
      </c>
      <c r="E44" s="27">
        <f t="shared" si="32"/>
        <v>0</v>
      </c>
      <c r="F44" s="27">
        <f t="shared" si="33"/>
        <v>31</v>
      </c>
      <c r="G44" s="27">
        <f t="shared" si="24"/>
        <v>96</v>
      </c>
      <c r="H44" s="27">
        <f t="shared" si="25"/>
        <v>0</v>
      </c>
      <c r="I44" s="27">
        <f t="shared" si="26"/>
        <v>0</v>
      </c>
      <c r="J44" s="27">
        <f t="shared" si="27"/>
        <v>0</v>
      </c>
      <c r="K44" s="11">
        <f>IFERROR(VLOOKUP($A44,'SETA AVAN'!$A$2:$H$140,5,FALSE),"")</f>
        <v>0</v>
      </c>
      <c r="L44" s="11">
        <f>IFERROR(VLOOKUP($A44,'SETA AVAN'!$A$2:$H$140,6,FALSE),"")</f>
        <v>0</v>
      </c>
      <c r="M44" s="11">
        <f>IFERROR(VLOOKUP($A44,'SETA AVAN'!$A$2:$H$140,7,FALSE),"")</f>
        <v>0</v>
      </c>
      <c r="N44" s="11"/>
      <c r="O44" s="11"/>
      <c r="P44" s="11"/>
      <c r="Q44" s="45"/>
      <c r="R44" s="45"/>
      <c r="S44" s="45"/>
      <c r="T44" s="45"/>
      <c r="U44" s="45"/>
      <c r="V44" s="45"/>
      <c r="W44" s="6">
        <f t="shared" si="0"/>
        <v>0</v>
      </c>
      <c r="X44" s="6">
        <f t="shared" si="1"/>
        <v>-31</v>
      </c>
      <c r="Y44" s="6">
        <f t="shared" si="2"/>
        <v>-96</v>
      </c>
      <c r="Z44" s="6"/>
      <c r="AA44" s="6"/>
      <c r="AB44" s="6"/>
      <c r="AC44" s="50">
        <f t="shared" si="11"/>
        <v>0</v>
      </c>
      <c r="AD44" s="51">
        <f t="shared" si="34"/>
        <v>31</v>
      </c>
      <c r="AE44" s="52">
        <f t="shared" si="34"/>
        <v>96</v>
      </c>
      <c r="AF44" s="51">
        <f t="shared" si="34"/>
        <v>0</v>
      </c>
      <c r="AG44" s="51">
        <f t="shared" si="34"/>
        <v>0</v>
      </c>
      <c r="AH44" s="51">
        <f t="shared" si="34"/>
        <v>0</v>
      </c>
      <c r="AI44" s="58"/>
      <c r="AJ44" s="59">
        <v>31</v>
      </c>
      <c r="AK44" s="60">
        <v>96</v>
      </c>
      <c r="AL44" s="59"/>
      <c r="AM44" s="59"/>
      <c r="AN44" s="59"/>
      <c r="AO44" s="6">
        <f t="shared" si="31"/>
        <v>127</v>
      </c>
      <c r="AQ44">
        <f>IFERROR(VLOOKUP($A44,'SETA AVAN'!$A$2:$Z$140,9,FALSE),"")</f>
        <v>462</v>
      </c>
      <c r="AR44" s="77">
        <f t="shared" si="13"/>
        <v>43617</v>
      </c>
      <c r="AS44" t="str">
        <f t="shared" si="14"/>
        <v>ITE: Iteración</v>
      </c>
      <c r="AT44">
        <f t="shared" si="15"/>
        <v>2095</v>
      </c>
      <c r="AU44">
        <f t="shared" si="16"/>
        <v>462</v>
      </c>
      <c r="AV44" t="str">
        <f t="shared" si="17"/>
        <v>425-ITE-003-19.06: Iteración Sprint 03 de la evolución a Oficina Virtual</v>
      </c>
      <c r="AW44" t="str">
        <f>IFERROR(VLOOKUP($A44,'SETA AVAN'!$A$2:$Z$140,10,FALSE),"")</f>
        <v>DES-OFICINA VIRTUAL</v>
      </c>
      <c r="AX44" s="6">
        <f t="shared" si="18"/>
        <v>0</v>
      </c>
      <c r="AY44" s="6">
        <f t="shared" si="19"/>
        <v>31</v>
      </c>
      <c r="AZ44" s="6">
        <f t="shared" si="20"/>
        <v>96</v>
      </c>
      <c r="BB44" s="6">
        <f t="shared" si="21"/>
        <v>0</v>
      </c>
      <c r="BC44" s="6">
        <f t="shared" si="22"/>
        <v>0</v>
      </c>
      <c r="BD44" s="6">
        <f t="shared" si="23"/>
        <v>0</v>
      </c>
    </row>
    <row r="45" spans="1:56" x14ac:dyDescent="0.25">
      <c r="A45" s="11">
        <v>1708</v>
      </c>
      <c r="B45" s="46" t="s">
        <v>140</v>
      </c>
      <c r="C45" s="11" t="str">
        <f>IFERROR(VLOOKUP($A45,'SETA AVAN'!$A$2:$H$140,3,FALSE),"")</f>
        <v>Resuelta</v>
      </c>
      <c r="D45" s="11" t="str">
        <f>IFERROR(VLOOKUP($A45,'SETA AVAN'!$A$2:$H$140,2,FALSE),"")</f>
        <v>ITE: Iteración</v>
      </c>
      <c r="E45" s="27">
        <f t="shared" si="32"/>
        <v>0</v>
      </c>
      <c r="F45" s="27">
        <f t="shared" si="33"/>
        <v>150</v>
      </c>
      <c r="G45" s="27">
        <f t="shared" si="24"/>
        <v>396</v>
      </c>
      <c r="H45" s="27">
        <f t="shared" si="25"/>
        <v>0</v>
      </c>
      <c r="I45" s="27">
        <f t="shared" si="26"/>
        <v>0</v>
      </c>
      <c r="J45" s="27">
        <f t="shared" si="27"/>
        <v>0</v>
      </c>
      <c r="K45" s="11">
        <f>IFERROR(VLOOKUP($A45,'SETA AVAN'!$A$2:$H$140,5,FALSE),"")</f>
        <v>0</v>
      </c>
      <c r="L45" s="11">
        <f>IFERROR(VLOOKUP($A45,'SETA AVAN'!$A$2:$H$140,6,FALSE),"")</f>
        <v>0</v>
      </c>
      <c r="M45" s="11">
        <f>IFERROR(VLOOKUP($A45,'SETA AVAN'!$A$2:$H$140,7,FALSE),"")</f>
        <v>0</v>
      </c>
      <c r="N45" s="11"/>
      <c r="O45" s="11"/>
      <c r="P45" s="11"/>
      <c r="Q45" s="45">
        <v>0</v>
      </c>
      <c r="R45" s="45">
        <v>56</v>
      </c>
      <c r="S45" s="45">
        <v>128</v>
      </c>
      <c r="T45" s="45"/>
      <c r="U45" s="45"/>
      <c r="V45" s="45"/>
      <c r="W45" s="6">
        <f t="shared" si="0"/>
        <v>0</v>
      </c>
      <c r="X45" s="6">
        <f t="shared" si="1"/>
        <v>0</v>
      </c>
      <c r="Y45" s="6">
        <f t="shared" si="2"/>
        <v>0</v>
      </c>
      <c r="Z45" s="6"/>
      <c r="AA45" s="6"/>
      <c r="AB45" s="6"/>
      <c r="AC45" s="50">
        <f t="shared" si="11"/>
        <v>0</v>
      </c>
      <c r="AD45" s="51">
        <f t="shared" si="34"/>
        <v>94</v>
      </c>
      <c r="AE45" s="52">
        <f t="shared" si="34"/>
        <v>268</v>
      </c>
      <c r="AF45" s="51">
        <f t="shared" si="34"/>
        <v>0</v>
      </c>
      <c r="AG45" s="51">
        <f t="shared" si="34"/>
        <v>0</v>
      </c>
      <c r="AH45" s="51">
        <f t="shared" si="34"/>
        <v>0</v>
      </c>
      <c r="AI45" s="58"/>
      <c r="AJ45" s="59">
        <v>94</v>
      </c>
      <c r="AK45" s="60">
        <v>268</v>
      </c>
      <c r="AL45" s="59"/>
      <c r="AM45" s="59"/>
      <c r="AN45" s="59"/>
      <c r="AO45" s="6">
        <f t="shared" si="31"/>
        <v>362</v>
      </c>
      <c r="AQ45">
        <f>IFERROR(VLOOKUP($A45,'SETA AVAN'!$A$2:$Z$140,9,FALSE),"")</f>
        <v>462</v>
      </c>
      <c r="AR45" s="77">
        <f t="shared" si="13"/>
        <v>43617</v>
      </c>
      <c r="AS45" t="str">
        <f t="shared" si="14"/>
        <v>ITE: Iteración</v>
      </c>
      <c r="AT45">
        <f t="shared" si="15"/>
        <v>1708</v>
      </c>
      <c r="AU45">
        <f>IF(AQ45=0,"",AQ45)</f>
        <v>462</v>
      </c>
      <c r="AV45" t="str">
        <f t="shared" si="17"/>
        <v>425-ITE-002-19.05: Iteración Sprint 02 de la evolución a Oficina Virtual</v>
      </c>
      <c r="AW45" t="str">
        <f>IFERROR(VLOOKUP($A45,'SETA AVAN'!$A$2:$Z$140,10,FALSE),"")</f>
        <v>DES-OFICINA VIRTUAL</v>
      </c>
      <c r="AX45" s="6">
        <f t="shared" si="18"/>
        <v>0</v>
      </c>
      <c r="AY45" s="6">
        <f t="shared" si="19"/>
        <v>94</v>
      </c>
      <c r="AZ45" s="6">
        <f t="shared" si="20"/>
        <v>268</v>
      </c>
      <c r="BB45" s="6">
        <f t="shared" si="21"/>
        <v>0</v>
      </c>
      <c r="BC45" s="6">
        <f t="shared" si="22"/>
        <v>0</v>
      </c>
      <c r="BD45" s="6">
        <f t="shared" si="23"/>
        <v>0</v>
      </c>
    </row>
    <row r="46" spans="1:56" x14ac:dyDescent="0.25">
      <c r="A46" s="11">
        <v>2164</v>
      </c>
      <c r="B46" s="11" t="str">
        <f>IFERROR(VLOOKUP($A46,'SETA AVAN'!$A$2:$H$140,4,FALSE),"")</f>
        <v>1081-ITE-002-21.06: Iteración Sprint 02 de la línea SMARTCITI</v>
      </c>
      <c r="C46" s="11" t="str">
        <f>IFERROR(VLOOKUP($A46,'SETA AVAN'!$A$2:$H$140,3,FALSE),"")</f>
        <v>En curso</v>
      </c>
      <c r="D46" s="11" t="str">
        <f>IFERROR(VLOOKUP($A46,'SETA AVAN'!$A$2:$H$140,2,FALSE),"")</f>
        <v>ITE: Iteración</v>
      </c>
      <c r="E46" s="27">
        <f t="shared" si="32"/>
        <v>0</v>
      </c>
      <c r="F46" s="27">
        <f t="shared" si="33"/>
        <v>31</v>
      </c>
      <c r="G46" s="27">
        <f t="shared" si="24"/>
        <v>96</v>
      </c>
      <c r="H46" s="27">
        <f t="shared" si="25"/>
        <v>0</v>
      </c>
      <c r="I46" s="27">
        <f t="shared" si="26"/>
        <v>0</v>
      </c>
      <c r="J46" s="27">
        <f t="shared" si="27"/>
        <v>0</v>
      </c>
      <c r="K46" s="11">
        <f>IFERROR(VLOOKUP($A46,'SETA AVAN'!$A$2:$H$140,5,FALSE),"")</f>
        <v>0</v>
      </c>
      <c r="L46" s="11">
        <f>IFERROR(VLOOKUP($A46,'SETA AVAN'!$A$2:$H$140,6,FALSE),"")</f>
        <v>0</v>
      </c>
      <c r="M46" s="11">
        <f>IFERROR(VLOOKUP($A46,'SETA AVAN'!$A$2:$H$140,7,FALSE),"")</f>
        <v>0</v>
      </c>
      <c r="N46" s="11"/>
      <c r="O46" s="11"/>
      <c r="P46" s="11"/>
      <c r="Q46" s="5"/>
      <c r="R46" s="5"/>
      <c r="S46" s="5"/>
      <c r="T46" s="5"/>
      <c r="U46" s="5"/>
      <c r="V46" s="5"/>
      <c r="W46" s="6">
        <f t="shared" si="0"/>
        <v>0</v>
      </c>
      <c r="X46" s="6">
        <f t="shared" si="1"/>
        <v>-31</v>
      </c>
      <c r="Y46" s="6">
        <f t="shared" si="2"/>
        <v>-96</v>
      </c>
      <c r="Z46" s="6"/>
      <c r="AA46" s="6"/>
      <c r="AB46" s="6"/>
      <c r="AC46" s="50">
        <f t="shared" si="11"/>
        <v>0</v>
      </c>
      <c r="AD46" s="51">
        <f t="shared" si="34"/>
        <v>31</v>
      </c>
      <c r="AE46" s="52">
        <f t="shared" si="34"/>
        <v>96</v>
      </c>
      <c r="AF46" s="51">
        <f t="shared" si="34"/>
        <v>0</v>
      </c>
      <c r="AG46" s="51">
        <f t="shared" si="34"/>
        <v>0</v>
      </c>
      <c r="AH46" s="51">
        <f t="shared" si="34"/>
        <v>0</v>
      </c>
      <c r="AI46" s="58"/>
      <c r="AJ46" s="59">
        <v>31</v>
      </c>
      <c r="AK46" s="60">
        <v>96</v>
      </c>
      <c r="AL46" s="59"/>
      <c r="AM46" s="59"/>
      <c r="AN46" s="59"/>
      <c r="AO46" s="6">
        <f t="shared" si="31"/>
        <v>127</v>
      </c>
      <c r="AQ46">
        <f>IFERROR(VLOOKUP($A46,'SETA AVAN'!$A$2:$Z$140,9,FALSE),"")</f>
        <v>805</v>
      </c>
      <c r="AR46" s="77">
        <f t="shared" si="13"/>
        <v>43617</v>
      </c>
      <c r="AS46" t="str">
        <f t="shared" si="14"/>
        <v>ITE: Iteración</v>
      </c>
      <c r="AT46">
        <f t="shared" si="15"/>
        <v>2164</v>
      </c>
      <c r="AU46">
        <f t="shared" si="16"/>
        <v>805</v>
      </c>
      <c r="AV46" t="str">
        <f t="shared" si="17"/>
        <v>1081-ITE-002-21.06: Iteración Sprint 02 de la línea SMARTCITI</v>
      </c>
      <c r="AW46" t="str">
        <f>IFERROR(VLOOKUP($A46,'SETA AVAN'!$A$2:$Z$140,10,FALSE),"")</f>
        <v>DES-PRESENTA-SUB</v>
      </c>
      <c r="AX46" s="6">
        <f t="shared" si="18"/>
        <v>0</v>
      </c>
      <c r="AY46" s="6">
        <f t="shared" si="19"/>
        <v>31</v>
      </c>
      <c r="AZ46" s="6">
        <f t="shared" si="20"/>
        <v>96</v>
      </c>
      <c r="BB46" s="6">
        <f t="shared" si="21"/>
        <v>0</v>
      </c>
      <c r="BC46" s="6">
        <f t="shared" si="22"/>
        <v>0</v>
      </c>
      <c r="BD46" s="6">
        <f t="shared" si="23"/>
        <v>0</v>
      </c>
    </row>
    <row r="47" spans="1:56" x14ac:dyDescent="0.25">
      <c r="A47" s="11">
        <v>1072</v>
      </c>
      <c r="B47" s="46" t="s">
        <v>102</v>
      </c>
      <c r="C47" s="11" t="str">
        <f>IFERROR(VLOOKUP($A47,'SETA AVAN'!$A$2:$H$140,3,FALSE),"")</f>
        <v>Resuelta</v>
      </c>
      <c r="D47" s="11" t="str">
        <f>IFERROR(VLOOKUP($A47,'SETA AVAN'!$A$2:$H$140,2,FALSE),"")</f>
        <v>ITE: Iteración</v>
      </c>
      <c r="E47" s="27">
        <f t="shared" si="32"/>
        <v>0</v>
      </c>
      <c r="F47" s="27">
        <f t="shared" si="33"/>
        <v>385.5</v>
      </c>
      <c r="G47" s="27">
        <f t="shared" si="24"/>
        <v>844</v>
      </c>
      <c r="H47" s="27">
        <f t="shared" si="25"/>
        <v>0</v>
      </c>
      <c r="I47" s="27">
        <f t="shared" si="26"/>
        <v>0</v>
      </c>
      <c r="J47" s="27">
        <f t="shared" si="27"/>
        <v>0</v>
      </c>
      <c r="K47" s="11">
        <f>IFERROR(VLOOKUP($A47,'SETA AVAN'!$A$2:$H$140,5,FALSE),"")</f>
        <v>0</v>
      </c>
      <c r="L47" s="11">
        <f>IFERROR(VLOOKUP($A47,'SETA AVAN'!$A$2:$H$140,6,FALSE),"")</f>
        <v>0</v>
      </c>
      <c r="M47" s="11">
        <f>IFERROR(VLOOKUP($A47,'SETA AVAN'!$A$2:$H$140,7,FALSE),"")</f>
        <v>0</v>
      </c>
      <c r="N47" s="11"/>
      <c r="O47" s="11"/>
      <c r="P47" s="11"/>
      <c r="Q47" s="45">
        <v>0</v>
      </c>
      <c r="R47" s="45">
        <v>291.5</v>
      </c>
      <c r="S47" s="45">
        <v>584</v>
      </c>
      <c r="T47" s="45"/>
      <c r="U47" s="45"/>
      <c r="V47" s="45"/>
      <c r="W47" s="6">
        <f t="shared" si="0"/>
        <v>0</v>
      </c>
      <c r="X47" s="6">
        <f t="shared" si="1"/>
        <v>0</v>
      </c>
      <c r="Y47" s="6">
        <f t="shared" si="2"/>
        <v>0</v>
      </c>
      <c r="Z47" s="6"/>
      <c r="AA47" s="6"/>
      <c r="AB47" s="6"/>
      <c r="AC47" s="50">
        <f t="shared" si="11"/>
        <v>0</v>
      </c>
      <c r="AD47" s="51">
        <f t="shared" si="34"/>
        <v>94</v>
      </c>
      <c r="AE47" s="52">
        <f t="shared" si="34"/>
        <v>260</v>
      </c>
      <c r="AF47" s="51">
        <f t="shared" si="34"/>
        <v>0</v>
      </c>
      <c r="AG47" s="51">
        <f t="shared" si="34"/>
        <v>0</v>
      </c>
      <c r="AH47" s="51">
        <f t="shared" si="34"/>
        <v>0</v>
      </c>
      <c r="AI47" s="64"/>
      <c r="AJ47" s="65">
        <v>94</v>
      </c>
      <c r="AK47" s="66">
        <v>260</v>
      </c>
      <c r="AL47" s="59"/>
      <c r="AM47" s="59"/>
      <c r="AN47" s="59"/>
      <c r="AO47" s="6">
        <f t="shared" si="31"/>
        <v>354</v>
      </c>
      <c r="AQ47">
        <f>IFERROR(VLOOKUP($A47,'SETA AVAN'!$A$2:$Z$140,9,FALSE),"")</f>
        <v>805</v>
      </c>
      <c r="AR47" s="77">
        <f t="shared" si="13"/>
        <v>43617</v>
      </c>
      <c r="AS47" t="str">
        <f t="shared" si="14"/>
        <v>ITE: Iteración</v>
      </c>
      <c r="AT47">
        <f t="shared" si="15"/>
        <v>1072</v>
      </c>
      <c r="AU47">
        <f t="shared" si="16"/>
        <v>805</v>
      </c>
      <c r="AV47" t="str">
        <f t="shared" si="17"/>
        <v>1081-ITE-001-19.04: Iteración Sprint Inicial de la línea SMARTCITI</v>
      </c>
      <c r="AW47" t="str">
        <f>IFERROR(VLOOKUP($A47,'SETA AVAN'!$A$2:$Z$140,10,FALSE),"")</f>
        <v>DES-PRESENTA-SUB</v>
      </c>
      <c r="AX47" s="6">
        <f t="shared" si="18"/>
        <v>0</v>
      </c>
      <c r="AY47" s="6">
        <f t="shared" si="19"/>
        <v>94</v>
      </c>
      <c r="AZ47" s="6">
        <f t="shared" si="20"/>
        <v>260</v>
      </c>
      <c r="BB47" s="6">
        <f t="shared" si="21"/>
        <v>0</v>
      </c>
      <c r="BC47" s="6">
        <f t="shared" si="22"/>
        <v>0</v>
      </c>
      <c r="BD47" s="6">
        <f t="shared" si="23"/>
        <v>0</v>
      </c>
    </row>
    <row r="48" spans="1:56" x14ac:dyDescent="0.25">
      <c r="A48" s="11"/>
      <c r="B48" s="11"/>
      <c r="C48" s="11"/>
      <c r="D48" s="11"/>
      <c r="E48" s="27"/>
      <c r="F48" s="27"/>
      <c r="G48" s="27"/>
      <c r="H48" s="27"/>
      <c r="I48" s="27"/>
      <c r="J48" s="27"/>
      <c r="K48" s="11"/>
      <c r="L48" s="11"/>
      <c r="M48" s="11"/>
      <c r="N48" s="11"/>
      <c r="O48" s="11"/>
      <c r="P48" s="11"/>
      <c r="Q48" s="5"/>
      <c r="R48" s="5"/>
      <c r="S48" s="5"/>
      <c r="T48" s="5"/>
      <c r="U48" s="5"/>
      <c r="V48" s="5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4"/>
      <c r="AJ48" s="54"/>
      <c r="AK48" s="54"/>
      <c r="AL48" s="54"/>
      <c r="AM48" s="54"/>
      <c r="AN48" s="54"/>
    </row>
    <row r="49" spans="3:56" x14ac:dyDescent="0.25"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5"/>
      <c r="R49" s="5"/>
      <c r="S49" s="5"/>
      <c r="T49" s="5"/>
      <c r="U49" s="5"/>
      <c r="V49" s="5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4"/>
      <c r="AJ49" s="54"/>
      <c r="AK49" s="54"/>
      <c r="AL49" s="54"/>
      <c r="AM49" s="54"/>
      <c r="AN49" s="54"/>
    </row>
    <row r="50" spans="3:56" x14ac:dyDescent="0.25">
      <c r="E50" s="71">
        <f t="shared" ref="E50:M50" si="35">SUM(E5:E49)</f>
        <v>2506</v>
      </c>
      <c r="F50" s="72">
        <f t="shared" si="35"/>
        <v>2001.5</v>
      </c>
      <c r="G50" s="72">
        <f t="shared" si="35"/>
        <v>3409</v>
      </c>
      <c r="H50" s="72">
        <f t="shared" si="35"/>
        <v>256</v>
      </c>
      <c r="I50" s="72">
        <f t="shared" si="35"/>
        <v>0</v>
      </c>
      <c r="J50" s="73">
        <f t="shared" si="35"/>
        <v>0</v>
      </c>
      <c r="K50" s="6">
        <f t="shared" si="35"/>
        <v>3192</v>
      </c>
      <c r="L50" s="6">
        <f t="shared" si="35"/>
        <v>1699</v>
      </c>
      <c r="M50" s="6">
        <f t="shared" si="35"/>
        <v>1492</v>
      </c>
      <c r="N50" s="6"/>
      <c r="O50" s="6"/>
      <c r="P50" s="6"/>
      <c r="Q50" s="6">
        <f>SUM(Q5:Q49)</f>
        <v>2050</v>
      </c>
      <c r="R50" s="6">
        <f>SUM(R5:R49)</f>
        <v>1545.5</v>
      </c>
      <c r="S50" s="6">
        <f>SUM(S5:S49)</f>
        <v>2345</v>
      </c>
      <c r="T50" s="6"/>
      <c r="U50" s="6"/>
      <c r="V50" s="6"/>
      <c r="W50" s="6">
        <f>SUM(W5:W49)</f>
        <v>236</v>
      </c>
      <c r="X50" s="6">
        <f>SUM(X5:X49)</f>
        <v>-15.5</v>
      </c>
      <c r="Y50" s="6">
        <f>SUM(Y5:Y49)</f>
        <v>-293.75</v>
      </c>
      <c r="Z50" s="6"/>
      <c r="AA50" s="6"/>
      <c r="AB50" s="6"/>
      <c r="AC50" s="6">
        <f t="shared" ref="AC50:AN50" si="36">SUM(AC5:AC49)</f>
        <v>456</v>
      </c>
      <c r="AD50" s="6">
        <f t="shared" si="36"/>
        <v>456</v>
      </c>
      <c r="AE50" s="6">
        <f t="shared" si="36"/>
        <v>1064</v>
      </c>
      <c r="AF50" s="6">
        <f t="shared" si="36"/>
        <v>232</v>
      </c>
      <c r="AG50" s="6">
        <f t="shared" si="36"/>
        <v>0</v>
      </c>
      <c r="AH50" s="6">
        <f t="shared" si="36"/>
        <v>0</v>
      </c>
      <c r="AI50" s="6">
        <f t="shared" si="36"/>
        <v>456</v>
      </c>
      <c r="AJ50" s="6">
        <f t="shared" si="36"/>
        <v>456</v>
      </c>
      <c r="AK50" s="6">
        <f t="shared" si="36"/>
        <v>1064</v>
      </c>
      <c r="AL50" s="6">
        <f t="shared" si="36"/>
        <v>232</v>
      </c>
      <c r="AM50" s="6">
        <f t="shared" si="36"/>
        <v>0</v>
      </c>
      <c r="AN50" s="6">
        <f t="shared" si="36"/>
        <v>0</v>
      </c>
      <c r="AO50" s="6"/>
      <c r="AP50" s="2"/>
      <c r="AQ50" s="9"/>
      <c r="AX50" s="6">
        <f>SUM(AX5:AX49)</f>
        <v>456</v>
      </c>
      <c r="AY50" s="6">
        <f>SUM(AY5:AY49)</f>
        <v>456</v>
      </c>
      <c r="AZ50" s="6">
        <f>SUM(AZ5:AZ49)</f>
        <v>1064</v>
      </c>
      <c r="BB50" s="6">
        <f>SUM(BB5:BB49)</f>
        <v>232</v>
      </c>
      <c r="BC50" s="6">
        <f>SUM(BC5:BC49)</f>
        <v>0</v>
      </c>
      <c r="BD50" s="6">
        <f>SUM(BD5:BD49)</f>
        <v>0</v>
      </c>
    </row>
    <row r="51" spans="3:56" x14ac:dyDescent="0.25">
      <c r="D51" s="11" t="s">
        <v>162</v>
      </c>
      <c r="E51" s="74">
        <f t="shared" ref="E51:J51" si="37">SUMIF($D$23:$D$49,$D$51,E23:E49)</f>
        <v>0</v>
      </c>
      <c r="F51" s="75">
        <f t="shared" si="37"/>
        <v>0</v>
      </c>
      <c r="G51" s="75">
        <f t="shared" si="37"/>
        <v>6</v>
      </c>
      <c r="H51" s="75">
        <f t="shared" si="37"/>
        <v>8</v>
      </c>
      <c r="I51" s="75">
        <f t="shared" si="37"/>
        <v>0</v>
      </c>
      <c r="J51" s="76">
        <f t="shared" si="37"/>
        <v>0</v>
      </c>
      <c r="AC51" s="6">
        <f>AC50-K62</f>
        <v>0</v>
      </c>
      <c r="AD51" s="6">
        <f>AD50-L62</f>
        <v>0</v>
      </c>
      <c r="AE51" s="6">
        <f>AE50-M62</f>
        <v>0</v>
      </c>
      <c r="AF51" s="6"/>
      <c r="AG51" s="6"/>
      <c r="AH51" s="6"/>
      <c r="AI51" s="6">
        <f>AI50-K62</f>
        <v>0</v>
      </c>
      <c r="AJ51" s="6">
        <f>AJ50-L62</f>
        <v>0</v>
      </c>
      <c r="AK51" s="6">
        <f>AK50-M62</f>
        <v>0</v>
      </c>
      <c r="AL51" s="6"/>
      <c r="AM51" s="6"/>
      <c r="AN51" s="6"/>
    </row>
    <row r="52" spans="3:56" x14ac:dyDescent="0.25">
      <c r="D52" t="s">
        <v>200</v>
      </c>
      <c r="E52" s="71">
        <f t="shared" ref="E52:J52" si="38">E50-E51</f>
        <v>2506</v>
      </c>
      <c r="F52" s="72">
        <f t="shared" si="38"/>
        <v>2001.5</v>
      </c>
      <c r="G52" s="72">
        <f t="shared" si="38"/>
        <v>3403</v>
      </c>
      <c r="H52" s="72">
        <f t="shared" si="38"/>
        <v>248</v>
      </c>
      <c r="I52" s="72">
        <f t="shared" si="38"/>
        <v>0</v>
      </c>
      <c r="J52" s="73">
        <f t="shared" si="38"/>
        <v>0</v>
      </c>
      <c r="AC52" s="10" t="str">
        <f>IF(AC51=0,"OK","NO")</f>
        <v>OK</v>
      </c>
      <c r="AD52" s="10" t="str">
        <f>IF(AD51=0,"OK","NO")</f>
        <v>OK</v>
      </c>
      <c r="AE52" s="10" t="str">
        <f>IF(AE51=0,"OK","NO")</f>
        <v>OK</v>
      </c>
      <c r="AF52" s="10"/>
      <c r="AG52" s="10"/>
      <c r="AH52" s="10"/>
    </row>
    <row r="53" spans="3:56" x14ac:dyDescent="0.25">
      <c r="Z53">
        <f>192+112</f>
        <v>304</v>
      </c>
    </row>
    <row r="54" spans="3:56" x14ac:dyDescent="0.25">
      <c r="K54" s="6">
        <f>E5+W5</f>
        <v>414</v>
      </c>
      <c r="L54" s="6">
        <f>F5+X5</f>
        <v>238</v>
      </c>
      <c r="M54" s="6">
        <f>G5+Y5</f>
        <v>0</v>
      </c>
      <c r="N54" s="6"/>
      <c r="O54" s="6"/>
      <c r="P54" s="6"/>
    </row>
    <row r="55" spans="3:56" x14ac:dyDescent="0.25">
      <c r="K55" s="6">
        <f t="shared" ref="K55:M58" si="39">E19+W19</f>
        <v>226.75</v>
      </c>
      <c r="L55" s="6">
        <f t="shared" si="39"/>
        <v>109.25</v>
      </c>
      <c r="M55" s="6">
        <f t="shared" si="39"/>
        <v>19</v>
      </c>
      <c r="N55" s="6"/>
      <c r="O55" s="6"/>
      <c r="P55" s="6"/>
    </row>
    <row r="56" spans="3:56" x14ac:dyDescent="0.25">
      <c r="K56" s="6">
        <f t="shared" si="39"/>
        <v>209.5</v>
      </c>
      <c r="L56" s="6">
        <f t="shared" si="39"/>
        <v>146</v>
      </c>
      <c r="M56" s="6">
        <f t="shared" si="39"/>
        <v>48.5</v>
      </c>
      <c r="N56" s="6"/>
      <c r="O56" s="6"/>
      <c r="P56" s="6"/>
    </row>
    <row r="57" spans="3:56" x14ac:dyDescent="0.25">
      <c r="K57" s="6">
        <f t="shared" si="39"/>
        <v>119.25</v>
      </c>
      <c r="L57" s="6">
        <f t="shared" si="39"/>
        <v>49.75</v>
      </c>
      <c r="M57" s="6">
        <f t="shared" si="39"/>
        <v>7</v>
      </c>
      <c r="N57" s="6"/>
      <c r="O57" s="6"/>
      <c r="P57" s="6"/>
      <c r="W57">
        <f>168</f>
        <v>168</v>
      </c>
      <c r="X57">
        <v>336</v>
      </c>
      <c r="AC57" s="6"/>
      <c r="AD57" s="6"/>
      <c r="AE57" s="6"/>
      <c r="AF57" s="6"/>
      <c r="AG57" s="6"/>
      <c r="AH57" s="6"/>
    </row>
    <row r="58" spans="3:56" x14ac:dyDescent="0.25">
      <c r="K58" s="6">
        <f t="shared" si="39"/>
        <v>146.5</v>
      </c>
      <c r="L58" s="6">
        <f t="shared" si="39"/>
        <v>83.5</v>
      </c>
      <c r="M58" s="6">
        <f t="shared" si="39"/>
        <v>8.5</v>
      </c>
      <c r="N58" s="6"/>
      <c r="O58" s="6"/>
      <c r="P58" s="6"/>
      <c r="W58">
        <f>8*8</f>
        <v>64</v>
      </c>
      <c r="X58">
        <f>16*8</f>
        <v>128</v>
      </c>
    </row>
    <row r="59" spans="3:56" x14ac:dyDescent="0.25">
      <c r="W59">
        <f>W58+W57</f>
        <v>232</v>
      </c>
      <c r="X59">
        <f>X58+X57</f>
        <v>464</v>
      </c>
    </row>
    <row r="60" spans="3:56" x14ac:dyDescent="0.25">
      <c r="C60">
        <v>56</v>
      </c>
      <c r="K60" t="s">
        <v>186</v>
      </c>
    </row>
    <row r="61" spans="3:56" x14ac:dyDescent="0.25">
      <c r="C61">
        <f>C60*2</f>
        <v>112</v>
      </c>
      <c r="K61" t="s">
        <v>12</v>
      </c>
      <c r="L61" t="s">
        <v>13</v>
      </c>
      <c r="M61" t="s">
        <v>14</v>
      </c>
    </row>
    <row r="62" spans="3:56" x14ac:dyDescent="0.25">
      <c r="K62" s="6">
        <f>Perfiles06!Y4</f>
        <v>456</v>
      </c>
      <c r="L62" s="6">
        <f>Perfiles06!Y5</f>
        <v>456</v>
      </c>
      <c r="M62" s="6">
        <f>Perfiles06!Y6</f>
        <v>1064</v>
      </c>
      <c r="N62" s="6"/>
      <c r="O62" s="6"/>
      <c r="P62" s="6"/>
    </row>
    <row r="63" spans="3:56" x14ac:dyDescent="0.25">
      <c r="AJ63" s="6"/>
    </row>
    <row r="64" spans="3:56" x14ac:dyDescent="0.25">
      <c r="AJ64" s="6"/>
    </row>
    <row r="65" spans="5:29" x14ac:dyDescent="0.25">
      <c r="K65" s="1">
        <v>22</v>
      </c>
      <c r="L65" s="1">
        <v>22</v>
      </c>
      <c r="M65" s="1">
        <v>15.6</v>
      </c>
      <c r="N65" s="1"/>
      <c r="O65" s="1"/>
      <c r="P65" s="1"/>
    </row>
    <row r="67" spans="5:29" x14ac:dyDescent="0.25">
      <c r="W67">
        <v>52</v>
      </c>
      <c r="X67">
        <v>68</v>
      </c>
      <c r="Y67">
        <f>X67-W67</f>
        <v>16</v>
      </c>
    </row>
    <row r="68" spans="5:29" x14ac:dyDescent="0.25">
      <c r="W68">
        <v>64</v>
      </c>
      <c r="X68">
        <v>144</v>
      </c>
      <c r="Y68">
        <f>X68-W68</f>
        <v>80</v>
      </c>
    </row>
    <row r="69" spans="5:29" x14ac:dyDescent="0.25">
      <c r="W69">
        <v>196</v>
      </c>
      <c r="X69">
        <v>334</v>
      </c>
      <c r="Y69">
        <f>X69-W69</f>
        <v>138</v>
      </c>
    </row>
    <row r="72" spans="5:29" x14ac:dyDescent="0.25">
      <c r="E72">
        <f>E5*22</f>
        <v>8756</v>
      </c>
      <c r="F72">
        <f>F5*22</f>
        <v>5038</v>
      </c>
      <c r="G72">
        <f>G5*15.6</f>
        <v>0</v>
      </c>
    </row>
    <row r="73" spans="5:29" x14ac:dyDescent="0.25">
      <c r="E73">
        <f t="shared" ref="E73:F76" si="40">E19*22</f>
        <v>4988.5</v>
      </c>
      <c r="F73">
        <f t="shared" si="40"/>
        <v>2403.5</v>
      </c>
      <c r="G73">
        <f>G19*15.6</f>
        <v>296.39999999999998</v>
      </c>
    </row>
    <row r="74" spans="5:29" x14ac:dyDescent="0.25">
      <c r="E74">
        <f t="shared" si="40"/>
        <v>4609</v>
      </c>
      <c r="F74">
        <f t="shared" si="40"/>
        <v>3212</v>
      </c>
      <c r="G74">
        <f>G20*15.6</f>
        <v>756.6</v>
      </c>
    </row>
    <row r="75" spans="5:29" x14ac:dyDescent="0.25">
      <c r="E75">
        <f t="shared" si="40"/>
        <v>2623.5</v>
      </c>
      <c r="F75">
        <f t="shared" si="40"/>
        <v>1094.5</v>
      </c>
      <c r="G75">
        <f>G21*15.6</f>
        <v>109.2</v>
      </c>
    </row>
    <row r="76" spans="5:29" x14ac:dyDescent="0.25">
      <c r="E76">
        <f t="shared" si="40"/>
        <v>3223</v>
      </c>
      <c r="F76">
        <f t="shared" si="40"/>
        <v>1837</v>
      </c>
      <c r="G76">
        <f>G22*15.6</f>
        <v>132.6</v>
      </c>
      <c r="AC76">
        <v>36</v>
      </c>
    </row>
    <row r="78" spans="5:29" x14ac:dyDescent="0.25">
      <c r="E78">
        <v>168</v>
      </c>
      <c r="F78">
        <v>152</v>
      </c>
      <c r="G78">
        <v>168</v>
      </c>
    </row>
    <row r="79" spans="5:29" x14ac:dyDescent="0.25">
      <c r="E79">
        <f>E78*28</f>
        <v>4704</v>
      </c>
      <c r="F79">
        <f>F78*28</f>
        <v>4256</v>
      </c>
      <c r="G79">
        <f>G78*28</f>
        <v>4704</v>
      </c>
    </row>
    <row r="80" spans="5:29" x14ac:dyDescent="0.25">
      <c r="E80">
        <f>E79+E76+E75+E74+E73+E72</f>
        <v>28904</v>
      </c>
      <c r="F80">
        <f>F79+F76+F75+F74+F73+F72</f>
        <v>17841</v>
      </c>
      <c r="G80">
        <f>G79+G76+G75+G74+G73+G72</f>
        <v>5998.8</v>
      </c>
      <c r="K80" s="1">
        <f>SUM(E80:G80)</f>
        <v>52743.8</v>
      </c>
    </row>
  </sheetData>
  <mergeCells count="6">
    <mergeCell ref="Q3:V3"/>
    <mergeCell ref="W3:AB3"/>
    <mergeCell ref="AC3:AH3"/>
    <mergeCell ref="AI3:AN3"/>
    <mergeCell ref="E3:J3"/>
    <mergeCell ref="K3:P3"/>
  </mergeCells>
  <conditionalFormatting sqref="AC52">
    <cfRule type="cellIs" dxfId="39" priority="6" operator="equal">
      <formula>"NO"</formula>
    </cfRule>
    <cfRule type="cellIs" dxfId="38" priority="7" operator="equal">
      <formula>"OK"</formula>
    </cfRule>
  </conditionalFormatting>
  <conditionalFormatting sqref="AD52">
    <cfRule type="cellIs" dxfId="37" priority="4" operator="equal">
      <formula>"NO"</formula>
    </cfRule>
    <cfRule type="cellIs" dxfId="36" priority="5" operator="equal">
      <formula>"OK"</formula>
    </cfRule>
  </conditionalFormatting>
  <conditionalFormatting sqref="AE52:AH52">
    <cfRule type="cellIs" dxfId="35" priority="2" operator="equal">
      <formula>"NO"</formula>
    </cfRule>
    <cfRule type="cellIs" dxfId="34" priority="3" operator="equal">
      <formula>"OK"</formula>
    </cfRule>
  </conditionalFormatting>
  <conditionalFormatting sqref="AO23:AO47">
    <cfRule type="cellIs" dxfId="3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A30A-C6E3-4213-B458-E36A9CB7E2AB}">
  <sheetPr>
    <tabColor rgb="FF0070C0"/>
  </sheetPr>
  <dimension ref="A1:I37"/>
  <sheetViews>
    <sheetView tabSelected="1" workbookViewId="0">
      <selection activeCell="P13" sqref="P13"/>
    </sheetView>
  </sheetViews>
  <sheetFormatPr baseColWidth="10" defaultRowHeight="15" x14ac:dyDescent="0.25"/>
  <cols>
    <col min="3" max="3" width="11.85546875" bestFit="1" customWidth="1"/>
  </cols>
  <sheetData>
    <row r="1" spans="1:9" x14ac:dyDescent="0.25">
      <c r="A1" s="189" t="s">
        <v>512</v>
      </c>
      <c r="B1" s="189" t="s">
        <v>319</v>
      </c>
      <c r="C1" s="189" t="s">
        <v>513</v>
      </c>
      <c r="D1" s="189" t="s">
        <v>12</v>
      </c>
      <c r="E1" s="189" t="s">
        <v>13</v>
      </c>
      <c r="F1" s="189" t="s">
        <v>14</v>
      </c>
      <c r="G1" s="189" t="s">
        <v>194</v>
      </c>
      <c r="H1" s="189" t="s">
        <v>195</v>
      </c>
      <c r="I1" s="189" t="s">
        <v>196</v>
      </c>
    </row>
    <row r="2" spans="1:9" x14ac:dyDescent="0.25">
      <c r="A2">
        <v>1</v>
      </c>
      <c r="B2">
        <f>MONTH(Imputaciones!$R$1)</f>
        <v>12</v>
      </c>
      <c r="C2">
        <f>YEAR(Imputaciones!$R$1)</f>
        <v>2019</v>
      </c>
      <c r="D2" s="6">
        <f>PPSS!E15</f>
        <v>4</v>
      </c>
      <c r="E2" s="6">
        <f>PPSS!F15</f>
        <v>4</v>
      </c>
      <c r="F2" s="6">
        <f>PPSS!G15</f>
        <v>24</v>
      </c>
      <c r="G2" s="6">
        <f>PPSS!H15</f>
        <v>0</v>
      </c>
      <c r="H2" s="6">
        <f>PPSS!I15</f>
        <v>16</v>
      </c>
      <c r="I2" s="6">
        <f>PPSS!J15</f>
        <v>0</v>
      </c>
    </row>
    <row r="3" spans="1:9" x14ac:dyDescent="0.25">
      <c r="A3">
        <v>2</v>
      </c>
      <c r="B3">
        <f>MONTH(Imputaciones!$R$1)</f>
        <v>12</v>
      </c>
      <c r="C3">
        <f>YEAR(Imputaciones!$R$1)</f>
        <v>2019</v>
      </c>
      <c r="D3" s="6">
        <f>PPSS!E16</f>
        <v>0</v>
      </c>
      <c r="E3" s="6">
        <f>PPSS!F16</f>
        <v>0</v>
      </c>
      <c r="F3" s="6">
        <f>PPSS!G16</f>
        <v>26</v>
      </c>
      <c r="G3" s="6">
        <f>PPSS!H16</f>
        <v>0</v>
      </c>
      <c r="H3" s="6">
        <f>PPSS!I16</f>
        <v>10</v>
      </c>
      <c r="I3" s="6">
        <f>PPSS!J16</f>
        <v>0</v>
      </c>
    </row>
    <row r="4" spans="1:9" x14ac:dyDescent="0.25">
      <c r="D4" s="6"/>
      <c r="E4" s="6"/>
      <c r="F4" s="6"/>
      <c r="G4" s="6"/>
      <c r="H4" s="6"/>
      <c r="I4" s="6"/>
    </row>
    <row r="5" spans="1:9" x14ac:dyDescent="0.25">
      <c r="D5" s="6"/>
      <c r="E5" s="6"/>
      <c r="F5" s="6"/>
      <c r="G5" s="6"/>
      <c r="H5" s="6"/>
      <c r="I5" s="6"/>
    </row>
    <row r="6" spans="1:9" x14ac:dyDescent="0.25">
      <c r="D6" s="6"/>
      <c r="E6" s="6"/>
      <c r="F6" s="6"/>
      <c r="G6" s="6"/>
      <c r="H6" s="6"/>
      <c r="I6" s="6"/>
    </row>
    <row r="7" spans="1:9" x14ac:dyDescent="0.25">
      <c r="D7" s="6"/>
      <c r="E7" s="6"/>
      <c r="F7" s="6"/>
      <c r="G7" s="6"/>
      <c r="H7" s="6"/>
      <c r="I7" s="6"/>
    </row>
    <row r="8" spans="1:9" x14ac:dyDescent="0.25">
      <c r="D8" s="6"/>
      <c r="E8" s="6"/>
      <c r="F8" s="6"/>
      <c r="G8" s="6"/>
      <c r="H8" s="6"/>
      <c r="I8" s="6"/>
    </row>
    <row r="9" spans="1:9" x14ac:dyDescent="0.25">
      <c r="D9" s="6"/>
      <c r="E9" s="6"/>
      <c r="F9" s="6"/>
      <c r="G9" s="6"/>
      <c r="H9" s="6"/>
      <c r="I9" s="6"/>
    </row>
    <row r="10" spans="1:9" x14ac:dyDescent="0.25">
      <c r="D10" s="6"/>
      <c r="E10" s="6"/>
      <c r="F10" s="6"/>
      <c r="G10" s="6"/>
      <c r="H10" s="6"/>
      <c r="I10" s="6"/>
    </row>
    <row r="11" spans="1:9" x14ac:dyDescent="0.25">
      <c r="D11" s="6"/>
      <c r="E11" s="6"/>
      <c r="F11" s="6"/>
      <c r="G11" s="6"/>
      <c r="H11" s="6"/>
      <c r="I11" s="6"/>
    </row>
    <row r="12" spans="1:9" x14ac:dyDescent="0.25">
      <c r="D12" s="6"/>
      <c r="E12" s="6"/>
      <c r="F12" s="6"/>
      <c r="G12" s="6"/>
      <c r="H12" s="6"/>
      <c r="I12" s="6"/>
    </row>
    <row r="13" spans="1:9" x14ac:dyDescent="0.25">
      <c r="D13" s="6"/>
      <c r="E13" s="6"/>
      <c r="F13" s="6"/>
      <c r="G13" s="6"/>
      <c r="H13" s="6"/>
      <c r="I13" s="6"/>
    </row>
    <row r="14" spans="1:9" x14ac:dyDescent="0.25">
      <c r="D14" s="6"/>
      <c r="E14" s="6"/>
      <c r="F14" s="6"/>
      <c r="G14" s="6"/>
      <c r="H14" s="6"/>
      <c r="I14" s="6"/>
    </row>
    <row r="15" spans="1:9" x14ac:dyDescent="0.25">
      <c r="D15" s="6"/>
      <c r="E15" s="6"/>
      <c r="F15" s="6"/>
      <c r="G15" s="6"/>
      <c r="H15" s="6"/>
      <c r="I15" s="6"/>
    </row>
    <row r="16" spans="1:9" x14ac:dyDescent="0.25">
      <c r="D16" s="6"/>
      <c r="E16" s="6"/>
      <c r="F16" s="6"/>
      <c r="G16" s="6"/>
      <c r="H16" s="6"/>
      <c r="I16" s="6"/>
    </row>
    <row r="17" spans="4:9" x14ac:dyDescent="0.25">
      <c r="D17" s="6"/>
      <c r="E17" s="6"/>
      <c r="F17" s="6"/>
      <c r="G17" s="6"/>
      <c r="H17" s="6"/>
      <c r="I17" s="6"/>
    </row>
    <row r="18" spans="4:9" x14ac:dyDescent="0.25">
      <c r="D18" s="6"/>
      <c r="E18" s="6"/>
      <c r="F18" s="6"/>
      <c r="G18" s="6"/>
      <c r="H18" s="6"/>
      <c r="I18" s="6"/>
    </row>
    <row r="19" spans="4:9" x14ac:dyDescent="0.25">
      <c r="D19" s="6"/>
      <c r="E19" s="6"/>
      <c r="F19" s="6"/>
      <c r="G19" s="6"/>
      <c r="H19" s="6"/>
      <c r="I19" s="6"/>
    </row>
    <row r="20" spans="4:9" x14ac:dyDescent="0.25">
      <c r="D20" s="6"/>
      <c r="E20" s="6"/>
      <c r="F20" s="6"/>
      <c r="G20" s="6"/>
      <c r="H20" s="6"/>
      <c r="I20" s="6"/>
    </row>
    <row r="21" spans="4:9" x14ac:dyDescent="0.25">
      <c r="D21" s="6"/>
      <c r="E21" s="6"/>
      <c r="F21" s="6"/>
      <c r="G21" s="6"/>
      <c r="H21" s="6"/>
      <c r="I21" s="6"/>
    </row>
    <row r="22" spans="4:9" x14ac:dyDescent="0.25">
      <c r="D22" s="6"/>
      <c r="E22" s="6"/>
      <c r="F22" s="6"/>
      <c r="G22" s="6"/>
      <c r="H22" s="6"/>
      <c r="I22" s="6"/>
    </row>
    <row r="23" spans="4:9" x14ac:dyDescent="0.25">
      <c r="D23" s="6"/>
      <c r="E23" s="6"/>
      <c r="F23" s="6"/>
      <c r="G23" s="6"/>
      <c r="H23" s="6"/>
      <c r="I23" s="6"/>
    </row>
    <row r="24" spans="4:9" x14ac:dyDescent="0.25">
      <c r="D24" s="6"/>
      <c r="E24" s="6"/>
      <c r="F24" s="6"/>
      <c r="G24" s="6"/>
      <c r="H24" s="6"/>
      <c r="I24" s="6"/>
    </row>
    <row r="25" spans="4:9" x14ac:dyDescent="0.25">
      <c r="D25" s="6"/>
      <c r="E25" s="6"/>
      <c r="F25" s="6"/>
      <c r="G25" s="6"/>
      <c r="H25" s="6"/>
      <c r="I25" s="6"/>
    </row>
    <row r="26" spans="4:9" x14ac:dyDescent="0.25">
      <c r="D26" s="6"/>
      <c r="E26" s="6"/>
      <c r="F26" s="6"/>
      <c r="G26" s="6"/>
      <c r="H26" s="6"/>
      <c r="I26" s="6"/>
    </row>
    <row r="27" spans="4:9" x14ac:dyDescent="0.25">
      <c r="D27" s="6"/>
      <c r="E27" s="6"/>
      <c r="F27" s="6"/>
      <c r="G27" s="6"/>
      <c r="H27" s="6"/>
      <c r="I27" s="6"/>
    </row>
    <row r="28" spans="4:9" x14ac:dyDescent="0.25">
      <c r="D28" s="6"/>
      <c r="E28" s="6"/>
      <c r="F28" s="6"/>
      <c r="G28" s="6"/>
      <c r="H28" s="6"/>
      <c r="I28" s="6"/>
    </row>
    <row r="29" spans="4:9" x14ac:dyDescent="0.25">
      <c r="D29" s="6"/>
      <c r="E29" s="6"/>
      <c r="F29" s="6"/>
      <c r="G29" s="6"/>
      <c r="H29" s="6"/>
      <c r="I29" s="6"/>
    </row>
    <row r="30" spans="4:9" x14ac:dyDescent="0.25">
      <c r="D30" s="6"/>
      <c r="E30" s="6"/>
      <c r="F30" s="6"/>
      <c r="G30" s="6"/>
      <c r="H30" s="6"/>
      <c r="I30" s="6"/>
    </row>
    <row r="31" spans="4:9" x14ac:dyDescent="0.25">
      <c r="D31" s="6"/>
      <c r="E31" s="6"/>
      <c r="F31" s="6"/>
      <c r="G31" s="6"/>
      <c r="H31" s="6"/>
      <c r="I31" s="6"/>
    </row>
    <row r="32" spans="4:9" x14ac:dyDescent="0.25">
      <c r="D32" s="6"/>
      <c r="E32" s="6"/>
      <c r="F32" s="6"/>
      <c r="G32" s="6"/>
      <c r="H32" s="6"/>
      <c r="I32" s="6"/>
    </row>
    <row r="33" spans="4:9" x14ac:dyDescent="0.25">
      <c r="D33" s="6"/>
      <c r="E33" s="6"/>
      <c r="F33" s="6"/>
      <c r="G33" s="6"/>
      <c r="H33" s="6"/>
      <c r="I33" s="6"/>
    </row>
    <row r="34" spans="4:9" x14ac:dyDescent="0.25">
      <c r="D34" s="6"/>
      <c r="E34" s="6"/>
      <c r="F34" s="6"/>
      <c r="G34" s="6"/>
      <c r="H34" s="6"/>
      <c r="I34" s="6"/>
    </row>
    <row r="35" spans="4:9" x14ac:dyDescent="0.25">
      <c r="D35" s="6"/>
      <c r="E35" s="6"/>
      <c r="F35" s="6"/>
      <c r="G35" s="6"/>
      <c r="H35" s="6"/>
      <c r="I35" s="6"/>
    </row>
    <row r="36" spans="4:9" x14ac:dyDescent="0.25">
      <c r="D36" s="6"/>
      <c r="E36" s="6"/>
      <c r="F36" s="6"/>
      <c r="G36" s="6"/>
      <c r="H36" s="6"/>
      <c r="I36" s="6"/>
    </row>
    <row r="37" spans="4:9" x14ac:dyDescent="0.25">
      <c r="D37" s="6"/>
      <c r="E37" s="6"/>
      <c r="F37" s="6"/>
      <c r="G37" s="6"/>
      <c r="H37" s="6"/>
      <c r="I3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45CC-63D3-4E6E-932B-AF8676851498}">
  <sheetPr>
    <tabColor rgb="FF92D050"/>
  </sheetPr>
  <dimension ref="A1:AZ412"/>
  <sheetViews>
    <sheetView zoomScale="80" zoomScaleNormal="80" workbookViewId="0">
      <pane ySplit="14" topLeftCell="A15" activePane="bottomLeft" state="frozen"/>
      <selection pane="bottomLeft" activeCell="E14" sqref="E14:J14"/>
    </sheetView>
  </sheetViews>
  <sheetFormatPr baseColWidth="10" defaultRowHeight="15" x14ac:dyDescent="0.25"/>
  <cols>
    <col min="1" max="1" width="5.5703125" bestFit="1" customWidth="1"/>
    <col min="2" max="2" width="95.28515625" customWidth="1"/>
    <col min="3" max="3" width="22.140625" bestFit="1" customWidth="1"/>
    <col min="4" max="4" width="23" bestFit="1" customWidth="1"/>
    <col min="5" max="10" width="9.140625" bestFit="1" customWidth="1"/>
    <col min="11" max="16" width="8.42578125" customWidth="1"/>
    <col min="17" max="17" width="11.140625" customWidth="1"/>
    <col min="18" max="19" width="12.85546875" bestFit="1" customWidth="1"/>
    <col min="20" max="20" width="7.28515625" bestFit="1" customWidth="1"/>
    <col min="21" max="21" width="11" bestFit="1" customWidth="1"/>
    <col min="22" max="22" width="4.5703125" bestFit="1" customWidth="1"/>
    <col min="23" max="23" width="11" bestFit="1" customWidth="1"/>
    <col min="24" max="27" width="6.5703125" bestFit="1" customWidth="1"/>
    <col min="28" max="28" width="4.5703125" bestFit="1" customWidth="1"/>
    <col min="29" max="29" width="19.28515625" bestFit="1" customWidth="1"/>
    <col min="30" max="30" width="18.42578125" bestFit="1" customWidth="1"/>
    <col min="31" max="31" width="18.28515625" bestFit="1" customWidth="1"/>
    <col min="32" max="32" width="9.140625" bestFit="1" customWidth="1"/>
    <col min="34" max="34" width="20.140625" bestFit="1" customWidth="1"/>
    <col min="35" max="35" width="19.140625" bestFit="1" customWidth="1"/>
    <col min="36" max="36" width="18.28515625" bestFit="1" customWidth="1"/>
    <col min="37" max="37" width="18.140625" bestFit="1" customWidth="1"/>
    <col min="38" max="38" width="24.5703125" bestFit="1" customWidth="1"/>
    <col min="39" max="39" width="23.7109375" bestFit="1" customWidth="1"/>
    <col min="40" max="40" width="23.5703125" bestFit="1" customWidth="1"/>
    <col min="41" max="41" width="24.42578125" bestFit="1" customWidth="1"/>
    <col min="42" max="42" width="23.5703125" bestFit="1" customWidth="1"/>
    <col min="43" max="43" width="23.42578125" bestFit="1" customWidth="1"/>
    <col min="44" max="44" width="18.42578125" bestFit="1" customWidth="1"/>
    <col min="45" max="45" width="35.140625" bestFit="1" customWidth="1"/>
  </cols>
  <sheetData>
    <row r="1" spans="1:52" x14ac:dyDescent="0.25">
      <c r="C1" s="14" t="s">
        <v>363</v>
      </c>
      <c r="D1" s="143">
        <v>28</v>
      </c>
      <c r="E1" s="1">
        <v>22</v>
      </c>
      <c r="F1" s="1">
        <v>22</v>
      </c>
      <c r="G1" s="1">
        <v>15.6</v>
      </c>
      <c r="H1" s="1">
        <v>18.510000000000002</v>
      </c>
      <c r="I1" s="1">
        <v>18.100000000000001</v>
      </c>
      <c r="J1" s="1">
        <v>12.76</v>
      </c>
      <c r="K1" s="125">
        <f t="shared" ref="K1:P2" si="0">K9*E$1</f>
        <v>13376</v>
      </c>
      <c r="L1" s="125">
        <f t="shared" si="0"/>
        <v>13376</v>
      </c>
      <c r="M1" s="125">
        <f t="shared" si="0"/>
        <v>18969.599999999999</v>
      </c>
      <c r="N1" s="125">
        <f t="shared" si="0"/>
        <v>11254.080000000002</v>
      </c>
      <c r="O1" s="125">
        <f t="shared" si="0"/>
        <v>8253.6</v>
      </c>
      <c r="P1" s="125">
        <f t="shared" si="0"/>
        <v>0</v>
      </c>
      <c r="Q1" s="125">
        <f t="shared" ref="Q1:Q2" si="1">$D$5*$D$1</f>
        <v>4480</v>
      </c>
      <c r="R1" s="126">
        <f>SUM(K1:P1)+Q1</f>
        <v>69709.279999999999</v>
      </c>
      <c r="S1" s="125" t="s">
        <v>392</v>
      </c>
      <c r="T1" s="167">
        <f>R1/R5</f>
        <v>0.93804695175740993</v>
      </c>
    </row>
    <row r="2" spans="1:52" x14ac:dyDescent="0.25"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194</v>
      </c>
      <c r="I2" s="10" t="s">
        <v>195</v>
      </c>
      <c r="J2" s="10" t="s">
        <v>196</v>
      </c>
      <c r="K2" s="125">
        <f t="shared" si="0"/>
        <v>14564</v>
      </c>
      <c r="L2" s="125">
        <f t="shared" si="0"/>
        <v>14410</v>
      </c>
      <c r="M2" s="125">
        <f t="shared" si="0"/>
        <v>20389.2</v>
      </c>
      <c r="N2" s="125">
        <f t="shared" si="0"/>
        <v>9884.34</v>
      </c>
      <c r="O2" s="125">
        <f t="shared" si="0"/>
        <v>9140.5</v>
      </c>
      <c r="P2" s="125">
        <f t="shared" si="0"/>
        <v>0</v>
      </c>
      <c r="Q2" s="125">
        <f t="shared" si="1"/>
        <v>4480</v>
      </c>
      <c r="R2" s="9">
        <f>SUM(K2:P2)+Q2</f>
        <v>72868.039999999994</v>
      </c>
      <c r="S2" s="125" t="s">
        <v>390</v>
      </c>
      <c r="T2" s="167">
        <f>R2/R5</f>
        <v>0.98055298810340619</v>
      </c>
      <c r="U2" s="2">
        <f>W2-R2</f>
        <v>12.389999999999418</v>
      </c>
      <c r="W2">
        <v>72880.429999999993</v>
      </c>
      <c r="Y2">
        <f>U2/H1</f>
        <v>0.6693679092382181</v>
      </c>
    </row>
    <row r="3" spans="1:52" x14ac:dyDescent="0.25">
      <c r="B3" s="2"/>
      <c r="C3" s="2">
        <f>12*F1</f>
        <v>264</v>
      </c>
      <c r="E3" s="103">
        <v>4428</v>
      </c>
      <c r="F3" s="104">
        <v>4032.5</v>
      </c>
      <c r="G3" s="104">
        <v>8064</v>
      </c>
      <c r="H3" s="104">
        <v>2178.5</v>
      </c>
      <c r="I3" s="104">
        <v>1748</v>
      </c>
      <c r="J3" s="105">
        <v>0</v>
      </c>
      <c r="K3" s="125">
        <f>E10*E1</f>
        <v>14564</v>
      </c>
      <c r="L3" s="125">
        <f t="shared" ref="L3:P3" si="2">F10*F1</f>
        <v>14410</v>
      </c>
      <c r="M3" s="125">
        <f t="shared" si="2"/>
        <v>20389.2</v>
      </c>
      <c r="N3" s="125">
        <f t="shared" si="2"/>
        <v>9884.34</v>
      </c>
      <c r="O3" s="125">
        <f t="shared" si="2"/>
        <v>9140.5</v>
      </c>
      <c r="P3" s="125">
        <f t="shared" si="2"/>
        <v>0</v>
      </c>
      <c r="Q3" s="125">
        <f>$D$5*$D$1</f>
        <v>4480</v>
      </c>
      <c r="R3" s="9">
        <f>SUM(K3:P3)+Q3</f>
        <v>72868.039999999994</v>
      </c>
      <c r="S3" s="125" t="s">
        <v>391</v>
      </c>
      <c r="T3" s="167">
        <f>R3/R5</f>
        <v>0.98055298810340619</v>
      </c>
    </row>
    <row r="4" spans="1:52" x14ac:dyDescent="0.25">
      <c r="C4">
        <f>C3/I1</f>
        <v>14.58563535911602</v>
      </c>
      <c r="E4" s="191" t="str">
        <f>"Sumando imputación de "&amp;TEXT(Imputaciones!R1,"mmmm")</f>
        <v>Sumando imputación de diciembre</v>
      </c>
      <c r="F4" s="191"/>
      <c r="G4" s="191"/>
      <c r="H4" s="191"/>
      <c r="I4" s="191"/>
      <c r="J4" s="191"/>
    </row>
    <row r="5" spans="1:52" x14ac:dyDescent="0.25">
      <c r="B5" s="11"/>
      <c r="D5" s="142">
        <v>160</v>
      </c>
      <c r="E5" s="138">
        <f>E3+E10</f>
        <v>5090</v>
      </c>
      <c r="F5" s="139">
        <f t="shared" ref="F5:J5" si="3">F3+F10</f>
        <v>4687.5</v>
      </c>
      <c r="G5" s="139">
        <f t="shared" si="3"/>
        <v>9371</v>
      </c>
      <c r="H5" s="139">
        <f t="shared" si="3"/>
        <v>2712.5</v>
      </c>
      <c r="I5" s="139">
        <f t="shared" si="3"/>
        <v>2253</v>
      </c>
      <c r="J5" s="140">
        <f t="shared" si="3"/>
        <v>0</v>
      </c>
      <c r="K5">
        <v>565</v>
      </c>
      <c r="L5">
        <v>560</v>
      </c>
      <c r="M5">
        <v>1317</v>
      </c>
      <c r="N5">
        <v>534</v>
      </c>
      <c r="O5" s="6">
        <v>552</v>
      </c>
      <c r="P5">
        <v>0</v>
      </c>
      <c r="Q5" s="168" t="s">
        <v>398</v>
      </c>
      <c r="R5" s="2">
        <f>Perfiles11!C16</f>
        <v>74313.209876543202</v>
      </c>
      <c r="S5" s="2">
        <f>R3-R5</f>
        <v>-1445.1698765432084</v>
      </c>
      <c r="W5" s="2">
        <f>R5-R2</f>
        <v>1445.1698765432084</v>
      </c>
    </row>
    <row r="6" spans="1:52" x14ac:dyDescent="0.25">
      <c r="Q6" s="168" t="s">
        <v>436</v>
      </c>
      <c r="R6" s="2">
        <f>Perfiles11!D16</f>
        <v>70028.524999999994</v>
      </c>
      <c r="S6" s="2">
        <f>R4-R6</f>
        <v>-70028.524999999994</v>
      </c>
    </row>
    <row r="7" spans="1:52" x14ac:dyDescent="0.25">
      <c r="E7" s="192" t="str">
        <f>E12</f>
        <v>Certificación para diciembre</v>
      </c>
      <c r="F7" s="193"/>
      <c r="G7" s="193"/>
      <c r="H7" s="193"/>
      <c r="I7" s="193"/>
      <c r="J7" s="194"/>
      <c r="K7" s="192" t="str">
        <f>K12</f>
        <v>Propuesta diciembre</v>
      </c>
      <c r="L7" s="193"/>
      <c r="M7" s="193"/>
      <c r="N7" s="193"/>
      <c r="O7" s="193"/>
      <c r="P7" s="194"/>
      <c r="R7" s="2">
        <v>70462.739999999991</v>
      </c>
    </row>
    <row r="8" spans="1:52" x14ac:dyDescent="0.25">
      <c r="C8" s="110"/>
      <c r="D8" s="14" t="s">
        <v>318</v>
      </c>
      <c r="E8" s="106">
        <f>E9-E10</f>
        <v>-54</v>
      </c>
      <c r="F8" s="107">
        <f t="shared" ref="F8:P8" si="4">F9-F10</f>
        <v>-47</v>
      </c>
      <c r="G8" s="107">
        <f t="shared" si="4"/>
        <v>-91</v>
      </c>
      <c r="H8" s="107">
        <f t="shared" si="4"/>
        <v>74</v>
      </c>
      <c r="I8" s="107">
        <f t="shared" si="4"/>
        <v>-49</v>
      </c>
      <c r="J8" s="108">
        <f t="shared" si="4"/>
        <v>0</v>
      </c>
      <c r="K8" s="106">
        <f t="shared" si="4"/>
        <v>-54</v>
      </c>
      <c r="L8" s="107">
        <f t="shared" si="4"/>
        <v>-47</v>
      </c>
      <c r="M8" s="107">
        <f t="shared" si="4"/>
        <v>-91</v>
      </c>
      <c r="N8" s="107">
        <f t="shared" si="4"/>
        <v>74</v>
      </c>
      <c r="O8" s="107">
        <f t="shared" si="4"/>
        <v>-49</v>
      </c>
      <c r="P8" s="108">
        <f t="shared" si="4"/>
        <v>0</v>
      </c>
      <c r="Q8" s="109" t="s">
        <v>318</v>
      </c>
      <c r="W8" s="6"/>
    </row>
    <row r="9" spans="1:52" x14ac:dyDescent="0.25">
      <c r="B9" s="176" t="s">
        <v>507</v>
      </c>
      <c r="C9" s="110"/>
      <c r="D9" s="14" t="s">
        <v>317</v>
      </c>
      <c r="E9" s="87">
        <f>Imputaciones!T$9</f>
        <v>608</v>
      </c>
      <c r="F9" s="88">
        <f>Imputaciones!U$9</f>
        <v>608</v>
      </c>
      <c r="G9" s="88">
        <f>Imputaciones!V$9</f>
        <v>1216</v>
      </c>
      <c r="H9" s="88">
        <f>Imputaciones!W$9</f>
        <v>608</v>
      </c>
      <c r="I9" s="88">
        <f>Imputaciones!X$9</f>
        <v>456</v>
      </c>
      <c r="J9" s="89">
        <f>Imputaciones!Y$9</f>
        <v>0</v>
      </c>
      <c r="K9" s="88">
        <f t="shared" ref="K9:P9" si="5">E9</f>
        <v>608</v>
      </c>
      <c r="L9" s="88">
        <f t="shared" si="5"/>
        <v>608</v>
      </c>
      <c r="M9" s="88">
        <f t="shared" si="5"/>
        <v>1216</v>
      </c>
      <c r="N9" s="88">
        <f t="shared" si="5"/>
        <v>608</v>
      </c>
      <c r="O9" s="88">
        <f t="shared" si="5"/>
        <v>456</v>
      </c>
      <c r="P9" s="89">
        <f t="shared" si="5"/>
        <v>0</v>
      </c>
      <c r="Q9" s="109" t="s">
        <v>317</v>
      </c>
    </row>
    <row r="10" spans="1:52" x14ac:dyDescent="0.25">
      <c r="B10" s="176" t="s">
        <v>508</v>
      </c>
      <c r="C10" s="110"/>
      <c r="D10" s="14" t="s">
        <v>316</v>
      </c>
      <c r="E10" s="90">
        <f t="shared" ref="E10:P10" si="6">SUM(E15:E404)</f>
        <v>662</v>
      </c>
      <c r="F10" s="91">
        <f t="shared" si="6"/>
        <v>655</v>
      </c>
      <c r="G10" s="91">
        <f t="shared" si="6"/>
        <v>1307</v>
      </c>
      <c r="H10" s="91">
        <f t="shared" si="6"/>
        <v>534</v>
      </c>
      <c r="I10" s="91">
        <f t="shared" si="6"/>
        <v>505</v>
      </c>
      <c r="J10" s="92">
        <f t="shared" si="6"/>
        <v>0</v>
      </c>
      <c r="K10" s="93">
        <f t="shared" si="6"/>
        <v>662</v>
      </c>
      <c r="L10" s="93">
        <f t="shared" si="6"/>
        <v>655</v>
      </c>
      <c r="M10" s="93">
        <f t="shared" si="6"/>
        <v>1307</v>
      </c>
      <c r="N10" s="93">
        <f t="shared" si="6"/>
        <v>534</v>
      </c>
      <c r="O10" s="93">
        <f t="shared" si="6"/>
        <v>505</v>
      </c>
      <c r="P10" s="94">
        <f t="shared" si="6"/>
        <v>0</v>
      </c>
      <c r="Q10" s="109" t="s">
        <v>316</v>
      </c>
    </row>
    <row r="11" spans="1:52" x14ac:dyDescent="0.25">
      <c r="K11" s="16">
        <f>K10/K9</f>
        <v>1.0888157894736843</v>
      </c>
      <c r="L11" s="16">
        <f t="shared" ref="L11:O11" si="7">L10/L9</f>
        <v>1.0773026315789473</v>
      </c>
      <c r="M11" s="16">
        <f t="shared" si="7"/>
        <v>1.0748355263157894</v>
      </c>
      <c r="N11" s="16">
        <f t="shared" si="7"/>
        <v>0.87828947368421051</v>
      </c>
      <c r="O11" s="16">
        <f t="shared" si="7"/>
        <v>1.1074561403508771</v>
      </c>
      <c r="P11" s="16"/>
    </row>
    <row r="12" spans="1:52" x14ac:dyDescent="0.25">
      <c r="E12" s="190" t="str">
        <f>"Certificación para "&amp;TEXT(Imputaciones!$R$1,"mmmm")</f>
        <v>Certificación para diciembre</v>
      </c>
      <c r="F12" s="190"/>
      <c r="G12" s="190"/>
      <c r="H12" s="190"/>
      <c r="I12" s="190"/>
      <c r="J12" s="190"/>
      <c r="K12" s="190" t="str">
        <f>"Propuesta "&amp;TEXT(Imputaciones!$R$1,"mmmm")</f>
        <v>Propuesta diciembre</v>
      </c>
      <c r="L12" s="190"/>
      <c r="M12" s="190"/>
      <c r="N12" s="190"/>
      <c r="O12" s="190"/>
      <c r="P12" s="190"/>
      <c r="Q12" s="190" t="s">
        <v>314</v>
      </c>
      <c r="R12" s="190"/>
      <c r="S12" s="190"/>
      <c r="T12" s="190"/>
      <c r="U12" s="190"/>
      <c r="V12" s="190"/>
      <c r="W12" s="190" t="s">
        <v>80</v>
      </c>
      <c r="X12" s="190"/>
      <c r="Y12" s="190"/>
      <c r="Z12" s="190"/>
      <c r="AA12" s="190"/>
      <c r="AB12" s="190"/>
    </row>
    <row r="13" spans="1:52" x14ac:dyDescent="0.25">
      <c r="B13">
        <v>4</v>
      </c>
      <c r="C13">
        <v>3</v>
      </c>
      <c r="D13">
        <v>2</v>
      </c>
      <c r="E13" s="190" t="s">
        <v>359</v>
      </c>
      <c r="F13" s="190"/>
      <c r="G13" s="190"/>
      <c r="H13" s="190" t="s">
        <v>360</v>
      </c>
      <c r="I13" s="190"/>
      <c r="J13" s="190"/>
      <c r="K13" s="190" t="s">
        <v>359</v>
      </c>
      <c r="L13" s="190"/>
      <c r="M13" s="190"/>
      <c r="N13" s="190" t="s">
        <v>360</v>
      </c>
      <c r="O13" s="190"/>
      <c r="P13" s="190"/>
      <c r="W13" s="83"/>
      <c r="X13" s="83"/>
      <c r="Y13" s="83"/>
      <c r="Z13" s="83"/>
      <c r="AA13" s="83"/>
      <c r="AB13" s="83"/>
      <c r="AC13">
        <v>5</v>
      </c>
      <c r="AD13">
        <v>6</v>
      </c>
      <c r="AE13">
        <v>7</v>
      </c>
      <c r="AF13">
        <v>8</v>
      </c>
      <c r="AG13">
        <v>9</v>
      </c>
      <c r="AH13">
        <v>10</v>
      </c>
      <c r="AI13">
        <v>11</v>
      </c>
      <c r="AJ13">
        <v>12</v>
      </c>
      <c r="AK13">
        <v>13</v>
      </c>
      <c r="AL13">
        <v>14</v>
      </c>
      <c r="AM13">
        <v>15</v>
      </c>
      <c r="AN13">
        <v>16</v>
      </c>
      <c r="AO13">
        <v>17</v>
      </c>
      <c r="AP13">
        <v>18</v>
      </c>
      <c r="AQ13">
        <v>19</v>
      </c>
      <c r="AR13">
        <v>20</v>
      </c>
      <c r="AS13">
        <v>21</v>
      </c>
    </row>
    <row r="14" spans="1:52" x14ac:dyDescent="0.25">
      <c r="A14" t="s">
        <v>155</v>
      </c>
      <c r="B14" t="s">
        <v>157</v>
      </c>
      <c r="C14" t="s">
        <v>93</v>
      </c>
      <c r="D14" t="s">
        <v>156</v>
      </c>
      <c r="E14" s="10" t="s">
        <v>12</v>
      </c>
      <c r="F14" s="10" t="s">
        <v>13</v>
      </c>
      <c r="G14" s="10" t="s">
        <v>14</v>
      </c>
      <c r="H14" s="10" t="s">
        <v>194</v>
      </c>
      <c r="I14" s="10" t="s">
        <v>195</v>
      </c>
      <c r="J14" s="10" t="s">
        <v>196</v>
      </c>
      <c r="K14" s="10" t="s">
        <v>12</v>
      </c>
      <c r="L14" s="10" t="s">
        <v>13</v>
      </c>
      <c r="M14" s="10" t="s">
        <v>14</v>
      </c>
      <c r="N14" s="10" t="s">
        <v>194</v>
      </c>
      <c r="O14" s="10" t="s">
        <v>195</v>
      </c>
      <c r="P14" s="10" t="s">
        <v>196</v>
      </c>
      <c r="Q14" s="10" t="s">
        <v>12</v>
      </c>
      <c r="R14" s="10" t="s">
        <v>13</v>
      </c>
      <c r="S14" s="10" t="s">
        <v>14</v>
      </c>
      <c r="T14" s="10" t="s">
        <v>194</v>
      </c>
      <c r="U14" s="10" t="s">
        <v>195</v>
      </c>
      <c r="V14" s="10" t="s">
        <v>196</v>
      </c>
      <c r="W14" s="10" t="s">
        <v>12</v>
      </c>
      <c r="X14" s="10" t="s">
        <v>13</v>
      </c>
      <c r="Y14" s="10" t="s">
        <v>14</v>
      </c>
      <c r="Z14" s="10" t="s">
        <v>194</v>
      </c>
      <c r="AA14" s="10" t="s">
        <v>195</v>
      </c>
      <c r="AB14" s="10" t="s">
        <v>196</v>
      </c>
      <c r="AC14" t="s">
        <v>158</v>
      </c>
      <c r="AD14" t="s">
        <v>159</v>
      </c>
      <c r="AE14" t="s">
        <v>160</v>
      </c>
      <c r="AF14" t="s">
        <v>161</v>
      </c>
      <c r="AG14" t="s">
        <v>245</v>
      </c>
      <c r="AH14" t="s">
        <v>246</v>
      </c>
      <c r="AI14" t="s">
        <v>247</v>
      </c>
      <c r="AJ14" t="s">
        <v>248</v>
      </c>
      <c r="AK14" t="s">
        <v>249</v>
      </c>
      <c r="AL14" t="s">
        <v>274</v>
      </c>
      <c r="AM14" t="s">
        <v>275</v>
      </c>
      <c r="AN14" t="s">
        <v>276</v>
      </c>
      <c r="AO14" t="s">
        <v>277</v>
      </c>
      <c r="AP14" t="s">
        <v>278</v>
      </c>
      <c r="AQ14" t="s">
        <v>279</v>
      </c>
      <c r="AR14" t="s">
        <v>280</v>
      </c>
      <c r="AS14" t="s">
        <v>281</v>
      </c>
    </row>
    <row r="15" spans="1:52" x14ac:dyDescent="0.25">
      <c r="A15">
        <v>3679</v>
      </c>
      <c r="B15" s="81" t="str">
        <f>IFERROR(VLOOKUP($A15,SETA!$A$2:$BB$840,B$13,FALSE),"")</f>
        <v>[APLICACIONES][PRESENTA-FASE2 AS] Mantener habilitado el botón subsanar</v>
      </c>
      <c r="C15" s="81" t="str">
        <f>IFERROR(VLOOKUP($A15,SETA!$A$2:$BB$840,C$13,FALSE),"")</f>
        <v>Resuelta</v>
      </c>
      <c r="D15" s="81" t="str">
        <f>IFERROR(VLOOKUP($A15,SETA!$A$2:$BB$840,D$13,FALSE),"")</f>
        <v>EVA: Evolutivo Ágil</v>
      </c>
      <c r="E15" s="127">
        <v>4</v>
      </c>
      <c r="F15" s="128">
        <v>4</v>
      </c>
      <c r="G15" s="128">
        <v>24</v>
      </c>
      <c r="H15" s="129"/>
      <c r="I15" s="129">
        <v>16</v>
      </c>
      <c r="J15" s="130"/>
      <c r="K15" s="119">
        <v>4</v>
      </c>
      <c r="L15" s="120">
        <v>4</v>
      </c>
      <c r="M15" s="120">
        <v>24</v>
      </c>
      <c r="N15" s="115"/>
      <c r="O15" s="115">
        <v>16</v>
      </c>
      <c r="P15" s="116"/>
      <c r="Q15" s="96">
        <f t="shared" ref="Q15:S16" si="8">IFERROR(IF($C15="Resuelta",0,AC15-(AI15+E15)),"")</f>
        <v>0</v>
      </c>
      <c r="R15" s="97">
        <f t="shared" si="8"/>
        <v>0</v>
      </c>
      <c r="S15" s="97">
        <f t="shared" si="8"/>
        <v>0</v>
      </c>
      <c r="T15" s="97">
        <f t="shared" ref="T15:V16" si="9">IFERROR(IF($C15="Resuelta",0,AL15-(AO15+H15)),"")</f>
        <v>0</v>
      </c>
      <c r="U15" s="97">
        <f t="shared" si="9"/>
        <v>0</v>
      </c>
      <c r="V15" s="98">
        <f t="shared" si="9"/>
        <v>0</v>
      </c>
      <c r="W15" s="95">
        <f t="shared" ref="W15:W78" si="10">IFERROR(AI15+E15,"")</f>
        <v>4</v>
      </c>
      <c r="X15" s="95">
        <f t="shared" ref="X15:X78" si="11">IFERROR(AJ15+F15,"")</f>
        <v>4</v>
      </c>
      <c r="Y15" s="95">
        <f t="shared" ref="Y15:Y78" si="12">IFERROR(AK15+G15,"")</f>
        <v>24</v>
      </c>
      <c r="Z15" s="95">
        <f t="shared" ref="Z15:Z78" si="13">IFERROR(AO15+H15,"")</f>
        <v>0</v>
      </c>
      <c r="AA15" s="95">
        <f t="shared" ref="AA15:AA78" si="14">IFERROR(AP15+I15,"")</f>
        <v>16</v>
      </c>
      <c r="AB15" s="95">
        <f t="shared" ref="AB15:AB78" si="15">IFERROR(AQ15+J15,"")</f>
        <v>0</v>
      </c>
      <c r="AC15" s="95">
        <f>IFERROR(VLOOKUP($A15,SETA!$A$2:$BB$840,AC$13,FALSE),"")</f>
        <v>0</v>
      </c>
      <c r="AD15" s="95">
        <f>IFERROR(VLOOKUP($A15,SETA!$A$2:$BB$840,AD$13,FALSE),"")</f>
        <v>0</v>
      </c>
      <c r="AE15" s="95">
        <f>IFERROR(VLOOKUP($A15,SETA!$A$2:$BB$840,AE$13,FALSE),"")</f>
        <v>0</v>
      </c>
      <c r="AF15" s="81" t="str">
        <f>IFERROR(VLOOKUP($A15,SETA!$A$2:$BB$840,AF$13,FALSE),"")</f>
        <v>Media</v>
      </c>
      <c r="AG15" s="81">
        <f>IFERROR(VLOOKUP($A15,SETA!$A$2:$BB$840,AG$13,FALSE),"")</f>
        <v>0</v>
      </c>
      <c r="AH15" s="81" t="str">
        <f>IFERROR(VLOOKUP($A15,SETA!$A$2:$BB$840,AH$13,FALSE),"")</f>
        <v>DES-PRESENTA-FASE2</v>
      </c>
      <c r="AI15" s="81">
        <f>IFERROR(VLOOKUP($A15,SETA!$A$2:$BB$840,AI$13,FALSE),"")</f>
        <v>0</v>
      </c>
      <c r="AJ15" s="81">
        <f>IFERROR(VLOOKUP($A15,SETA!$A$2:$BB$840,AJ$13,FALSE),"")</f>
        <v>0</v>
      </c>
      <c r="AK15" s="81">
        <f>IFERROR(VLOOKUP($A15,SETA!$A$2:$BB$840,AK$13,FALSE),"")</f>
        <v>0</v>
      </c>
      <c r="AL15" s="81">
        <f>IFERROR(VLOOKUP($A15,SETA!$A$2:$BB$840,AL$13,FALSE),"")</f>
        <v>0</v>
      </c>
      <c r="AM15" s="81">
        <f>IFERROR(VLOOKUP($A15,SETA!$A$2:$BB$840,AM$13,FALSE),"")</f>
        <v>0</v>
      </c>
      <c r="AN15" s="81">
        <f>IFERROR(VLOOKUP($A15,SETA!$A$2:$BB$840,AN$13,FALSE),"")</f>
        <v>0</v>
      </c>
      <c r="AO15" s="81">
        <f>IFERROR(VLOOKUP($A15,SETA!$A$2:$BB$840,AO$13,FALSE),"")</f>
        <v>0</v>
      </c>
      <c r="AP15" s="81">
        <f>IFERROR(VLOOKUP($A15,SETA!$A$2:$BB$840,AP$13,FALSE),"")</f>
        <v>0</v>
      </c>
      <c r="AQ15" s="81">
        <f>IFERROR(VLOOKUP($A15,SETA!$A$2:$BB$840,AQ$13,FALSE),"")</f>
        <v>0</v>
      </c>
      <c r="AR15" s="82">
        <f>IFERROR(VLOOKUP($A15,SETA!$A$2:$BB$840,AR$13,FALSE),"")</f>
        <v>43796.620833333334</v>
      </c>
      <c r="AS15" s="81" t="str">
        <f>IFERROR(VLOOKUP($A15,SETA!$A$2:$BB$840,AS$13,FALSE),"")</f>
        <v>PRESENTA</v>
      </c>
      <c r="AW15">
        <f>A15</f>
        <v>3679</v>
      </c>
      <c r="AX15" s="6">
        <f>SUM(E15:J15)</f>
        <v>48</v>
      </c>
      <c r="AY15" s="6">
        <f>SUM(K15:P15)</f>
        <v>48</v>
      </c>
      <c r="AZ15" t="str">
        <f>IF(AY15=AX15,"OK","MIRARMIRAR")</f>
        <v>OK</v>
      </c>
    </row>
    <row r="16" spans="1:52" x14ac:dyDescent="0.25">
      <c r="A16">
        <v>3139</v>
      </c>
      <c r="B16" s="81" t="str">
        <f>IFERROR(VLOOKUP($A16,SETA!$A$2:$BB$840,B$13,FALSE),"")</f>
        <v>[APLICACIONES][PRESENTA SUBV AS] Tramite de Alegaciones Comercio Ambulante</v>
      </c>
      <c r="C16" s="81" t="str">
        <f>IFERROR(VLOOKUP($A16,SETA!$A$2:$BB$840,C$13,FALSE),"")</f>
        <v>Resuelta</v>
      </c>
      <c r="D16" s="81" t="str">
        <f>IFERROR(VLOOKUP($A16,SETA!$A$2:$BB$840,D$13,FALSE),"")</f>
        <v>EVO: Evolutivo</v>
      </c>
      <c r="E16" s="131"/>
      <c r="F16" s="132"/>
      <c r="G16" s="132">
        <v>26</v>
      </c>
      <c r="H16" s="133"/>
      <c r="I16" s="133">
        <v>10</v>
      </c>
      <c r="J16" s="118"/>
      <c r="K16" s="121"/>
      <c r="L16" s="122"/>
      <c r="M16" s="122">
        <v>26</v>
      </c>
      <c r="N16" s="67"/>
      <c r="O16" s="67">
        <v>10</v>
      </c>
      <c r="P16" s="117"/>
      <c r="Q16" s="99">
        <f t="shared" si="8"/>
        <v>0</v>
      </c>
      <c r="R16" s="100">
        <f t="shared" si="8"/>
        <v>0</v>
      </c>
      <c r="S16" s="100">
        <f t="shared" si="8"/>
        <v>0</v>
      </c>
      <c r="T16" s="100">
        <f t="shared" si="9"/>
        <v>0</v>
      </c>
      <c r="U16" s="100">
        <f t="shared" si="9"/>
        <v>0</v>
      </c>
      <c r="V16" s="101">
        <f t="shared" si="9"/>
        <v>0</v>
      </c>
      <c r="W16" s="95">
        <f t="shared" si="10"/>
        <v>36</v>
      </c>
      <c r="X16" s="95">
        <f t="shared" si="11"/>
        <v>12</v>
      </c>
      <c r="Y16" s="95">
        <f t="shared" si="12"/>
        <v>94</v>
      </c>
      <c r="Z16" s="95">
        <f t="shared" si="13"/>
        <v>0</v>
      </c>
      <c r="AA16" s="95">
        <f t="shared" si="14"/>
        <v>58</v>
      </c>
      <c r="AB16" s="95">
        <f t="shared" si="15"/>
        <v>0</v>
      </c>
      <c r="AC16" s="95">
        <f>IFERROR(VLOOKUP($A16,SETA!$A$2:$BB$840,AC$13,FALSE),"")</f>
        <v>44</v>
      </c>
      <c r="AD16" s="95">
        <f>IFERROR(VLOOKUP($A16,SETA!$A$2:$BB$840,AD$13,FALSE),"")</f>
        <v>36</v>
      </c>
      <c r="AE16" s="95">
        <f>IFERROR(VLOOKUP($A16,SETA!$A$2:$BB$840,AE$13,FALSE),"")</f>
        <v>82</v>
      </c>
      <c r="AF16" s="81" t="str">
        <f>IFERROR(VLOOKUP($A16,SETA!$A$2:$BB$840,AF$13,FALSE),"")</f>
        <v>Alta</v>
      </c>
      <c r="AG16" s="81">
        <f>IFERROR(VLOOKUP($A16,SETA!$A$2:$BB$840,AG$13,FALSE),"")</f>
        <v>0</v>
      </c>
      <c r="AH16" s="81" t="str">
        <f>IFERROR(VLOOKUP($A16,SETA!$A$2:$BB$840,AH$13,FALSE),"")</f>
        <v>DES-PRESENTA-SUB</v>
      </c>
      <c r="AI16" s="81">
        <f>IFERROR(VLOOKUP($A16,SETA!$A$2:$BB$840,AI$13,FALSE),"")</f>
        <v>36</v>
      </c>
      <c r="AJ16" s="81">
        <f>IFERROR(VLOOKUP($A16,SETA!$A$2:$BB$840,AJ$13,FALSE),"")</f>
        <v>12</v>
      </c>
      <c r="AK16" s="81">
        <f>IFERROR(VLOOKUP($A16,SETA!$A$2:$BB$840,AK$13,FALSE),"")</f>
        <v>68</v>
      </c>
      <c r="AL16" s="81">
        <f>IFERROR(VLOOKUP($A16,SETA!$A$2:$BB$840,AL$13,FALSE),"")</f>
        <v>0</v>
      </c>
      <c r="AM16" s="81">
        <f>IFERROR(VLOOKUP($A16,SETA!$A$2:$BB$840,AM$13,FALSE),"")</f>
        <v>0</v>
      </c>
      <c r="AN16" s="81">
        <f>IFERROR(VLOOKUP($A16,SETA!$A$2:$BB$840,AN$13,FALSE),"")</f>
        <v>0</v>
      </c>
      <c r="AO16" s="81">
        <f>IFERROR(VLOOKUP($A16,SETA!$A$2:$BB$840,AO$13,FALSE),"")</f>
        <v>0</v>
      </c>
      <c r="AP16" s="81">
        <f>IFERROR(VLOOKUP($A16,SETA!$A$2:$BB$840,AP$13,FALSE),"")</f>
        <v>48</v>
      </c>
      <c r="AQ16" s="81">
        <f>IFERROR(VLOOKUP($A16,SETA!$A$2:$BB$840,AQ$13,FALSE),"")</f>
        <v>0</v>
      </c>
      <c r="AR16" s="82">
        <f>IFERROR(VLOOKUP($A16,SETA!$A$2:$BB$840,AR$13,FALSE),"")</f>
        <v>43798.515972222223</v>
      </c>
      <c r="AS16" s="81" t="str">
        <f>IFERROR(VLOOKUP($A16,SETA!$A$2:$BB$840,AS$13,FALSE),"")</f>
        <v>PRESENTA</v>
      </c>
      <c r="AW16">
        <f t="shared" ref="AW16:AW78" si="16">A16</f>
        <v>3139</v>
      </c>
      <c r="AX16" s="6">
        <f t="shared" ref="AX16:AX79" si="17">SUM(E16:J16)</f>
        <v>36</v>
      </c>
      <c r="AY16" s="6">
        <f t="shared" ref="AY16:AY79" si="18">SUM(K16:P16)</f>
        <v>36</v>
      </c>
      <c r="AZ16" t="str">
        <f t="shared" ref="AZ16:AZ79" si="19">IF(AY16=AX16,"OK","MIRARMIRAR")</f>
        <v>OK</v>
      </c>
    </row>
    <row r="17" spans="1:52" x14ac:dyDescent="0.25">
      <c r="A17">
        <v>3355</v>
      </c>
      <c r="B17" s="81" t="str">
        <f>IFERROR(VLOOKUP($A17,SETA!$A$2:$BB$840,B$13,FALSE),"")</f>
        <v>[APLICACIONES][PRESENTA-SUBVENCIONES] Creación de la línea de incentivos BECAS CICA</v>
      </c>
      <c r="C17" s="81" t="str">
        <f>IFERROR(VLOOKUP($A17,SETA!$A$2:$BB$840,C$13,FALSE),"")</f>
        <v>En curso</v>
      </c>
      <c r="D17" s="81" t="str">
        <f>IFERROR(VLOOKUP($A17,SETA!$A$2:$BB$840,D$13,FALSE),"")</f>
        <v>EVO: Evolutivo</v>
      </c>
      <c r="E17" s="131"/>
      <c r="F17" s="132">
        <v>2</v>
      </c>
      <c r="G17" s="132">
        <v>55</v>
      </c>
      <c r="H17" s="133">
        <v>9</v>
      </c>
      <c r="I17" s="133">
        <v>18</v>
      </c>
      <c r="J17" s="118"/>
      <c r="K17" s="121"/>
      <c r="L17" s="122">
        <v>2</v>
      </c>
      <c r="M17" s="122">
        <v>55</v>
      </c>
      <c r="N17" s="67">
        <v>9</v>
      </c>
      <c r="O17" s="67">
        <v>18</v>
      </c>
      <c r="P17" s="117"/>
      <c r="Q17" s="99">
        <f t="shared" ref="Q17:Q80" si="20">IFERROR(IF($C17="Resuelta",0,AC17-(AI17+E17)),"")</f>
        <v>46</v>
      </c>
      <c r="R17" s="100">
        <f t="shared" ref="R17:R80" si="21">IFERROR(IF($C17="Resuelta",0,AD17-(AJ17+F17)),"")</f>
        <v>47</v>
      </c>
      <c r="S17" s="100">
        <f t="shared" ref="S17:S80" si="22">IFERROR(IF($C17="Resuelta",0,AE17-(AK17+G17)),"")</f>
        <v>111</v>
      </c>
      <c r="T17" s="100">
        <f t="shared" ref="T17:T80" si="23">IFERROR(IF($C17="Resuelta",0,AL17-(AO17+H17)),"")</f>
        <v>-9</v>
      </c>
      <c r="U17" s="100">
        <f t="shared" ref="U17:U80" si="24">IFERROR(IF($C17="Resuelta",0,AM17-(AP17+I17)),"")</f>
        <v>-18</v>
      </c>
      <c r="V17" s="101">
        <f t="shared" ref="V17:V80" si="25">IFERROR(IF($C17="Resuelta",0,AN17-(AQ17+J17)),"")</f>
        <v>0</v>
      </c>
      <c r="W17" s="95">
        <f t="shared" si="10"/>
        <v>30</v>
      </c>
      <c r="X17" s="95">
        <f t="shared" si="11"/>
        <v>50</v>
      </c>
      <c r="Y17" s="95">
        <f t="shared" si="12"/>
        <v>155</v>
      </c>
      <c r="Z17" s="95">
        <f t="shared" si="13"/>
        <v>9</v>
      </c>
      <c r="AA17" s="95">
        <f t="shared" si="14"/>
        <v>18</v>
      </c>
      <c r="AB17" s="95">
        <f t="shared" si="15"/>
        <v>0</v>
      </c>
      <c r="AC17" s="95">
        <f>IFERROR(VLOOKUP($A17,SETA!$A$2:$BB$840,AC$13,FALSE),"")</f>
        <v>76</v>
      </c>
      <c r="AD17" s="95">
        <f>IFERROR(VLOOKUP($A17,SETA!$A$2:$BB$840,AD$13,FALSE),"")</f>
        <v>97</v>
      </c>
      <c r="AE17" s="95">
        <f>IFERROR(VLOOKUP($A17,SETA!$A$2:$BB$840,AE$13,FALSE),"")</f>
        <v>266</v>
      </c>
      <c r="AF17" s="81" t="str">
        <f>IFERROR(VLOOKUP($A17,SETA!$A$2:$BB$840,AF$13,FALSE),"")</f>
        <v>Media</v>
      </c>
      <c r="AG17" s="81">
        <f>IFERROR(VLOOKUP($A17,SETA!$A$2:$BB$840,AG$13,FALSE),"")</f>
        <v>0</v>
      </c>
      <c r="AH17" s="81" t="str">
        <f>IFERROR(VLOOKUP($A17,SETA!$A$2:$BB$840,AH$13,FALSE),"")</f>
        <v>DES-PRESENTA-SUB</v>
      </c>
      <c r="AI17" s="81">
        <f>IFERROR(VLOOKUP($A17,SETA!$A$2:$BB$840,AI$13,FALSE),"")</f>
        <v>30</v>
      </c>
      <c r="AJ17" s="81">
        <f>IFERROR(VLOOKUP($A17,SETA!$A$2:$BB$840,AJ$13,FALSE),"")</f>
        <v>48</v>
      </c>
      <c r="AK17" s="81">
        <f>IFERROR(VLOOKUP($A17,SETA!$A$2:$BB$840,AK$13,FALSE),"")</f>
        <v>100</v>
      </c>
      <c r="AL17" s="81">
        <f>IFERROR(VLOOKUP($A17,SETA!$A$2:$BB$840,AL$13,FALSE),"")</f>
        <v>0</v>
      </c>
      <c r="AM17" s="81">
        <f>IFERROR(VLOOKUP($A17,SETA!$A$2:$BB$840,AM$13,FALSE),"")</f>
        <v>0</v>
      </c>
      <c r="AN17" s="81">
        <f>IFERROR(VLOOKUP($A17,SETA!$A$2:$BB$840,AN$13,FALSE),"")</f>
        <v>0</v>
      </c>
      <c r="AO17" s="81">
        <f>IFERROR(VLOOKUP($A17,SETA!$A$2:$BB$840,AO$13,FALSE),"")</f>
        <v>0</v>
      </c>
      <c r="AP17" s="81">
        <f>IFERROR(VLOOKUP($A17,SETA!$A$2:$BB$840,AP$13,FALSE),"")</f>
        <v>0</v>
      </c>
      <c r="AQ17" s="81">
        <f>IFERROR(VLOOKUP($A17,SETA!$A$2:$BB$840,AQ$13,FALSE),"")</f>
        <v>0</v>
      </c>
      <c r="AR17" s="82">
        <f>IFERROR(VLOOKUP($A17,SETA!$A$2:$BB$840,AR$13,FALSE),"")</f>
        <v>43796.584027777775</v>
      </c>
      <c r="AS17" s="81" t="str">
        <f>IFERROR(VLOOKUP($A17,SETA!$A$2:$BB$840,AS$13,FALSE),"")</f>
        <v>Lote 3: Área de desarrollo de software</v>
      </c>
      <c r="AW17">
        <f t="shared" si="16"/>
        <v>3355</v>
      </c>
      <c r="AX17" s="6">
        <f t="shared" si="17"/>
        <v>84</v>
      </c>
      <c r="AY17" s="6">
        <f t="shared" si="18"/>
        <v>84</v>
      </c>
      <c r="AZ17" t="str">
        <f t="shared" si="19"/>
        <v>OK</v>
      </c>
    </row>
    <row r="18" spans="1:52" x14ac:dyDescent="0.25">
      <c r="A18">
        <v>3073</v>
      </c>
      <c r="B18" s="81" t="str">
        <f>IFERROR(VLOOKUP($A18,SETA!$A$2:$BB$840,B$13,FALSE),"")</f>
        <v>[APLICACIONES][PRESENTA FASE2 AS] Creación de la línea Premios a la Artesanía.</v>
      </c>
      <c r="C18" s="81" t="str">
        <f>IFERROR(VLOOKUP($A18,SETA!$A$2:$BB$840,C$13,FALSE),"")</f>
        <v>Resuelta</v>
      </c>
      <c r="D18" s="81" t="str">
        <f>IFERROR(VLOOKUP($A18,SETA!$A$2:$BB$840,D$13,FALSE),"")</f>
        <v>EVO: Evolutivo</v>
      </c>
      <c r="E18" s="131"/>
      <c r="F18" s="132">
        <v>6</v>
      </c>
      <c r="G18" s="132">
        <v>19</v>
      </c>
      <c r="H18" s="133">
        <v>4</v>
      </c>
      <c r="I18" s="133"/>
      <c r="J18" s="118"/>
      <c r="K18" s="121"/>
      <c r="L18" s="122">
        <v>6</v>
      </c>
      <c r="M18" s="122">
        <v>19</v>
      </c>
      <c r="N18" s="67">
        <v>4</v>
      </c>
      <c r="O18" s="67"/>
      <c r="P18" s="117"/>
      <c r="Q18" s="99">
        <f t="shared" si="20"/>
        <v>0</v>
      </c>
      <c r="R18" s="100">
        <f t="shared" si="21"/>
        <v>0</v>
      </c>
      <c r="S18" s="100">
        <f t="shared" si="22"/>
        <v>0</v>
      </c>
      <c r="T18" s="100">
        <f t="shared" si="23"/>
        <v>0</v>
      </c>
      <c r="U18" s="100">
        <f t="shared" si="24"/>
        <v>0</v>
      </c>
      <c r="V18" s="101">
        <f t="shared" si="25"/>
        <v>0</v>
      </c>
      <c r="W18" s="95">
        <f t="shared" si="10"/>
        <v>0</v>
      </c>
      <c r="X18" s="95">
        <f t="shared" si="11"/>
        <v>6</v>
      </c>
      <c r="Y18" s="95">
        <f t="shared" si="12"/>
        <v>99</v>
      </c>
      <c r="Z18" s="95">
        <f t="shared" si="13"/>
        <v>41</v>
      </c>
      <c r="AA18" s="95">
        <f t="shared" si="14"/>
        <v>29</v>
      </c>
      <c r="AB18" s="95">
        <f t="shared" si="15"/>
        <v>0</v>
      </c>
      <c r="AC18" s="95">
        <f>IFERROR(VLOOKUP($A18,SETA!$A$2:$BB$840,AC$13,FALSE),"")</f>
        <v>42</v>
      </c>
      <c r="AD18" s="95">
        <f>IFERROR(VLOOKUP($A18,SETA!$A$2:$BB$840,AD$13,FALSE),"")</f>
        <v>40</v>
      </c>
      <c r="AE18" s="95">
        <f>IFERROR(VLOOKUP($A18,SETA!$A$2:$BB$840,AE$13,FALSE),"")</f>
        <v>78</v>
      </c>
      <c r="AF18" s="81" t="str">
        <f>IFERROR(VLOOKUP($A18,SETA!$A$2:$BB$840,AF$13,FALSE),"")</f>
        <v>Alta</v>
      </c>
      <c r="AG18" s="81">
        <f>IFERROR(VLOOKUP($A18,SETA!$A$2:$BB$840,AG$13,FALSE),"")</f>
        <v>0</v>
      </c>
      <c r="AH18" s="81" t="str">
        <f>IFERROR(VLOOKUP($A18,SETA!$A$2:$BB$840,AH$13,FALSE),"")</f>
        <v>DES-PRESENTA-FASE2</v>
      </c>
      <c r="AI18" s="81">
        <f>IFERROR(VLOOKUP($A18,SETA!$A$2:$BB$840,AI$13,FALSE),"")</f>
        <v>0</v>
      </c>
      <c r="AJ18" s="81">
        <f>IFERROR(VLOOKUP($A18,SETA!$A$2:$BB$840,AJ$13,FALSE),"")</f>
        <v>0</v>
      </c>
      <c r="AK18" s="81">
        <f>IFERROR(VLOOKUP($A18,SETA!$A$2:$BB$840,AK$13,FALSE),"")</f>
        <v>80</v>
      </c>
      <c r="AL18" s="81">
        <f>IFERROR(VLOOKUP($A18,SETA!$A$2:$BB$840,AL$13,FALSE),"")</f>
        <v>0</v>
      </c>
      <c r="AM18" s="81">
        <f>IFERROR(VLOOKUP($A18,SETA!$A$2:$BB$840,AM$13,FALSE),"")</f>
        <v>0</v>
      </c>
      <c r="AN18" s="81">
        <f>IFERROR(VLOOKUP($A18,SETA!$A$2:$BB$840,AN$13,FALSE),"")</f>
        <v>0</v>
      </c>
      <c r="AO18" s="81">
        <f>IFERROR(VLOOKUP($A18,SETA!$A$2:$BB$840,AO$13,FALSE),"")</f>
        <v>37</v>
      </c>
      <c r="AP18" s="81">
        <f>IFERROR(VLOOKUP($A18,SETA!$A$2:$BB$840,AP$13,FALSE),"")</f>
        <v>29</v>
      </c>
      <c r="AQ18" s="81">
        <f>IFERROR(VLOOKUP($A18,SETA!$A$2:$BB$840,AQ$13,FALSE),"")</f>
        <v>0</v>
      </c>
      <c r="AR18" s="82">
        <f>IFERROR(VLOOKUP($A18,SETA!$A$2:$BB$840,AR$13,FALSE),"")</f>
        <v>43795.398611111108</v>
      </c>
      <c r="AS18" s="81" t="str">
        <f>IFERROR(VLOOKUP($A18,SETA!$A$2:$BB$840,AS$13,FALSE),"")</f>
        <v>Lote 3: Área de desarrollo de software</v>
      </c>
      <c r="AW18">
        <f t="shared" si="16"/>
        <v>3073</v>
      </c>
      <c r="AX18" s="6">
        <f t="shared" si="17"/>
        <v>29</v>
      </c>
      <c r="AY18" s="6">
        <f t="shared" si="18"/>
        <v>29</v>
      </c>
      <c r="AZ18" t="str">
        <f t="shared" si="19"/>
        <v>OK</v>
      </c>
    </row>
    <row r="19" spans="1:52" x14ac:dyDescent="0.25">
      <c r="A19">
        <v>3616</v>
      </c>
      <c r="B19" s="81" t="str">
        <f>IFERROR(VLOOKUP($A19,SETA!$A$2:$BB$840,B$13,FALSE),"")</f>
        <v>[APLICACIONES][PRESENTA SUBV AS] Evento de Aporte de Documentación</v>
      </c>
      <c r="C19" s="81" t="str">
        <f>IFERROR(VLOOKUP($A19,SETA!$A$2:$BB$840,C$13,FALSE),"")</f>
        <v>Estimada</v>
      </c>
      <c r="D19" s="81" t="str">
        <f>IFERROR(VLOOKUP($A19,SETA!$A$2:$BB$840,D$13,FALSE),"")</f>
        <v>EVO: Evolutivo</v>
      </c>
      <c r="E19" s="131"/>
      <c r="F19" s="132"/>
      <c r="G19" s="132"/>
      <c r="H19" s="133">
        <v>4</v>
      </c>
      <c r="I19" s="133"/>
      <c r="J19" s="118"/>
      <c r="K19" s="121"/>
      <c r="L19" s="122"/>
      <c r="M19" s="122"/>
      <c r="N19" s="67">
        <v>4</v>
      </c>
      <c r="O19" s="67"/>
      <c r="P19" s="117"/>
      <c r="Q19" s="99">
        <f t="shared" si="20"/>
        <v>16</v>
      </c>
      <c r="R19" s="100">
        <f t="shared" si="21"/>
        <v>0</v>
      </c>
      <c r="S19" s="100">
        <f t="shared" si="22"/>
        <v>8</v>
      </c>
      <c r="T19" s="100">
        <f t="shared" si="23"/>
        <v>-4</v>
      </c>
      <c r="U19" s="100">
        <f t="shared" si="24"/>
        <v>0</v>
      </c>
      <c r="V19" s="101">
        <f t="shared" si="25"/>
        <v>0</v>
      </c>
      <c r="W19" s="95">
        <f t="shared" si="10"/>
        <v>0</v>
      </c>
      <c r="X19" s="95">
        <f t="shared" si="11"/>
        <v>0</v>
      </c>
      <c r="Y19" s="95">
        <f t="shared" si="12"/>
        <v>0</v>
      </c>
      <c r="Z19" s="95">
        <f t="shared" si="13"/>
        <v>4</v>
      </c>
      <c r="AA19" s="95">
        <f t="shared" si="14"/>
        <v>0</v>
      </c>
      <c r="AB19" s="95">
        <f t="shared" si="15"/>
        <v>0</v>
      </c>
      <c r="AC19" s="95">
        <f>IFERROR(VLOOKUP($A19,SETA!$A$2:$BB$840,AC$13,FALSE),"")</f>
        <v>16</v>
      </c>
      <c r="AD19" s="95">
        <f>IFERROR(VLOOKUP($A19,SETA!$A$2:$BB$840,AD$13,FALSE),"")</f>
        <v>0</v>
      </c>
      <c r="AE19" s="95">
        <f>IFERROR(VLOOKUP($A19,SETA!$A$2:$BB$840,AE$13,FALSE),"")</f>
        <v>8</v>
      </c>
      <c r="AF19" s="81" t="str">
        <f>IFERROR(VLOOKUP($A19,SETA!$A$2:$BB$840,AF$13,FALSE),"")</f>
        <v>Alta</v>
      </c>
      <c r="AG19" s="81">
        <f>IFERROR(VLOOKUP($A19,SETA!$A$2:$BB$840,AG$13,FALSE),"")</f>
        <v>0</v>
      </c>
      <c r="AH19" s="81" t="str">
        <f>IFERROR(VLOOKUP($A19,SETA!$A$2:$BB$840,AH$13,FALSE),"")</f>
        <v>DES-PRESENTA-SUB</v>
      </c>
      <c r="AI19" s="81">
        <f>IFERROR(VLOOKUP($A19,SETA!$A$2:$BB$840,AI$13,FALSE),"")</f>
        <v>0</v>
      </c>
      <c r="AJ19" s="81">
        <f>IFERROR(VLOOKUP($A19,SETA!$A$2:$BB$840,AJ$13,FALSE),"")</f>
        <v>0</v>
      </c>
      <c r="AK19" s="81">
        <f>IFERROR(VLOOKUP($A19,SETA!$A$2:$BB$840,AK$13,FALSE),"")</f>
        <v>0</v>
      </c>
      <c r="AL19" s="81">
        <f>IFERROR(VLOOKUP($A19,SETA!$A$2:$BB$840,AL$13,FALSE),"")</f>
        <v>0</v>
      </c>
      <c r="AM19" s="81">
        <f>IFERROR(VLOOKUP($A19,SETA!$A$2:$BB$840,AM$13,FALSE),"")</f>
        <v>0</v>
      </c>
      <c r="AN19" s="81">
        <f>IFERROR(VLOOKUP($A19,SETA!$A$2:$BB$840,AN$13,FALSE),"")</f>
        <v>0</v>
      </c>
      <c r="AO19" s="81">
        <f>IFERROR(VLOOKUP($A19,SETA!$A$2:$BB$840,AO$13,FALSE),"")</f>
        <v>0</v>
      </c>
      <c r="AP19" s="81">
        <f>IFERROR(VLOOKUP($A19,SETA!$A$2:$BB$840,AP$13,FALSE),"")</f>
        <v>0</v>
      </c>
      <c r="AQ19" s="81">
        <f>IFERROR(VLOOKUP($A19,SETA!$A$2:$BB$840,AQ$13,FALSE),"")</f>
        <v>0</v>
      </c>
      <c r="AR19" s="82">
        <f>IFERROR(VLOOKUP($A19,SETA!$A$2:$BB$840,AR$13,FALSE),"")</f>
        <v>43796.366666666669</v>
      </c>
      <c r="AS19" s="81" t="str">
        <f>IFERROR(VLOOKUP($A19,SETA!$A$2:$BB$840,AS$13,FALSE),"")</f>
        <v>Lote 3: Área de desarrollo de software</v>
      </c>
      <c r="AW19">
        <f t="shared" si="16"/>
        <v>3616</v>
      </c>
      <c r="AX19" s="6">
        <f t="shared" si="17"/>
        <v>4</v>
      </c>
      <c r="AY19" s="6">
        <f t="shared" si="18"/>
        <v>4</v>
      </c>
      <c r="AZ19" t="str">
        <f t="shared" si="19"/>
        <v>OK</v>
      </c>
    </row>
    <row r="20" spans="1:52" x14ac:dyDescent="0.25">
      <c r="A20">
        <v>3973</v>
      </c>
      <c r="B20" s="81" t="str">
        <f>IFERROR(VLOOKUP($A20,SETA!$A$2:$BB$840,B$13,FALSE),"")</f>
        <v>[APLICACIONES][PRESENTA] Creación de un formulario genérico</v>
      </c>
      <c r="C20" s="81" t="str">
        <f>IFERROR(VLOOKUP($A20,SETA!$A$2:$BB$840,C$13,FALSE),"")</f>
        <v>Estimada</v>
      </c>
      <c r="D20" s="81" t="str">
        <f>IFERROR(VLOOKUP($A20,SETA!$A$2:$BB$840,D$13,FALSE),"")</f>
        <v>EVO: Evolutivo</v>
      </c>
      <c r="E20" s="131"/>
      <c r="F20" s="132"/>
      <c r="G20" s="132"/>
      <c r="H20" s="133">
        <v>2</v>
      </c>
      <c r="I20" s="133"/>
      <c r="J20" s="118"/>
      <c r="K20" s="121"/>
      <c r="L20" s="122"/>
      <c r="M20" s="122"/>
      <c r="N20" s="67">
        <v>2</v>
      </c>
      <c r="O20" s="67"/>
      <c r="P20" s="117"/>
      <c r="Q20" s="99">
        <f t="shared" si="20"/>
        <v>0</v>
      </c>
      <c r="R20" s="100">
        <f t="shared" si="21"/>
        <v>0</v>
      </c>
      <c r="S20" s="100">
        <f t="shared" si="22"/>
        <v>0</v>
      </c>
      <c r="T20" s="100">
        <f t="shared" si="23"/>
        <v>-2</v>
      </c>
      <c r="U20" s="100">
        <f t="shared" si="24"/>
        <v>0</v>
      </c>
      <c r="V20" s="101">
        <f t="shared" si="25"/>
        <v>0</v>
      </c>
      <c r="W20" s="95">
        <f t="shared" si="10"/>
        <v>0</v>
      </c>
      <c r="X20" s="95">
        <f t="shared" si="11"/>
        <v>0</v>
      </c>
      <c r="Y20" s="95">
        <f t="shared" si="12"/>
        <v>0</v>
      </c>
      <c r="Z20" s="95">
        <f t="shared" si="13"/>
        <v>2</v>
      </c>
      <c r="AA20" s="95">
        <f t="shared" si="14"/>
        <v>0</v>
      </c>
      <c r="AB20" s="95">
        <f t="shared" si="15"/>
        <v>0</v>
      </c>
      <c r="AC20" s="95">
        <f>IFERROR(VLOOKUP($A20,SETA!$A$2:$BB$840,AC$13,FALSE),"")</f>
        <v>0</v>
      </c>
      <c r="AD20" s="95">
        <f>IFERROR(VLOOKUP($A20,SETA!$A$2:$BB$840,AD$13,FALSE),"")</f>
        <v>0</v>
      </c>
      <c r="AE20" s="95">
        <f>IFERROR(VLOOKUP($A20,SETA!$A$2:$BB$840,AE$13,FALSE),"")</f>
        <v>0</v>
      </c>
      <c r="AF20" s="81" t="str">
        <f>IFERROR(VLOOKUP($A20,SETA!$A$2:$BB$840,AF$13,FALSE),"")</f>
        <v>Media</v>
      </c>
      <c r="AG20" s="81">
        <f>IFERROR(VLOOKUP($A20,SETA!$A$2:$BB$840,AG$13,FALSE),"")</f>
        <v>0</v>
      </c>
      <c r="AH20" s="81" t="str">
        <f>IFERROR(VLOOKUP($A20,SETA!$A$2:$BB$840,AH$13,FALSE),"")</f>
        <v>DES-PRESENTA-HORIZONTAL</v>
      </c>
      <c r="AI20" s="81">
        <f>IFERROR(VLOOKUP($A20,SETA!$A$2:$BB$840,AI$13,FALSE),"")</f>
        <v>0</v>
      </c>
      <c r="AJ20" s="81">
        <f>IFERROR(VLOOKUP($A20,SETA!$A$2:$BB$840,AJ$13,FALSE),"")</f>
        <v>0</v>
      </c>
      <c r="AK20" s="81">
        <f>IFERROR(VLOOKUP($A20,SETA!$A$2:$BB$840,AK$13,FALSE),"")</f>
        <v>0</v>
      </c>
      <c r="AL20" s="81">
        <f>IFERROR(VLOOKUP($A20,SETA!$A$2:$BB$840,AL$13,FALSE),"")</f>
        <v>0</v>
      </c>
      <c r="AM20" s="81">
        <f>IFERROR(VLOOKUP($A20,SETA!$A$2:$BB$840,AM$13,FALSE),"")</f>
        <v>0</v>
      </c>
      <c r="AN20" s="81">
        <f>IFERROR(VLOOKUP($A20,SETA!$A$2:$BB$840,AN$13,FALSE),"")</f>
        <v>0</v>
      </c>
      <c r="AO20" s="81">
        <f>IFERROR(VLOOKUP($A20,SETA!$A$2:$BB$840,AO$13,FALSE),"")</f>
        <v>0</v>
      </c>
      <c r="AP20" s="81">
        <f>IFERROR(VLOOKUP($A20,SETA!$A$2:$BB$840,AP$13,FALSE),"")</f>
        <v>0</v>
      </c>
      <c r="AQ20" s="81">
        <f>IFERROR(VLOOKUP($A20,SETA!$A$2:$BB$840,AQ$13,FALSE),"")</f>
        <v>0</v>
      </c>
      <c r="AR20" s="82">
        <f>IFERROR(VLOOKUP($A20,SETA!$A$2:$BB$840,AR$13,FALSE),"")</f>
        <v>43795.611111111109</v>
      </c>
      <c r="AS20" s="81" t="str">
        <f>IFERROR(VLOOKUP($A20,SETA!$A$2:$BB$840,AS$13,FALSE),"")</f>
        <v>Lote 3: Área de desarrollo de software</v>
      </c>
      <c r="AT20" t="str">
        <f>IFERROR(VLOOKUP($A20,SETA!$A$2:$BB$140,AT$13,FALSE),"")</f>
        <v/>
      </c>
      <c r="AU20" t="str">
        <f>IFERROR(VLOOKUP($A20,SETA!$A$2:$BB$140,AU$13,FALSE),"")</f>
        <v/>
      </c>
      <c r="AW20">
        <f t="shared" si="16"/>
        <v>3973</v>
      </c>
      <c r="AX20" s="6">
        <f t="shared" si="17"/>
        <v>2</v>
      </c>
      <c r="AY20" s="6">
        <f t="shared" si="18"/>
        <v>2</v>
      </c>
      <c r="AZ20" t="str">
        <f t="shared" si="19"/>
        <v>OK</v>
      </c>
    </row>
    <row r="21" spans="1:52" x14ac:dyDescent="0.25">
      <c r="A21">
        <v>2464</v>
      </c>
      <c r="B21" s="81" t="str">
        <f>IFERROR(VLOOKUP($A21,SETA!$A$2:$BB$840,B$13,FALSE),"")</f>
        <v>[APLICACIONES][FASE2 AS] Creación de nueva línea para Transformación Digital</v>
      </c>
      <c r="C21" s="81" t="str">
        <f>IFERROR(VLOOKUP($A21,SETA!$A$2:$BB$840,C$13,FALSE),"")</f>
        <v>Estimación aprobada</v>
      </c>
      <c r="D21" s="81" t="str">
        <f>IFERROR(VLOOKUP($A21,SETA!$A$2:$BB$840,D$13,FALSE),"")</f>
        <v>EVO: Evolutivo</v>
      </c>
      <c r="E21" s="131"/>
      <c r="F21" s="132"/>
      <c r="G21" s="132"/>
      <c r="H21" s="133">
        <v>1</v>
      </c>
      <c r="I21" s="133"/>
      <c r="J21" s="118"/>
      <c r="K21" s="121"/>
      <c r="L21" s="122"/>
      <c r="M21" s="122"/>
      <c r="N21" s="67">
        <v>1</v>
      </c>
      <c r="O21" s="67"/>
      <c r="P21" s="117"/>
      <c r="Q21" s="99">
        <f t="shared" si="20"/>
        <v>62</v>
      </c>
      <c r="R21" s="100">
        <f t="shared" si="21"/>
        <v>82</v>
      </c>
      <c r="S21" s="100">
        <f t="shared" si="22"/>
        <v>162</v>
      </c>
      <c r="T21" s="100">
        <f t="shared" si="23"/>
        <v>-1</v>
      </c>
      <c r="U21" s="100">
        <f t="shared" si="24"/>
        <v>0</v>
      </c>
      <c r="V21" s="101">
        <f t="shared" si="25"/>
        <v>0</v>
      </c>
      <c r="W21" s="95">
        <f t="shared" si="10"/>
        <v>10</v>
      </c>
      <c r="X21" s="95">
        <f t="shared" si="11"/>
        <v>0</v>
      </c>
      <c r="Y21" s="95">
        <f t="shared" si="12"/>
        <v>0</v>
      </c>
      <c r="Z21" s="95">
        <f t="shared" si="13"/>
        <v>1</v>
      </c>
      <c r="AA21" s="95">
        <f t="shared" si="14"/>
        <v>0</v>
      </c>
      <c r="AB21" s="95">
        <f t="shared" si="15"/>
        <v>0</v>
      </c>
      <c r="AC21" s="95">
        <f>IFERROR(VLOOKUP($A21,SETA!$A$2:$BB$840,AC$13,FALSE),"")</f>
        <v>72</v>
      </c>
      <c r="AD21" s="95">
        <f>IFERROR(VLOOKUP($A21,SETA!$A$2:$BB$840,AD$13,FALSE),"")</f>
        <v>82</v>
      </c>
      <c r="AE21" s="95">
        <f>IFERROR(VLOOKUP($A21,SETA!$A$2:$BB$840,AE$13,FALSE),"")</f>
        <v>162</v>
      </c>
      <c r="AF21" s="81" t="str">
        <f>IFERROR(VLOOKUP($A21,SETA!$A$2:$BB$840,AF$13,FALSE),"")</f>
        <v>Baja</v>
      </c>
      <c r="AG21" s="81">
        <f>IFERROR(VLOOKUP($A21,SETA!$A$2:$BB$840,AG$13,FALSE),"")</f>
        <v>0</v>
      </c>
      <c r="AH21" s="81" t="str">
        <f>IFERROR(VLOOKUP($A21,SETA!$A$2:$BB$840,AH$13,FALSE),"")</f>
        <v>DES-PRESENTA-FASE2</v>
      </c>
      <c r="AI21" s="81">
        <f>IFERROR(VLOOKUP($A21,SETA!$A$2:$BB$840,AI$13,FALSE),"")</f>
        <v>10</v>
      </c>
      <c r="AJ21" s="81">
        <f>IFERROR(VLOOKUP($A21,SETA!$A$2:$BB$840,AJ$13,FALSE),"")</f>
        <v>0</v>
      </c>
      <c r="AK21" s="81">
        <f>IFERROR(VLOOKUP($A21,SETA!$A$2:$BB$840,AK$13,FALSE),"")</f>
        <v>0</v>
      </c>
      <c r="AL21" s="81">
        <f>IFERROR(VLOOKUP($A21,SETA!$A$2:$BB$840,AL$13,FALSE),"")</f>
        <v>0</v>
      </c>
      <c r="AM21" s="81">
        <f>IFERROR(VLOOKUP($A21,SETA!$A$2:$BB$840,AM$13,FALSE),"")</f>
        <v>0</v>
      </c>
      <c r="AN21" s="81">
        <f>IFERROR(VLOOKUP($A21,SETA!$A$2:$BB$840,AN$13,FALSE),"")</f>
        <v>0</v>
      </c>
      <c r="AO21" s="81">
        <f>IFERROR(VLOOKUP($A21,SETA!$A$2:$BB$840,AO$13,FALSE),"")</f>
        <v>0</v>
      </c>
      <c r="AP21" s="81">
        <f>IFERROR(VLOOKUP($A21,SETA!$A$2:$BB$840,AP$13,FALSE),"")</f>
        <v>0</v>
      </c>
      <c r="AQ21" s="81">
        <f>IFERROR(VLOOKUP($A21,SETA!$A$2:$BB$840,AQ$13,FALSE),"")</f>
        <v>0</v>
      </c>
      <c r="AR21" s="82">
        <f>IFERROR(VLOOKUP($A21,SETA!$A$2:$BB$840,AR$13,FALSE),"")</f>
        <v>43797.44027777778</v>
      </c>
      <c r="AS21" s="81" t="str">
        <f>IFERROR(VLOOKUP($A21,SETA!$A$2:$BB$840,AS$13,FALSE),"")</f>
        <v>Lote 3: Área de desarrollo de software</v>
      </c>
      <c r="AW21">
        <f t="shared" si="16"/>
        <v>2464</v>
      </c>
      <c r="AX21" s="6">
        <f t="shared" si="17"/>
        <v>1</v>
      </c>
      <c r="AY21" s="6">
        <f t="shared" si="18"/>
        <v>1</v>
      </c>
      <c r="AZ21" t="str">
        <f t="shared" si="19"/>
        <v>OK</v>
      </c>
    </row>
    <row r="22" spans="1:52" x14ac:dyDescent="0.25">
      <c r="A22">
        <v>4033</v>
      </c>
      <c r="B22" s="81" t="str">
        <f>IFERROR(VLOOKUP($A22,SETA!$A$2:$BB$840,B$13,FALSE),"")</f>
        <v xml:space="preserve">[APLICACIONES][PRESENTA FASE2 AS] Pantalla de justificación </v>
      </c>
      <c r="C22" s="81" t="str">
        <f>IFERROR(VLOOKUP($A22,SETA!$A$2:$BB$840,C$13,FALSE),"")</f>
        <v>Asignado a responsable</v>
      </c>
      <c r="D22" s="81" t="str">
        <f>IFERROR(VLOOKUP($A22,SETA!$A$2:$BB$840,D$13,FALSE),"")</f>
        <v>EVA: Evolutivo Ágil</v>
      </c>
      <c r="E22" s="131"/>
      <c r="F22" s="132">
        <v>3</v>
      </c>
      <c r="G22" s="132">
        <v>8</v>
      </c>
      <c r="H22" s="133">
        <v>2</v>
      </c>
      <c r="I22" s="133"/>
      <c r="J22" s="118"/>
      <c r="K22" s="121"/>
      <c r="L22" s="122">
        <v>3</v>
      </c>
      <c r="M22" s="122">
        <v>8</v>
      </c>
      <c r="N22" s="67">
        <v>2</v>
      </c>
      <c r="O22" s="67"/>
      <c r="P22" s="117"/>
      <c r="Q22" s="99">
        <f t="shared" si="20"/>
        <v>0</v>
      </c>
      <c r="R22" s="100">
        <f t="shared" si="21"/>
        <v>-3</v>
      </c>
      <c r="S22" s="100">
        <f t="shared" si="22"/>
        <v>-8</v>
      </c>
      <c r="T22" s="100">
        <f t="shared" si="23"/>
        <v>-2</v>
      </c>
      <c r="U22" s="100">
        <f t="shared" si="24"/>
        <v>0</v>
      </c>
      <c r="V22" s="101">
        <f t="shared" si="25"/>
        <v>0</v>
      </c>
      <c r="W22" s="95">
        <f t="shared" si="10"/>
        <v>0</v>
      </c>
      <c r="X22" s="95">
        <f t="shared" si="11"/>
        <v>3</v>
      </c>
      <c r="Y22" s="95">
        <f t="shared" si="12"/>
        <v>8</v>
      </c>
      <c r="Z22" s="95">
        <f t="shared" si="13"/>
        <v>2</v>
      </c>
      <c r="AA22" s="95">
        <f t="shared" si="14"/>
        <v>0</v>
      </c>
      <c r="AB22" s="95">
        <f t="shared" si="15"/>
        <v>0</v>
      </c>
      <c r="AC22" s="95">
        <f>IFERROR(VLOOKUP($A22,SETA!$A$2:$BB$840,AC$13,FALSE),"")</f>
        <v>0</v>
      </c>
      <c r="AD22" s="95">
        <f>IFERROR(VLOOKUP($A22,SETA!$A$2:$BB$840,AD$13,FALSE),"")</f>
        <v>0</v>
      </c>
      <c r="AE22" s="95">
        <f>IFERROR(VLOOKUP($A22,SETA!$A$2:$BB$840,AE$13,FALSE),"")</f>
        <v>0</v>
      </c>
      <c r="AF22" s="81" t="str">
        <f>IFERROR(VLOOKUP($A22,SETA!$A$2:$BB$840,AF$13,FALSE),"")</f>
        <v>Media</v>
      </c>
      <c r="AG22" s="81">
        <f>IFERROR(VLOOKUP($A22,SETA!$A$2:$BB$840,AG$13,FALSE),"")</f>
        <v>0</v>
      </c>
      <c r="AH22" s="81" t="str">
        <f>IFERROR(VLOOKUP($A22,SETA!$A$2:$BB$840,AH$13,FALSE),"")</f>
        <v>DES-PRESENTA-FASE2</v>
      </c>
      <c r="AI22" s="81">
        <f>IFERROR(VLOOKUP($A22,SETA!$A$2:$BB$840,AI$13,FALSE),"")</f>
        <v>0</v>
      </c>
      <c r="AJ22" s="81">
        <f>IFERROR(VLOOKUP($A22,SETA!$A$2:$BB$840,AJ$13,FALSE),"")</f>
        <v>0</v>
      </c>
      <c r="AK22" s="81">
        <f>IFERROR(VLOOKUP($A22,SETA!$A$2:$BB$840,AK$13,FALSE),"")</f>
        <v>0</v>
      </c>
      <c r="AL22" s="81">
        <f>IFERROR(VLOOKUP($A22,SETA!$A$2:$BB$840,AL$13,FALSE),"")</f>
        <v>0</v>
      </c>
      <c r="AM22" s="81">
        <f>IFERROR(VLOOKUP($A22,SETA!$A$2:$BB$840,AM$13,FALSE),"")</f>
        <v>0</v>
      </c>
      <c r="AN22" s="81">
        <f>IFERROR(VLOOKUP($A22,SETA!$A$2:$BB$840,AN$13,FALSE),"")</f>
        <v>0</v>
      </c>
      <c r="AO22" s="81">
        <f>IFERROR(VLOOKUP($A22,SETA!$A$2:$BB$840,AO$13,FALSE),"")</f>
        <v>0</v>
      </c>
      <c r="AP22" s="81">
        <f>IFERROR(VLOOKUP($A22,SETA!$A$2:$BB$840,AP$13,FALSE),"")</f>
        <v>0</v>
      </c>
      <c r="AQ22" s="81">
        <f>IFERROR(VLOOKUP($A22,SETA!$A$2:$BB$840,AQ$13,FALSE),"")</f>
        <v>0</v>
      </c>
      <c r="AR22" s="82">
        <f>IFERROR(VLOOKUP($A22,SETA!$A$2:$BB$840,AR$13,FALSE),"")</f>
        <v>43795.493055555555</v>
      </c>
      <c r="AS22" s="81" t="str">
        <f>IFERROR(VLOOKUP($A22,SETA!$A$2:$BB$840,AS$13,FALSE),"")</f>
        <v>Lote 3: Área de desarrollo de software</v>
      </c>
      <c r="AW22">
        <f t="shared" si="16"/>
        <v>4033</v>
      </c>
      <c r="AX22" s="6">
        <f t="shared" si="17"/>
        <v>13</v>
      </c>
      <c r="AY22" s="6">
        <f t="shared" si="18"/>
        <v>13</v>
      </c>
      <c r="AZ22" t="str">
        <f t="shared" si="19"/>
        <v>OK</v>
      </c>
    </row>
    <row r="23" spans="1:52" x14ac:dyDescent="0.25">
      <c r="A23">
        <v>4030</v>
      </c>
      <c r="B23" s="81" t="str">
        <f>IFERROR(VLOOKUP($A23,SETA!$A$2:$BB$840,B$13,FALSE),"")</f>
        <v>[APLICACIONES][PRESENTA FASE2 AS] Permitir adjuntar documentación en la metafase Finalización</v>
      </c>
      <c r="C23" s="81" t="str">
        <f>IFERROR(VLOOKUP($A23,SETA!$A$2:$BB$840,C$13,FALSE),"")</f>
        <v>Asignado a responsable</v>
      </c>
      <c r="D23" s="81" t="str">
        <f>IFERROR(VLOOKUP($A23,SETA!$A$2:$BB$840,D$13,FALSE),"")</f>
        <v>EVA: Evolutivo Ágil</v>
      </c>
      <c r="E23" s="131"/>
      <c r="F23" s="132">
        <v>2</v>
      </c>
      <c r="G23" s="132">
        <v>16</v>
      </c>
      <c r="H23" s="133">
        <v>2</v>
      </c>
      <c r="I23" s="133"/>
      <c r="J23" s="118"/>
      <c r="K23" s="121"/>
      <c r="L23" s="122">
        <v>2</v>
      </c>
      <c r="M23" s="122">
        <v>16</v>
      </c>
      <c r="N23" s="67">
        <v>2</v>
      </c>
      <c r="O23" s="67"/>
      <c r="P23" s="117"/>
      <c r="Q23" s="99">
        <f t="shared" si="20"/>
        <v>0</v>
      </c>
      <c r="R23" s="100">
        <f t="shared" si="21"/>
        <v>-2</v>
      </c>
      <c r="S23" s="100">
        <f t="shared" si="22"/>
        <v>-16</v>
      </c>
      <c r="T23" s="100">
        <f t="shared" si="23"/>
        <v>-2</v>
      </c>
      <c r="U23" s="100">
        <f t="shared" si="24"/>
        <v>0</v>
      </c>
      <c r="V23" s="101">
        <f t="shared" si="25"/>
        <v>0</v>
      </c>
      <c r="W23" s="95">
        <f t="shared" si="10"/>
        <v>0</v>
      </c>
      <c r="X23" s="95">
        <f t="shared" si="11"/>
        <v>2</v>
      </c>
      <c r="Y23" s="95">
        <f t="shared" si="12"/>
        <v>16</v>
      </c>
      <c r="Z23" s="95">
        <f t="shared" si="13"/>
        <v>2</v>
      </c>
      <c r="AA23" s="95">
        <f t="shared" si="14"/>
        <v>0</v>
      </c>
      <c r="AB23" s="95">
        <f t="shared" si="15"/>
        <v>0</v>
      </c>
      <c r="AC23" s="95">
        <f>IFERROR(VLOOKUP($A23,SETA!$A$2:$BB$840,AC$13,FALSE),"")</f>
        <v>0</v>
      </c>
      <c r="AD23" s="95">
        <f>IFERROR(VLOOKUP($A23,SETA!$A$2:$BB$840,AD$13,FALSE),"")</f>
        <v>0</v>
      </c>
      <c r="AE23" s="95">
        <f>IFERROR(VLOOKUP($A23,SETA!$A$2:$BB$840,AE$13,FALSE),"")</f>
        <v>0</v>
      </c>
      <c r="AF23" s="81" t="str">
        <f>IFERROR(VLOOKUP($A23,SETA!$A$2:$BB$840,AF$13,FALSE),"")</f>
        <v>Media</v>
      </c>
      <c r="AG23" s="81">
        <f>IFERROR(VLOOKUP($A23,SETA!$A$2:$BB$840,AG$13,FALSE),"")</f>
        <v>0</v>
      </c>
      <c r="AH23" s="81" t="str">
        <f>IFERROR(VLOOKUP($A23,SETA!$A$2:$BB$840,AH$13,FALSE),"")</f>
        <v>DES-PRESENTA-FASE2</v>
      </c>
      <c r="AI23" s="81">
        <f>IFERROR(VLOOKUP($A23,SETA!$A$2:$BB$840,AI$13,FALSE),"")</f>
        <v>0</v>
      </c>
      <c r="AJ23" s="81">
        <f>IFERROR(VLOOKUP($A23,SETA!$A$2:$BB$840,AJ$13,FALSE),"")</f>
        <v>0</v>
      </c>
      <c r="AK23" s="81">
        <f>IFERROR(VLOOKUP($A23,SETA!$A$2:$BB$840,AK$13,FALSE),"")</f>
        <v>0</v>
      </c>
      <c r="AL23" s="81">
        <f>IFERROR(VLOOKUP($A23,SETA!$A$2:$BB$840,AL$13,FALSE),"")</f>
        <v>0</v>
      </c>
      <c r="AM23" s="81">
        <f>IFERROR(VLOOKUP($A23,SETA!$A$2:$BB$840,AM$13,FALSE),"")</f>
        <v>0</v>
      </c>
      <c r="AN23" s="81">
        <f>IFERROR(VLOOKUP($A23,SETA!$A$2:$BB$840,AN$13,FALSE),"")</f>
        <v>0</v>
      </c>
      <c r="AO23" s="81">
        <f>IFERROR(VLOOKUP($A23,SETA!$A$2:$BB$840,AO$13,FALSE),"")</f>
        <v>0</v>
      </c>
      <c r="AP23" s="81">
        <f>IFERROR(VLOOKUP($A23,SETA!$A$2:$BB$840,AP$13,FALSE),"")</f>
        <v>0</v>
      </c>
      <c r="AQ23" s="81">
        <f>IFERROR(VLOOKUP($A23,SETA!$A$2:$BB$840,AQ$13,FALSE),"")</f>
        <v>0</v>
      </c>
      <c r="AR23" s="82">
        <f>IFERROR(VLOOKUP($A23,SETA!$A$2:$BB$840,AR$13,FALSE),"")</f>
        <v>43795.472916666666</v>
      </c>
      <c r="AS23" s="81" t="str">
        <f>IFERROR(VLOOKUP($A23,SETA!$A$2:$BB$840,AS$13,FALSE),"")</f>
        <v>Lote 3: Área de desarrollo de software</v>
      </c>
      <c r="AW23">
        <f t="shared" si="16"/>
        <v>4030</v>
      </c>
      <c r="AX23" s="6">
        <f t="shared" si="17"/>
        <v>20</v>
      </c>
      <c r="AY23" s="6">
        <f t="shared" si="18"/>
        <v>20</v>
      </c>
      <c r="AZ23" t="str">
        <f t="shared" si="19"/>
        <v>OK</v>
      </c>
    </row>
    <row r="24" spans="1:52" x14ac:dyDescent="0.25">
      <c r="A24">
        <v>2917</v>
      </c>
      <c r="B24" s="81" t="str">
        <f>IFERROR(VLOOKUP($A24,SETA!$A$2:$BB$840,B$13,FALSE),"")</f>
        <v>[APLICACIONES][MOAD] Se cargan las propiedades de un procedimiento en la URL</v>
      </c>
      <c r="C24" s="81" t="str">
        <f>IFERROR(VLOOKUP($A24,SETA!$A$2:$BB$840,C$13,FALSE),"")</f>
        <v>En curso</v>
      </c>
      <c r="D24" s="81" t="str">
        <f>IFERROR(VLOOKUP($A24,SETA!$A$2:$BB$840,D$13,FALSE),"")</f>
        <v>EVA: Evolutivo Ágil</v>
      </c>
      <c r="E24" s="131"/>
      <c r="F24" s="132">
        <v>4</v>
      </c>
      <c r="G24" s="132">
        <v>4</v>
      </c>
      <c r="H24" s="133"/>
      <c r="I24" s="133"/>
      <c r="J24" s="118"/>
      <c r="K24" s="121"/>
      <c r="L24" s="122">
        <v>4</v>
      </c>
      <c r="M24" s="122">
        <v>4</v>
      </c>
      <c r="N24" s="67"/>
      <c r="O24" s="67"/>
      <c r="P24" s="117"/>
      <c r="Q24" s="99">
        <f t="shared" si="20"/>
        <v>-15</v>
      </c>
      <c r="R24" s="100">
        <f t="shared" si="21"/>
        <v>-12</v>
      </c>
      <c r="S24" s="100">
        <f t="shared" si="22"/>
        <v>-20</v>
      </c>
      <c r="T24" s="100">
        <f t="shared" si="23"/>
        <v>0</v>
      </c>
      <c r="U24" s="100">
        <f t="shared" si="24"/>
        <v>0</v>
      </c>
      <c r="V24" s="101">
        <f t="shared" si="25"/>
        <v>0</v>
      </c>
      <c r="W24" s="95">
        <f t="shared" si="10"/>
        <v>15</v>
      </c>
      <c r="X24" s="95">
        <f t="shared" si="11"/>
        <v>12</v>
      </c>
      <c r="Y24" s="95">
        <f t="shared" si="12"/>
        <v>20</v>
      </c>
      <c r="Z24" s="95">
        <f t="shared" si="13"/>
        <v>0</v>
      </c>
      <c r="AA24" s="95">
        <f t="shared" si="14"/>
        <v>0</v>
      </c>
      <c r="AB24" s="95">
        <f t="shared" si="15"/>
        <v>0</v>
      </c>
      <c r="AC24" s="95">
        <f>IFERROR(VLOOKUP($A24,SETA!$A$2:$BB$840,AC$13,FALSE),"")</f>
        <v>0</v>
      </c>
      <c r="AD24" s="95">
        <f>IFERROR(VLOOKUP($A24,SETA!$A$2:$BB$840,AD$13,FALSE),"")</f>
        <v>0</v>
      </c>
      <c r="AE24" s="95">
        <f>IFERROR(VLOOKUP($A24,SETA!$A$2:$BB$840,AE$13,FALSE),"")</f>
        <v>0</v>
      </c>
      <c r="AF24" s="81" t="str">
        <f>IFERROR(VLOOKUP($A24,SETA!$A$2:$BB$840,AF$13,FALSE),"")</f>
        <v>Media</v>
      </c>
      <c r="AG24" s="81">
        <f>IFERROR(VLOOKUP($A24,SETA!$A$2:$BB$840,AG$13,FALSE),"")</f>
        <v>0</v>
      </c>
      <c r="AH24" s="81" t="str">
        <f>IFERROR(VLOOKUP($A24,SETA!$A$2:$BB$840,AH$13,FALSE),"")</f>
        <v>DES-MODULOS COMUNES</v>
      </c>
      <c r="AI24" s="81">
        <f>IFERROR(VLOOKUP($A24,SETA!$A$2:$BB$840,AI$13,FALSE),"")</f>
        <v>15</v>
      </c>
      <c r="AJ24" s="81">
        <f>IFERROR(VLOOKUP($A24,SETA!$A$2:$BB$840,AJ$13,FALSE),"")</f>
        <v>8</v>
      </c>
      <c r="AK24" s="81">
        <f>IFERROR(VLOOKUP($A24,SETA!$A$2:$BB$840,AK$13,FALSE),"")</f>
        <v>16</v>
      </c>
      <c r="AL24" s="81">
        <f>IFERROR(VLOOKUP($A24,SETA!$A$2:$BB$840,AL$13,FALSE),"")</f>
        <v>0</v>
      </c>
      <c r="AM24" s="81">
        <f>IFERROR(VLOOKUP($A24,SETA!$A$2:$BB$840,AM$13,FALSE),"")</f>
        <v>0</v>
      </c>
      <c r="AN24" s="81">
        <f>IFERROR(VLOOKUP($A24,SETA!$A$2:$BB$840,AN$13,FALSE),"")</f>
        <v>0</v>
      </c>
      <c r="AO24" s="81">
        <f>IFERROR(VLOOKUP($A24,SETA!$A$2:$BB$840,AO$13,FALSE),"")</f>
        <v>0</v>
      </c>
      <c r="AP24" s="81">
        <f>IFERROR(VLOOKUP($A24,SETA!$A$2:$BB$840,AP$13,FALSE),"")</f>
        <v>0</v>
      </c>
      <c r="AQ24" s="81">
        <f>IFERROR(VLOOKUP($A24,SETA!$A$2:$BB$840,AQ$13,FALSE),"")</f>
        <v>0</v>
      </c>
      <c r="AR24" s="82">
        <f>IFERROR(VLOOKUP($A24,SETA!$A$2:$BB$840,AR$13,FALSE),"")</f>
        <v>43794.722222222219</v>
      </c>
      <c r="AS24" s="81" t="str">
        <f>IFERROR(VLOOKUP($A24,SETA!$A$2:$BB$840,AS$13,FALSE),"")</f>
        <v>Lote 3: Área de desarrollo de software</v>
      </c>
      <c r="AW24">
        <f t="shared" si="16"/>
        <v>2917</v>
      </c>
      <c r="AX24" s="6">
        <f t="shared" si="17"/>
        <v>8</v>
      </c>
      <c r="AY24" s="6">
        <f t="shared" si="18"/>
        <v>8</v>
      </c>
      <c r="AZ24" t="str">
        <f t="shared" si="19"/>
        <v>OK</v>
      </c>
    </row>
    <row r="25" spans="1:52" x14ac:dyDescent="0.25">
      <c r="A25">
        <v>3703</v>
      </c>
      <c r="B25" s="81" t="str">
        <f>IFERROR(VLOOKUP($A25,SETA!$A$2:$BB$840,B$13,FALSE),"")</f>
        <v>[APLICACIONES][PRESENTA HORIZONTAL AS] Identificación y mejora de la descripción de Transiciones, Eventos, Tareas y Documentos en la Agenda Presenta 2.0</v>
      </c>
      <c r="C25" s="81" t="str">
        <f>IFERROR(VLOOKUP($A25,SETA!$A$2:$BB$840,C$13,FALSE),"")</f>
        <v>Asignado a responsable</v>
      </c>
      <c r="D25" s="81" t="str">
        <f>IFERROR(VLOOKUP($A25,SETA!$A$2:$BB$840,D$13,FALSE),"")</f>
        <v>EVA: Evolutivo Ágil</v>
      </c>
      <c r="E25" s="131">
        <v>24</v>
      </c>
      <c r="F25" s="132"/>
      <c r="G25" s="132"/>
      <c r="H25" s="133">
        <v>20</v>
      </c>
      <c r="I25" s="133"/>
      <c r="J25" s="118"/>
      <c r="K25" s="121">
        <v>24</v>
      </c>
      <c r="L25" s="122"/>
      <c r="M25" s="122"/>
      <c r="N25" s="67">
        <v>20</v>
      </c>
      <c r="O25" s="67"/>
      <c r="P25" s="117"/>
      <c r="Q25" s="99">
        <f t="shared" si="20"/>
        <v>-24</v>
      </c>
      <c r="R25" s="100">
        <f t="shared" si="21"/>
        <v>0</v>
      </c>
      <c r="S25" s="100">
        <f t="shared" si="22"/>
        <v>0</v>
      </c>
      <c r="T25" s="100">
        <f t="shared" si="23"/>
        <v>-20</v>
      </c>
      <c r="U25" s="100">
        <f t="shared" si="24"/>
        <v>0</v>
      </c>
      <c r="V25" s="101">
        <f t="shared" si="25"/>
        <v>0</v>
      </c>
      <c r="W25" s="95">
        <f t="shared" si="10"/>
        <v>24</v>
      </c>
      <c r="X25" s="95">
        <f t="shared" si="11"/>
        <v>0</v>
      </c>
      <c r="Y25" s="95">
        <f t="shared" si="12"/>
        <v>0</v>
      </c>
      <c r="Z25" s="95">
        <f t="shared" si="13"/>
        <v>20</v>
      </c>
      <c r="AA25" s="95">
        <f t="shared" si="14"/>
        <v>0</v>
      </c>
      <c r="AB25" s="95">
        <f t="shared" si="15"/>
        <v>0</v>
      </c>
      <c r="AC25" s="95">
        <f>IFERROR(VLOOKUP($A25,SETA!$A$2:$BB$840,AC$13,FALSE),"")</f>
        <v>0</v>
      </c>
      <c r="AD25" s="95">
        <f>IFERROR(VLOOKUP($A25,SETA!$A$2:$BB$840,AD$13,FALSE),"")</f>
        <v>0</v>
      </c>
      <c r="AE25" s="95">
        <f>IFERROR(VLOOKUP($A25,SETA!$A$2:$BB$840,AE$13,FALSE),"")</f>
        <v>0</v>
      </c>
      <c r="AF25" s="81" t="str">
        <f>IFERROR(VLOOKUP($A25,SETA!$A$2:$BB$840,AF$13,FALSE),"")</f>
        <v>Media</v>
      </c>
      <c r="AG25" s="81">
        <f>IFERROR(VLOOKUP($A25,SETA!$A$2:$BB$840,AG$13,FALSE),"")</f>
        <v>0</v>
      </c>
      <c r="AH25" s="81" t="str">
        <f>IFERROR(VLOOKUP($A25,SETA!$A$2:$BB$840,AH$13,FALSE),"")</f>
        <v>DES-PRESENTA-HORIZONTAL</v>
      </c>
      <c r="AI25" s="81">
        <f>IFERROR(VLOOKUP($A25,SETA!$A$2:$BB$840,AI$13,FALSE),"")</f>
        <v>0</v>
      </c>
      <c r="AJ25" s="81">
        <f>IFERROR(VLOOKUP($A25,SETA!$A$2:$BB$840,AJ$13,FALSE),"")</f>
        <v>0</v>
      </c>
      <c r="AK25" s="81">
        <f>IFERROR(VLOOKUP($A25,SETA!$A$2:$BB$840,AK$13,FALSE),"")</f>
        <v>0</v>
      </c>
      <c r="AL25" s="81">
        <f>IFERROR(VLOOKUP($A25,SETA!$A$2:$BB$840,AL$13,FALSE),"")</f>
        <v>0</v>
      </c>
      <c r="AM25" s="81">
        <f>IFERROR(VLOOKUP($A25,SETA!$A$2:$BB$840,AM$13,FALSE),"")</f>
        <v>0</v>
      </c>
      <c r="AN25" s="81">
        <f>IFERROR(VLOOKUP($A25,SETA!$A$2:$BB$840,AN$13,FALSE),"")</f>
        <v>0</v>
      </c>
      <c r="AO25" s="81">
        <f>IFERROR(VLOOKUP($A25,SETA!$A$2:$BB$840,AO$13,FALSE),"")</f>
        <v>0</v>
      </c>
      <c r="AP25" s="81">
        <f>IFERROR(VLOOKUP($A25,SETA!$A$2:$BB$840,AP$13,FALSE),"")</f>
        <v>0</v>
      </c>
      <c r="AQ25" s="81">
        <f>IFERROR(VLOOKUP($A25,SETA!$A$2:$BB$840,AQ$13,FALSE),"")</f>
        <v>0</v>
      </c>
      <c r="AR25" s="82">
        <f>IFERROR(VLOOKUP($A25,SETA!$A$2:$BB$840,AR$13,FALSE),"")</f>
        <v>43794.519444444442</v>
      </c>
      <c r="AS25" s="81" t="str">
        <f>IFERROR(VLOOKUP($A25,SETA!$A$2:$BB$840,AS$13,FALSE),"")</f>
        <v>Lote 3: Área de desarrollo de software</v>
      </c>
      <c r="AW25">
        <f t="shared" si="16"/>
        <v>3703</v>
      </c>
      <c r="AX25" s="6">
        <f t="shared" si="17"/>
        <v>44</v>
      </c>
      <c r="AY25" s="6">
        <f t="shared" si="18"/>
        <v>44</v>
      </c>
      <c r="AZ25" t="str">
        <f t="shared" si="19"/>
        <v>OK</v>
      </c>
    </row>
    <row r="26" spans="1:52" x14ac:dyDescent="0.25">
      <c r="A26">
        <v>3979</v>
      </c>
      <c r="B26" s="81" t="str">
        <f>IFERROR(VLOOKUP($A26,SETA!$A$2:$BB$840,B$13,FALSE),"")</f>
        <v>[APLICACIONES][PRESENTA] Análisis y creación de los bloques comunes para los formularios</v>
      </c>
      <c r="C26" s="81" t="str">
        <f>IFERROR(VLOOKUP($A26,SETA!$A$2:$BB$840,C$13,FALSE),"")</f>
        <v>Asignado a responsable</v>
      </c>
      <c r="D26" s="81" t="str">
        <f>IFERROR(VLOOKUP($A26,SETA!$A$2:$BB$840,D$13,FALSE),"")</f>
        <v>EVO: Evolutivo</v>
      </c>
      <c r="E26" s="131">
        <v>2</v>
      </c>
      <c r="F26" s="132"/>
      <c r="G26" s="132"/>
      <c r="H26" s="133"/>
      <c r="I26" s="133"/>
      <c r="J26" s="118"/>
      <c r="K26" s="121">
        <v>2</v>
      </c>
      <c r="L26" s="122"/>
      <c r="M26" s="122"/>
      <c r="N26" s="67"/>
      <c r="O26" s="67"/>
      <c r="P26" s="117"/>
      <c r="Q26" s="99">
        <f t="shared" si="20"/>
        <v>-2</v>
      </c>
      <c r="R26" s="100">
        <f t="shared" si="21"/>
        <v>0</v>
      </c>
      <c r="S26" s="100">
        <f t="shared" si="22"/>
        <v>0</v>
      </c>
      <c r="T26" s="100">
        <f t="shared" si="23"/>
        <v>0</v>
      </c>
      <c r="U26" s="100">
        <f t="shared" si="24"/>
        <v>0</v>
      </c>
      <c r="V26" s="101">
        <f t="shared" si="25"/>
        <v>0</v>
      </c>
      <c r="W26" s="95">
        <f t="shared" si="10"/>
        <v>2</v>
      </c>
      <c r="X26" s="95">
        <f t="shared" si="11"/>
        <v>0</v>
      </c>
      <c r="Y26" s="95">
        <f t="shared" si="12"/>
        <v>0</v>
      </c>
      <c r="Z26" s="95">
        <f t="shared" si="13"/>
        <v>0</v>
      </c>
      <c r="AA26" s="95">
        <f t="shared" si="14"/>
        <v>0</v>
      </c>
      <c r="AB26" s="95">
        <f t="shared" si="15"/>
        <v>0</v>
      </c>
      <c r="AC26" s="95">
        <f>IFERROR(VLOOKUP($A26,SETA!$A$2:$BB$840,AC$13,FALSE),"")</f>
        <v>0</v>
      </c>
      <c r="AD26" s="95">
        <f>IFERROR(VLOOKUP($A26,SETA!$A$2:$BB$840,AD$13,FALSE),"")</f>
        <v>0</v>
      </c>
      <c r="AE26" s="95">
        <f>IFERROR(VLOOKUP($A26,SETA!$A$2:$BB$840,AE$13,FALSE),"")</f>
        <v>0</v>
      </c>
      <c r="AF26" s="81" t="str">
        <f>IFERROR(VLOOKUP($A26,SETA!$A$2:$BB$840,AF$13,FALSE),"")</f>
        <v>Media</v>
      </c>
      <c r="AG26" s="81">
        <f>IFERROR(VLOOKUP($A26,SETA!$A$2:$BB$840,AG$13,FALSE),"")</f>
        <v>0</v>
      </c>
      <c r="AH26" s="81" t="str">
        <f>IFERROR(VLOOKUP($A26,SETA!$A$2:$BB$840,AH$13,FALSE),"")</f>
        <v>DES-PRESENTA-HORIZONTAL</v>
      </c>
      <c r="AI26" s="81">
        <f>IFERROR(VLOOKUP($A26,SETA!$A$2:$BB$840,AI$13,FALSE),"")</f>
        <v>0</v>
      </c>
      <c r="AJ26" s="81">
        <f>IFERROR(VLOOKUP($A26,SETA!$A$2:$BB$840,AJ$13,FALSE),"")</f>
        <v>0</v>
      </c>
      <c r="AK26" s="81">
        <f>IFERROR(VLOOKUP($A26,SETA!$A$2:$BB$840,AK$13,FALSE),"")</f>
        <v>0</v>
      </c>
      <c r="AL26" s="81">
        <f>IFERROR(VLOOKUP($A26,SETA!$A$2:$BB$840,AL$13,FALSE),"")</f>
        <v>0</v>
      </c>
      <c r="AM26" s="81">
        <f>IFERROR(VLOOKUP($A26,SETA!$A$2:$BB$840,AM$13,FALSE),"")</f>
        <v>0</v>
      </c>
      <c r="AN26" s="81">
        <f>IFERROR(VLOOKUP($A26,SETA!$A$2:$BB$840,AN$13,FALSE),"")</f>
        <v>0</v>
      </c>
      <c r="AO26" s="81">
        <f>IFERROR(VLOOKUP($A26,SETA!$A$2:$BB$840,AO$13,FALSE),"")</f>
        <v>0</v>
      </c>
      <c r="AP26" s="81">
        <f>IFERROR(VLOOKUP($A26,SETA!$A$2:$BB$840,AP$13,FALSE),"")</f>
        <v>0</v>
      </c>
      <c r="AQ26" s="81">
        <f>IFERROR(VLOOKUP($A26,SETA!$A$2:$BB$840,AQ$13,FALSE),"")</f>
        <v>0</v>
      </c>
      <c r="AR26" s="82">
        <f>IFERROR(VLOOKUP($A26,SETA!$A$2:$BB$840,AR$13,FALSE),"")</f>
        <v>43794.463194444441</v>
      </c>
      <c r="AS26" s="81" t="str">
        <f>IFERROR(VLOOKUP($A26,SETA!$A$2:$BB$840,AS$13,FALSE),"")</f>
        <v>Lote 3: Área de desarrollo de software</v>
      </c>
      <c r="AW26">
        <f t="shared" si="16"/>
        <v>3979</v>
      </c>
      <c r="AX26" s="6">
        <f t="shared" si="17"/>
        <v>2</v>
      </c>
      <c r="AY26" s="6">
        <f t="shared" si="18"/>
        <v>2</v>
      </c>
      <c r="AZ26" t="str">
        <f t="shared" si="19"/>
        <v>OK</v>
      </c>
    </row>
    <row r="27" spans="1:52" x14ac:dyDescent="0.25">
      <c r="A27">
        <v>3937</v>
      </c>
      <c r="B27" s="81" t="str">
        <f>IFERROR(VLOOKUP($A27,SETA!$A$2:$BB$840,B$13,FALSE),"")</f>
        <v>[APLICACIONES][PRESENTA-FASE2 AS] Justificación ACD</v>
      </c>
      <c r="C27" s="81" t="str">
        <f>IFERROR(VLOOKUP($A27,SETA!$A$2:$BB$840,C$13,FALSE),"")</f>
        <v>Estimada</v>
      </c>
      <c r="D27" s="81" t="str">
        <f>IFERROR(VLOOKUP($A27,SETA!$A$2:$BB$840,D$13,FALSE),"")</f>
        <v>EVO: Evolutivo</v>
      </c>
      <c r="E27" s="131">
        <v>6</v>
      </c>
      <c r="F27" s="132"/>
      <c r="G27" s="132"/>
      <c r="H27" s="133"/>
      <c r="I27" s="133"/>
      <c r="J27" s="118"/>
      <c r="K27" s="121">
        <v>6</v>
      </c>
      <c r="L27" s="122"/>
      <c r="M27" s="122"/>
      <c r="N27" s="67"/>
      <c r="O27" s="67"/>
      <c r="P27" s="117"/>
      <c r="Q27" s="99">
        <f t="shared" si="20"/>
        <v>-6</v>
      </c>
      <c r="R27" s="100">
        <f t="shared" si="21"/>
        <v>0</v>
      </c>
      <c r="S27" s="100">
        <f t="shared" si="22"/>
        <v>0</v>
      </c>
      <c r="T27" s="100">
        <f t="shared" si="23"/>
        <v>0</v>
      </c>
      <c r="U27" s="100">
        <f t="shared" si="24"/>
        <v>0</v>
      </c>
      <c r="V27" s="101">
        <f t="shared" si="25"/>
        <v>0</v>
      </c>
      <c r="W27" s="95">
        <f t="shared" si="10"/>
        <v>6</v>
      </c>
      <c r="X27" s="95">
        <f t="shared" si="11"/>
        <v>0</v>
      </c>
      <c r="Y27" s="95">
        <f t="shared" si="12"/>
        <v>0</v>
      </c>
      <c r="Z27" s="95">
        <f t="shared" si="13"/>
        <v>0</v>
      </c>
      <c r="AA27" s="95">
        <f t="shared" si="14"/>
        <v>0</v>
      </c>
      <c r="AB27" s="95">
        <f t="shared" si="15"/>
        <v>0</v>
      </c>
      <c r="AC27" s="95">
        <f>IFERROR(VLOOKUP($A27,SETA!$A$2:$BB$840,AC$13,FALSE),"")</f>
        <v>0</v>
      </c>
      <c r="AD27" s="95">
        <f>IFERROR(VLOOKUP($A27,SETA!$A$2:$BB$840,AD$13,FALSE),"")</f>
        <v>0</v>
      </c>
      <c r="AE27" s="95">
        <f>IFERROR(VLOOKUP($A27,SETA!$A$2:$BB$840,AE$13,FALSE),"")</f>
        <v>0</v>
      </c>
      <c r="AF27" s="81" t="str">
        <f>IFERROR(VLOOKUP($A27,SETA!$A$2:$BB$840,AF$13,FALSE),"")</f>
        <v>Media</v>
      </c>
      <c r="AG27" s="81">
        <f>IFERROR(VLOOKUP($A27,SETA!$A$2:$BB$840,AG$13,FALSE),"")</f>
        <v>0</v>
      </c>
      <c r="AH27" s="81" t="str">
        <f>IFERROR(VLOOKUP($A27,SETA!$A$2:$BB$840,AH$13,FALSE),"")</f>
        <v>DES-PRESENTA-FASE2</v>
      </c>
      <c r="AI27" s="81">
        <f>IFERROR(VLOOKUP($A27,SETA!$A$2:$BB$840,AI$13,FALSE),"")</f>
        <v>0</v>
      </c>
      <c r="AJ27" s="81">
        <f>IFERROR(VLOOKUP($A27,SETA!$A$2:$BB$840,AJ$13,FALSE),"")</f>
        <v>0</v>
      </c>
      <c r="AK27" s="81">
        <f>IFERROR(VLOOKUP($A27,SETA!$A$2:$BB$840,AK$13,FALSE),"")</f>
        <v>0</v>
      </c>
      <c r="AL27" s="81">
        <f>IFERROR(VLOOKUP($A27,SETA!$A$2:$BB$840,AL$13,FALSE),"")</f>
        <v>0</v>
      </c>
      <c r="AM27" s="81">
        <f>IFERROR(VLOOKUP($A27,SETA!$A$2:$BB$840,AM$13,FALSE),"")</f>
        <v>0</v>
      </c>
      <c r="AN27" s="81">
        <f>IFERROR(VLOOKUP($A27,SETA!$A$2:$BB$840,AN$13,FALSE),"")</f>
        <v>0</v>
      </c>
      <c r="AO27" s="81">
        <f>IFERROR(VLOOKUP($A27,SETA!$A$2:$BB$840,AO$13,FALSE),"")</f>
        <v>0</v>
      </c>
      <c r="AP27" s="81">
        <f>IFERROR(VLOOKUP($A27,SETA!$A$2:$BB$840,AP$13,FALSE),"")</f>
        <v>0</v>
      </c>
      <c r="AQ27" s="81">
        <f>IFERROR(VLOOKUP($A27,SETA!$A$2:$BB$840,AQ$13,FALSE),"")</f>
        <v>0</v>
      </c>
      <c r="AR27" s="82">
        <f>IFERROR(VLOOKUP($A27,SETA!$A$2:$BB$840,AR$13,FALSE),"")</f>
        <v>43791.37222222222</v>
      </c>
      <c r="AS27" s="81" t="str">
        <f>IFERROR(VLOOKUP($A27,SETA!$A$2:$BB$840,AS$13,FALSE),"")</f>
        <v>Lote 3: Área de desarrollo de software</v>
      </c>
      <c r="AW27">
        <f t="shared" si="16"/>
        <v>3937</v>
      </c>
      <c r="AX27" s="6">
        <f t="shared" si="17"/>
        <v>6</v>
      </c>
      <c r="AY27" s="6">
        <f t="shared" si="18"/>
        <v>6</v>
      </c>
      <c r="AZ27" t="str">
        <f t="shared" si="19"/>
        <v>OK</v>
      </c>
    </row>
    <row r="28" spans="1:52" x14ac:dyDescent="0.25">
      <c r="A28">
        <v>2461</v>
      </c>
      <c r="B28" s="81" t="str">
        <f>IFERROR(VLOOKUP($A28,SETA!$A$2:$BB$840,B$13,FALSE),"")</f>
        <v>[APLICACIONES][PRESENTA HORIZONTAL AS] Creación de líneas para Modernización de PYMES y Artesanos</v>
      </c>
      <c r="C28" s="81" t="str">
        <f>IFERROR(VLOOKUP($A28,SETA!$A$2:$BB$840,C$13,FALSE),"")</f>
        <v>Estimación aprobada</v>
      </c>
      <c r="D28" s="81" t="str">
        <f>IFERROR(VLOOKUP($A28,SETA!$A$2:$BB$840,D$13,FALSE),"")</f>
        <v>EVO: Evolutivo</v>
      </c>
      <c r="E28" s="131"/>
      <c r="F28" s="132"/>
      <c r="G28" s="132">
        <v>29</v>
      </c>
      <c r="H28" s="133">
        <v>16</v>
      </c>
      <c r="I28" s="133">
        <v>19</v>
      </c>
      <c r="J28" s="118"/>
      <c r="K28" s="121"/>
      <c r="L28" s="122"/>
      <c r="M28" s="122">
        <v>29</v>
      </c>
      <c r="N28" s="67">
        <v>16</v>
      </c>
      <c r="O28" s="67">
        <v>19</v>
      </c>
      <c r="P28" s="117"/>
      <c r="Q28" s="99">
        <f t="shared" si="20"/>
        <v>83</v>
      </c>
      <c r="R28" s="100">
        <f t="shared" si="21"/>
        <v>98</v>
      </c>
      <c r="S28" s="100">
        <f t="shared" si="22"/>
        <v>93</v>
      </c>
      <c r="T28" s="100">
        <f t="shared" si="23"/>
        <v>-31</v>
      </c>
      <c r="U28" s="100">
        <f t="shared" si="24"/>
        <v>-52</v>
      </c>
      <c r="V28" s="101">
        <f t="shared" si="25"/>
        <v>0</v>
      </c>
      <c r="W28" s="95">
        <f t="shared" si="10"/>
        <v>7</v>
      </c>
      <c r="X28" s="95">
        <f t="shared" si="11"/>
        <v>8</v>
      </c>
      <c r="Y28" s="95">
        <f t="shared" si="12"/>
        <v>131</v>
      </c>
      <c r="Z28" s="95">
        <f t="shared" si="13"/>
        <v>31</v>
      </c>
      <c r="AA28" s="95">
        <f t="shared" si="14"/>
        <v>52</v>
      </c>
      <c r="AB28" s="95">
        <f t="shared" si="15"/>
        <v>0</v>
      </c>
      <c r="AC28" s="95">
        <f>IFERROR(VLOOKUP($A28,SETA!$A$2:$BB$840,AC$13,FALSE),"")</f>
        <v>90</v>
      </c>
      <c r="AD28" s="95">
        <f>IFERROR(VLOOKUP($A28,SETA!$A$2:$BB$840,AD$13,FALSE),"")</f>
        <v>106</v>
      </c>
      <c r="AE28" s="95">
        <f>IFERROR(VLOOKUP($A28,SETA!$A$2:$BB$840,AE$13,FALSE),"")</f>
        <v>224</v>
      </c>
      <c r="AF28" s="81" t="str">
        <f>IFERROR(VLOOKUP($A28,SETA!$A$2:$BB$840,AF$13,FALSE),"")</f>
        <v>Media</v>
      </c>
      <c r="AG28" s="81">
        <f>IFERROR(VLOOKUP($A28,SETA!$A$2:$BB$840,AG$13,FALSE),"")</f>
        <v>0</v>
      </c>
      <c r="AH28" s="81" t="str">
        <f>IFERROR(VLOOKUP($A28,SETA!$A$2:$BB$840,AH$13,FALSE),"")</f>
        <v>DES-PRESENTA-SUB</v>
      </c>
      <c r="AI28" s="81">
        <f>IFERROR(VLOOKUP($A28,SETA!$A$2:$BB$840,AI$13,FALSE),"")</f>
        <v>7</v>
      </c>
      <c r="AJ28" s="81">
        <f>IFERROR(VLOOKUP($A28,SETA!$A$2:$BB$840,AJ$13,FALSE),"")</f>
        <v>8</v>
      </c>
      <c r="AK28" s="81">
        <f>IFERROR(VLOOKUP($A28,SETA!$A$2:$BB$840,AK$13,FALSE),"")</f>
        <v>102</v>
      </c>
      <c r="AL28" s="81">
        <f>IFERROR(VLOOKUP($A28,SETA!$A$2:$BB$840,AL$13,FALSE),"")</f>
        <v>0</v>
      </c>
      <c r="AM28" s="81">
        <f>IFERROR(VLOOKUP($A28,SETA!$A$2:$BB$840,AM$13,FALSE),"")</f>
        <v>0</v>
      </c>
      <c r="AN28" s="81">
        <f>IFERROR(VLOOKUP($A28,SETA!$A$2:$BB$840,AN$13,FALSE),"")</f>
        <v>0</v>
      </c>
      <c r="AO28" s="81">
        <f>IFERROR(VLOOKUP($A28,SETA!$A$2:$BB$840,AO$13,FALSE),"")</f>
        <v>15</v>
      </c>
      <c r="AP28" s="81">
        <f>IFERROR(VLOOKUP($A28,SETA!$A$2:$BB$840,AP$13,FALSE),"")</f>
        <v>33</v>
      </c>
      <c r="AQ28" s="81">
        <f>IFERROR(VLOOKUP($A28,SETA!$A$2:$BB$840,AQ$13,FALSE),"")</f>
        <v>0</v>
      </c>
      <c r="AR28" s="82">
        <f>IFERROR(VLOOKUP($A28,SETA!$A$2:$BB$840,AR$13,FALSE),"")</f>
        <v>43790.738194444442</v>
      </c>
      <c r="AS28" s="81" t="str">
        <f>IFERROR(VLOOKUP($A28,SETA!$A$2:$BB$840,AS$13,FALSE),"")</f>
        <v>Lote 3: Área de desarrollo de software</v>
      </c>
      <c r="AW28">
        <f t="shared" si="16"/>
        <v>2461</v>
      </c>
      <c r="AX28" s="6">
        <f t="shared" si="17"/>
        <v>64</v>
      </c>
      <c r="AY28" s="6">
        <f t="shared" si="18"/>
        <v>64</v>
      </c>
      <c r="AZ28" t="str">
        <f t="shared" si="19"/>
        <v>OK</v>
      </c>
    </row>
    <row r="29" spans="1:52" x14ac:dyDescent="0.25">
      <c r="A29">
        <v>3157</v>
      </c>
      <c r="B29" s="81" t="str">
        <f>IFERROR(VLOOKUP($A29,SETA!$A$2:$BB$840,B$13,FALSE),"")</f>
        <v>[APLICACIONES][PRESENTA-SUBVENCIONES] Creación del formulario de alegaciones de la línea CAPI APERTURA</v>
      </c>
      <c r="C29" s="81" t="str">
        <f>IFERROR(VLOOKUP($A29,SETA!$A$2:$BB$840,C$13,FALSE),"")</f>
        <v>Resuelta</v>
      </c>
      <c r="D29" s="81" t="str">
        <f>IFERROR(VLOOKUP($A29,SETA!$A$2:$BB$840,D$13,FALSE),"")</f>
        <v>EVO: Evolutivo</v>
      </c>
      <c r="E29" s="131"/>
      <c r="F29" s="132"/>
      <c r="G29" s="132">
        <v>32</v>
      </c>
      <c r="H29" s="133">
        <v>14</v>
      </c>
      <c r="I29" s="133">
        <v>40</v>
      </c>
      <c r="J29" s="118"/>
      <c r="K29" s="121"/>
      <c r="L29" s="122"/>
      <c r="M29" s="122">
        <v>32</v>
      </c>
      <c r="N29" s="67">
        <v>14</v>
      </c>
      <c r="O29" s="67">
        <v>40</v>
      </c>
      <c r="P29" s="117"/>
      <c r="Q29" s="99">
        <f t="shared" si="20"/>
        <v>0</v>
      </c>
      <c r="R29" s="100">
        <f t="shared" si="21"/>
        <v>0</v>
      </c>
      <c r="S29" s="100">
        <f t="shared" si="22"/>
        <v>0</v>
      </c>
      <c r="T29" s="100">
        <f t="shared" si="23"/>
        <v>0</v>
      </c>
      <c r="U29" s="100">
        <f t="shared" si="24"/>
        <v>0</v>
      </c>
      <c r="V29" s="101">
        <f t="shared" si="25"/>
        <v>0</v>
      </c>
      <c r="W29" s="95">
        <f t="shared" si="10"/>
        <v>0</v>
      </c>
      <c r="X29" s="95">
        <f t="shared" si="11"/>
        <v>0</v>
      </c>
      <c r="Y29" s="95">
        <f t="shared" si="12"/>
        <v>80</v>
      </c>
      <c r="Z29" s="95">
        <f t="shared" si="13"/>
        <v>33</v>
      </c>
      <c r="AA29" s="95">
        <f t="shared" si="14"/>
        <v>69</v>
      </c>
      <c r="AB29" s="95">
        <f t="shared" si="15"/>
        <v>0</v>
      </c>
      <c r="AC29" s="95">
        <f>IFERROR(VLOOKUP($A29,SETA!$A$2:$BB$840,AC$13,FALSE),"")</f>
        <v>40</v>
      </c>
      <c r="AD29" s="95">
        <f>IFERROR(VLOOKUP($A29,SETA!$A$2:$BB$840,AD$13,FALSE),"")</f>
        <v>42</v>
      </c>
      <c r="AE29" s="95">
        <f>IFERROR(VLOOKUP($A29,SETA!$A$2:$BB$840,AE$13,FALSE),"")</f>
        <v>90</v>
      </c>
      <c r="AF29" s="81" t="str">
        <f>IFERROR(VLOOKUP($A29,SETA!$A$2:$BB$840,AF$13,FALSE),"")</f>
        <v>Media</v>
      </c>
      <c r="AG29" s="81">
        <f>IFERROR(VLOOKUP($A29,SETA!$A$2:$BB$840,AG$13,FALSE),"")</f>
        <v>0</v>
      </c>
      <c r="AH29" s="81" t="str">
        <f>IFERROR(VLOOKUP($A29,SETA!$A$2:$BB$840,AH$13,FALSE),"")</f>
        <v>DES-PRESENTA-SUB</v>
      </c>
      <c r="AI29" s="81">
        <f>IFERROR(VLOOKUP($A29,SETA!$A$2:$BB$840,AI$13,FALSE),"")</f>
        <v>0</v>
      </c>
      <c r="AJ29" s="81">
        <f>IFERROR(VLOOKUP($A29,SETA!$A$2:$BB$840,AJ$13,FALSE),"")</f>
        <v>0</v>
      </c>
      <c r="AK29" s="81">
        <f>IFERROR(VLOOKUP($A29,SETA!$A$2:$BB$840,AK$13,FALSE),"")</f>
        <v>48</v>
      </c>
      <c r="AL29" s="81">
        <f>IFERROR(VLOOKUP($A29,SETA!$A$2:$BB$840,AL$13,FALSE),"")</f>
        <v>0</v>
      </c>
      <c r="AM29" s="81">
        <f>IFERROR(VLOOKUP($A29,SETA!$A$2:$BB$840,AM$13,FALSE),"")</f>
        <v>0</v>
      </c>
      <c r="AN29" s="81">
        <f>IFERROR(VLOOKUP($A29,SETA!$A$2:$BB$840,AN$13,FALSE),"")</f>
        <v>0</v>
      </c>
      <c r="AO29" s="81">
        <f>IFERROR(VLOOKUP($A29,SETA!$A$2:$BB$840,AO$13,FALSE),"")</f>
        <v>19</v>
      </c>
      <c r="AP29" s="81">
        <f>IFERROR(VLOOKUP($A29,SETA!$A$2:$BB$840,AP$13,FALSE),"")</f>
        <v>29</v>
      </c>
      <c r="AQ29" s="81">
        <f>IFERROR(VLOOKUP($A29,SETA!$A$2:$BB$840,AQ$13,FALSE),"")</f>
        <v>0</v>
      </c>
      <c r="AR29" s="82">
        <f>IFERROR(VLOOKUP($A29,SETA!$A$2:$BB$840,AR$13,FALSE),"")</f>
        <v>43790.689583333333</v>
      </c>
      <c r="AS29" s="81" t="str">
        <f>IFERROR(VLOOKUP($A29,SETA!$A$2:$BB$840,AS$13,FALSE),"")</f>
        <v>PRESENTA</v>
      </c>
      <c r="AW29">
        <f t="shared" si="16"/>
        <v>3157</v>
      </c>
      <c r="AX29" s="6">
        <f t="shared" si="17"/>
        <v>86</v>
      </c>
      <c r="AY29" s="6">
        <f t="shared" si="18"/>
        <v>86</v>
      </c>
      <c r="AZ29" t="str">
        <f t="shared" si="19"/>
        <v>OK</v>
      </c>
    </row>
    <row r="30" spans="1:52" x14ac:dyDescent="0.25">
      <c r="A30">
        <v>3688</v>
      </c>
      <c r="B30" s="81" t="str">
        <f>IFERROR(VLOOKUP($A30,SETA!$A$2:$BB$840,B$13,FALSE),"")</f>
        <v>[APLICACIONES][RSCL] Carpeta ciudadana</v>
      </c>
      <c r="C30" s="81" t="str">
        <f>IFERROR(VLOOKUP($A30,SETA!$A$2:$BB$840,C$13,FALSE),"")</f>
        <v>Resuelta</v>
      </c>
      <c r="D30" s="81" t="str">
        <f>IFERROR(VLOOKUP($A30,SETA!$A$2:$BB$840,D$13,FALSE),"")</f>
        <v>EVA: Evolutivo Ágil</v>
      </c>
      <c r="E30" s="131"/>
      <c r="F30" s="132"/>
      <c r="G30" s="132">
        <v>16</v>
      </c>
      <c r="H30" s="133">
        <v>9</v>
      </c>
      <c r="I30" s="133">
        <v>31</v>
      </c>
      <c r="J30" s="118"/>
      <c r="K30" s="121"/>
      <c r="L30" s="122"/>
      <c r="M30" s="122">
        <v>16</v>
      </c>
      <c r="N30" s="67">
        <v>9</v>
      </c>
      <c r="O30" s="67">
        <v>31</v>
      </c>
      <c r="P30" s="117"/>
      <c r="Q30" s="99">
        <f t="shared" si="20"/>
        <v>0</v>
      </c>
      <c r="R30" s="100">
        <f t="shared" si="21"/>
        <v>0</v>
      </c>
      <c r="S30" s="100">
        <f t="shared" si="22"/>
        <v>0</v>
      </c>
      <c r="T30" s="100">
        <f t="shared" si="23"/>
        <v>0</v>
      </c>
      <c r="U30" s="100">
        <f t="shared" si="24"/>
        <v>0</v>
      </c>
      <c r="V30" s="101">
        <f t="shared" si="25"/>
        <v>0</v>
      </c>
      <c r="W30" s="95">
        <f t="shared" si="10"/>
        <v>0</v>
      </c>
      <c r="X30" s="95">
        <f t="shared" si="11"/>
        <v>0</v>
      </c>
      <c r="Y30" s="95">
        <f t="shared" si="12"/>
        <v>16</v>
      </c>
      <c r="Z30" s="95">
        <f t="shared" si="13"/>
        <v>9</v>
      </c>
      <c r="AA30" s="95">
        <f t="shared" si="14"/>
        <v>31</v>
      </c>
      <c r="AB30" s="95">
        <f t="shared" si="15"/>
        <v>0</v>
      </c>
      <c r="AC30" s="95">
        <f>IFERROR(VLOOKUP($A30,SETA!$A$2:$BB$840,AC$13,FALSE),"")</f>
        <v>0</v>
      </c>
      <c r="AD30" s="95">
        <f>IFERROR(VLOOKUP($A30,SETA!$A$2:$BB$840,AD$13,FALSE),"")</f>
        <v>0</v>
      </c>
      <c r="AE30" s="95">
        <f>IFERROR(VLOOKUP($A30,SETA!$A$2:$BB$840,AE$13,FALSE),"")</f>
        <v>0</v>
      </c>
      <c r="AF30" s="81" t="str">
        <f>IFERROR(VLOOKUP($A30,SETA!$A$2:$BB$840,AF$13,FALSE),"")</f>
        <v>Media</v>
      </c>
      <c r="AG30" s="81">
        <f>IFERROR(VLOOKUP($A30,SETA!$A$2:$BB$840,AG$13,FALSE),"")</f>
        <v>0</v>
      </c>
      <c r="AH30" s="81" t="str">
        <f>IFERROR(VLOOKUP($A30,SETA!$A$2:$BB$840,AH$13,FALSE),"")</f>
        <v>DES-RSCL</v>
      </c>
      <c r="AI30" s="81">
        <f>IFERROR(VLOOKUP($A30,SETA!$A$2:$BB$840,AI$13,FALSE),"")</f>
        <v>0</v>
      </c>
      <c r="AJ30" s="81">
        <f>IFERROR(VLOOKUP($A30,SETA!$A$2:$BB$840,AJ$13,FALSE),"")</f>
        <v>0</v>
      </c>
      <c r="AK30" s="81">
        <f>IFERROR(VLOOKUP($A30,SETA!$A$2:$BB$840,AK$13,FALSE),"")</f>
        <v>0</v>
      </c>
      <c r="AL30" s="81">
        <f>IFERROR(VLOOKUP($A30,SETA!$A$2:$BB$840,AL$13,FALSE),"")</f>
        <v>0</v>
      </c>
      <c r="AM30" s="81">
        <f>IFERROR(VLOOKUP($A30,SETA!$A$2:$BB$840,AM$13,FALSE),"")</f>
        <v>0</v>
      </c>
      <c r="AN30" s="81">
        <f>IFERROR(VLOOKUP($A30,SETA!$A$2:$BB$840,AN$13,FALSE),"")</f>
        <v>0</v>
      </c>
      <c r="AO30" s="81">
        <f>IFERROR(VLOOKUP($A30,SETA!$A$2:$BB$840,AO$13,FALSE),"")</f>
        <v>0</v>
      </c>
      <c r="AP30" s="81">
        <f>IFERROR(VLOOKUP($A30,SETA!$A$2:$BB$840,AP$13,FALSE),"")</f>
        <v>0</v>
      </c>
      <c r="AQ30" s="81">
        <f>IFERROR(VLOOKUP($A30,SETA!$A$2:$BB$840,AQ$13,FALSE),"")</f>
        <v>0</v>
      </c>
      <c r="AR30" s="82">
        <f>IFERROR(VLOOKUP($A30,SETA!$A$2:$BB$840,AR$13,FALSE),"")</f>
        <v>43790.416666666664</v>
      </c>
      <c r="AS30" s="81" t="str">
        <f>IFERROR(VLOOKUP($A30,SETA!$A$2:$BB$840,AS$13,FALSE),"")</f>
        <v>Lote 3: Área de desarrollo de software</v>
      </c>
      <c r="AW30">
        <f t="shared" si="16"/>
        <v>3688</v>
      </c>
      <c r="AX30" s="6">
        <f t="shared" si="17"/>
        <v>56</v>
      </c>
      <c r="AY30" s="6">
        <f t="shared" si="18"/>
        <v>56</v>
      </c>
      <c r="AZ30" t="str">
        <f t="shared" si="19"/>
        <v>OK</v>
      </c>
    </row>
    <row r="31" spans="1:52" x14ac:dyDescent="0.25">
      <c r="A31">
        <v>2908</v>
      </c>
      <c r="B31" s="81" t="str">
        <f>IFERROR(VLOOKUP($A31,SETA!$A$2:$BB$840,B$13,FALSE),"")</f>
        <v>[APLICACIONES][PRESENTA HORIZONTAL AS] Cambio en el envío del anagrama a Notific@, tanto en el alta como en el envío.</v>
      </c>
      <c r="C31" s="81" t="str">
        <f>IFERROR(VLOOKUP($A31,SETA!$A$2:$BB$840,C$13,FALSE),"")</f>
        <v>Validada</v>
      </c>
      <c r="D31" s="81" t="str">
        <f>IFERROR(VLOOKUP($A31,SETA!$A$2:$BB$840,D$13,FALSE),"")</f>
        <v>EVO: Evolutivo</v>
      </c>
      <c r="E31" s="131"/>
      <c r="F31" s="132"/>
      <c r="G31" s="132"/>
      <c r="H31" s="133">
        <v>1</v>
      </c>
      <c r="I31" s="133"/>
      <c r="J31" s="118"/>
      <c r="K31" s="121"/>
      <c r="L31" s="122"/>
      <c r="M31" s="122"/>
      <c r="N31" s="67">
        <v>1</v>
      </c>
      <c r="O31" s="67"/>
      <c r="P31" s="117"/>
      <c r="Q31" s="99">
        <f t="shared" si="20"/>
        <v>8</v>
      </c>
      <c r="R31" s="100">
        <f t="shared" si="21"/>
        <v>0</v>
      </c>
      <c r="S31" s="100">
        <f t="shared" si="22"/>
        <v>-3</v>
      </c>
      <c r="T31" s="100">
        <f t="shared" si="23"/>
        <v>-15</v>
      </c>
      <c r="U31" s="100">
        <f t="shared" si="24"/>
        <v>0</v>
      </c>
      <c r="V31" s="101">
        <f t="shared" si="25"/>
        <v>0</v>
      </c>
      <c r="W31" s="95">
        <f t="shared" si="10"/>
        <v>0</v>
      </c>
      <c r="X31" s="95">
        <f t="shared" si="11"/>
        <v>0</v>
      </c>
      <c r="Y31" s="95">
        <f t="shared" si="12"/>
        <v>27</v>
      </c>
      <c r="Z31" s="95">
        <f t="shared" si="13"/>
        <v>15</v>
      </c>
      <c r="AA31" s="95">
        <f t="shared" si="14"/>
        <v>0</v>
      </c>
      <c r="AB31" s="95">
        <f t="shared" si="15"/>
        <v>0</v>
      </c>
      <c r="AC31" s="95">
        <f>IFERROR(VLOOKUP($A31,SETA!$A$2:$BB$840,AC$13,FALSE),"")</f>
        <v>8</v>
      </c>
      <c r="AD31" s="95">
        <f>IFERROR(VLOOKUP($A31,SETA!$A$2:$BB$840,AD$13,FALSE),"")</f>
        <v>0</v>
      </c>
      <c r="AE31" s="95">
        <f>IFERROR(VLOOKUP($A31,SETA!$A$2:$BB$840,AE$13,FALSE),"")</f>
        <v>24</v>
      </c>
      <c r="AF31" s="81" t="str">
        <f>IFERROR(VLOOKUP($A31,SETA!$A$2:$BB$840,AF$13,FALSE),"")</f>
        <v>Alta</v>
      </c>
      <c r="AG31" s="81">
        <f>IFERROR(VLOOKUP($A31,SETA!$A$2:$BB$840,AG$13,FALSE),"")</f>
        <v>0</v>
      </c>
      <c r="AH31" s="81" t="str">
        <f>IFERROR(VLOOKUP($A31,SETA!$A$2:$BB$840,AH$13,FALSE),"")</f>
        <v>DES-PRESENTA-HORIZONTAL</v>
      </c>
      <c r="AI31" s="81">
        <f>IFERROR(VLOOKUP($A31,SETA!$A$2:$BB$840,AI$13,FALSE),"")</f>
        <v>0</v>
      </c>
      <c r="AJ31" s="81">
        <f>IFERROR(VLOOKUP($A31,SETA!$A$2:$BB$840,AJ$13,FALSE),"")</f>
        <v>0</v>
      </c>
      <c r="AK31" s="81">
        <f>IFERROR(VLOOKUP($A31,SETA!$A$2:$BB$840,AK$13,FALSE),"")</f>
        <v>27</v>
      </c>
      <c r="AL31" s="81">
        <f>IFERROR(VLOOKUP($A31,SETA!$A$2:$BB$840,AL$13,FALSE),"")</f>
        <v>0</v>
      </c>
      <c r="AM31" s="81">
        <f>IFERROR(VLOOKUP($A31,SETA!$A$2:$BB$840,AM$13,FALSE),"")</f>
        <v>0</v>
      </c>
      <c r="AN31" s="81">
        <f>IFERROR(VLOOKUP($A31,SETA!$A$2:$BB$840,AN$13,FALSE),"")</f>
        <v>0</v>
      </c>
      <c r="AO31" s="81">
        <f>IFERROR(VLOOKUP($A31,SETA!$A$2:$BB$840,AO$13,FALSE),"")</f>
        <v>14</v>
      </c>
      <c r="AP31" s="81">
        <f>IFERROR(VLOOKUP($A31,SETA!$A$2:$BB$840,AP$13,FALSE),"")</f>
        <v>0</v>
      </c>
      <c r="AQ31" s="81">
        <f>IFERROR(VLOOKUP($A31,SETA!$A$2:$BB$840,AQ$13,FALSE),"")</f>
        <v>0</v>
      </c>
      <c r="AR31" s="82">
        <f>IFERROR(VLOOKUP($A31,SETA!$A$2:$BB$840,AR$13,FALSE),"")</f>
        <v>43788.387499999997</v>
      </c>
      <c r="AS31" s="81" t="str">
        <f>IFERROR(VLOOKUP($A31,SETA!$A$2:$BB$840,AS$13,FALSE),"")</f>
        <v>Lote 3: Área de desarrollo de software</v>
      </c>
      <c r="AW31">
        <f t="shared" si="16"/>
        <v>2908</v>
      </c>
      <c r="AX31" s="6">
        <f t="shared" si="17"/>
        <v>1</v>
      </c>
      <c r="AY31" s="6">
        <f t="shared" si="18"/>
        <v>1</v>
      </c>
      <c r="AZ31" t="str">
        <f t="shared" si="19"/>
        <v>OK</v>
      </c>
    </row>
    <row r="32" spans="1:52" x14ac:dyDescent="0.25">
      <c r="A32">
        <v>3502</v>
      </c>
      <c r="B32" s="81" t="str">
        <f>IFERROR(VLOOKUP($A32,SETA!$A$2:$BB$840,B$13,FALSE),"")</f>
        <v>[APLICACIONES][PRESENTA SUBV AS] Módulo Mantenimiento búsqueda de interesados</v>
      </c>
      <c r="C32" s="81" t="str">
        <f>IFERROR(VLOOKUP($A32,SETA!$A$2:$BB$840,C$13,FALSE),"")</f>
        <v>Validada</v>
      </c>
      <c r="D32" s="81" t="str">
        <f>IFERROR(VLOOKUP($A32,SETA!$A$2:$BB$840,D$13,FALSE),"")</f>
        <v>EVA: Evolutivo Ágil</v>
      </c>
      <c r="E32" s="131"/>
      <c r="F32" s="132"/>
      <c r="G32" s="132"/>
      <c r="H32" s="133">
        <v>1</v>
      </c>
      <c r="I32" s="133"/>
      <c r="J32" s="118"/>
      <c r="K32" s="121"/>
      <c r="L32" s="122"/>
      <c r="M32" s="122"/>
      <c r="N32" s="67">
        <v>1</v>
      </c>
      <c r="O32" s="67"/>
      <c r="P32" s="117"/>
      <c r="Q32" s="99">
        <f t="shared" si="20"/>
        <v>-1.5</v>
      </c>
      <c r="R32" s="100">
        <f t="shared" si="21"/>
        <v>0</v>
      </c>
      <c r="S32" s="100">
        <f t="shared" si="22"/>
        <v>-2</v>
      </c>
      <c r="T32" s="100">
        <f t="shared" si="23"/>
        <v>-1</v>
      </c>
      <c r="U32" s="100">
        <f t="shared" si="24"/>
        <v>0</v>
      </c>
      <c r="V32" s="101">
        <f t="shared" si="25"/>
        <v>0</v>
      </c>
      <c r="W32" s="95">
        <f t="shared" si="10"/>
        <v>1.5</v>
      </c>
      <c r="X32" s="95">
        <f t="shared" si="11"/>
        <v>0</v>
      </c>
      <c r="Y32" s="95">
        <f t="shared" si="12"/>
        <v>2</v>
      </c>
      <c r="Z32" s="95">
        <f t="shared" si="13"/>
        <v>1</v>
      </c>
      <c r="AA32" s="95">
        <f t="shared" si="14"/>
        <v>0</v>
      </c>
      <c r="AB32" s="95">
        <f t="shared" si="15"/>
        <v>0</v>
      </c>
      <c r="AC32" s="95">
        <f>IFERROR(VLOOKUP($A32,SETA!$A$2:$BB$840,AC$13,FALSE),"")</f>
        <v>0</v>
      </c>
      <c r="AD32" s="95">
        <f>IFERROR(VLOOKUP($A32,SETA!$A$2:$BB$840,AD$13,FALSE),"")</f>
        <v>0</v>
      </c>
      <c r="AE32" s="95">
        <f>IFERROR(VLOOKUP($A32,SETA!$A$2:$BB$840,AE$13,FALSE),"")</f>
        <v>0</v>
      </c>
      <c r="AF32" s="81" t="str">
        <f>IFERROR(VLOOKUP($A32,SETA!$A$2:$BB$840,AF$13,FALSE),"")</f>
        <v>Alta</v>
      </c>
      <c r="AG32" s="81">
        <f>IFERROR(VLOOKUP($A32,SETA!$A$2:$BB$840,AG$13,FALSE),"")</f>
        <v>0</v>
      </c>
      <c r="AH32" s="81" t="str">
        <f>IFERROR(VLOOKUP($A32,SETA!$A$2:$BB$840,AH$13,FALSE),"")</f>
        <v>DES-PRESENTA-SUB</v>
      </c>
      <c r="AI32" s="81">
        <f>IFERROR(VLOOKUP($A32,SETA!$A$2:$BB$840,AI$13,FALSE),"")</f>
        <v>1.5</v>
      </c>
      <c r="AJ32" s="81">
        <f>IFERROR(VLOOKUP($A32,SETA!$A$2:$BB$840,AJ$13,FALSE),"")</f>
        <v>0</v>
      </c>
      <c r="AK32" s="81">
        <f>IFERROR(VLOOKUP($A32,SETA!$A$2:$BB$840,AK$13,FALSE),"")</f>
        <v>2</v>
      </c>
      <c r="AL32" s="81">
        <f>IFERROR(VLOOKUP($A32,SETA!$A$2:$BB$840,AL$13,FALSE),"")</f>
        <v>0</v>
      </c>
      <c r="AM32" s="81">
        <f>IFERROR(VLOOKUP($A32,SETA!$A$2:$BB$840,AM$13,FALSE),"")</f>
        <v>0</v>
      </c>
      <c r="AN32" s="81">
        <f>IFERROR(VLOOKUP($A32,SETA!$A$2:$BB$840,AN$13,FALSE),"")</f>
        <v>0</v>
      </c>
      <c r="AO32" s="81">
        <f>IFERROR(VLOOKUP($A32,SETA!$A$2:$BB$840,AO$13,FALSE),"")</f>
        <v>0</v>
      </c>
      <c r="AP32" s="81">
        <f>IFERROR(VLOOKUP($A32,SETA!$A$2:$BB$840,AP$13,FALSE),"")</f>
        <v>0</v>
      </c>
      <c r="AQ32" s="81">
        <f>IFERROR(VLOOKUP($A32,SETA!$A$2:$BB$840,AQ$13,FALSE),"")</f>
        <v>0</v>
      </c>
      <c r="AR32" s="82">
        <f>IFERROR(VLOOKUP($A32,SETA!$A$2:$BB$840,AR$13,FALSE),"")</f>
        <v>43782.518750000003</v>
      </c>
      <c r="AS32" s="81" t="str">
        <f>IFERROR(VLOOKUP($A32,SETA!$A$2:$BB$840,AS$13,FALSE),"")</f>
        <v>Lote 3: Área de desarrollo de software</v>
      </c>
      <c r="AW32">
        <f t="shared" si="16"/>
        <v>3502</v>
      </c>
      <c r="AX32" s="6">
        <f t="shared" si="17"/>
        <v>1</v>
      </c>
      <c r="AY32" s="6">
        <f t="shared" si="18"/>
        <v>1</v>
      </c>
      <c r="AZ32" t="str">
        <f t="shared" si="19"/>
        <v>OK</v>
      </c>
    </row>
    <row r="33" spans="1:52" x14ac:dyDescent="0.25">
      <c r="A33">
        <v>2593</v>
      </c>
      <c r="B33" s="81" t="str">
        <f>IFERROR(VLOOKUP($A33,SETA!$A$2:$BB$840,B$13,FALSE),"")</f>
        <v>[APLICACIONES][HORIZONTAL] Implantación de procesos de integración continua y DevOps en CECEU</v>
      </c>
      <c r="C33" s="81" t="str">
        <f>IFERROR(VLOOKUP($A33,SETA!$A$2:$BB$840,C$13,FALSE),"")</f>
        <v>Nueva</v>
      </c>
      <c r="D33" s="81" t="str">
        <f>IFERROR(VLOOKUP($A33,SETA!$A$2:$BB$840,D$13,FALSE),"")</f>
        <v>STEC: Soporte Técnico</v>
      </c>
      <c r="E33" s="131"/>
      <c r="F33" s="132"/>
      <c r="G33" s="132"/>
      <c r="H33" s="133">
        <v>14</v>
      </c>
      <c r="I33" s="133"/>
      <c r="J33" s="118"/>
      <c r="K33" s="121"/>
      <c r="L33" s="122"/>
      <c r="M33" s="122"/>
      <c r="N33" s="67">
        <v>14</v>
      </c>
      <c r="O33" s="67"/>
      <c r="P33" s="117"/>
      <c r="Q33" s="99">
        <f t="shared" si="20"/>
        <v>0</v>
      </c>
      <c r="R33" s="100">
        <f t="shared" si="21"/>
        <v>0</v>
      </c>
      <c r="S33" s="100">
        <f t="shared" si="22"/>
        <v>0</v>
      </c>
      <c r="T33" s="100">
        <f t="shared" si="23"/>
        <v>-359</v>
      </c>
      <c r="U33" s="100">
        <f t="shared" si="24"/>
        <v>-140</v>
      </c>
      <c r="V33" s="101">
        <f t="shared" si="25"/>
        <v>0</v>
      </c>
      <c r="W33" s="95">
        <f t="shared" si="10"/>
        <v>0</v>
      </c>
      <c r="X33" s="95">
        <f t="shared" si="11"/>
        <v>0</v>
      </c>
      <c r="Y33" s="95">
        <f t="shared" si="12"/>
        <v>0</v>
      </c>
      <c r="Z33" s="95">
        <f t="shared" si="13"/>
        <v>359</v>
      </c>
      <c r="AA33" s="95">
        <f t="shared" si="14"/>
        <v>140</v>
      </c>
      <c r="AB33" s="95">
        <f t="shared" si="15"/>
        <v>0</v>
      </c>
      <c r="AC33" s="95">
        <f>IFERROR(VLOOKUP($A33,SETA!$A$2:$BB$840,AC$13,FALSE),"")</f>
        <v>0</v>
      </c>
      <c r="AD33" s="95">
        <f>IFERROR(VLOOKUP($A33,SETA!$A$2:$BB$840,AD$13,FALSE),"")</f>
        <v>0</v>
      </c>
      <c r="AE33" s="95">
        <f>IFERROR(VLOOKUP($A33,SETA!$A$2:$BB$840,AE$13,FALSE),"")</f>
        <v>0</v>
      </c>
      <c r="AF33" s="81" t="str">
        <f>IFERROR(VLOOKUP($A33,SETA!$A$2:$BB$840,AF$13,FALSE),"")</f>
        <v>Media</v>
      </c>
      <c r="AG33" s="81">
        <f>IFERROR(VLOOKUP($A33,SETA!$A$2:$BB$840,AG$13,FALSE),"")</f>
        <v>0</v>
      </c>
      <c r="AH33" s="81" t="str">
        <f>IFERROR(VLOOKUP($A33,SETA!$A$2:$BB$840,AH$13,FALSE),"")</f>
        <v>DES-HERRAMIENTAS</v>
      </c>
      <c r="AI33" s="81">
        <f>IFERROR(VLOOKUP($A33,SETA!$A$2:$BB$840,AI$13,FALSE),"")</f>
        <v>0</v>
      </c>
      <c r="AJ33" s="81">
        <f>IFERROR(VLOOKUP($A33,SETA!$A$2:$BB$840,AJ$13,FALSE),"")</f>
        <v>0</v>
      </c>
      <c r="AK33" s="81">
        <f>IFERROR(VLOOKUP($A33,SETA!$A$2:$BB$840,AK$13,FALSE),"")</f>
        <v>0</v>
      </c>
      <c r="AL33" s="81">
        <f>IFERROR(VLOOKUP($A33,SETA!$A$2:$BB$840,AL$13,FALSE),"")</f>
        <v>0</v>
      </c>
      <c r="AM33" s="81">
        <f>IFERROR(VLOOKUP($A33,SETA!$A$2:$BB$840,AM$13,FALSE),"")</f>
        <v>0</v>
      </c>
      <c r="AN33" s="81">
        <f>IFERROR(VLOOKUP($A33,SETA!$A$2:$BB$840,AN$13,FALSE),"")</f>
        <v>0</v>
      </c>
      <c r="AO33" s="81">
        <f>IFERROR(VLOOKUP($A33,SETA!$A$2:$BB$840,AO$13,FALSE),"")</f>
        <v>345</v>
      </c>
      <c r="AP33" s="81">
        <f>IFERROR(VLOOKUP($A33,SETA!$A$2:$BB$840,AP$13,FALSE),"")</f>
        <v>140</v>
      </c>
      <c r="AQ33" s="81">
        <f>IFERROR(VLOOKUP($A33,SETA!$A$2:$BB$840,AQ$13,FALSE),"")</f>
        <v>0</v>
      </c>
      <c r="AR33" s="82">
        <f>IFERROR(VLOOKUP($A33,SETA!$A$2:$BB$840,AR$13,FALSE),"")</f>
        <v>43782.538888888892</v>
      </c>
      <c r="AS33" s="81" t="str">
        <f>IFERROR(VLOOKUP($A33,SETA!$A$2:$BB$840,AS$13,FALSE),"")</f>
        <v>Lote 3: Área de desarrollo de software</v>
      </c>
      <c r="AW33">
        <f t="shared" si="16"/>
        <v>2593</v>
      </c>
      <c r="AX33" s="6">
        <f t="shared" si="17"/>
        <v>14</v>
      </c>
      <c r="AY33" s="6">
        <f t="shared" si="18"/>
        <v>14</v>
      </c>
      <c r="AZ33" t="str">
        <f t="shared" si="19"/>
        <v>OK</v>
      </c>
    </row>
    <row r="34" spans="1:52" x14ac:dyDescent="0.25">
      <c r="A34">
        <v>3691</v>
      </c>
      <c r="B34" s="81" t="str">
        <f>IFERROR(VLOOKUP($A34,SETA!$A$2:$BB$840,B$13,FALSE),"")</f>
        <v>[APLICACIONES][RSCL] Añadir año 2019 en combo depósito de cuentas</v>
      </c>
      <c r="C34" s="81" t="str">
        <f>IFERROR(VLOOKUP($A34,SETA!$A$2:$BB$840,C$13,FALSE),"")</f>
        <v>Resuelta</v>
      </c>
      <c r="D34" s="81" t="str">
        <f>IFERROR(VLOOKUP($A34,SETA!$A$2:$BB$840,D$13,FALSE),"")</f>
        <v>EVA: Evolutivo Ágil</v>
      </c>
      <c r="E34" s="131">
        <v>1</v>
      </c>
      <c r="F34" s="132"/>
      <c r="G34" s="132"/>
      <c r="H34" s="133"/>
      <c r="I34" s="133"/>
      <c r="J34" s="118"/>
      <c r="K34" s="121">
        <v>1</v>
      </c>
      <c r="L34" s="122"/>
      <c r="M34" s="122"/>
      <c r="N34" s="67"/>
      <c r="O34" s="67"/>
      <c r="P34" s="117"/>
      <c r="Q34" s="99">
        <f t="shared" si="20"/>
        <v>0</v>
      </c>
      <c r="R34" s="100">
        <f t="shared" si="21"/>
        <v>0</v>
      </c>
      <c r="S34" s="100">
        <f t="shared" si="22"/>
        <v>0</v>
      </c>
      <c r="T34" s="100">
        <f t="shared" si="23"/>
        <v>0</v>
      </c>
      <c r="U34" s="100">
        <f t="shared" si="24"/>
        <v>0</v>
      </c>
      <c r="V34" s="101">
        <f t="shared" si="25"/>
        <v>0</v>
      </c>
      <c r="W34" s="95">
        <f t="shared" si="10"/>
        <v>1</v>
      </c>
      <c r="X34" s="95">
        <f t="shared" si="11"/>
        <v>0</v>
      </c>
      <c r="Y34" s="95">
        <f t="shared" si="12"/>
        <v>0</v>
      </c>
      <c r="Z34" s="95">
        <f t="shared" si="13"/>
        <v>0</v>
      </c>
      <c r="AA34" s="95">
        <f t="shared" si="14"/>
        <v>0</v>
      </c>
      <c r="AB34" s="95">
        <f t="shared" si="15"/>
        <v>0</v>
      </c>
      <c r="AC34" s="95">
        <f>IFERROR(VLOOKUP($A34,SETA!$A$2:$BB$840,AC$13,FALSE),"")</f>
        <v>0</v>
      </c>
      <c r="AD34" s="95">
        <f>IFERROR(VLOOKUP($A34,SETA!$A$2:$BB$840,AD$13,FALSE),"")</f>
        <v>0</v>
      </c>
      <c r="AE34" s="95">
        <f>IFERROR(VLOOKUP($A34,SETA!$A$2:$BB$840,AE$13,FALSE),"")</f>
        <v>0</v>
      </c>
      <c r="AF34" s="81" t="str">
        <f>IFERROR(VLOOKUP($A34,SETA!$A$2:$BB$840,AF$13,FALSE),"")</f>
        <v>Media</v>
      </c>
      <c r="AG34" s="81">
        <f>IFERROR(VLOOKUP($A34,SETA!$A$2:$BB$840,AG$13,FALSE),"")</f>
        <v>0</v>
      </c>
      <c r="AH34" s="81" t="str">
        <f>IFERROR(VLOOKUP($A34,SETA!$A$2:$BB$840,AH$13,FALSE),"")</f>
        <v>DES-RSCL</v>
      </c>
      <c r="AI34" s="81">
        <f>IFERROR(VLOOKUP($A34,SETA!$A$2:$BB$840,AI$13,FALSE),"")</f>
        <v>0</v>
      </c>
      <c r="AJ34" s="81">
        <f>IFERROR(VLOOKUP($A34,SETA!$A$2:$BB$840,AJ$13,FALSE),"")</f>
        <v>0</v>
      </c>
      <c r="AK34" s="81">
        <f>IFERROR(VLOOKUP($A34,SETA!$A$2:$BB$840,AK$13,FALSE),"")</f>
        <v>0</v>
      </c>
      <c r="AL34" s="81">
        <f>IFERROR(VLOOKUP($A34,SETA!$A$2:$BB$840,AL$13,FALSE),"")</f>
        <v>0</v>
      </c>
      <c r="AM34" s="81">
        <f>IFERROR(VLOOKUP($A34,SETA!$A$2:$BB$840,AM$13,FALSE),"")</f>
        <v>0</v>
      </c>
      <c r="AN34" s="81">
        <f>IFERROR(VLOOKUP($A34,SETA!$A$2:$BB$840,AN$13,FALSE),"")</f>
        <v>0</v>
      </c>
      <c r="AO34" s="81">
        <f>IFERROR(VLOOKUP($A34,SETA!$A$2:$BB$840,AO$13,FALSE),"")</f>
        <v>0</v>
      </c>
      <c r="AP34" s="81">
        <f>IFERROR(VLOOKUP($A34,SETA!$A$2:$BB$840,AP$13,FALSE),"")</f>
        <v>0</v>
      </c>
      <c r="AQ34" s="81">
        <f>IFERROR(VLOOKUP($A34,SETA!$A$2:$BB$840,AQ$13,FALSE),"")</f>
        <v>0</v>
      </c>
      <c r="AR34" s="82">
        <f>IFERROR(VLOOKUP($A34,SETA!$A$2:$BB$840,AR$13,FALSE),"")</f>
        <v>43780.606249999997</v>
      </c>
      <c r="AS34" s="81" t="str">
        <f>IFERROR(VLOOKUP($A34,SETA!$A$2:$BB$840,AS$13,FALSE),"")</f>
        <v>Lote 3: Área de desarrollo de software</v>
      </c>
      <c r="AW34">
        <f t="shared" si="16"/>
        <v>3691</v>
      </c>
      <c r="AX34" s="6">
        <f t="shared" si="17"/>
        <v>1</v>
      </c>
      <c r="AY34" s="6">
        <f t="shared" si="18"/>
        <v>1</v>
      </c>
      <c r="AZ34" t="str">
        <f t="shared" si="19"/>
        <v>OK</v>
      </c>
    </row>
    <row r="35" spans="1:52" x14ac:dyDescent="0.25">
      <c r="A35">
        <v>3808</v>
      </c>
      <c r="B35" s="182" t="str">
        <f>IFERROR(VLOOKUP($A35,SETA!$A$2:$BB$840,B$13,FALSE),"")</f>
        <v>436-REQ-001-19.10: Requisitos Sprint 02 PCT 3.0 - Equipo Adicional</v>
      </c>
      <c r="C35" s="180" t="str">
        <f>IFERROR(VLOOKUP($A35,SETA!$A$2:$BB$840,C$13,FALSE),"")</f>
        <v>Nueva</v>
      </c>
      <c r="D35" s="180" t="str">
        <f>IFERROR(VLOOKUP($A35,SETA!$A$2:$BB$840,D$13,FALSE),"")</f>
        <v>REQ: Requisitos</v>
      </c>
      <c r="E35" s="131">
        <v>160</v>
      </c>
      <c r="F35" s="132"/>
      <c r="G35" s="132"/>
      <c r="H35" s="133">
        <v>120</v>
      </c>
      <c r="I35" s="133"/>
      <c r="J35" s="118"/>
      <c r="K35" s="121">
        <v>160</v>
      </c>
      <c r="L35" s="122"/>
      <c r="M35" s="122"/>
      <c r="N35" s="67">
        <v>120</v>
      </c>
      <c r="O35" s="67"/>
      <c r="P35" s="117"/>
      <c r="Q35" s="99">
        <f t="shared" si="20"/>
        <v>5</v>
      </c>
      <c r="R35" s="100">
        <f t="shared" si="21"/>
        <v>0</v>
      </c>
      <c r="S35" s="100">
        <f t="shared" si="22"/>
        <v>0</v>
      </c>
      <c r="T35" s="100">
        <f t="shared" si="23"/>
        <v>-120</v>
      </c>
      <c r="U35" s="100">
        <f t="shared" si="24"/>
        <v>0</v>
      </c>
      <c r="V35" s="101">
        <f t="shared" si="25"/>
        <v>0</v>
      </c>
      <c r="W35" s="95">
        <f t="shared" si="10"/>
        <v>285</v>
      </c>
      <c r="X35" s="95">
        <f t="shared" si="11"/>
        <v>0</v>
      </c>
      <c r="Y35" s="95">
        <f t="shared" si="12"/>
        <v>0</v>
      </c>
      <c r="Z35" s="95">
        <f t="shared" si="13"/>
        <v>120</v>
      </c>
      <c r="AA35" s="95">
        <f t="shared" si="14"/>
        <v>0</v>
      </c>
      <c r="AB35" s="95">
        <f t="shared" si="15"/>
        <v>0</v>
      </c>
      <c r="AC35" s="95">
        <f>IFERROR(VLOOKUP($A35,SETA!$A$2:$BB$840,AC$13,FALSE),"")</f>
        <v>290</v>
      </c>
      <c r="AD35" s="95">
        <f>IFERROR(VLOOKUP($A35,SETA!$A$2:$BB$840,AD$13,FALSE),"")</f>
        <v>0</v>
      </c>
      <c r="AE35" s="95">
        <f>IFERROR(VLOOKUP($A35,SETA!$A$2:$BB$840,AE$13,FALSE),"")</f>
        <v>0</v>
      </c>
      <c r="AF35" s="81" t="str">
        <f>IFERROR(VLOOKUP($A35,SETA!$A$2:$BB$840,AF$13,FALSE),"")</f>
        <v>Media</v>
      </c>
      <c r="AG35" s="81">
        <f>IFERROR(VLOOKUP($A35,SETA!$A$2:$BB$840,AG$13,FALSE),"")</f>
        <v>465</v>
      </c>
      <c r="AH35" s="81" t="str">
        <f>IFERROR(VLOOKUP($A35,SETA!$A$2:$BB$840,AH$13,FALSE),"")</f>
        <v>DES-NUEVO-TRAMITADOR</v>
      </c>
      <c r="AI35" s="81">
        <f>IFERROR(VLOOKUP($A35,SETA!$A$2:$BB$840,AI$13,FALSE),"")</f>
        <v>125</v>
      </c>
      <c r="AJ35" s="81">
        <f>IFERROR(VLOOKUP($A35,SETA!$A$2:$BB$840,AJ$13,FALSE),"")</f>
        <v>0</v>
      </c>
      <c r="AK35" s="81">
        <f>IFERROR(VLOOKUP($A35,SETA!$A$2:$BB$840,AK$13,FALSE),"")</f>
        <v>0</v>
      </c>
      <c r="AL35" s="81">
        <f>IFERROR(VLOOKUP($A35,SETA!$A$2:$BB$840,AL$13,FALSE),"")</f>
        <v>0</v>
      </c>
      <c r="AM35" s="81">
        <f>IFERROR(VLOOKUP($A35,SETA!$A$2:$BB$840,AM$13,FALSE),"")</f>
        <v>0</v>
      </c>
      <c r="AN35" s="81">
        <f>IFERROR(VLOOKUP($A35,SETA!$A$2:$BB$840,AN$13,FALSE),"")</f>
        <v>0</v>
      </c>
      <c r="AO35" s="81">
        <f>IFERROR(VLOOKUP($A35,SETA!$A$2:$BB$840,AO$13,FALSE),"")</f>
        <v>0</v>
      </c>
      <c r="AP35" s="81">
        <f>IFERROR(VLOOKUP($A35,SETA!$A$2:$BB$840,AP$13,FALSE),"")</f>
        <v>0</v>
      </c>
      <c r="AQ35" s="81">
        <f>IFERROR(VLOOKUP($A35,SETA!$A$2:$BB$840,AQ$13,FALSE),"")</f>
        <v>0</v>
      </c>
      <c r="AR35" s="82">
        <f>IFERROR(VLOOKUP($A35,SETA!$A$2:$BB$840,AR$13,FALSE),"")</f>
        <v>43782.495833333334</v>
      </c>
      <c r="AS35" s="81" t="str">
        <f>IFERROR(VLOOKUP($A35,SETA!$A$2:$BB$840,AS$13,FALSE),"")</f>
        <v>Lote 3: Área de desarrollo de software</v>
      </c>
      <c r="AW35">
        <f t="shared" si="16"/>
        <v>3808</v>
      </c>
      <c r="AX35" s="6">
        <f t="shared" si="17"/>
        <v>280</v>
      </c>
      <c r="AY35" s="6">
        <f t="shared" si="18"/>
        <v>280</v>
      </c>
      <c r="AZ35" t="str">
        <f t="shared" si="19"/>
        <v>OK</v>
      </c>
    </row>
    <row r="36" spans="1:52" x14ac:dyDescent="0.25">
      <c r="A36">
        <v>3811</v>
      </c>
      <c r="B36" s="182" t="str">
        <f>IFERROR(VLOOKUP($A36,SETA!$A$2:$BB$840,B$13,FALSE),"")</f>
        <v>436-STEC-001-19.10:  Plan de despliegue de Infraestructura para integración continua - Fase 1</v>
      </c>
      <c r="C36" s="81" t="str">
        <f>IFERROR(VLOOKUP($A36,SETA!$A$2:$BB$840,C$13,FALSE),"")</f>
        <v>Nueva</v>
      </c>
      <c r="D36" s="81" t="str">
        <f>IFERROR(VLOOKUP($A36,SETA!$A$2:$BB$840,D$13,FALSE),"")</f>
        <v>STEC: Soporte Técnico</v>
      </c>
      <c r="E36" s="131"/>
      <c r="F36" s="132">
        <v>119</v>
      </c>
      <c r="G36" s="132"/>
      <c r="H36" s="133">
        <v>69</v>
      </c>
      <c r="I36" s="133">
        <v>53</v>
      </c>
      <c r="J36" s="118"/>
      <c r="K36" s="121"/>
      <c r="L36" s="122">
        <v>119</v>
      </c>
      <c r="M36" s="122"/>
      <c r="N36" s="67">
        <v>69</v>
      </c>
      <c r="O36" s="67">
        <v>53</v>
      </c>
      <c r="P36" s="117"/>
      <c r="Q36" s="99">
        <f t="shared" si="20"/>
        <v>80</v>
      </c>
      <c r="R36" s="100">
        <f t="shared" si="21"/>
        <v>-68</v>
      </c>
      <c r="S36" s="100">
        <f t="shared" si="22"/>
        <v>0</v>
      </c>
      <c r="T36" s="100">
        <f t="shared" si="23"/>
        <v>-96</v>
      </c>
      <c r="U36" s="100">
        <f t="shared" si="24"/>
        <v>-53</v>
      </c>
      <c r="V36" s="101">
        <f t="shared" si="25"/>
        <v>0</v>
      </c>
      <c r="W36" s="95">
        <f t="shared" si="10"/>
        <v>0</v>
      </c>
      <c r="X36" s="95">
        <f t="shared" si="11"/>
        <v>188</v>
      </c>
      <c r="Y36" s="95">
        <f t="shared" si="12"/>
        <v>0</v>
      </c>
      <c r="Z36" s="95">
        <f t="shared" si="13"/>
        <v>96</v>
      </c>
      <c r="AA36" s="95">
        <f t="shared" si="14"/>
        <v>53</v>
      </c>
      <c r="AB36" s="95">
        <f t="shared" si="15"/>
        <v>0</v>
      </c>
      <c r="AC36" s="95">
        <f>IFERROR(VLOOKUP($A36,SETA!$A$2:$BB$840,AC$13,FALSE),"")</f>
        <v>80</v>
      </c>
      <c r="AD36" s="95">
        <f>IFERROR(VLOOKUP($A36,SETA!$A$2:$BB$840,AD$13,FALSE),"")</f>
        <v>120</v>
      </c>
      <c r="AE36" s="95">
        <f>IFERROR(VLOOKUP($A36,SETA!$A$2:$BB$840,AE$13,FALSE),"")</f>
        <v>0</v>
      </c>
      <c r="AF36" s="81" t="str">
        <f>IFERROR(VLOOKUP($A36,SETA!$A$2:$BB$840,AF$13,FALSE),"")</f>
        <v>Media</v>
      </c>
      <c r="AG36" s="81">
        <f>IFERROR(VLOOKUP($A36,SETA!$A$2:$BB$840,AG$13,FALSE),"")</f>
        <v>465</v>
      </c>
      <c r="AH36" s="81" t="str">
        <f>IFERROR(VLOOKUP($A36,SETA!$A$2:$BB$840,AH$13,FALSE),"")</f>
        <v>DES-NUEVO-TRAMITADOR</v>
      </c>
      <c r="AI36" s="81">
        <f>IFERROR(VLOOKUP($A36,SETA!$A$2:$BB$840,AI$13,FALSE),"")</f>
        <v>0</v>
      </c>
      <c r="AJ36" s="81">
        <f>IFERROR(VLOOKUP($A36,SETA!$A$2:$BB$840,AJ$13,FALSE),"")</f>
        <v>69</v>
      </c>
      <c r="AK36" s="81">
        <f>IFERROR(VLOOKUP($A36,SETA!$A$2:$BB$840,AK$13,FALSE),"")</f>
        <v>0</v>
      </c>
      <c r="AL36" s="81">
        <f>IFERROR(VLOOKUP($A36,SETA!$A$2:$BB$840,AL$13,FALSE),"")</f>
        <v>0</v>
      </c>
      <c r="AM36" s="81">
        <f>IFERROR(VLOOKUP($A36,SETA!$A$2:$BB$840,AM$13,FALSE),"")</f>
        <v>0</v>
      </c>
      <c r="AN36" s="81">
        <f>IFERROR(VLOOKUP($A36,SETA!$A$2:$BB$840,AN$13,FALSE),"")</f>
        <v>0</v>
      </c>
      <c r="AO36" s="81">
        <f>IFERROR(VLOOKUP($A36,SETA!$A$2:$BB$840,AO$13,FALSE),"")</f>
        <v>27</v>
      </c>
      <c r="AP36" s="81">
        <f>IFERROR(VLOOKUP($A36,SETA!$A$2:$BB$840,AP$13,FALSE),"")</f>
        <v>0</v>
      </c>
      <c r="AQ36" s="81">
        <f>IFERROR(VLOOKUP($A36,SETA!$A$2:$BB$840,AQ$13,FALSE),"")</f>
        <v>0</v>
      </c>
      <c r="AR36" s="82">
        <f>IFERROR(VLOOKUP($A36,SETA!$A$2:$BB$840,AR$13,FALSE),"")</f>
        <v>43782.50277777778</v>
      </c>
      <c r="AS36" s="81" t="str">
        <f>IFERROR(VLOOKUP($A36,SETA!$A$2:$BB$840,AS$13,FALSE),"")</f>
        <v>Lote 3: Área de desarrollo de software</v>
      </c>
      <c r="AW36">
        <f t="shared" si="16"/>
        <v>3811</v>
      </c>
      <c r="AX36" s="6">
        <f t="shared" si="17"/>
        <v>241</v>
      </c>
      <c r="AY36" s="6">
        <f t="shared" si="18"/>
        <v>241</v>
      </c>
      <c r="AZ36" t="str">
        <f t="shared" si="19"/>
        <v>OK</v>
      </c>
    </row>
    <row r="37" spans="1:52" x14ac:dyDescent="0.25">
      <c r="A37" s="157">
        <v>3301</v>
      </c>
      <c r="B37" s="183" t="str">
        <f>IFERROR(VLOOKUP($A37,SETA!$A$2:$BB$840,B$13,FALSE),"")</f>
        <v>425-ITE-006-19.10: Iteración Sprint 06 de la evolución a Oficina Virtual</v>
      </c>
      <c r="C37" s="81" t="str">
        <f>IFERROR(VLOOKUP($A37,SETA!$A$2:$BB$840,C$13,FALSE),"")</f>
        <v>En curso</v>
      </c>
      <c r="D37" s="81" t="str">
        <f>IFERROR(VLOOKUP($A37,SETA!$A$2:$BB$840,D$13,FALSE),"")</f>
        <v>ITE: Iteración</v>
      </c>
      <c r="E37" s="131"/>
      <c r="F37" s="132">
        <v>80</v>
      </c>
      <c r="G37" s="132">
        <v>188</v>
      </c>
      <c r="H37" s="133"/>
      <c r="I37" s="133"/>
      <c r="J37" s="118"/>
      <c r="K37" s="121"/>
      <c r="L37" s="122">
        <v>80</v>
      </c>
      <c r="M37" s="122">
        <v>188</v>
      </c>
      <c r="N37" s="67"/>
      <c r="O37" s="67"/>
      <c r="P37" s="117"/>
      <c r="Q37" s="99">
        <f t="shared" si="20"/>
        <v>0</v>
      </c>
      <c r="R37" s="100">
        <f t="shared" si="21"/>
        <v>-233</v>
      </c>
      <c r="S37" s="100">
        <f t="shared" si="22"/>
        <v>-524</v>
      </c>
      <c r="T37" s="100">
        <f t="shared" si="23"/>
        <v>0</v>
      </c>
      <c r="U37" s="100">
        <f t="shared" si="24"/>
        <v>0</v>
      </c>
      <c r="V37" s="101">
        <f t="shared" si="25"/>
        <v>0</v>
      </c>
      <c r="W37" s="95">
        <f t="shared" si="10"/>
        <v>0</v>
      </c>
      <c r="X37" s="95">
        <f t="shared" si="11"/>
        <v>233</v>
      </c>
      <c r="Y37" s="95">
        <f t="shared" si="12"/>
        <v>524</v>
      </c>
      <c r="Z37" s="95">
        <f t="shared" si="13"/>
        <v>0</v>
      </c>
      <c r="AA37" s="95">
        <f t="shared" si="14"/>
        <v>0</v>
      </c>
      <c r="AB37" s="95">
        <f t="shared" si="15"/>
        <v>0</v>
      </c>
      <c r="AC37" s="95">
        <f>IFERROR(VLOOKUP($A37,SETA!$A$2:$BB$840,AC$13,FALSE),"")</f>
        <v>0</v>
      </c>
      <c r="AD37" s="95">
        <f>IFERROR(VLOOKUP($A37,SETA!$A$2:$BB$840,AD$13,FALSE),"")</f>
        <v>0</v>
      </c>
      <c r="AE37" s="95">
        <f>IFERROR(VLOOKUP($A37,SETA!$A$2:$BB$840,AE$13,FALSE),"")</f>
        <v>0</v>
      </c>
      <c r="AF37" s="81" t="str">
        <f>IFERROR(VLOOKUP($A37,SETA!$A$2:$BB$840,AF$13,FALSE),"")</f>
        <v>Media</v>
      </c>
      <c r="AG37" s="81">
        <f>IFERROR(VLOOKUP($A37,SETA!$A$2:$BB$840,AG$13,FALSE),"")</f>
        <v>3298</v>
      </c>
      <c r="AH37" s="81" t="str">
        <f>IFERROR(VLOOKUP($A37,SETA!$A$2:$BB$840,AH$13,FALSE),"")</f>
        <v>DES-OFICINA VIRTUAL</v>
      </c>
      <c r="AI37" s="81">
        <f>IFERROR(VLOOKUP($A37,SETA!$A$2:$BB$840,AI$13,FALSE),"")</f>
        <v>0</v>
      </c>
      <c r="AJ37" s="81">
        <f>IFERROR(VLOOKUP($A37,SETA!$A$2:$BB$840,AJ$13,FALSE),"")</f>
        <v>153</v>
      </c>
      <c r="AK37" s="81">
        <f>IFERROR(VLOOKUP($A37,SETA!$A$2:$BB$840,AK$13,FALSE),"")</f>
        <v>336</v>
      </c>
      <c r="AL37" s="81">
        <f>IFERROR(VLOOKUP($A37,SETA!$A$2:$BB$840,AL$13,FALSE),"")</f>
        <v>0</v>
      </c>
      <c r="AM37" s="81">
        <f>IFERROR(VLOOKUP($A37,SETA!$A$2:$BB$840,AM$13,FALSE),"")</f>
        <v>0</v>
      </c>
      <c r="AN37" s="81">
        <f>IFERROR(VLOOKUP($A37,SETA!$A$2:$BB$840,AN$13,FALSE),"")</f>
        <v>0</v>
      </c>
      <c r="AO37" s="81">
        <f>IFERROR(VLOOKUP($A37,SETA!$A$2:$BB$840,AO$13,FALSE),"")</f>
        <v>0</v>
      </c>
      <c r="AP37" s="81">
        <f>IFERROR(VLOOKUP($A37,SETA!$A$2:$BB$840,AP$13,FALSE),"")</f>
        <v>0</v>
      </c>
      <c r="AQ37" s="81">
        <f>IFERROR(VLOOKUP($A37,SETA!$A$2:$BB$840,AQ$13,FALSE),"")</f>
        <v>0</v>
      </c>
      <c r="AR37" s="82">
        <f>IFERROR(VLOOKUP($A37,SETA!$A$2:$BB$840,AR$13,FALSE),"")</f>
        <v>43797.697916666664</v>
      </c>
      <c r="AS37" s="81" t="str">
        <f>IFERROR(VLOOKUP($A37,SETA!$A$2:$BB$840,AS$13,FALSE),"")</f>
        <v>Lote 3: Área de desarrollo de software</v>
      </c>
      <c r="AW37">
        <f t="shared" si="16"/>
        <v>3301</v>
      </c>
      <c r="AX37" s="6">
        <f t="shared" si="17"/>
        <v>268</v>
      </c>
      <c r="AY37" s="6">
        <f t="shared" si="18"/>
        <v>268</v>
      </c>
      <c r="AZ37" t="str">
        <f t="shared" si="19"/>
        <v>OK</v>
      </c>
    </row>
    <row r="38" spans="1:52" x14ac:dyDescent="0.25">
      <c r="A38">
        <v>3946</v>
      </c>
      <c r="B38" s="183" t="str">
        <f>IFERROR(VLOOKUP($A38,SETA!$A$2:$BB$840,B$13,FALSE),"")</f>
        <v>425-ITE-007-19.11: Iteración Sprint 07 de la evolución a Oficina Virtual</v>
      </c>
      <c r="C38" s="81" t="str">
        <f>IFERROR(VLOOKUP($A38,SETA!$A$2:$BB$840,C$13,FALSE),"")</f>
        <v>Nueva</v>
      </c>
      <c r="D38" s="81" t="str">
        <f>IFERROR(VLOOKUP($A38,SETA!$A$2:$BB$840,D$13,FALSE),"")</f>
        <v>ITE: Iteración</v>
      </c>
      <c r="E38" s="131"/>
      <c r="F38" s="132">
        <v>80</v>
      </c>
      <c r="G38" s="132">
        <v>197</v>
      </c>
      <c r="H38" s="133"/>
      <c r="I38" s="133"/>
      <c r="J38" s="118"/>
      <c r="K38" s="121"/>
      <c r="L38" s="122">
        <v>80</v>
      </c>
      <c r="M38" s="122">
        <v>197</v>
      </c>
      <c r="N38" s="67"/>
      <c r="O38" s="67"/>
      <c r="P38" s="117"/>
      <c r="Q38" s="99">
        <f t="shared" si="20"/>
        <v>0</v>
      </c>
      <c r="R38" s="100">
        <f t="shared" si="21"/>
        <v>-80</v>
      </c>
      <c r="S38" s="100">
        <f t="shared" si="22"/>
        <v>-197</v>
      </c>
      <c r="T38" s="100">
        <f t="shared" si="23"/>
        <v>0</v>
      </c>
      <c r="U38" s="100">
        <f t="shared" si="24"/>
        <v>0</v>
      </c>
      <c r="V38" s="101">
        <f t="shared" si="25"/>
        <v>0</v>
      </c>
      <c r="W38" s="95">
        <f t="shared" si="10"/>
        <v>0</v>
      </c>
      <c r="X38" s="95">
        <f t="shared" si="11"/>
        <v>80</v>
      </c>
      <c r="Y38" s="95">
        <f t="shared" si="12"/>
        <v>197</v>
      </c>
      <c r="Z38" s="95">
        <f t="shared" si="13"/>
        <v>0</v>
      </c>
      <c r="AA38" s="95">
        <f t="shared" si="14"/>
        <v>0</v>
      </c>
      <c r="AB38" s="95">
        <f t="shared" si="15"/>
        <v>0</v>
      </c>
      <c r="AC38" s="95">
        <f>IFERROR(VLOOKUP($A38,SETA!$A$2:$BB$840,AC$13,FALSE),"")</f>
        <v>0</v>
      </c>
      <c r="AD38" s="95">
        <f>IFERROR(VLOOKUP($A38,SETA!$A$2:$BB$840,AD$13,FALSE),"")</f>
        <v>0</v>
      </c>
      <c r="AE38" s="95">
        <f>IFERROR(VLOOKUP($A38,SETA!$A$2:$BB$840,AE$13,FALSE),"")</f>
        <v>0</v>
      </c>
      <c r="AF38" s="81" t="str">
        <f>IFERROR(VLOOKUP($A38,SETA!$A$2:$BB$840,AF$13,FALSE),"")</f>
        <v>Media</v>
      </c>
      <c r="AG38" s="81">
        <f>IFERROR(VLOOKUP($A38,SETA!$A$2:$BB$840,AG$13,FALSE),"")</f>
        <v>3943</v>
      </c>
      <c r="AH38" s="81" t="str">
        <f>IFERROR(VLOOKUP($A38,SETA!$A$2:$BB$840,AH$13,FALSE),"")</f>
        <v>DES-OFICINA VIRTUAL</v>
      </c>
      <c r="AI38" s="81">
        <f>IFERROR(VLOOKUP($A38,SETA!$A$2:$BB$840,AI$13,FALSE),"")</f>
        <v>0</v>
      </c>
      <c r="AJ38" s="81">
        <f>IFERROR(VLOOKUP($A38,SETA!$A$2:$BB$840,AJ$13,FALSE),"")</f>
        <v>0</v>
      </c>
      <c r="AK38" s="81">
        <f>IFERROR(VLOOKUP($A38,SETA!$A$2:$BB$840,AK$13,FALSE),"")</f>
        <v>0</v>
      </c>
      <c r="AL38" s="81">
        <f>IFERROR(VLOOKUP($A38,SETA!$A$2:$BB$840,AL$13,FALSE),"")</f>
        <v>0</v>
      </c>
      <c r="AM38" s="81">
        <f>IFERROR(VLOOKUP($A38,SETA!$A$2:$BB$840,AM$13,FALSE),"")</f>
        <v>0</v>
      </c>
      <c r="AN38" s="81">
        <f>IFERROR(VLOOKUP($A38,SETA!$A$2:$BB$840,AN$13,FALSE),"")</f>
        <v>0</v>
      </c>
      <c r="AO38" s="81">
        <f>IFERROR(VLOOKUP($A38,SETA!$A$2:$BB$840,AO$13,FALSE),"")</f>
        <v>0</v>
      </c>
      <c r="AP38" s="81">
        <f>IFERROR(VLOOKUP($A38,SETA!$A$2:$BB$840,AP$13,FALSE),"")</f>
        <v>0</v>
      </c>
      <c r="AQ38" s="81">
        <f>IFERROR(VLOOKUP($A38,SETA!$A$2:$BB$840,AQ$13,FALSE),"")</f>
        <v>0</v>
      </c>
      <c r="AR38" s="82">
        <f>IFERROR(VLOOKUP($A38,SETA!$A$2:$BB$840,AR$13,FALSE),"")</f>
        <v>43794.786805555559</v>
      </c>
      <c r="AS38" s="81" t="str">
        <f>IFERROR(VLOOKUP($A38,SETA!$A$2:$BB$840,AS$13,FALSE),"")</f>
        <v>Lote 3: Área de desarrollo de software</v>
      </c>
      <c r="AW38">
        <f>A38</f>
        <v>3946</v>
      </c>
      <c r="AX38" s="6">
        <f t="shared" si="17"/>
        <v>277</v>
      </c>
      <c r="AY38" s="6">
        <f t="shared" si="18"/>
        <v>277</v>
      </c>
      <c r="AZ38" t="str">
        <f t="shared" si="19"/>
        <v>OK</v>
      </c>
    </row>
    <row r="39" spans="1:52" x14ac:dyDescent="0.25">
      <c r="A39" s="157">
        <v>3574</v>
      </c>
      <c r="B39" s="183" t="str">
        <f>IFERROR(VLOOKUP($A39,SETA!$A$2:$BB$840,B$13,FALSE),"")</f>
        <v>425-ITE-001-19.10: Iteración Sprint 01 UX/UI Oficina Virtual</v>
      </c>
      <c r="C39" s="81" t="str">
        <f>IFERROR(VLOOKUP($A39,SETA!$A$2:$BB$840,C$13,FALSE),"")</f>
        <v>Resuelta</v>
      </c>
      <c r="D39" s="81" t="str">
        <f>IFERROR(VLOOKUP($A39,SETA!$A$2:$BB$840,D$13,FALSE),"")</f>
        <v>ITE: Iteración</v>
      </c>
      <c r="E39" s="131"/>
      <c r="F39" s="132"/>
      <c r="G39" s="132"/>
      <c r="H39" s="133"/>
      <c r="I39" s="133">
        <v>50</v>
      </c>
      <c r="J39" s="118"/>
      <c r="K39" s="121"/>
      <c r="L39" s="122"/>
      <c r="M39" s="122"/>
      <c r="N39" s="67"/>
      <c r="O39" s="67">
        <v>50</v>
      </c>
      <c r="P39" s="117"/>
      <c r="Q39" s="99">
        <f t="shared" si="20"/>
        <v>0</v>
      </c>
      <c r="R39" s="100">
        <f t="shared" si="21"/>
        <v>0</v>
      </c>
      <c r="S39" s="100">
        <f t="shared" si="22"/>
        <v>0</v>
      </c>
      <c r="T39" s="100">
        <f t="shared" si="23"/>
        <v>0</v>
      </c>
      <c r="U39" s="100">
        <f t="shared" si="24"/>
        <v>0</v>
      </c>
      <c r="V39" s="101">
        <f t="shared" si="25"/>
        <v>0</v>
      </c>
      <c r="W39" s="95">
        <f t="shared" si="10"/>
        <v>10</v>
      </c>
      <c r="X39" s="95">
        <f t="shared" si="11"/>
        <v>0</v>
      </c>
      <c r="Y39" s="95">
        <f t="shared" si="12"/>
        <v>0</v>
      </c>
      <c r="Z39" s="95">
        <f t="shared" si="13"/>
        <v>97</v>
      </c>
      <c r="AA39" s="95">
        <f t="shared" si="14"/>
        <v>56</v>
      </c>
      <c r="AB39" s="95">
        <f t="shared" si="15"/>
        <v>0</v>
      </c>
      <c r="AC39" s="95">
        <f>IFERROR(VLOOKUP($A39,SETA!$A$2:$BB$840,AC$13,FALSE),"")</f>
        <v>0</v>
      </c>
      <c r="AD39" s="95">
        <f>IFERROR(VLOOKUP($A39,SETA!$A$2:$BB$840,AD$13,FALSE),"")</f>
        <v>0</v>
      </c>
      <c r="AE39" s="95">
        <f>IFERROR(VLOOKUP($A39,SETA!$A$2:$BB$840,AE$13,FALSE),"")</f>
        <v>0</v>
      </c>
      <c r="AF39" s="81" t="str">
        <f>IFERROR(VLOOKUP($A39,SETA!$A$2:$BB$840,AF$13,FALSE),"")</f>
        <v>Media</v>
      </c>
      <c r="AG39" s="81">
        <f>IFERROR(VLOOKUP($A39,SETA!$A$2:$BB$840,AG$13,FALSE),"")</f>
        <v>3571</v>
      </c>
      <c r="AH39" s="81" t="str">
        <f>IFERROR(VLOOKUP($A39,SETA!$A$2:$BB$840,AH$13,FALSE),"")</f>
        <v>DES-OFICINA VIRTUAL</v>
      </c>
      <c r="AI39" s="81">
        <f>IFERROR(VLOOKUP($A39,SETA!$A$2:$BB$840,AI$13,FALSE),"")</f>
        <v>10</v>
      </c>
      <c r="AJ39" s="81">
        <f>IFERROR(VLOOKUP($A39,SETA!$A$2:$BB$840,AJ$13,FALSE),"")</f>
        <v>0</v>
      </c>
      <c r="AK39" s="81">
        <f>IFERROR(VLOOKUP($A39,SETA!$A$2:$BB$840,AK$13,FALSE),"")</f>
        <v>0</v>
      </c>
      <c r="AL39" s="81">
        <f>IFERROR(VLOOKUP($A39,SETA!$A$2:$BB$840,AL$13,FALSE),"")</f>
        <v>0</v>
      </c>
      <c r="AM39" s="81">
        <f>IFERROR(VLOOKUP($A39,SETA!$A$2:$BB$840,AM$13,FALSE),"")</f>
        <v>0</v>
      </c>
      <c r="AN39" s="81">
        <f>IFERROR(VLOOKUP($A39,SETA!$A$2:$BB$840,AN$13,FALSE),"")</f>
        <v>0</v>
      </c>
      <c r="AO39" s="81">
        <f>IFERROR(VLOOKUP($A39,SETA!$A$2:$BB$840,AO$13,FALSE),"")</f>
        <v>97</v>
      </c>
      <c r="AP39" s="81">
        <f>IFERROR(VLOOKUP($A39,SETA!$A$2:$BB$840,AP$13,FALSE),"")</f>
        <v>6</v>
      </c>
      <c r="AQ39" s="81">
        <f>IFERROR(VLOOKUP($A39,SETA!$A$2:$BB$840,AQ$13,FALSE),"")</f>
        <v>0</v>
      </c>
      <c r="AR39" s="82">
        <f>IFERROR(VLOOKUP($A39,SETA!$A$2:$BB$840,AR$13,FALSE),"")</f>
        <v>43789.53402777778</v>
      </c>
      <c r="AS39" s="81" t="str">
        <f>IFERROR(VLOOKUP($A39,SETA!$A$2:$BB$840,AS$13,FALSE),"")</f>
        <v>Lote 3: Área de desarrollo de software</v>
      </c>
      <c r="AW39">
        <f>A39</f>
        <v>3574</v>
      </c>
      <c r="AX39" s="6">
        <f t="shared" si="17"/>
        <v>50</v>
      </c>
      <c r="AY39" s="6">
        <f t="shared" si="18"/>
        <v>50</v>
      </c>
      <c r="AZ39" t="str">
        <f t="shared" si="19"/>
        <v>OK</v>
      </c>
    </row>
    <row r="40" spans="1:52" x14ac:dyDescent="0.25">
      <c r="A40" s="157">
        <v>4009</v>
      </c>
      <c r="B40" s="183" t="str">
        <f>IFERROR(VLOOKUP($A40,SETA!$A$2:$BB$840,B$13,FALSE),"")</f>
        <v>425-ITE-002-19.11: Iteración Sprint 02 UX/UI Oficina Virtual</v>
      </c>
      <c r="C40" s="81" t="str">
        <f>IFERROR(VLOOKUP($A40,SETA!$A$2:$BB$840,C$13,FALSE),"")</f>
        <v>Nueva</v>
      </c>
      <c r="D40" s="81" t="str">
        <f>IFERROR(VLOOKUP($A40,SETA!$A$2:$BB$840,D$13,FALSE),"")</f>
        <v>ITE: Iteración</v>
      </c>
      <c r="E40" s="131"/>
      <c r="F40" s="132"/>
      <c r="G40" s="132"/>
      <c r="H40" s="133"/>
      <c r="I40" s="133">
        <v>48</v>
      </c>
      <c r="J40" s="118"/>
      <c r="K40" s="121"/>
      <c r="L40" s="122"/>
      <c r="M40" s="122"/>
      <c r="N40" s="67"/>
      <c r="O40" s="67">
        <v>48</v>
      </c>
      <c r="P40" s="117"/>
      <c r="Q40" s="99">
        <f t="shared" si="20"/>
        <v>0</v>
      </c>
      <c r="R40" s="100">
        <f t="shared" si="21"/>
        <v>0</v>
      </c>
      <c r="S40" s="100">
        <f t="shared" si="22"/>
        <v>0</v>
      </c>
      <c r="T40" s="100">
        <f t="shared" si="23"/>
        <v>0</v>
      </c>
      <c r="U40" s="100">
        <f t="shared" si="24"/>
        <v>-48</v>
      </c>
      <c r="V40" s="101">
        <f t="shared" si="25"/>
        <v>0</v>
      </c>
      <c r="W40" s="95">
        <f t="shared" si="10"/>
        <v>0</v>
      </c>
      <c r="X40" s="95">
        <f t="shared" si="11"/>
        <v>0</v>
      </c>
      <c r="Y40" s="95">
        <f t="shared" si="12"/>
        <v>0</v>
      </c>
      <c r="Z40" s="95">
        <f t="shared" si="13"/>
        <v>0</v>
      </c>
      <c r="AA40" s="95">
        <f t="shared" si="14"/>
        <v>48</v>
      </c>
      <c r="AB40" s="95">
        <f t="shared" si="15"/>
        <v>0</v>
      </c>
      <c r="AC40" s="95">
        <f>IFERROR(VLOOKUP($A40,SETA!$A$2:$BB$840,AC$13,FALSE),"")</f>
        <v>0</v>
      </c>
      <c r="AD40" s="95">
        <f>IFERROR(VLOOKUP($A40,SETA!$A$2:$BB$840,AD$13,FALSE),"")</f>
        <v>0</v>
      </c>
      <c r="AE40" s="95">
        <f>IFERROR(VLOOKUP($A40,SETA!$A$2:$BB$840,AE$13,FALSE),"")</f>
        <v>0</v>
      </c>
      <c r="AF40" s="81" t="str">
        <f>IFERROR(VLOOKUP($A40,SETA!$A$2:$BB$840,AF$13,FALSE),"")</f>
        <v>Media</v>
      </c>
      <c r="AG40" s="81">
        <f>IFERROR(VLOOKUP($A40,SETA!$A$2:$BB$840,AG$13,FALSE),"")</f>
        <v>4006</v>
      </c>
      <c r="AH40" s="81" t="str">
        <f>IFERROR(VLOOKUP($A40,SETA!$A$2:$BB$840,AH$13,FALSE),"")</f>
        <v>DES-OFICINA VIRTUAL</v>
      </c>
      <c r="AI40" s="81">
        <f>IFERROR(VLOOKUP($A40,SETA!$A$2:$BB$840,AI$13,FALSE),"")</f>
        <v>0</v>
      </c>
      <c r="AJ40" s="81">
        <f>IFERROR(VLOOKUP($A40,SETA!$A$2:$BB$840,AJ$13,FALSE),"")</f>
        <v>0</v>
      </c>
      <c r="AK40" s="81">
        <f>IFERROR(VLOOKUP($A40,SETA!$A$2:$BB$840,AK$13,FALSE),"")</f>
        <v>0</v>
      </c>
      <c r="AL40" s="81">
        <f>IFERROR(VLOOKUP($A40,SETA!$A$2:$BB$840,AL$13,FALSE),"")</f>
        <v>0</v>
      </c>
      <c r="AM40" s="81">
        <f>IFERROR(VLOOKUP($A40,SETA!$A$2:$BB$840,AM$13,FALSE),"")</f>
        <v>0</v>
      </c>
      <c r="AN40" s="81">
        <f>IFERROR(VLOOKUP($A40,SETA!$A$2:$BB$840,AN$13,FALSE),"")</f>
        <v>0</v>
      </c>
      <c r="AO40" s="81">
        <f>IFERROR(VLOOKUP($A40,SETA!$A$2:$BB$840,AO$13,FALSE),"")</f>
        <v>0</v>
      </c>
      <c r="AP40" s="81">
        <f>IFERROR(VLOOKUP($A40,SETA!$A$2:$BB$840,AP$13,FALSE),"")</f>
        <v>0</v>
      </c>
      <c r="AQ40" s="81">
        <f>IFERROR(VLOOKUP($A40,SETA!$A$2:$BB$840,AQ$13,FALSE),"")</f>
        <v>0</v>
      </c>
      <c r="AR40" s="82">
        <f>IFERROR(VLOOKUP($A40,SETA!$A$2:$BB$840,AR$13,FALSE),"")</f>
        <v>43794.788888888892</v>
      </c>
      <c r="AS40" s="81" t="str">
        <f>IFERROR(VLOOKUP($A40,SETA!$A$2:$BB$840,AS$13,FALSE),"")</f>
        <v>Lote 3: Área de desarrollo de software</v>
      </c>
      <c r="AW40">
        <f t="shared" si="16"/>
        <v>4009</v>
      </c>
      <c r="AX40" s="6">
        <f t="shared" si="17"/>
        <v>48</v>
      </c>
      <c r="AY40" s="6">
        <f t="shared" si="18"/>
        <v>48</v>
      </c>
      <c r="AZ40" t="str">
        <f t="shared" si="19"/>
        <v>OK</v>
      </c>
    </row>
    <row r="41" spans="1:52" x14ac:dyDescent="0.25">
      <c r="A41">
        <v>3298</v>
      </c>
      <c r="B41" s="183" t="str">
        <f>IFERROR(VLOOKUP($A41,SETA!$A$2:$BB$840,B$13,FALSE),"")</f>
        <v>425-REQ-007-19.10: Requisitos Sprint 7 evolución oficina virtual</v>
      </c>
      <c r="C41" s="81" t="str">
        <f>IFERROR(VLOOKUP($A41,SETA!$A$2:$BB$840,C$13,FALSE),"")</f>
        <v>Resuelta</v>
      </c>
      <c r="D41" s="81" t="str">
        <f>IFERROR(VLOOKUP($A41,SETA!$A$2:$BB$840,D$13,FALSE),"")</f>
        <v>REQ: Requisitos</v>
      </c>
      <c r="E41" s="131">
        <v>80</v>
      </c>
      <c r="F41" s="132"/>
      <c r="G41" s="132"/>
      <c r="H41" s="133"/>
      <c r="I41" s="133"/>
      <c r="J41" s="118"/>
      <c r="K41" s="121">
        <v>80</v>
      </c>
      <c r="L41" s="122"/>
      <c r="M41" s="122"/>
      <c r="N41" s="67"/>
      <c r="O41" s="67"/>
      <c r="P41" s="117"/>
      <c r="Q41" s="99">
        <f t="shared" si="20"/>
        <v>0</v>
      </c>
      <c r="R41" s="100">
        <f t="shared" si="21"/>
        <v>0</v>
      </c>
      <c r="S41" s="100">
        <f t="shared" si="22"/>
        <v>0</v>
      </c>
      <c r="T41" s="100">
        <f t="shared" si="23"/>
        <v>0</v>
      </c>
      <c r="U41" s="100">
        <f t="shared" si="24"/>
        <v>0</v>
      </c>
      <c r="V41" s="101">
        <f t="shared" si="25"/>
        <v>0</v>
      </c>
      <c r="W41" s="95">
        <f t="shared" si="10"/>
        <v>233</v>
      </c>
      <c r="X41" s="95">
        <f t="shared" si="11"/>
        <v>0</v>
      </c>
      <c r="Y41" s="95">
        <f t="shared" si="12"/>
        <v>0</v>
      </c>
      <c r="Z41" s="95">
        <f t="shared" si="13"/>
        <v>0</v>
      </c>
      <c r="AA41" s="95">
        <f t="shared" si="14"/>
        <v>0</v>
      </c>
      <c r="AB41" s="95">
        <f t="shared" si="15"/>
        <v>0</v>
      </c>
      <c r="AC41" s="95">
        <f>IFERROR(VLOOKUP($A41,SETA!$A$2:$BB$840,AC$13,FALSE),"")</f>
        <v>0</v>
      </c>
      <c r="AD41" s="95">
        <f>IFERROR(VLOOKUP($A41,SETA!$A$2:$BB$840,AD$13,FALSE),"")</f>
        <v>0</v>
      </c>
      <c r="AE41" s="95">
        <f>IFERROR(VLOOKUP($A41,SETA!$A$2:$BB$840,AE$13,FALSE),"")</f>
        <v>0</v>
      </c>
      <c r="AF41" s="81" t="str">
        <f>IFERROR(VLOOKUP($A41,SETA!$A$2:$BB$840,AF$13,FALSE),"")</f>
        <v>Media</v>
      </c>
      <c r="AG41" s="81">
        <f>IFERROR(VLOOKUP($A41,SETA!$A$2:$BB$840,AG$13,FALSE),"")</f>
        <v>462</v>
      </c>
      <c r="AH41" s="81" t="str">
        <f>IFERROR(VLOOKUP($A41,SETA!$A$2:$BB$840,AH$13,FALSE),"")</f>
        <v>DES-OFICINA VIRTUAL</v>
      </c>
      <c r="AI41" s="81">
        <f>IFERROR(VLOOKUP($A41,SETA!$A$2:$BB$840,AI$13,FALSE),"")</f>
        <v>153</v>
      </c>
      <c r="AJ41" s="81">
        <f>IFERROR(VLOOKUP($A41,SETA!$A$2:$BB$840,AJ$13,FALSE),"")</f>
        <v>0</v>
      </c>
      <c r="AK41" s="81">
        <f>IFERROR(VLOOKUP($A41,SETA!$A$2:$BB$840,AK$13,FALSE),"")</f>
        <v>0</v>
      </c>
      <c r="AL41" s="81">
        <f>IFERROR(VLOOKUP($A41,SETA!$A$2:$BB$840,AL$13,FALSE),"")</f>
        <v>0</v>
      </c>
      <c r="AM41" s="81">
        <f>IFERROR(VLOOKUP($A41,SETA!$A$2:$BB$840,AM$13,FALSE),"")</f>
        <v>0</v>
      </c>
      <c r="AN41" s="81">
        <f>IFERROR(VLOOKUP($A41,SETA!$A$2:$BB$840,AN$13,FALSE),"")</f>
        <v>0</v>
      </c>
      <c r="AO41" s="81">
        <f>IFERROR(VLOOKUP($A41,SETA!$A$2:$BB$840,AO$13,FALSE),"")</f>
        <v>0</v>
      </c>
      <c r="AP41" s="81">
        <f>IFERROR(VLOOKUP($A41,SETA!$A$2:$BB$840,AP$13,FALSE),"")</f>
        <v>0</v>
      </c>
      <c r="AQ41" s="81">
        <f>IFERROR(VLOOKUP($A41,SETA!$A$2:$BB$840,AQ$13,FALSE),"")</f>
        <v>0</v>
      </c>
      <c r="AR41" s="82">
        <f>IFERROR(VLOOKUP($A41,SETA!$A$2:$BB$840,AR$13,FALSE),"")</f>
        <v>43794.786805555559</v>
      </c>
      <c r="AS41" s="81" t="str">
        <f>IFERROR(VLOOKUP($A41,SETA!$A$2:$BB$840,AS$13,FALSE),"")</f>
        <v>Lote 3: Área de desarrollo de software</v>
      </c>
      <c r="AW41">
        <f t="shared" si="16"/>
        <v>3298</v>
      </c>
      <c r="AX41" s="6">
        <f t="shared" si="17"/>
        <v>80</v>
      </c>
      <c r="AY41" s="6">
        <f t="shared" si="18"/>
        <v>80</v>
      </c>
      <c r="AZ41" t="str">
        <f t="shared" si="19"/>
        <v>OK</v>
      </c>
    </row>
    <row r="42" spans="1:52" x14ac:dyDescent="0.25">
      <c r="A42">
        <v>3943</v>
      </c>
      <c r="B42" s="183" t="str">
        <f>IFERROR(VLOOKUP($A42,SETA!$A$2:$BB$840,B$13,FALSE),"")</f>
        <v>425-REQ-008-19.11: Requisitos Sprint 8 evolución oficina virtual</v>
      </c>
      <c r="C42" s="81" t="str">
        <f>IFERROR(VLOOKUP($A42,SETA!$A$2:$BB$840,C$13,FALSE),"")</f>
        <v>En curso</v>
      </c>
      <c r="D42" s="81" t="str">
        <f>IFERROR(VLOOKUP($A42,SETA!$A$2:$BB$840,D$13,FALSE),"")</f>
        <v>REQ: Requisitos</v>
      </c>
      <c r="E42" s="131">
        <v>80</v>
      </c>
      <c r="F42" s="132"/>
      <c r="G42" s="132"/>
      <c r="H42" s="133"/>
      <c r="I42" s="133"/>
      <c r="J42" s="118"/>
      <c r="K42" s="121">
        <v>80</v>
      </c>
      <c r="L42" s="122"/>
      <c r="M42" s="122"/>
      <c r="N42" s="67"/>
      <c r="O42" s="67"/>
      <c r="P42" s="117"/>
      <c r="Q42" s="99">
        <f t="shared" si="20"/>
        <v>-80</v>
      </c>
      <c r="R42" s="100">
        <f t="shared" si="21"/>
        <v>0</v>
      </c>
      <c r="S42" s="100">
        <f t="shared" si="22"/>
        <v>0</v>
      </c>
      <c r="T42" s="100">
        <f t="shared" si="23"/>
        <v>0</v>
      </c>
      <c r="U42" s="100">
        <f t="shared" si="24"/>
        <v>0</v>
      </c>
      <c r="V42" s="101">
        <f t="shared" si="25"/>
        <v>0</v>
      </c>
      <c r="W42" s="95">
        <f t="shared" si="10"/>
        <v>80</v>
      </c>
      <c r="X42" s="95">
        <f t="shared" si="11"/>
        <v>0</v>
      </c>
      <c r="Y42" s="95">
        <f t="shared" si="12"/>
        <v>0</v>
      </c>
      <c r="Z42" s="95">
        <f t="shared" si="13"/>
        <v>0</v>
      </c>
      <c r="AA42" s="95">
        <f t="shared" si="14"/>
        <v>0</v>
      </c>
      <c r="AB42" s="95">
        <f t="shared" si="15"/>
        <v>0</v>
      </c>
      <c r="AC42" s="95">
        <f>IFERROR(VLOOKUP($A42,SETA!$A$2:$BB$840,AC$13,FALSE),"")</f>
        <v>0</v>
      </c>
      <c r="AD42" s="95">
        <f>IFERROR(VLOOKUP($A42,SETA!$A$2:$BB$840,AD$13,FALSE),"")</f>
        <v>0</v>
      </c>
      <c r="AE42" s="95">
        <f>IFERROR(VLOOKUP($A42,SETA!$A$2:$BB$840,AE$13,FALSE),"")</f>
        <v>0</v>
      </c>
      <c r="AF42" s="81" t="str">
        <f>IFERROR(VLOOKUP($A42,SETA!$A$2:$BB$840,AF$13,FALSE),"")</f>
        <v>Media</v>
      </c>
      <c r="AG42" s="81">
        <f>IFERROR(VLOOKUP($A42,SETA!$A$2:$BB$840,AG$13,FALSE),"")</f>
        <v>462</v>
      </c>
      <c r="AH42" s="81" t="str">
        <f>IFERROR(VLOOKUP($A42,SETA!$A$2:$BB$840,AH$13,FALSE),"")</f>
        <v>DES-OFICINA VIRTUAL</v>
      </c>
      <c r="AI42" s="81">
        <f>IFERROR(VLOOKUP($A42,SETA!$A$2:$BB$840,AI$13,FALSE),"")</f>
        <v>0</v>
      </c>
      <c r="AJ42" s="81">
        <f>IFERROR(VLOOKUP($A42,SETA!$A$2:$BB$840,AJ$13,FALSE),"")</f>
        <v>0</v>
      </c>
      <c r="AK42" s="81">
        <f>IFERROR(VLOOKUP($A42,SETA!$A$2:$BB$840,AK$13,FALSE),"")</f>
        <v>0</v>
      </c>
      <c r="AL42" s="81">
        <f>IFERROR(VLOOKUP($A42,SETA!$A$2:$BB$840,AL$13,FALSE),"")</f>
        <v>0</v>
      </c>
      <c r="AM42" s="81">
        <f>IFERROR(VLOOKUP($A42,SETA!$A$2:$BB$840,AM$13,FALSE),"")</f>
        <v>0</v>
      </c>
      <c r="AN42" s="81">
        <f>IFERROR(VLOOKUP($A42,SETA!$A$2:$BB$840,AN$13,FALSE),"")</f>
        <v>0</v>
      </c>
      <c r="AO42" s="81">
        <f>IFERROR(VLOOKUP($A42,SETA!$A$2:$BB$840,AO$13,FALSE),"")</f>
        <v>0</v>
      </c>
      <c r="AP42" s="81">
        <f>IFERROR(VLOOKUP($A42,SETA!$A$2:$BB$840,AP$13,FALSE),"")</f>
        <v>0</v>
      </c>
      <c r="AQ42" s="81">
        <f>IFERROR(VLOOKUP($A42,SETA!$A$2:$BB$840,AQ$13,FALSE),"")</f>
        <v>0</v>
      </c>
      <c r="AR42" s="82">
        <f>IFERROR(VLOOKUP($A42,SETA!$A$2:$BB$840,AR$13,FALSE),"")</f>
        <v>43794.786805555559</v>
      </c>
      <c r="AS42" s="81" t="str">
        <f>IFERROR(VLOOKUP($A42,SETA!$A$2:$BB$840,AS$13,FALSE),"")</f>
        <v>Lote 3: Área de desarrollo de software</v>
      </c>
      <c r="AW42">
        <f t="shared" si="16"/>
        <v>3943</v>
      </c>
      <c r="AX42" s="6">
        <f t="shared" si="17"/>
        <v>80</v>
      </c>
      <c r="AY42" s="6">
        <f t="shared" si="18"/>
        <v>80</v>
      </c>
      <c r="AZ42" t="str">
        <f t="shared" si="19"/>
        <v>OK</v>
      </c>
    </row>
    <row r="43" spans="1:52" x14ac:dyDescent="0.25">
      <c r="A43" s="157">
        <v>3571</v>
      </c>
      <c r="B43" s="183" t="str">
        <f>IFERROR(VLOOKUP($A43,SETA!$A$2:$BB$840,B$13,FALSE),"")</f>
        <v>425-REQ-002-19.10: Requisitos Sprint 2 UX/UI Oficina Virtual</v>
      </c>
      <c r="C43" s="81" t="str">
        <f>IFERROR(VLOOKUP($A43,SETA!$A$2:$BB$840,C$13,FALSE),"")</f>
        <v>Resuelta</v>
      </c>
      <c r="D43" s="81" t="str">
        <f>IFERROR(VLOOKUP($A43,SETA!$A$2:$BB$840,D$13,FALSE),"")</f>
        <v>REQ: Requisitos</v>
      </c>
      <c r="E43" s="131"/>
      <c r="F43" s="132"/>
      <c r="G43" s="132"/>
      <c r="H43" s="133">
        <v>44</v>
      </c>
      <c r="I43" s="133"/>
      <c r="J43" s="118"/>
      <c r="K43" s="121"/>
      <c r="L43" s="122"/>
      <c r="M43" s="122"/>
      <c r="N43" s="67">
        <v>44</v>
      </c>
      <c r="O43" s="67"/>
      <c r="P43" s="117"/>
      <c r="Q43" s="99">
        <f t="shared" si="20"/>
        <v>0</v>
      </c>
      <c r="R43" s="100">
        <f t="shared" si="21"/>
        <v>0</v>
      </c>
      <c r="S43" s="100">
        <f t="shared" si="22"/>
        <v>0</v>
      </c>
      <c r="T43" s="100">
        <f t="shared" si="23"/>
        <v>0</v>
      </c>
      <c r="U43" s="100">
        <f t="shared" si="24"/>
        <v>0</v>
      </c>
      <c r="V43" s="101">
        <f t="shared" si="25"/>
        <v>0</v>
      </c>
      <c r="W43" s="95">
        <f t="shared" si="10"/>
        <v>0</v>
      </c>
      <c r="X43" s="95">
        <f t="shared" si="11"/>
        <v>0</v>
      </c>
      <c r="Y43" s="95">
        <f t="shared" si="12"/>
        <v>0</v>
      </c>
      <c r="Z43" s="95">
        <f t="shared" si="13"/>
        <v>44</v>
      </c>
      <c r="AA43" s="95">
        <f t="shared" si="14"/>
        <v>0</v>
      </c>
      <c r="AB43" s="95">
        <f t="shared" si="15"/>
        <v>0</v>
      </c>
      <c r="AC43" s="95">
        <f>IFERROR(VLOOKUP($A43,SETA!$A$2:$BB$840,AC$13,FALSE),"")</f>
        <v>0</v>
      </c>
      <c r="AD43" s="95">
        <f>IFERROR(VLOOKUP($A43,SETA!$A$2:$BB$840,AD$13,FALSE),"")</f>
        <v>0</v>
      </c>
      <c r="AE43" s="95">
        <f>IFERROR(VLOOKUP($A43,SETA!$A$2:$BB$840,AE$13,FALSE),"")</f>
        <v>0</v>
      </c>
      <c r="AF43" s="81" t="str">
        <f>IFERROR(VLOOKUP($A43,SETA!$A$2:$BB$840,AF$13,FALSE),"")</f>
        <v>Media</v>
      </c>
      <c r="AG43" s="81">
        <f>IFERROR(VLOOKUP($A43,SETA!$A$2:$BB$840,AG$13,FALSE),"")</f>
        <v>462</v>
      </c>
      <c r="AH43" s="81" t="str">
        <f>IFERROR(VLOOKUP($A43,SETA!$A$2:$BB$840,AH$13,FALSE),"")</f>
        <v>DES-OFICINA VIRTUAL</v>
      </c>
      <c r="AI43" s="81">
        <f>IFERROR(VLOOKUP($A43,SETA!$A$2:$BB$840,AI$13,FALSE),"")</f>
        <v>0</v>
      </c>
      <c r="AJ43" s="81">
        <f>IFERROR(VLOOKUP($A43,SETA!$A$2:$BB$840,AJ$13,FALSE),"")</f>
        <v>0</v>
      </c>
      <c r="AK43" s="81">
        <f>IFERROR(VLOOKUP($A43,SETA!$A$2:$BB$840,AK$13,FALSE),"")</f>
        <v>0</v>
      </c>
      <c r="AL43" s="81">
        <f>IFERROR(VLOOKUP($A43,SETA!$A$2:$BB$840,AL$13,FALSE),"")</f>
        <v>0</v>
      </c>
      <c r="AM43" s="81">
        <f>IFERROR(VLOOKUP($A43,SETA!$A$2:$BB$840,AM$13,FALSE),"")</f>
        <v>0</v>
      </c>
      <c r="AN43" s="81">
        <f>IFERROR(VLOOKUP($A43,SETA!$A$2:$BB$840,AN$13,FALSE),"")</f>
        <v>0</v>
      </c>
      <c r="AO43" s="81">
        <f>IFERROR(VLOOKUP($A43,SETA!$A$2:$BB$840,AO$13,FALSE),"")</f>
        <v>0</v>
      </c>
      <c r="AP43" s="81">
        <f>IFERROR(VLOOKUP($A43,SETA!$A$2:$BB$840,AP$13,FALSE),"")</f>
        <v>0</v>
      </c>
      <c r="AQ43" s="81">
        <f>IFERROR(VLOOKUP($A43,SETA!$A$2:$BB$840,AQ$13,FALSE),"")</f>
        <v>0</v>
      </c>
      <c r="AR43" s="82">
        <f>IFERROR(VLOOKUP($A43,SETA!$A$2:$BB$840,AR$13,FALSE),"")</f>
        <v>43787.458333333336</v>
      </c>
      <c r="AS43" s="81" t="str">
        <f>IFERROR(VLOOKUP($A43,SETA!$A$2:$BB$840,AS$13,FALSE),"")</f>
        <v>Lote 3: Área de desarrollo de software</v>
      </c>
      <c r="AW43">
        <f t="shared" si="16"/>
        <v>3571</v>
      </c>
      <c r="AX43" s="6">
        <f t="shared" si="17"/>
        <v>44</v>
      </c>
      <c r="AY43" s="6">
        <f t="shared" si="18"/>
        <v>44</v>
      </c>
      <c r="AZ43" t="str">
        <f t="shared" si="19"/>
        <v>OK</v>
      </c>
    </row>
    <row r="44" spans="1:52" x14ac:dyDescent="0.25">
      <c r="A44">
        <v>4006</v>
      </c>
      <c r="B44" s="183" t="str">
        <f>IFERROR(VLOOKUP($A44,SETA!$A$2:$BB$840,B$13,FALSE),"")</f>
        <v>425-REQ-003-19.11: Requisitos Sprint 3 UX/UI Oficina Virtual</v>
      </c>
      <c r="C44" s="81" t="str">
        <f>IFERROR(VLOOKUP($A44,SETA!$A$2:$BB$840,C$13,FALSE),"")</f>
        <v>Nueva</v>
      </c>
      <c r="D44" s="81" t="str">
        <f>IFERROR(VLOOKUP($A44,SETA!$A$2:$BB$840,D$13,FALSE),"")</f>
        <v>REQ: Requisitos</v>
      </c>
      <c r="E44" s="131"/>
      <c r="F44" s="132"/>
      <c r="G44" s="132"/>
      <c r="H44" s="133">
        <v>42</v>
      </c>
      <c r="I44" s="133"/>
      <c r="J44" s="118"/>
      <c r="K44" s="121"/>
      <c r="L44" s="122"/>
      <c r="M44" s="122"/>
      <c r="N44" s="67">
        <v>42</v>
      </c>
      <c r="O44" s="67"/>
      <c r="P44" s="117"/>
      <c r="Q44" s="99">
        <f t="shared" si="20"/>
        <v>0</v>
      </c>
      <c r="R44" s="100">
        <f t="shared" si="21"/>
        <v>0</v>
      </c>
      <c r="S44" s="100">
        <f t="shared" si="22"/>
        <v>0</v>
      </c>
      <c r="T44" s="100">
        <f t="shared" si="23"/>
        <v>-42</v>
      </c>
      <c r="U44" s="100">
        <f t="shared" si="24"/>
        <v>0</v>
      </c>
      <c r="V44" s="101">
        <f t="shared" si="25"/>
        <v>0</v>
      </c>
      <c r="W44" s="95">
        <f t="shared" si="10"/>
        <v>0</v>
      </c>
      <c r="X44" s="95">
        <f t="shared" si="11"/>
        <v>0</v>
      </c>
      <c r="Y44" s="95">
        <f t="shared" si="12"/>
        <v>0</v>
      </c>
      <c r="Z44" s="95">
        <f t="shared" si="13"/>
        <v>42</v>
      </c>
      <c r="AA44" s="95">
        <f t="shared" si="14"/>
        <v>0</v>
      </c>
      <c r="AB44" s="95">
        <f t="shared" si="15"/>
        <v>0</v>
      </c>
      <c r="AC44" s="95">
        <f>IFERROR(VLOOKUP($A44,SETA!$A$2:$BB$840,AC$13,FALSE),"")</f>
        <v>0</v>
      </c>
      <c r="AD44" s="95">
        <f>IFERROR(VLOOKUP($A44,SETA!$A$2:$BB$840,AD$13,FALSE),"")</f>
        <v>0</v>
      </c>
      <c r="AE44" s="95">
        <f>IFERROR(VLOOKUP($A44,SETA!$A$2:$BB$840,AE$13,FALSE),"")</f>
        <v>0</v>
      </c>
      <c r="AF44" s="81" t="str">
        <f>IFERROR(VLOOKUP($A44,SETA!$A$2:$BB$840,AF$13,FALSE),"")</f>
        <v>Media</v>
      </c>
      <c r="AG44" s="81">
        <f>IFERROR(VLOOKUP($A44,SETA!$A$2:$BB$840,AG$13,FALSE),"")</f>
        <v>462</v>
      </c>
      <c r="AH44" s="81" t="str">
        <f>IFERROR(VLOOKUP($A44,SETA!$A$2:$BB$840,AH$13,FALSE),"")</f>
        <v>DES-OFICINA VIRTUAL</v>
      </c>
      <c r="AI44" s="81">
        <f>IFERROR(VLOOKUP($A44,SETA!$A$2:$BB$840,AI$13,FALSE),"")</f>
        <v>0</v>
      </c>
      <c r="AJ44" s="81">
        <f>IFERROR(VLOOKUP($A44,SETA!$A$2:$BB$840,AJ$13,FALSE),"")</f>
        <v>0</v>
      </c>
      <c r="AK44" s="81">
        <f>IFERROR(VLOOKUP($A44,SETA!$A$2:$BB$840,AK$13,FALSE),"")</f>
        <v>0</v>
      </c>
      <c r="AL44" s="81">
        <f>IFERROR(VLOOKUP($A44,SETA!$A$2:$BB$840,AL$13,FALSE),"")</f>
        <v>0</v>
      </c>
      <c r="AM44" s="81">
        <f>IFERROR(VLOOKUP($A44,SETA!$A$2:$BB$840,AM$13,FALSE),"")</f>
        <v>0</v>
      </c>
      <c r="AN44" s="81">
        <f>IFERROR(VLOOKUP($A44,SETA!$A$2:$BB$840,AN$13,FALSE),"")</f>
        <v>0</v>
      </c>
      <c r="AO44" s="81">
        <f>IFERROR(VLOOKUP($A44,SETA!$A$2:$BB$840,AO$13,FALSE),"")</f>
        <v>0</v>
      </c>
      <c r="AP44" s="81">
        <f>IFERROR(VLOOKUP($A44,SETA!$A$2:$BB$840,AP$13,FALSE),"")</f>
        <v>0</v>
      </c>
      <c r="AQ44" s="81">
        <f>IFERROR(VLOOKUP($A44,SETA!$A$2:$BB$840,AQ$13,FALSE),"")</f>
        <v>0</v>
      </c>
      <c r="AR44" s="82">
        <f>IFERROR(VLOOKUP($A44,SETA!$A$2:$BB$840,AR$13,FALSE),"")</f>
        <v>43794.788888888892</v>
      </c>
      <c r="AS44" s="81" t="str">
        <f>IFERROR(VLOOKUP($A44,SETA!$A$2:$BB$840,AS$13,FALSE),"")</f>
        <v>Lote 3: Área de desarrollo de software</v>
      </c>
      <c r="AW44">
        <f t="shared" si="16"/>
        <v>4006</v>
      </c>
      <c r="AX44" s="6">
        <f t="shared" si="17"/>
        <v>42</v>
      </c>
      <c r="AY44" s="6">
        <f t="shared" si="18"/>
        <v>42</v>
      </c>
      <c r="AZ44" t="str">
        <f t="shared" si="19"/>
        <v>OK</v>
      </c>
    </row>
    <row r="45" spans="1:52" x14ac:dyDescent="0.25">
      <c r="A45" s="157">
        <v>3004</v>
      </c>
      <c r="B45" s="84" t="str">
        <f>IFERROR(VLOOKUP($A45,SETA!$A$2:$BB$840,B$13,FALSE),"")</f>
        <v>2293-ITE-002-19.002: Iteración Sprint 02 de PCT2.0</v>
      </c>
      <c r="C45" s="81" t="str">
        <f>IFERROR(VLOOKUP($A45,SETA!$A$2:$BB$840,C$13,FALSE),"")</f>
        <v>En curso</v>
      </c>
      <c r="D45" s="81" t="str">
        <f>IFERROR(VLOOKUP($A45,SETA!$A$2:$BB$840,D$13,FALSE),"")</f>
        <v>ITE: Iteración</v>
      </c>
      <c r="E45" s="131"/>
      <c r="F45" s="132">
        <v>221</v>
      </c>
      <c r="G45" s="132">
        <v>385</v>
      </c>
      <c r="H45" s="133"/>
      <c r="I45" s="133"/>
      <c r="J45" s="118"/>
      <c r="K45" s="121"/>
      <c r="L45" s="122">
        <v>221</v>
      </c>
      <c r="M45" s="122">
        <v>385</v>
      </c>
      <c r="N45" s="67"/>
      <c r="O45" s="67"/>
      <c r="P45" s="117"/>
      <c r="Q45" s="99">
        <f t="shared" si="20"/>
        <v>0</v>
      </c>
      <c r="R45" s="100">
        <f t="shared" si="21"/>
        <v>-221</v>
      </c>
      <c r="S45" s="100">
        <f t="shared" si="22"/>
        <v>-385</v>
      </c>
      <c r="T45" s="100">
        <f t="shared" si="23"/>
        <v>0</v>
      </c>
      <c r="U45" s="100">
        <f t="shared" si="24"/>
        <v>-455</v>
      </c>
      <c r="V45" s="101">
        <f t="shared" si="25"/>
        <v>0</v>
      </c>
      <c r="W45" s="95">
        <f t="shared" si="10"/>
        <v>0</v>
      </c>
      <c r="X45" s="95">
        <f t="shared" si="11"/>
        <v>221</v>
      </c>
      <c r="Y45" s="95">
        <f t="shared" si="12"/>
        <v>385</v>
      </c>
      <c r="Z45" s="95">
        <f t="shared" si="13"/>
        <v>0</v>
      </c>
      <c r="AA45" s="95">
        <f t="shared" si="14"/>
        <v>455</v>
      </c>
      <c r="AB45" s="95">
        <f t="shared" si="15"/>
        <v>0</v>
      </c>
      <c r="AC45" s="95">
        <f>IFERROR(VLOOKUP($A45,SETA!$A$2:$BB$840,AC$13,FALSE),"")</f>
        <v>0</v>
      </c>
      <c r="AD45" s="95">
        <f>IFERROR(VLOOKUP($A45,SETA!$A$2:$BB$840,AD$13,FALSE),"")</f>
        <v>0</v>
      </c>
      <c r="AE45" s="95">
        <f>IFERROR(VLOOKUP($A45,SETA!$A$2:$BB$840,AE$13,FALSE),"")</f>
        <v>0</v>
      </c>
      <c r="AF45" s="81" t="str">
        <f>IFERROR(VLOOKUP($A45,SETA!$A$2:$BB$840,AF$13,FALSE),"")</f>
        <v>Media</v>
      </c>
      <c r="AG45" s="81">
        <f>IFERROR(VLOOKUP($A45,SETA!$A$2:$BB$840,AG$13,FALSE),"")</f>
        <v>2293</v>
      </c>
      <c r="AH45" s="81" t="str">
        <f>IFERROR(VLOOKUP($A45,SETA!$A$2:$BB$840,AH$13,FALSE),"")</f>
        <v>DES-PRESENTA-HORIZONTAL</v>
      </c>
      <c r="AI45" s="81">
        <f>IFERROR(VLOOKUP($A45,SETA!$A$2:$BB$840,AI$13,FALSE),"")</f>
        <v>0</v>
      </c>
      <c r="AJ45" s="81">
        <f>IFERROR(VLOOKUP($A45,SETA!$A$2:$BB$840,AJ$13,FALSE),"")</f>
        <v>0</v>
      </c>
      <c r="AK45" s="81">
        <f>IFERROR(VLOOKUP($A45,SETA!$A$2:$BB$840,AK$13,FALSE),"")</f>
        <v>0</v>
      </c>
      <c r="AL45" s="81">
        <f>IFERROR(VLOOKUP($A45,SETA!$A$2:$BB$840,AL$13,FALSE),"")</f>
        <v>0</v>
      </c>
      <c r="AM45" s="81">
        <f>IFERROR(VLOOKUP($A45,SETA!$A$2:$BB$840,AM$13,FALSE),"")</f>
        <v>0</v>
      </c>
      <c r="AN45" s="81">
        <f>IFERROR(VLOOKUP($A45,SETA!$A$2:$BB$840,AN$13,FALSE),"")</f>
        <v>0</v>
      </c>
      <c r="AO45" s="81">
        <f>IFERROR(VLOOKUP($A45,SETA!$A$2:$BB$840,AO$13,FALSE),"")</f>
        <v>0</v>
      </c>
      <c r="AP45" s="81">
        <f>IFERROR(VLOOKUP($A45,SETA!$A$2:$BB$840,AP$13,FALSE),"")</f>
        <v>455</v>
      </c>
      <c r="AQ45" s="81">
        <f>IFERROR(VLOOKUP($A45,SETA!$A$2:$BB$840,AQ$13,FALSE),"")</f>
        <v>0</v>
      </c>
      <c r="AR45" s="82">
        <f>IFERROR(VLOOKUP($A45,SETA!$A$2:$BB$840,AR$13,FALSE),"")</f>
        <v>43797.500694444447</v>
      </c>
      <c r="AS45" s="81" t="str">
        <f>IFERROR(VLOOKUP($A45,SETA!$A$2:$BB$840,AS$13,FALSE),"")</f>
        <v>PRESENTA</v>
      </c>
      <c r="AW45">
        <f t="shared" si="16"/>
        <v>3004</v>
      </c>
      <c r="AX45" s="6">
        <f t="shared" si="17"/>
        <v>606</v>
      </c>
      <c r="AY45" s="6">
        <f t="shared" si="18"/>
        <v>606</v>
      </c>
      <c r="AZ45" t="str">
        <f t="shared" si="19"/>
        <v>OK</v>
      </c>
    </row>
    <row r="46" spans="1:52" x14ac:dyDescent="0.25">
      <c r="A46">
        <v>3007</v>
      </c>
      <c r="B46" s="84" t="str">
        <f>IFERROR(VLOOKUP($A46,SETA!$A$2:$BB$840,B$13,FALSE),"")</f>
        <v>2293-REQ-002-19-09: Requisitos Sprint 03 línea PCT2.0</v>
      </c>
      <c r="C46" s="81" t="str">
        <f>IFERROR(VLOOKUP($A46,SETA!$A$2:$BB$840,C$13,FALSE),"")</f>
        <v>Nueva</v>
      </c>
      <c r="D46" s="81" t="str">
        <f>IFERROR(VLOOKUP($A46,SETA!$A$2:$BB$840,D$13,FALSE),"")</f>
        <v>REQ: Requisitos</v>
      </c>
      <c r="E46" s="131">
        <v>160</v>
      </c>
      <c r="F46" s="132"/>
      <c r="G46" s="132"/>
      <c r="H46" s="133"/>
      <c r="I46" s="133"/>
      <c r="J46" s="118"/>
      <c r="K46" s="121">
        <v>160</v>
      </c>
      <c r="L46" s="122"/>
      <c r="M46" s="122"/>
      <c r="N46" s="67"/>
      <c r="O46" s="67"/>
      <c r="P46" s="117"/>
      <c r="Q46" s="99">
        <f t="shared" si="20"/>
        <v>-160</v>
      </c>
      <c r="R46" s="100">
        <f t="shared" si="21"/>
        <v>0</v>
      </c>
      <c r="S46" s="100">
        <f t="shared" si="22"/>
        <v>0</v>
      </c>
      <c r="T46" s="100">
        <f t="shared" si="23"/>
        <v>-262</v>
      </c>
      <c r="U46" s="100">
        <f t="shared" si="24"/>
        <v>0</v>
      </c>
      <c r="V46" s="101">
        <f t="shared" si="25"/>
        <v>0</v>
      </c>
      <c r="W46" s="95">
        <f t="shared" si="10"/>
        <v>160</v>
      </c>
      <c r="X46" s="95">
        <f t="shared" si="11"/>
        <v>0</v>
      </c>
      <c r="Y46" s="95">
        <f t="shared" si="12"/>
        <v>0</v>
      </c>
      <c r="Z46" s="95">
        <f t="shared" si="13"/>
        <v>262</v>
      </c>
      <c r="AA46" s="95">
        <f t="shared" si="14"/>
        <v>0</v>
      </c>
      <c r="AB46" s="95">
        <f t="shared" si="15"/>
        <v>0</v>
      </c>
      <c r="AC46" s="95">
        <f>IFERROR(VLOOKUP($A46,SETA!$A$2:$BB$840,AC$13,FALSE),"")</f>
        <v>0</v>
      </c>
      <c r="AD46" s="95">
        <f>IFERROR(VLOOKUP($A46,SETA!$A$2:$BB$840,AD$13,FALSE),"")</f>
        <v>0</v>
      </c>
      <c r="AE46" s="95">
        <f>IFERROR(VLOOKUP($A46,SETA!$A$2:$BB$840,AE$13,FALSE),"")</f>
        <v>0</v>
      </c>
      <c r="AF46" s="81" t="str">
        <f>IFERROR(VLOOKUP($A46,SETA!$A$2:$BB$840,AF$13,FALSE),"")</f>
        <v>Media</v>
      </c>
      <c r="AG46" s="81">
        <f>IFERROR(VLOOKUP($A46,SETA!$A$2:$BB$840,AG$13,FALSE),"")</f>
        <v>2293</v>
      </c>
      <c r="AH46" s="81" t="str">
        <f>IFERROR(VLOOKUP($A46,SETA!$A$2:$BB$840,AH$13,FALSE),"")</f>
        <v>DES-PRESENTA-HORIZONTAL</v>
      </c>
      <c r="AI46" s="81">
        <f>IFERROR(VLOOKUP($A46,SETA!$A$2:$BB$840,AI$13,FALSE),"")</f>
        <v>0</v>
      </c>
      <c r="AJ46" s="81">
        <f>IFERROR(VLOOKUP($A46,SETA!$A$2:$BB$840,AJ$13,FALSE),"")</f>
        <v>0</v>
      </c>
      <c r="AK46" s="81">
        <f>IFERROR(VLOOKUP($A46,SETA!$A$2:$BB$840,AK$13,FALSE),"")</f>
        <v>0</v>
      </c>
      <c r="AL46" s="81">
        <f>IFERROR(VLOOKUP($A46,SETA!$A$2:$BB$840,AL$13,FALSE),"")</f>
        <v>0</v>
      </c>
      <c r="AM46" s="81">
        <f>IFERROR(VLOOKUP($A46,SETA!$A$2:$BB$840,AM$13,FALSE),"")</f>
        <v>0</v>
      </c>
      <c r="AN46" s="81">
        <f>IFERROR(VLOOKUP($A46,SETA!$A$2:$BB$840,AN$13,FALSE),"")</f>
        <v>0</v>
      </c>
      <c r="AO46" s="81">
        <f>IFERROR(VLOOKUP($A46,SETA!$A$2:$BB$840,AO$13,FALSE),"")</f>
        <v>262</v>
      </c>
      <c r="AP46" s="81">
        <f>IFERROR(VLOOKUP($A46,SETA!$A$2:$BB$840,AP$13,FALSE),"")</f>
        <v>0</v>
      </c>
      <c r="AQ46" s="81">
        <f>IFERROR(VLOOKUP($A46,SETA!$A$2:$BB$840,AQ$13,FALSE),"")</f>
        <v>0</v>
      </c>
      <c r="AR46" s="82">
        <f>IFERROR(VLOOKUP($A46,SETA!$A$2:$BB$840,AR$13,FALSE),"")</f>
        <v>43794.448611111111</v>
      </c>
      <c r="AS46" s="81" t="str">
        <f>IFERROR(VLOOKUP($A46,SETA!$A$2:$BB$840,AS$13,FALSE),"")</f>
        <v>PRESENTA</v>
      </c>
      <c r="AW46">
        <f t="shared" si="16"/>
        <v>3007</v>
      </c>
      <c r="AX46" s="6">
        <f t="shared" si="17"/>
        <v>160</v>
      </c>
      <c r="AY46" s="6">
        <f t="shared" si="18"/>
        <v>160</v>
      </c>
      <c r="AZ46" t="str">
        <f t="shared" si="19"/>
        <v>OK</v>
      </c>
    </row>
    <row r="47" spans="1:52" x14ac:dyDescent="0.25">
      <c r="A47" s="177">
        <v>3550</v>
      </c>
      <c r="B47" s="31" t="str">
        <f>IFERROR(VLOOKUP($A47,SETA!$A$2:$BB$840,B$13,FALSE),"")</f>
        <v>1081-ITE-005-25.10: Iteración Sprint 05 de la línea SMARTCITI</v>
      </c>
      <c r="C47" s="81" t="str">
        <f>IFERROR(VLOOKUP($A47,SETA!$A$2:$BB$840,C$13,FALSE),"")</f>
        <v>Nueva</v>
      </c>
      <c r="D47" s="81" t="str">
        <f>IFERROR(VLOOKUP($A47,SETA!$A$2:$BB$840,D$13,FALSE),"")</f>
        <v>ITE: Iteración</v>
      </c>
      <c r="E47" s="131"/>
      <c r="F47" s="132">
        <v>134</v>
      </c>
      <c r="G47" s="132">
        <v>308</v>
      </c>
      <c r="H47" s="133"/>
      <c r="I47" s="133"/>
      <c r="J47" s="118"/>
      <c r="K47" s="121"/>
      <c r="L47" s="122">
        <v>134</v>
      </c>
      <c r="M47" s="122">
        <v>308</v>
      </c>
      <c r="N47" s="67"/>
      <c r="O47" s="67"/>
      <c r="P47" s="117"/>
      <c r="Q47" s="99">
        <f t="shared" si="20"/>
        <v>0</v>
      </c>
      <c r="R47" s="100">
        <f t="shared" si="21"/>
        <v>-214</v>
      </c>
      <c r="S47" s="100">
        <f t="shared" si="22"/>
        <v>-507</v>
      </c>
      <c r="T47" s="100">
        <f t="shared" si="23"/>
        <v>0</v>
      </c>
      <c r="U47" s="100">
        <f t="shared" si="24"/>
        <v>0</v>
      </c>
      <c r="V47" s="101">
        <f t="shared" si="25"/>
        <v>0</v>
      </c>
      <c r="W47" s="95">
        <f t="shared" si="10"/>
        <v>0</v>
      </c>
      <c r="X47" s="95">
        <f t="shared" si="11"/>
        <v>214</v>
      </c>
      <c r="Y47" s="95">
        <f t="shared" si="12"/>
        <v>507</v>
      </c>
      <c r="Z47" s="95">
        <f t="shared" si="13"/>
        <v>0</v>
      </c>
      <c r="AA47" s="95">
        <f t="shared" si="14"/>
        <v>0</v>
      </c>
      <c r="AB47" s="95">
        <f t="shared" si="15"/>
        <v>0</v>
      </c>
      <c r="AC47" s="95">
        <f>IFERROR(VLOOKUP($A47,SETA!$A$2:$BB$840,AC$13,FALSE),"")</f>
        <v>0</v>
      </c>
      <c r="AD47" s="95">
        <f>IFERROR(VLOOKUP($A47,SETA!$A$2:$BB$840,AD$13,FALSE),"")</f>
        <v>0</v>
      </c>
      <c r="AE47" s="95">
        <f>IFERROR(VLOOKUP($A47,SETA!$A$2:$BB$840,AE$13,FALSE),"")</f>
        <v>0</v>
      </c>
      <c r="AF47" s="81" t="str">
        <f>IFERROR(VLOOKUP($A47,SETA!$A$2:$BB$840,AF$13,FALSE),"")</f>
        <v>Media</v>
      </c>
      <c r="AG47" s="81">
        <f>IFERROR(VLOOKUP($A47,SETA!$A$2:$BB$840,AG$13,FALSE),"")</f>
        <v>805</v>
      </c>
      <c r="AH47" s="81" t="str">
        <f>IFERROR(VLOOKUP($A47,SETA!$A$2:$BB$840,AH$13,FALSE),"")</f>
        <v>DES-PRESENTA-SUB</v>
      </c>
      <c r="AI47" s="81">
        <f>IFERROR(VLOOKUP($A47,SETA!$A$2:$BB$840,AI$13,FALSE),"")</f>
        <v>0</v>
      </c>
      <c r="AJ47" s="81">
        <f>IFERROR(VLOOKUP($A47,SETA!$A$2:$BB$840,AJ$13,FALSE),"")</f>
        <v>80</v>
      </c>
      <c r="AK47" s="81">
        <f>IFERROR(VLOOKUP($A47,SETA!$A$2:$BB$840,AK$13,FALSE),"")</f>
        <v>199</v>
      </c>
      <c r="AL47" s="81">
        <f>IFERROR(VLOOKUP($A47,SETA!$A$2:$BB$840,AL$13,FALSE),"")</f>
        <v>0</v>
      </c>
      <c r="AM47" s="81">
        <f>IFERROR(VLOOKUP($A47,SETA!$A$2:$BB$840,AM$13,FALSE),"")</f>
        <v>0</v>
      </c>
      <c r="AN47" s="81">
        <f>IFERROR(VLOOKUP($A47,SETA!$A$2:$BB$840,AN$13,FALSE),"")</f>
        <v>0</v>
      </c>
      <c r="AO47" s="81">
        <f>IFERROR(VLOOKUP($A47,SETA!$A$2:$BB$840,AO$13,FALSE),"")</f>
        <v>0</v>
      </c>
      <c r="AP47" s="81">
        <f>IFERROR(VLOOKUP($A47,SETA!$A$2:$BB$840,AP$13,FALSE),"")</f>
        <v>0</v>
      </c>
      <c r="AQ47" s="81">
        <f>IFERROR(VLOOKUP($A47,SETA!$A$2:$BB$840,AQ$13,FALSE),"")</f>
        <v>0</v>
      </c>
      <c r="AR47" s="82">
        <f>IFERROR(VLOOKUP($A47,SETA!$A$2:$BB$840,AR$13,FALSE),"")</f>
        <v>43797.455555555556</v>
      </c>
      <c r="AS47" s="81" t="str">
        <f>IFERROR(VLOOKUP($A47,SETA!$A$2:$BB$840,AS$13,FALSE),"")</f>
        <v>PRESENTA</v>
      </c>
      <c r="AW47">
        <f t="shared" si="16"/>
        <v>3550</v>
      </c>
      <c r="AX47" s="6">
        <f t="shared" si="17"/>
        <v>442</v>
      </c>
      <c r="AY47" s="6">
        <f t="shared" si="18"/>
        <v>442</v>
      </c>
      <c r="AZ47" t="str">
        <f t="shared" si="19"/>
        <v>OK</v>
      </c>
    </row>
    <row r="48" spans="1:52" x14ac:dyDescent="0.25">
      <c r="A48">
        <v>3547</v>
      </c>
      <c r="B48" s="31" t="str">
        <f>IFERROR(VLOOKUP($A48,SETA!$A$2:$BB$840,B$13,FALSE),"")</f>
        <v>1081-REQ-006-25-10: Requisitos Sprint 06 línea SMARTCITI</v>
      </c>
      <c r="C48" s="81" t="str">
        <f>IFERROR(VLOOKUP($A48,SETA!$A$2:$BB$840,C$13,FALSE),"")</f>
        <v>Nueva</v>
      </c>
      <c r="D48" s="81" t="str">
        <f>IFERROR(VLOOKUP($A48,SETA!$A$2:$BB$840,D$13,FALSE),"")</f>
        <v>REQ: Requisitos</v>
      </c>
      <c r="E48" s="131">
        <v>145</v>
      </c>
      <c r="F48" s="132"/>
      <c r="G48" s="132"/>
      <c r="H48" s="133"/>
      <c r="I48" s="133"/>
      <c r="J48" s="118"/>
      <c r="K48" s="121">
        <v>145</v>
      </c>
      <c r="L48" s="122"/>
      <c r="M48" s="122"/>
      <c r="N48" s="67"/>
      <c r="O48" s="67"/>
      <c r="P48" s="117"/>
      <c r="Q48" s="99">
        <f t="shared" si="20"/>
        <v>-225</v>
      </c>
      <c r="R48" s="100">
        <f t="shared" si="21"/>
        <v>0</v>
      </c>
      <c r="S48" s="100">
        <f t="shared" si="22"/>
        <v>0</v>
      </c>
      <c r="T48" s="100">
        <f t="shared" si="23"/>
        <v>0</v>
      </c>
      <c r="U48" s="100">
        <f t="shared" si="24"/>
        <v>0</v>
      </c>
      <c r="V48" s="101">
        <f t="shared" si="25"/>
        <v>0</v>
      </c>
      <c r="W48" s="95">
        <f t="shared" si="10"/>
        <v>225</v>
      </c>
      <c r="X48" s="95">
        <f t="shared" si="11"/>
        <v>0</v>
      </c>
      <c r="Y48" s="95">
        <f t="shared" si="12"/>
        <v>0</v>
      </c>
      <c r="Z48" s="95">
        <f t="shared" si="13"/>
        <v>0</v>
      </c>
      <c r="AA48" s="95">
        <f t="shared" si="14"/>
        <v>0</v>
      </c>
      <c r="AB48" s="95">
        <f t="shared" si="15"/>
        <v>0</v>
      </c>
      <c r="AC48" s="95">
        <f>IFERROR(VLOOKUP($A48,SETA!$A$2:$BB$840,AC$13,FALSE),"")</f>
        <v>0</v>
      </c>
      <c r="AD48" s="95">
        <f>IFERROR(VLOOKUP($A48,SETA!$A$2:$BB$840,AD$13,FALSE),"")</f>
        <v>0</v>
      </c>
      <c r="AE48" s="95">
        <f>IFERROR(VLOOKUP($A48,SETA!$A$2:$BB$840,AE$13,FALSE),"")</f>
        <v>0</v>
      </c>
      <c r="AF48" s="81" t="str">
        <f>IFERROR(VLOOKUP($A48,SETA!$A$2:$BB$840,AF$13,FALSE),"")</f>
        <v>Media</v>
      </c>
      <c r="AG48" s="81">
        <f>IFERROR(VLOOKUP($A48,SETA!$A$2:$BB$840,AG$13,FALSE),"")</f>
        <v>805</v>
      </c>
      <c r="AH48" s="81" t="str">
        <f>IFERROR(VLOOKUP($A48,SETA!$A$2:$BB$840,AH$13,FALSE),"")</f>
        <v>DES-PRESENTA-SUB</v>
      </c>
      <c r="AI48" s="81">
        <f>IFERROR(VLOOKUP($A48,SETA!$A$2:$BB$840,AI$13,FALSE),"")</f>
        <v>80</v>
      </c>
      <c r="AJ48" s="81">
        <f>IFERROR(VLOOKUP($A48,SETA!$A$2:$BB$840,AJ$13,FALSE),"")</f>
        <v>0</v>
      </c>
      <c r="AK48" s="81">
        <f>IFERROR(VLOOKUP($A48,SETA!$A$2:$BB$840,AK$13,FALSE),"")</f>
        <v>0</v>
      </c>
      <c r="AL48" s="81">
        <f>IFERROR(VLOOKUP($A48,SETA!$A$2:$BB$840,AL$13,FALSE),"")</f>
        <v>0</v>
      </c>
      <c r="AM48" s="81">
        <f>IFERROR(VLOOKUP($A48,SETA!$A$2:$BB$840,AM$13,FALSE),"")</f>
        <v>0</v>
      </c>
      <c r="AN48" s="81">
        <f>IFERROR(VLOOKUP($A48,SETA!$A$2:$BB$840,AN$13,FALSE),"")</f>
        <v>0</v>
      </c>
      <c r="AO48" s="81">
        <f>IFERROR(VLOOKUP($A48,SETA!$A$2:$BB$840,AO$13,FALSE),"")</f>
        <v>0</v>
      </c>
      <c r="AP48" s="81">
        <f>IFERROR(VLOOKUP($A48,SETA!$A$2:$BB$840,AP$13,FALSE),"")</f>
        <v>0</v>
      </c>
      <c r="AQ48" s="81">
        <f>IFERROR(VLOOKUP($A48,SETA!$A$2:$BB$840,AQ$13,FALSE),"")</f>
        <v>0</v>
      </c>
      <c r="AR48" s="82">
        <f>IFERROR(VLOOKUP($A48,SETA!$A$2:$BB$840,AR$13,FALSE),"")</f>
        <v>43797.460416666669</v>
      </c>
      <c r="AS48" s="81" t="str">
        <f>IFERROR(VLOOKUP($A48,SETA!$A$2:$BB$840,AS$13,FALSE),"")</f>
        <v>PRESENTA</v>
      </c>
      <c r="AW48">
        <f t="shared" si="16"/>
        <v>3547</v>
      </c>
      <c r="AX48" s="6">
        <f t="shared" si="17"/>
        <v>145</v>
      </c>
      <c r="AY48" s="6">
        <f t="shared" si="18"/>
        <v>145</v>
      </c>
      <c r="AZ48" t="str">
        <f t="shared" si="19"/>
        <v>OK</v>
      </c>
    </row>
    <row r="49" spans="1:52" x14ac:dyDescent="0.25">
      <c r="A49">
        <v>3700</v>
      </c>
      <c r="B49" s="184" t="str">
        <f>IFERROR(VLOOKUP($A49,SETA!$A$2:$BB$840,B$13,FALSE),"")</f>
        <v>1687-ITE-002-31.10: Iteración Sprint 3 de phAros</v>
      </c>
      <c r="C49" s="81" t="str">
        <f>IFERROR(VLOOKUP($A49,SETA!$A$2:$BB$840,C$13,FALSE),"")</f>
        <v>En curso</v>
      </c>
      <c r="D49" s="81" t="str">
        <f>IFERROR(VLOOKUP($A49,SETA!$A$2:$BB$840,D$13,FALSE),"")</f>
        <v>ITE: Iteración</v>
      </c>
      <c r="E49" s="131"/>
      <c r="F49" s="132"/>
      <c r="G49" s="132"/>
      <c r="H49" s="133"/>
      <c r="I49" s="133">
        <v>220</v>
      </c>
      <c r="J49" s="118"/>
      <c r="K49" s="121"/>
      <c r="L49" s="122"/>
      <c r="M49" s="122"/>
      <c r="N49" s="67"/>
      <c r="O49" s="67">
        <v>220</v>
      </c>
      <c r="P49" s="117"/>
      <c r="Q49" s="99">
        <f t="shared" si="20"/>
        <v>0</v>
      </c>
      <c r="R49" s="100">
        <f t="shared" si="21"/>
        <v>0</v>
      </c>
      <c r="S49" s="100">
        <f t="shared" si="22"/>
        <v>0</v>
      </c>
      <c r="T49" s="100">
        <f t="shared" si="23"/>
        <v>0</v>
      </c>
      <c r="U49" s="100">
        <f t="shared" si="24"/>
        <v>-229</v>
      </c>
      <c r="V49" s="101">
        <f t="shared" si="25"/>
        <v>0</v>
      </c>
      <c r="W49" s="95">
        <f t="shared" si="10"/>
        <v>0</v>
      </c>
      <c r="X49" s="95">
        <f t="shared" si="11"/>
        <v>0</v>
      </c>
      <c r="Y49" s="95">
        <f t="shared" si="12"/>
        <v>0</v>
      </c>
      <c r="Z49" s="95">
        <f t="shared" si="13"/>
        <v>0</v>
      </c>
      <c r="AA49" s="95">
        <f t="shared" si="14"/>
        <v>229</v>
      </c>
      <c r="AB49" s="95">
        <f t="shared" si="15"/>
        <v>0</v>
      </c>
      <c r="AC49" s="95">
        <f>IFERROR(VLOOKUP($A49,SETA!$A$2:$BB$840,AC$13,FALSE),"")</f>
        <v>0</v>
      </c>
      <c r="AD49" s="95">
        <f>IFERROR(VLOOKUP($A49,SETA!$A$2:$BB$840,AD$13,FALSE),"")</f>
        <v>0</v>
      </c>
      <c r="AE49" s="95">
        <f>IFERROR(VLOOKUP($A49,SETA!$A$2:$BB$840,AE$13,FALSE),"")</f>
        <v>0</v>
      </c>
      <c r="AF49" s="81" t="str">
        <f>IFERROR(VLOOKUP($A49,SETA!$A$2:$BB$840,AF$13,FALSE),"")</f>
        <v>Media</v>
      </c>
      <c r="AG49" s="81">
        <f>IFERROR(VLOOKUP($A49,SETA!$A$2:$BB$840,AG$13,FALSE),"")</f>
        <v>0</v>
      </c>
      <c r="AH49" s="81" t="str">
        <f>IFERROR(VLOOKUP($A49,SETA!$A$2:$BB$840,AH$13,FALSE),"")</f>
        <v>DES-PHAROS</v>
      </c>
      <c r="AI49" s="81">
        <f>IFERROR(VLOOKUP($A49,SETA!$A$2:$BB$840,AI$13,FALSE),"")</f>
        <v>0</v>
      </c>
      <c r="AJ49" s="81">
        <f>IFERROR(VLOOKUP($A49,SETA!$A$2:$BB$840,AJ$13,FALSE),"")</f>
        <v>0</v>
      </c>
      <c r="AK49" s="81">
        <f>IFERROR(VLOOKUP($A49,SETA!$A$2:$BB$840,AK$13,FALSE),"")</f>
        <v>0</v>
      </c>
      <c r="AL49" s="81">
        <f>IFERROR(VLOOKUP($A49,SETA!$A$2:$BB$840,AL$13,FALSE),"")</f>
        <v>0</v>
      </c>
      <c r="AM49" s="81">
        <f>IFERROR(VLOOKUP($A49,SETA!$A$2:$BB$840,AM$13,FALSE),"")</f>
        <v>0</v>
      </c>
      <c r="AN49" s="81">
        <f>IFERROR(VLOOKUP($A49,SETA!$A$2:$BB$840,AN$13,FALSE),"")</f>
        <v>0</v>
      </c>
      <c r="AO49" s="81">
        <f>IFERROR(VLOOKUP($A49,SETA!$A$2:$BB$840,AO$13,FALSE),"")</f>
        <v>0</v>
      </c>
      <c r="AP49" s="81">
        <f>IFERROR(VLOOKUP($A49,SETA!$A$2:$BB$840,AP$13,FALSE),"")</f>
        <v>9</v>
      </c>
      <c r="AQ49" s="81">
        <f>IFERROR(VLOOKUP($A49,SETA!$A$2:$BB$840,AQ$13,FALSE),"")</f>
        <v>0</v>
      </c>
      <c r="AR49" s="82">
        <f>IFERROR(VLOOKUP($A49,SETA!$A$2:$BB$840,AR$13,FALSE),"")</f>
        <v>43797.454861111109</v>
      </c>
      <c r="AS49" s="81" t="str">
        <f>IFERROR(VLOOKUP($A49,SETA!$A$2:$BB$840,AS$13,FALSE),"")</f>
        <v>Lote 3: Área de desarrollo de software</v>
      </c>
      <c r="AW49">
        <f t="shared" si="16"/>
        <v>3700</v>
      </c>
      <c r="AX49" s="6">
        <f t="shared" si="17"/>
        <v>220</v>
      </c>
      <c r="AY49" s="6">
        <f t="shared" si="18"/>
        <v>220</v>
      </c>
      <c r="AZ49" t="str">
        <f t="shared" si="19"/>
        <v>OK</v>
      </c>
    </row>
    <row r="50" spans="1:52" x14ac:dyDescent="0.25">
      <c r="A50">
        <v>3697</v>
      </c>
      <c r="B50" s="184" t="str">
        <f>IFERROR(VLOOKUP($A50,SETA!$A$2:$BB$840,B$13,FALSE),"")</f>
        <v>Requisitos Sprint 4 phAros</v>
      </c>
      <c r="C50" s="81" t="str">
        <f>IFERROR(VLOOKUP($A50,SETA!$A$2:$BB$840,C$13,FALSE),"")</f>
        <v>En curso</v>
      </c>
      <c r="D50" s="81" t="str">
        <f>IFERROR(VLOOKUP($A50,SETA!$A$2:$BB$840,D$13,FALSE),"")</f>
        <v>REQ: Requisitos</v>
      </c>
      <c r="E50" s="131"/>
      <c r="F50" s="132"/>
      <c r="G50" s="132"/>
      <c r="H50" s="133">
        <v>160</v>
      </c>
      <c r="I50" s="133"/>
      <c r="J50" s="118"/>
      <c r="K50" s="121"/>
      <c r="L50" s="122"/>
      <c r="M50" s="122"/>
      <c r="N50" s="67">
        <v>160</v>
      </c>
      <c r="O50" s="67"/>
      <c r="P50" s="117"/>
      <c r="Q50" s="99">
        <f t="shared" si="20"/>
        <v>0</v>
      </c>
      <c r="R50" s="100">
        <f t="shared" si="21"/>
        <v>0</v>
      </c>
      <c r="S50" s="100">
        <f t="shared" si="22"/>
        <v>0</v>
      </c>
      <c r="T50" s="100">
        <f t="shared" si="23"/>
        <v>-170</v>
      </c>
      <c r="U50" s="100">
        <f t="shared" si="24"/>
        <v>0</v>
      </c>
      <c r="V50" s="101">
        <f t="shared" si="25"/>
        <v>0</v>
      </c>
      <c r="W50" s="95">
        <f t="shared" si="10"/>
        <v>0</v>
      </c>
      <c r="X50" s="95">
        <f t="shared" si="11"/>
        <v>0</v>
      </c>
      <c r="Y50" s="95">
        <f t="shared" si="12"/>
        <v>0</v>
      </c>
      <c r="Z50" s="95">
        <f t="shared" si="13"/>
        <v>170</v>
      </c>
      <c r="AA50" s="95">
        <f t="shared" si="14"/>
        <v>0</v>
      </c>
      <c r="AB50" s="95">
        <f t="shared" si="15"/>
        <v>0</v>
      </c>
      <c r="AC50" s="95">
        <f>IFERROR(VLOOKUP($A50,SETA!$A$2:$BB$840,AC$13,FALSE),"")</f>
        <v>0</v>
      </c>
      <c r="AD50" s="95">
        <f>IFERROR(VLOOKUP($A50,SETA!$A$2:$BB$840,AD$13,FALSE),"")</f>
        <v>0</v>
      </c>
      <c r="AE50" s="95">
        <f>IFERROR(VLOOKUP($A50,SETA!$A$2:$BB$840,AE$13,FALSE),"")</f>
        <v>0</v>
      </c>
      <c r="AF50" s="81" t="str">
        <f>IFERROR(VLOOKUP($A50,SETA!$A$2:$BB$840,AF$13,FALSE),"")</f>
        <v>Media</v>
      </c>
      <c r="AG50" s="81">
        <f>IFERROR(VLOOKUP($A50,SETA!$A$2:$BB$840,AG$13,FALSE),"")</f>
        <v>0</v>
      </c>
      <c r="AH50" s="81" t="str">
        <f>IFERROR(VLOOKUP($A50,SETA!$A$2:$BB$840,AH$13,FALSE),"")</f>
        <v>DES-PHAROS</v>
      </c>
      <c r="AI50" s="81">
        <f>IFERROR(VLOOKUP($A50,SETA!$A$2:$BB$840,AI$13,FALSE),"")</f>
        <v>0</v>
      </c>
      <c r="AJ50" s="81">
        <f>IFERROR(VLOOKUP($A50,SETA!$A$2:$BB$840,AJ$13,FALSE),"")</f>
        <v>0</v>
      </c>
      <c r="AK50" s="81">
        <f>IFERROR(VLOOKUP($A50,SETA!$A$2:$BB$840,AK$13,FALSE),"")</f>
        <v>0</v>
      </c>
      <c r="AL50" s="81">
        <f>IFERROR(VLOOKUP($A50,SETA!$A$2:$BB$840,AL$13,FALSE),"")</f>
        <v>0</v>
      </c>
      <c r="AM50" s="81">
        <f>IFERROR(VLOOKUP($A50,SETA!$A$2:$BB$840,AM$13,FALSE),"")</f>
        <v>0</v>
      </c>
      <c r="AN50" s="81">
        <f>IFERROR(VLOOKUP($A50,SETA!$A$2:$BB$840,AN$13,FALSE),"")</f>
        <v>0</v>
      </c>
      <c r="AO50" s="81">
        <f>IFERROR(VLOOKUP($A50,SETA!$A$2:$BB$840,AO$13,FALSE),"")</f>
        <v>10</v>
      </c>
      <c r="AP50" s="81">
        <f>IFERROR(VLOOKUP($A50,SETA!$A$2:$BB$840,AP$13,FALSE),"")</f>
        <v>0</v>
      </c>
      <c r="AQ50" s="81">
        <f>IFERROR(VLOOKUP($A50,SETA!$A$2:$BB$840,AQ$13,FALSE),"")</f>
        <v>0</v>
      </c>
      <c r="AR50" s="82">
        <f>IFERROR(VLOOKUP($A50,SETA!$A$2:$BB$840,AR$13,FALSE),"")</f>
        <v>43782.432638888888</v>
      </c>
      <c r="AS50" s="81" t="str">
        <f>IFERROR(VLOOKUP($A50,SETA!$A$2:$BB$840,AS$13,FALSE),"")</f>
        <v>Lote 3: Área de desarrollo de software</v>
      </c>
      <c r="AW50">
        <f t="shared" si="16"/>
        <v>3697</v>
      </c>
      <c r="AX50" s="6">
        <f t="shared" si="17"/>
        <v>160</v>
      </c>
      <c r="AY50" s="6">
        <f t="shared" si="18"/>
        <v>160</v>
      </c>
      <c r="AZ50" t="str">
        <f t="shared" si="19"/>
        <v>OK</v>
      </c>
    </row>
    <row r="51" spans="1:52" x14ac:dyDescent="0.25">
      <c r="A51" s="157"/>
      <c r="B51" s="185" t="str">
        <f>IFERROR(VLOOKUP($A51,SETA!$A$2:$BB$840,B$13,FALSE),"")</f>
        <v/>
      </c>
      <c r="C51" s="81" t="str">
        <f>IFERROR(VLOOKUP($A51,SETA!$A$2:$BB$840,C$13,FALSE),"")</f>
        <v/>
      </c>
      <c r="D51" s="81" t="str">
        <f>IFERROR(VLOOKUP($A51,SETA!$A$2:$BB$840,D$13,FALSE),"")</f>
        <v/>
      </c>
      <c r="E51" s="131"/>
      <c r="F51" s="132"/>
      <c r="G51" s="132"/>
      <c r="H51" s="133"/>
      <c r="I51" s="133"/>
      <c r="J51" s="118"/>
      <c r="K51" s="121"/>
      <c r="L51" s="122"/>
      <c r="M51" s="122"/>
      <c r="N51" s="67"/>
      <c r="O51" s="67"/>
      <c r="P51" s="117"/>
      <c r="Q51" s="99" t="str">
        <f t="shared" si="20"/>
        <v/>
      </c>
      <c r="R51" s="100" t="str">
        <f t="shared" si="21"/>
        <v/>
      </c>
      <c r="S51" s="100" t="str">
        <f t="shared" si="22"/>
        <v/>
      </c>
      <c r="T51" s="100" t="str">
        <f t="shared" si="23"/>
        <v/>
      </c>
      <c r="U51" s="100" t="str">
        <f t="shared" si="24"/>
        <v/>
      </c>
      <c r="V51" s="101" t="str">
        <f t="shared" si="25"/>
        <v/>
      </c>
      <c r="W51" s="95" t="str">
        <f t="shared" si="10"/>
        <v/>
      </c>
      <c r="X51" s="95" t="str">
        <f t="shared" si="11"/>
        <v/>
      </c>
      <c r="Y51" s="95" t="str">
        <f t="shared" si="12"/>
        <v/>
      </c>
      <c r="Z51" s="95" t="str">
        <f t="shared" si="13"/>
        <v/>
      </c>
      <c r="AA51" s="95" t="str">
        <f t="shared" si="14"/>
        <v/>
      </c>
      <c r="AB51" s="95" t="str">
        <f t="shared" si="15"/>
        <v/>
      </c>
      <c r="AC51" s="95" t="str">
        <f>IFERROR(VLOOKUP($A51,SETA!$A$2:$BB$840,AC$13,FALSE),"")</f>
        <v/>
      </c>
      <c r="AD51" s="95" t="str">
        <f>IFERROR(VLOOKUP($A51,SETA!$A$2:$BB$840,AD$13,FALSE),"")</f>
        <v/>
      </c>
      <c r="AE51" s="95" t="str">
        <f>IFERROR(VLOOKUP($A51,SETA!$A$2:$BB$840,AE$13,FALSE),"")</f>
        <v/>
      </c>
      <c r="AF51" s="81" t="str">
        <f>IFERROR(VLOOKUP($A51,SETA!$A$2:$BB$840,AF$13,FALSE),"")</f>
        <v/>
      </c>
      <c r="AG51" s="81" t="str">
        <f>IFERROR(VLOOKUP($A51,SETA!$A$2:$BB$840,AG$13,FALSE),"")</f>
        <v/>
      </c>
      <c r="AH51" s="81" t="str">
        <f>IFERROR(VLOOKUP($A51,SETA!$A$2:$BB$840,AH$13,FALSE),"")</f>
        <v/>
      </c>
      <c r="AI51" s="81" t="str">
        <f>IFERROR(VLOOKUP($A51,SETA!$A$2:$BB$840,AI$13,FALSE),"")</f>
        <v/>
      </c>
      <c r="AJ51" s="81" t="str">
        <f>IFERROR(VLOOKUP($A51,SETA!$A$2:$BB$840,AJ$13,FALSE),"")</f>
        <v/>
      </c>
      <c r="AK51" s="81" t="str">
        <f>IFERROR(VLOOKUP($A51,SETA!$A$2:$BB$840,AK$13,FALSE),"")</f>
        <v/>
      </c>
      <c r="AL51" s="81" t="str">
        <f>IFERROR(VLOOKUP($A51,SETA!$A$2:$BB$840,AL$13,FALSE),"")</f>
        <v/>
      </c>
      <c r="AM51" s="81" t="str">
        <f>IFERROR(VLOOKUP($A51,SETA!$A$2:$BB$840,AM$13,FALSE),"")</f>
        <v/>
      </c>
      <c r="AN51" s="81" t="str">
        <f>IFERROR(VLOOKUP($A51,SETA!$A$2:$BB$840,AN$13,FALSE),"")</f>
        <v/>
      </c>
      <c r="AO51" s="81" t="str">
        <f>IFERROR(VLOOKUP($A51,SETA!$A$2:$BB$840,AO$13,FALSE),"")</f>
        <v/>
      </c>
      <c r="AP51" s="81" t="str">
        <f>IFERROR(VLOOKUP($A51,SETA!$A$2:$BB$840,AP$13,FALSE),"")</f>
        <v/>
      </c>
      <c r="AQ51" s="81" t="str">
        <f>IFERROR(VLOOKUP($A51,SETA!$A$2:$BB$840,AQ$13,FALSE),"")</f>
        <v/>
      </c>
      <c r="AR51" s="82" t="str">
        <f>IFERROR(VLOOKUP($A51,SETA!$A$2:$BB$840,AR$13,FALSE),"")</f>
        <v/>
      </c>
      <c r="AS51" s="81" t="str">
        <f>IFERROR(VLOOKUP($A51,SETA!$A$2:$BB$840,AS$13,FALSE),"")</f>
        <v/>
      </c>
      <c r="AW51">
        <f t="shared" si="16"/>
        <v>0</v>
      </c>
      <c r="AX51" s="6">
        <f t="shared" si="17"/>
        <v>0</v>
      </c>
      <c r="AY51" s="6">
        <f t="shared" si="18"/>
        <v>0</v>
      </c>
      <c r="AZ51" t="str">
        <f t="shared" si="19"/>
        <v>OK</v>
      </c>
    </row>
    <row r="52" spans="1:52" x14ac:dyDescent="0.25">
      <c r="B52" s="185" t="str">
        <f>IFERROR(VLOOKUP($A52,SETA!$A$2:$BB$840,B$13,FALSE),"")</f>
        <v/>
      </c>
      <c r="C52" s="81" t="str">
        <f>IFERROR(VLOOKUP($A52,SETA!$A$2:$BB$840,C$13,FALSE),"")</f>
        <v/>
      </c>
      <c r="D52" s="81" t="str">
        <f>IFERROR(VLOOKUP($A52,SETA!$A$2:$BB$840,D$13,FALSE),"")</f>
        <v/>
      </c>
      <c r="E52" s="131"/>
      <c r="F52" s="132"/>
      <c r="G52" s="132"/>
      <c r="H52" s="133"/>
      <c r="I52" s="133"/>
      <c r="J52" s="118"/>
      <c r="K52" s="121"/>
      <c r="L52" s="122"/>
      <c r="M52" s="122"/>
      <c r="N52" s="67"/>
      <c r="O52" s="67"/>
      <c r="P52" s="117"/>
      <c r="Q52" s="99" t="str">
        <f t="shared" si="20"/>
        <v/>
      </c>
      <c r="R52" s="100" t="str">
        <f t="shared" si="21"/>
        <v/>
      </c>
      <c r="S52" s="100" t="str">
        <f t="shared" si="22"/>
        <v/>
      </c>
      <c r="T52" s="100" t="str">
        <f t="shared" si="23"/>
        <v/>
      </c>
      <c r="U52" s="100" t="str">
        <f t="shared" si="24"/>
        <v/>
      </c>
      <c r="V52" s="101" t="str">
        <f t="shared" si="25"/>
        <v/>
      </c>
      <c r="W52" s="95" t="str">
        <f t="shared" si="10"/>
        <v/>
      </c>
      <c r="X52" s="95" t="str">
        <f t="shared" si="11"/>
        <v/>
      </c>
      <c r="Y52" s="95" t="str">
        <f t="shared" si="12"/>
        <v/>
      </c>
      <c r="Z52" s="95" t="str">
        <f t="shared" si="13"/>
        <v/>
      </c>
      <c r="AA52" s="95" t="str">
        <f t="shared" si="14"/>
        <v/>
      </c>
      <c r="AB52" s="95" t="str">
        <f t="shared" si="15"/>
        <v/>
      </c>
      <c r="AC52" s="95" t="str">
        <f>IFERROR(VLOOKUP($A52,SETA!$A$2:$BB$840,AC$13,FALSE),"")</f>
        <v/>
      </c>
      <c r="AD52" s="95" t="str">
        <f>IFERROR(VLOOKUP($A52,SETA!$A$2:$BB$840,AD$13,FALSE),"")</f>
        <v/>
      </c>
      <c r="AE52" s="95" t="str">
        <f>IFERROR(VLOOKUP($A52,SETA!$A$2:$BB$840,AE$13,FALSE),"")</f>
        <v/>
      </c>
      <c r="AF52" s="81" t="str">
        <f>IFERROR(VLOOKUP($A52,SETA!$A$2:$BB$840,AF$13,FALSE),"")</f>
        <v/>
      </c>
      <c r="AG52" s="81" t="str">
        <f>IFERROR(VLOOKUP($A52,SETA!$A$2:$BB$840,AG$13,FALSE),"")</f>
        <v/>
      </c>
      <c r="AH52" s="81" t="str">
        <f>IFERROR(VLOOKUP($A52,SETA!$A$2:$BB$840,AH$13,FALSE),"")</f>
        <v/>
      </c>
      <c r="AI52" s="81" t="str">
        <f>IFERROR(VLOOKUP($A52,SETA!$A$2:$BB$840,AI$13,FALSE),"")</f>
        <v/>
      </c>
      <c r="AJ52" s="81" t="str">
        <f>IFERROR(VLOOKUP($A52,SETA!$A$2:$BB$840,AJ$13,FALSE),"")</f>
        <v/>
      </c>
      <c r="AK52" s="81" t="str">
        <f>IFERROR(VLOOKUP($A52,SETA!$A$2:$BB$840,AK$13,FALSE),"")</f>
        <v/>
      </c>
      <c r="AL52" s="81" t="str">
        <f>IFERROR(VLOOKUP($A52,SETA!$A$2:$BB$840,AL$13,FALSE),"")</f>
        <v/>
      </c>
      <c r="AM52" s="81" t="str">
        <f>IFERROR(VLOOKUP($A52,SETA!$A$2:$BB$840,AM$13,FALSE),"")</f>
        <v/>
      </c>
      <c r="AN52" s="81" t="str">
        <f>IFERROR(VLOOKUP($A52,SETA!$A$2:$BB$840,AN$13,FALSE),"")</f>
        <v/>
      </c>
      <c r="AO52" s="81" t="str">
        <f>IFERROR(VLOOKUP($A52,SETA!$A$2:$BB$840,AO$13,FALSE),"")</f>
        <v/>
      </c>
      <c r="AP52" s="81" t="str">
        <f>IFERROR(VLOOKUP($A52,SETA!$A$2:$BB$840,AP$13,FALSE),"")</f>
        <v/>
      </c>
      <c r="AQ52" s="81" t="str">
        <f>IFERROR(VLOOKUP($A52,SETA!$A$2:$BB$840,AQ$13,FALSE),"")</f>
        <v/>
      </c>
      <c r="AR52" s="82" t="str">
        <f>IFERROR(VLOOKUP($A52,SETA!$A$2:$BB$840,AR$13,FALSE),"")</f>
        <v/>
      </c>
      <c r="AS52" s="81" t="str">
        <f>IFERROR(VLOOKUP($A52,SETA!$A$2:$BB$840,AS$13,FALSE),"")</f>
        <v/>
      </c>
      <c r="AW52">
        <f t="shared" si="16"/>
        <v>0</v>
      </c>
      <c r="AX52" s="6">
        <f t="shared" si="17"/>
        <v>0</v>
      </c>
      <c r="AY52" s="6">
        <f t="shared" si="18"/>
        <v>0</v>
      </c>
      <c r="AZ52" t="str">
        <f t="shared" si="19"/>
        <v>OK</v>
      </c>
    </row>
    <row r="53" spans="1:52" x14ac:dyDescent="0.25">
      <c r="B53" s="185" t="str">
        <f>IFERROR(VLOOKUP($A53,SETA!$A$2:$BB$840,B$13,FALSE),"")</f>
        <v/>
      </c>
      <c r="C53" s="81" t="str">
        <f>IFERROR(VLOOKUP($A53,SETA!$A$2:$BB$840,C$13,FALSE),"")</f>
        <v/>
      </c>
      <c r="D53" s="81" t="str">
        <f>IFERROR(VLOOKUP($A53,SETA!$A$2:$BB$840,D$13,FALSE),"")</f>
        <v/>
      </c>
      <c r="E53" s="131"/>
      <c r="F53" s="132"/>
      <c r="G53" s="132"/>
      <c r="H53" s="133"/>
      <c r="I53" s="133"/>
      <c r="J53" s="118"/>
      <c r="K53" s="121"/>
      <c r="L53" s="122"/>
      <c r="M53" s="122"/>
      <c r="N53" s="67"/>
      <c r="O53" s="67"/>
      <c r="P53" s="117"/>
      <c r="Q53" s="99" t="str">
        <f t="shared" si="20"/>
        <v/>
      </c>
      <c r="R53" s="100" t="str">
        <f t="shared" si="21"/>
        <v/>
      </c>
      <c r="S53" s="100" t="str">
        <f t="shared" si="22"/>
        <v/>
      </c>
      <c r="T53" s="100" t="str">
        <f t="shared" si="23"/>
        <v/>
      </c>
      <c r="U53" s="100" t="str">
        <f t="shared" si="24"/>
        <v/>
      </c>
      <c r="V53" s="101" t="str">
        <f t="shared" si="25"/>
        <v/>
      </c>
      <c r="W53" s="95" t="str">
        <f t="shared" si="10"/>
        <v/>
      </c>
      <c r="X53" s="95" t="str">
        <f t="shared" si="11"/>
        <v/>
      </c>
      <c r="Y53" s="95" t="str">
        <f t="shared" si="12"/>
        <v/>
      </c>
      <c r="Z53" s="95" t="str">
        <f t="shared" si="13"/>
        <v/>
      </c>
      <c r="AA53" s="95" t="str">
        <f t="shared" si="14"/>
        <v/>
      </c>
      <c r="AB53" s="95" t="str">
        <f t="shared" si="15"/>
        <v/>
      </c>
      <c r="AC53" s="95" t="str">
        <f>IFERROR(VLOOKUP($A53,SETA!$A$2:$BB$840,AC$13,FALSE),"")</f>
        <v/>
      </c>
      <c r="AD53" s="95" t="str">
        <f>IFERROR(VLOOKUP($A53,SETA!$A$2:$BB$840,AD$13,FALSE),"")</f>
        <v/>
      </c>
      <c r="AE53" s="95" t="str">
        <f>IFERROR(VLOOKUP($A53,SETA!$A$2:$BB$840,AE$13,FALSE),"")</f>
        <v/>
      </c>
      <c r="AF53" s="81" t="str">
        <f>IFERROR(VLOOKUP($A53,SETA!$A$2:$BB$840,AF$13,FALSE),"")</f>
        <v/>
      </c>
      <c r="AG53" s="81" t="str">
        <f>IFERROR(VLOOKUP($A53,SETA!$A$2:$BB$840,AG$13,FALSE),"")</f>
        <v/>
      </c>
      <c r="AH53" s="81" t="str">
        <f>IFERROR(VLOOKUP($A53,SETA!$A$2:$BB$840,AH$13,FALSE),"")</f>
        <v/>
      </c>
      <c r="AI53" s="81" t="str">
        <f>IFERROR(VLOOKUP($A53,SETA!$A$2:$BB$840,AI$13,FALSE),"")</f>
        <v/>
      </c>
      <c r="AJ53" s="81" t="str">
        <f>IFERROR(VLOOKUP($A53,SETA!$A$2:$BB$840,AJ$13,FALSE),"")</f>
        <v/>
      </c>
      <c r="AK53" s="81" t="str">
        <f>IFERROR(VLOOKUP($A53,SETA!$A$2:$BB$840,AK$13,FALSE),"")</f>
        <v/>
      </c>
      <c r="AL53" s="81" t="str">
        <f>IFERROR(VLOOKUP($A53,SETA!$A$2:$BB$840,AL$13,FALSE),"")</f>
        <v/>
      </c>
      <c r="AM53" s="81" t="str">
        <f>IFERROR(VLOOKUP($A53,SETA!$A$2:$BB$840,AM$13,FALSE),"")</f>
        <v/>
      </c>
      <c r="AN53" s="81" t="str">
        <f>IFERROR(VLOOKUP($A53,SETA!$A$2:$BB$840,AN$13,FALSE),"")</f>
        <v/>
      </c>
      <c r="AO53" s="81" t="str">
        <f>IFERROR(VLOOKUP($A53,SETA!$A$2:$BB$840,AO$13,FALSE),"")</f>
        <v/>
      </c>
      <c r="AP53" s="81" t="str">
        <f>IFERROR(VLOOKUP($A53,SETA!$A$2:$BB$840,AP$13,FALSE),"")</f>
        <v/>
      </c>
      <c r="AQ53" s="81" t="str">
        <f>IFERROR(VLOOKUP($A53,SETA!$A$2:$BB$840,AQ$13,FALSE),"")</f>
        <v/>
      </c>
      <c r="AR53" s="82" t="str">
        <f>IFERROR(VLOOKUP($A53,SETA!$A$2:$BB$840,AR$13,FALSE),"")</f>
        <v/>
      </c>
      <c r="AS53" s="81" t="str">
        <f>IFERROR(VLOOKUP($A53,SETA!$A$2:$BB$840,AS$13,FALSE),"")</f>
        <v/>
      </c>
      <c r="AW53">
        <f t="shared" si="16"/>
        <v>0</v>
      </c>
      <c r="AX53" s="6">
        <f t="shared" si="17"/>
        <v>0</v>
      </c>
      <c r="AY53" s="6">
        <f t="shared" si="18"/>
        <v>0</v>
      </c>
      <c r="AZ53" t="str">
        <f t="shared" si="19"/>
        <v>OK</v>
      </c>
    </row>
    <row r="54" spans="1:52" x14ac:dyDescent="0.25">
      <c r="B54" s="185" t="str">
        <f>IFERROR(VLOOKUP($A54,SETA!$A$2:$BB$840,B$13,FALSE),"")</f>
        <v/>
      </c>
      <c r="C54" s="81" t="str">
        <f>IFERROR(VLOOKUP($A54,SETA!$A$2:$BB$840,C$13,FALSE),"")</f>
        <v/>
      </c>
      <c r="D54" s="81" t="str">
        <f>IFERROR(VLOOKUP($A54,SETA!$A$2:$BB$840,D$13,FALSE),"")</f>
        <v/>
      </c>
      <c r="E54" s="131"/>
      <c r="F54" s="132"/>
      <c r="G54" s="132"/>
      <c r="H54" s="133"/>
      <c r="I54" s="133"/>
      <c r="J54" s="118"/>
      <c r="K54" s="121"/>
      <c r="L54" s="122"/>
      <c r="M54" s="122"/>
      <c r="N54" s="67"/>
      <c r="O54" s="67"/>
      <c r="P54" s="117"/>
      <c r="Q54" s="99" t="str">
        <f t="shared" si="20"/>
        <v/>
      </c>
      <c r="R54" s="100" t="str">
        <f t="shared" si="21"/>
        <v/>
      </c>
      <c r="S54" s="100" t="str">
        <f t="shared" si="22"/>
        <v/>
      </c>
      <c r="T54" s="100" t="str">
        <f t="shared" si="23"/>
        <v/>
      </c>
      <c r="U54" s="100" t="str">
        <f t="shared" si="24"/>
        <v/>
      </c>
      <c r="V54" s="101" t="str">
        <f t="shared" si="25"/>
        <v/>
      </c>
      <c r="W54" s="95" t="str">
        <f t="shared" si="10"/>
        <v/>
      </c>
      <c r="X54" s="95" t="str">
        <f t="shared" si="11"/>
        <v/>
      </c>
      <c r="Y54" s="95" t="str">
        <f t="shared" si="12"/>
        <v/>
      </c>
      <c r="Z54" s="95" t="str">
        <f t="shared" si="13"/>
        <v/>
      </c>
      <c r="AA54" s="95" t="str">
        <f t="shared" si="14"/>
        <v/>
      </c>
      <c r="AB54" s="95" t="str">
        <f t="shared" si="15"/>
        <v/>
      </c>
      <c r="AC54" s="95" t="str">
        <f>IFERROR(VLOOKUP($A54,SETA!$A$2:$BB$840,AC$13,FALSE),"")</f>
        <v/>
      </c>
      <c r="AD54" s="95" t="str">
        <f>IFERROR(VLOOKUP($A54,SETA!$A$2:$BB$840,AD$13,FALSE),"")</f>
        <v/>
      </c>
      <c r="AE54" s="95" t="str">
        <f>IFERROR(VLOOKUP($A54,SETA!$A$2:$BB$840,AE$13,FALSE),"")</f>
        <v/>
      </c>
      <c r="AF54" s="81" t="str">
        <f>IFERROR(VLOOKUP($A54,SETA!$A$2:$BB$840,AF$13,FALSE),"")</f>
        <v/>
      </c>
      <c r="AG54" s="81" t="str">
        <f>IFERROR(VLOOKUP($A54,SETA!$A$2:$BB$840,AG$13,FALSE),"")</f>
        <v/>
      </c>
      <c r="AH54" s="81" t="str">
        <f>IFERROR(VLOOKUP($A54,SETA!$A$2:$BB$840,AH$13,FALSE),"")</f>
        <v/>
      </c>
      <c r="AI54" s="81" t="str">
        <f>IFERROR(VLOOKUP($A54,SETA!$A$2:$BB$840,AI$13,FALSE),"")</f>
        <v/>
      </c>
      <c r="AJ54" s="81" t="str">
        <f>IFERROR(VLOOKUP($A54,SETA!$A$2:$BB$840,AJ$13,FALSE),"")</f>
        <v/>
      </c>
      <c r="AK54" s="81" t="str">
        <f>IFERROR(VLOOKUP($A54,SETA!$A$2:$BB$840,AK$13,FALSE),"")</f>
        <v/>
      </c>
      <c r="AL54" s="81" t="str">
        <f>IFERROR(VLOOKUP($A54,SETA!$A$2:$BB$840,AL$13,FALSE),"")</f>
        <v/>
      </c>
      <c r="AM54" s="81" t="str">
        <f>IFERROR(VLOOKUP($A54,SETA!$A$2:$BB$840,AM$13,FALSE),"")</f>
        <v/>
      </c>
      <c r="AN54" s="81" t="str">
        <f>IFERROR(VLOOKUP($A54,SETA!$A$2:$BB$840,AN$13,FALSE),"")</f>
        <v/>
      </c>
      <c r="AO54" s="81" t="str">
        <f>IFERROR(VLOOKUP($A54,SETA!$A$2:$BB$840,AO$13,FALSE),"")</f>
        <v/>
      </c>
      <c r="AP54" s="81" t="str">
        <f>IFERROR(VLOOKUP($A54,SETA!$A$2:$BB$840,AP$13,FALSE),"")</f>
        <v/>
      </c>
      <c r="AQ54" s="81" t="str">
        <f>IFERROR(VLOOKUP($A54,SETA!$A$2:$BB$840,AQ$13,FALSE),"")</f>
        <v/>
      </c>
      <c r="AR54" s="82" t="str">
        <f>IFERROR(VLOOKUP($A54,SETA!$A$2:$BB$840,AR$13,FALSE),"")</f>
        <v/>
      </c>
      <c r="AS54" s="81" t="str">
        <f>IFERROR(VLOOKUP($A54,SETA!$A$2:$BB$840,AS$13,FALSE),"")</f>
        <v/>
      </c>
      <c r="AW54">
        <f t="shared" si="16"/>
        <v>0</v>
      </c>
      <c r="AX54" s="6">
        <f t="shared" si="17"/>
        <v>0</v>
      </c>
      <c r="AY54" s="6">
        <f t="shared" si="18"/>
        <v>0</v>
      </c>
      <c r="AZ54" t="str">
        <f t="shared" si="19"/>
        <v>OK</v>
      </c>
    </row>
    <row r="55" spans="1:52" x14ac:dyDescent="0.25">
      <c r="B55" s="185" t="str">
        <f>IFERROR(VLOOKUP($A55,SETA!$A$2:$BB$840,B$13,FALSE),"")</f>
        <v/>
      </c>
      <c r="C55" s="81" t="str">
        <f>IFERROR(VLOOKUP($A55,SETA!$A$2:$BB$840,C$13,FALSE),"")</f>
        <v/>
      </c>
      <c r="D55" s="81" t="str">
        <f>IFERROR(VLOOKUP($A55,SETA!$A$2:$BB$840,D$13,FALSE),"")</f>
        <v/>
      </c>
      <c r="E55" s="131"/>
      <c r="F55" s="132"/>
      <c r="G55" s="132"/>
      <c r="H55" s="133"/>
      <c r="I55" s="133"/>
      <c r="J55" s="118"/>
      <c r="K55" s="121"/>
      <c r="L55" s="122"/>
      <c r="M55" s="122"/>
      <c r="N55" s="67"/>
      <c r="O55" s="67"/>
      <c r="P55" s="117"/>
      <c r="Q55" s="99" t="str">
        <f t="shared" si="20"/>
        <v/>
      </c>
      <c r="R55" s="100" t="str">
        <f t="shared" si="21"/>
        <v/>
      </c>
      <c r="S55" s="100" t="str">
        <f t="shared" si="22"/>
        <v/>
      </c>
      <c r="T55" s="100" t="str">
        <f t="shared" si="23"/>
        <v/>
      </c>
      <c r="U55" s="100" t="str">
        <f t="shared" si="24"/>
        <v/>
      </c>
      <c r="V55" s="101" t="str">
        <f t="shared" si="25"/>
        <v/>
      </c>
      <c r="W55" s="95" t="str">
        <f t="shared" si="10"/>
        <v/>
      </c>
      <c r="X55" s="95" t="str">
        <f t="shared" si="11"/>
        <v/>
      </c>
      <c r="Y55" s="95" t="str">
        <f t="shared" si="12"/>
        <v/>
      </c>
      <c r="Z55" s="95" t="str">
        <f t="shared" si="13"/>
        <v/>
      </c>
      <c r="AA55" s="95" t="str">
        <f t="shared" si="14"/>
        <v/>
      </c>
      <c r="AB55" s="95" t="str">
        <f t="shared" si="15"/>
        <v/>
      </c>
      <c r="AC55" s="95" t="str">
        <f>IFERROR(VLOOKUP($A55,SETA!$A$2:$BB$840,AC$13,FALSE),"")</f>
        <v/>
      </c>
      <c r="AD55" s="95" t="str">
        <f>IFERROR(VLOOKUP($A55,SETA!$A$2:$BB$840,AD$13,FALSE),"")</f>
        <v/>
      </c>
      <c r="AE55" s="95" t="str">
        <f>IFERROR(VLOOKUP($A55,SETA!$A$2:$BB$840,AE$13,FALSE),"")</f>
        <v/>
      </c>
      <c r="AF55" s="81" t="str">
        <f>IFERROR(VLOOKUP($A55,SETA!$A$2:$BB$840,AF$13,FALSE),"")</f>
        <v/>
      </c>
      <c r="AG55" s="81" t="str">
        <f>IFERROR(VLOOKUP($A55,SETA!$A$2:$BB$840,AG$13,FALSE),"")</f>
        <v/>
      </c>
      <c r="AH55" s="81" t="str">
        <f>IFERROR(VLOOKUP($A55,SETA!$A$2:$BB$840,AH$13,FALSE),"")</f>
        <v/>
      </c>
      <c r="AI55" s="81" t="str">
        <f>IFERROR(VLOOKUP($A55,SETA!$A$2:$BB$840,AI$13,FALSE),"")</f>
        <v/>
      </c>
      <c r="AJ55" s="81" t="str">
        <f>IFERROR(VLOOKUP($A55,SETA!$A$2:$BB$840,AJ$13,FALSE),"")</f>
        <v/>
      </c>
      <c r="AK55" s="81" t="str">
        <f>IFERROR(VLOOKUP($A55,SETA!$A$2:$BB$840,AK$13,FALSE),"")</f>
        <v/>
      </c>
      <c r="AL55" s="81" t="str">
        <f>IFERROR(VLOOKUP($A55,SETA!$A$2:$BB$840,AL$13,FALSE),"")</f>
        <v/>
      </c>
      <c r="AM55" s="81" t="str">
        <f>IFERROR(VLOOKUP($A55,SETA!$A$2:$BB$840,AM$13,FALSE),"")</f>
        <v/>
      </c>
      <c r="AN55" s="81" t="str">
        <f>IFERROR(VLOOKUP($A55,SETA!$A$2:$BB$840,AN$13,FALSE),"")</f>
        <v/>
      </c>
      <c r="AO55" s="81" t="str">
        <f>IFERROR(VLOOKUP($A55,SETA!$A$2:$BB$840,AO$13,FALSE),"")</f>
        <v/>
      </c>
      <c r="AP55" s="81" t="str">
        <f>IFERROR(VLOOKUP($A55,SETA!$A$2:$BB$840,AP$13,FALSE),"")</f>
        <v/>
      </c>
      <c r="AQ55" s="81" t="str">
        <f>IFERROR(VLOOKUP($A55,SETA!$A$2:$BB$840,AQ$13,FALSE),"")</f>
        <v/>
      </c>
      <c r="AR55" s="82" t="str">
        <f>IFERROR(VLOOKUP($A55,SETA!$A$2:$BB$840,AR$13,FALSE),"")</f>
        <v/>
      </c>
      <c r="AS55" s="81" t="str">
        <f>IFERROR(VLOOKUP($A55,SETA!$A$2:$BB$840,AS$13,FALSE),"")</f>
        <v/>
      </c>
      <c r="AW55">
        <f t="shared" si="16"/>
        <v>0</v>
      </c>
      <c r="AX55" s="6">
        <f t="shared" si="17"/>
        <v>0</v>
      </c>
      <c r="AY55" s="6">
        <f t="shared" si="18"/>
        <v>0</v>
      </c>
      <c r="AZ55" t="str">
        <f t="shared" si="19"/>
        <v>OK</v>
      </c>
    </row>
    <row r="56" spans="1:52" x14ac:dyDescent="0.25">
      <c r="B56" s="185">
        <v>199</v>
      </c>
      <c r="C56" s="81" t="str">
        <f>IFERROR(VLOOKUP($A56,SETA!$A$2:$BB$840,C$13,FALSE),"")</f>
        <v/>
      </c>
      <c r="D56" s="81" t="str">
        <f>IFERROR(VLOOKUP($A56,SETA!$A$2:$BB$840,D$13,FALSE),"")</f>
        <v/>
      </c>
      <c r="E56" s="131"/>
      <c r="F56" s="132"/>
      <c r="G56" s="132"/>
      <c r="H56" s="133"/>
      <c r="I56" s="133"/>
      <c r="J56" s="118"/>
      <c r="K56" s="121"/>
      <c r="L56" s="122"/>
      <c r="M56" s="122"/>
      <c r="N56" s="67"/>
      <c r="O56" s="67"/>
      <c r="P56" s="117"/>
      <c r="Q56" s="99" t="str">
        <f t="shared" si="20"/>
        <v/>
      </c>
      <c r="R56" s="100" t="str">
        <f t="shared" si="21"/>
        <v/>
      </c>
      <c r="S56" s="100" t="str">
        <f t="shared" si="22"/>
        <v/>
      </c>
      <c r="T56" s="100" t="str">
        <f t="shared" si="23"/>
        <v/>
      </c>
      <c r="U56" s="100" t="str">
        <f t="shared" si="24"/>
        <v/>
      </c>
      <c r="V56" s="101" t="str">
        <f t="shared" si="25"/>
        <v/>
      </c>
      <c r="W56" s="95" t="str">
        <f t="shared" si="10"/>
        <v/>
      </c>
      <c r="X56" s="95" t="str">
        <f t="shared" si="11"/>
        <v/>
      </c>
      <c r="Y56" s="95" t="str">
        <f t="shared" si="12"/>
        <v/>
      </c>
      <c r="Z56" s="95" t="str">
        <f t="shared" si="13"/>
        <v/>
      </c>
      <c r="AA56" s="95" t="str">
        <f t="shared" si="14"/>
        <v/>
      </c>
      <c r="AB56" s="95" t="str">
        <f t="shared" si="15"/>
        <v/>
      </c>
      <c r="AC56" s="95" t="str">
        <f>IFERROR(VLOOKUP($A56,SETA!$A$2:$BB$840,AC$13,FALSE),"")</f>
        <v/>
      </c>
      <c r="AD56" s="95" t="str">
        <f>IFERROR(VLOOKUP($A56,SETA!$A$2:$BB$840,AD$13,FALSE),"")</f>
        <v/>
      </c>
      <c r="AE56" s="95" t="str">
        <f>IFERROR(VLOOKUP($A56,SETA!$A$2:$BB$840,AE$13,FALSE),"")</f>
        <v/>
      </c>
      <c r="AF56" s="81" t="str">
        <f>IFERROR(VLOOKUP($A56,SETA!$A$2:$BB$840,AF$13,FALSE),"")</f>
        <v/>
      </c>
      <c r="AG56" s="81" t="str">
        <f>IFERROR(VLOOKUP($A56,SETA!$A$2:$BB$840,AG$13,FALSE),"")</f>
        <v/>
      </c>
      <c r="AH56" s="81" t="str">
        <f>IFERROR(VLOOKUP($A56,SETA!$A$2:$BB$840,AH$13,FALSE),"")</f>
        <v/>
      </c>
      <c r="AI56" s="81" t="str">
        <f>IFERROR(VLOOKUP($A56,SETA!$A$2:$BB$840,AI$13,FALSE),"")</f>
        <v/>
      </c>
      <c r="AJ56" s="81" t="str">
        <f>IFERROR(VLOOKUP($A56,SETA!$A$2:$BB$840,AJ$13,FALSE),"")</f>
        <v/>
      </c>
      <c r="AK56" s="81" t="str">
        <f>IFERROR(VLOOKUP($A56,SETA!$A$2:$BB$840,AK$13,FALSE),"")</f>
        <v/>
      </c>
      <c r="AL56" s="81" t="str">
        <f>IFERROR(VLOOKUP($A56,SETA!$A$2:$BB$840,AL$13,FALSE),"")</f>
        <v/>
      </c>
      <c r="AM56" s="81" t="str">
        <f>IFERROR(VLOOKUP($A56,SETA!$A$2:$BB$840,AM$13,FALSE),"")</f>
        <v/>
      </c>
      <c r="AN56" s="81" t="str">
        <f>IFERROR(VLOOKUP($A56,SETA!$A$2:$BB$840,AN$13,FALSE),"")</f>
        <v/>
      </c>
      <c r="AO56" s="81" t="str">
        <f>IFERROR(VLOOKUP($A56,SETA!$A$2:$BB$840,AO$13,FALSE),"")</f>
        <v/>
      </c>
      <c r="AP56" s="81" t="str">
        <f>IFERROR(VLOOKUP($A56,SETA!$A$2:$BB$840,AP$13,FALSE),"")</f>
        <v/>
      </c>
      <c r="AQ56" s="81" t="str">
        <f>IFERROR(VLOOKUP($A56,SETA!$A$2:$BB$840,AQ$13,FALSE),"")</f>
        <v/>
      </c>
      <c r="AR56" s="82" t="str">
        <f>IFERROR(VLOOKUP($A56,SETA!$A$2:$BB$840,AR$13,FALSE),"")</f>
        <v/>
      </c>
      <c r="AS56" s="81" t="str">
        <f>IFERROR(VLOOKUP($A56,SETA!$A$2:$BB$840,AS$13,FALSE),"")</f>
        <v/>
      </c>
      <c r="AW56">
        <f t="shared" si="16"/>
        <v>0</v>
      </c>
      <c r="AX56" s="6">
        <f t="shared" si="17"/>
        <v>0</v>
      </c>
      <c r="AY56" s="6">
        <f t="shared" si="18"/>
        <v>0</v>
      </c>
      <c r="AZ56" t="str">
        <f t="shared" si="19"/>
        <v>OK</v>
      </c>
    </row>
    <row r="57" spans="1:52" x14ac:dyDescent="0.25">
      <c r="B57" s="185">
        <v>308</v>
      </c>
      <c r="C57" s="81" t="str">
        <f>IFERROR(VLOOKUP($A57,SETA!$A$2:$BB$840,C$13,FALSE),"")</f>
        <v/>
      </c>
      <c r="D57" s="81" t="str">
        <f>IFERROR(VLOOKUP($A57,SETA!$A$2:$BB$840,D$13,FALSE),"")</f>
        <v/>
      </c>
      <c r="E57" s="131"/>
      <c r="F57" s="132"/>
      <c r="G57" s="132"/>
      <c r="H57" s="133"/>
      <c r="I57" s="133"/>
      <c r="J57" s="118"/>
      <c r="K57" s="121"/>
      <c r="L57" s="122"/>
      <c r="M57" s="122"/>
      <c r="N57" s="67"/>
      <c r="O57" s="67"/>
      <c r="P57" s="117"/>
      <c r="Q57" s="99" t="str">
        <f t="shared" si="20"/>
        <v/>
      </c>
      <c r="R57" s="100" t="str">
        <f t="shared" si="21"/>
        <v/>
      </c>
      <c r="S57" s="100" t="str">
        <f t="shared" si="22"/>
        <v/>
      </c>
      <c r="T57" s="100" t="str">
        <f t="shared" si="23"/>
        <v/>
      </c>
      <c r="U57" s="100" t="str">
        <f t="shared" si="24"/>
        <v/>
      </c>
      <c r="V57" s="101" t="str">
        <f t="shared" si="25"/>
        <v/>
      </c>
      <c r="W57" s="95" t="str">
        <f t="shared" si="10"/>
        <v/>
      </c>
      <c r="X57" s="95" t="str">
        <f t="shared" si="11"/>
        <v/>
      </c>
      <c r="Y57" s="95" t="str">
        <f t="shared" si="12"/>
        <v/>
      </c>
      <c r="Z57" s="95" t="str">
        <f t="shared" si="13"/>
        <v/>
      </c>
      <c r="AA57" s="95" t="str">
        <f t="shared" si="14"/>
        <v/>
      </c>
      <c r="AB57" s="95" t="str">
        <f t="shared" si="15"/>
        <v/>
      </c>
      <c r="AC57" s="95" t="str">
        <f>IFERROR(VLOOKUP($A57,SETA!$A$2:$BB$840,AC$13,FALSE),"")</f>
        <v/>
      </c>
      <c r="AD57" s="95" t="str">
        <f>IFERROR(VLOOKUP($A57,SETA!$A$2:$BB$840,AD$13,FALSE),"")</f>
        <v/>
      </c>
      <c r="AE57" s="95" t="str">
        <f>IFERROR(VLOOKUP($A57,SETA!$A$2:$BB$840,AE$13,FALSE),"")</f>
        <v/>
      </c>
      <c r="AF57" s="81" t="str">
        <f>IFERROR(VLOOKUP($A57,SETA!$A$2:$BB$840,AF$13,FALSE),"")</f>
        <v/>
      </c>
      <c r="AG57" s="81" t="str">
        <f>IFERROR(VLOOKUP($A57,SETA!$A$2:$BB$840,AG$13,FALSE),"")</f>
        <v/>
      </c>
      <c r="AH57" s="81" t="str">
        <f>IFERROR(VLOOKUP($A57,SETA!$A$2:$BB$840,AH$13,FALSE),"")</f>
        <v/>
      </c>
      <c r="AI57" s="81" t="str">
        <f>IFERROR(VLOOKUP($A57,SETA!$A$2:$BB$840,AI$13,FALSE),"")</f>
        <v/>
      </c>
      <c r="AJ57" s="81" t="str">
        <f>IFERROR(VLOOKUP($A57,SETA!$A$2:$BB$840,AJ$13,FALSE),"")</f>
        <v/>
      </c>
      <c r="AK57" s="81" t="str">
        <f>IFERROR(VLOOKUP($A57,SETA!$A$2:$BB$840,AK$13,FALSE),"")</f>
        <v/>
      </c>
      <c r="AL57" s="81" t="str">
        <f>IFERROR(VLOOKUP($A57,SETA!$A$2:$BB$840,AL$13,FALSE),"")</f>
        <v/>
      </c>
      <c r="AM57" s="81" t="str">
        <f>IFERROR(VLOOKUP($A57,SETA!$A$2:$BB$840,AM$13,FALSE),"")</f>
        <v/>
      </c>
      <c r="AN57" s="81" t="str">
        <f>IFERROR(VLOOKUP($A57,SETA!$A$2:$BB$840,AN$13,FALSE),"")</f>
        <v/>
      </c>
      <c r="AO57" s="81" t="str">
        <f>IFERROR(VLOOKUP($A57,SETA!$A$2:$BB$840,AO$13,FALSE),"")</f>
        <v/>
      </c>
      <c r="AP57" s="81" t="str">
        <f>IFERROR(VLOOKUP($A57,SETA!$A$2:$BB$840,AP$13,FALSE),"")</f>
        <v/>
      </c>
      <c r="AQ57" s="81" t="str">
        <f>IFERROR(VLOOKUP($A57,SETA!$A$2:$BB$840,AQ$13,FALSE),"")</f>
        <v/>
      </c>
      <c r="AR57" s="82" t="str">
        <f>IFERROR(VLOOKUP($A57,SETA!$A$2:$BB$840,AR$13,FALSE),"")</f>
        <v/>
      </c>
      <c r="AS57" s="81" t="str">
        <f>IFERROR(VLOOKUP($A57,SETA!$A$2:$BB$840,AS$13,FALSE),"")</f>
        <v/>
      </c>
      <c r="AW57">
        <f t="shared" si="16"/>
        <v>0</v>
      </c>
      <c r="AX57" s="6">
        <f t="shared" si="17"/>
        <v>0</v>
      </c>
      <c r="AY57" s="6">
        <f t="shared" si="18"/>
        <v>0</v>
      </c>
      <c r="AZ57" t="str">
        <f t="shared" si="19"/>
        <v>OK</v>
      </c>
    </row>
    <row r="58" spans="1:52" x14ac:dyDescent="0.25">
      <c r="B58" s="185" t="str">
        <f>IFERROR(VLOOKUP($A58,SETA!$A$2:$BB$840,B$13,FALSE),"")</f>
        <v/>
      </c>
      <c r="C58" s="81" t="str">
        <f>IFERROR(VLOOKUP($A58,SETA!$A$2:$BB$840,C$13,FALSE),"")</f>
        <v/>
      </c>
      <c r="D58" s="81" t="str">
        <f>IFERROR(VLOOKUP($A58,SETA!$A$2:$BB$840,D$13,FALSE),"")</f>
        <v/>
      </c>
      <c r="E58" s="131"/>
      <c r="F58" s="132"/>
      <c r="G58" s="132"/>
      <c r="H58" s="133"/>
      <c r="I58" s="133"/>
      <c r="J58" s="118"/>
      <c r="K58" s="121"/>
      <c r="L58" s="122"/>
      <c r="M58" s="122"/>
      <c r="N58" s="67"/>
      <c r="O58" s="67"/>
      <c r="P58" s="117"/>
      <c r="Q58" s="99" t="str">
        <f t="shared" si="20"/>
        <v/>
      </c>
      <c r="R58" s="100" t="str">
        <f t="shared" si="21"/>
        <v/>
      </c>
      <c r="S58" s="100" t="str">
        <f t="shared" si="22"/>
        <v/>
      </c>
      <c r="T58" s="100" t="str">
        <f t="shared" si="23"/>
        <v/>
      </c>
      <c r="U58" s="100" t="str">
        <f t="shared" si="24"/>
        <v/>
      </c>
      <c r="V58" s="101" t="str">
        <f t="shared" si="25"/>
        <v/>
      </c>
      <c r="W58" s="95" t="str">
        <f t="shared" si="10"/>
        <v/>
      </c>
      <c r="X58" s="95" t="str">
        <f t="shared" si="11"/>
        <v/>
      </c>
      <c r="Y58" s="95" t="str">
        <f t="shared" si="12"/>
        <v/>
      </c>
      <c r="Z58" s="95" t="str">
        <f t="shared" si="13"/>
        <v/>
      </c>
      <c r="AA58" s="95" t="str">
        <f t="shared" si="14"/>
        <v/>
      </c>
      <c r="AB58" s="95" t="str">
        <f t="shared" si="15"/>
        <v/>
      </c>
      <c r="AC58" s="95" t="str">
        <f>IFERROR(VLOOKUP($A58,SETA!$A$2:$BB$840,AC$13,FALSE),"")</f>
        <v/>
      </c>
      <c r="AD58" s="95" t="str">
        <f>IFERROR(VLOOKUP($A58,SETA!$A$2:$BB$840,AD$13,FALSE),"")</f>
        <v/>
      </c>
      <c r="AE58" s="95" t="str">
        <f>IFERROR(VLOOKUP($A58,SETA!$A$2:$BB$840,AE$13,FALSE),"")</f>
        <v/>
      </c>
      <c r="AF58" s="81" t="str">
        <f>IFERROR(VLOOKUP($A58,SETA!$A$2:$BB$840,AF$13,FALSE),"")</f>
        <v/>
      </c>
      <c r="AG58" s="81" t="str">
        <f>IFERROR(VLOOKUP($A58,SETA!$A$2:$BB$840,AG$13,FALSE),"")</f>
        <v/>
      </c>
      <c r="AH58" s="81" t="str">
        <f>IFERROR(VLOOKUP($A58,SETA!$A$2:$BB$840,AH$13,FALSE),"")</f>
        <v/>
      </c>
      <c r="AI58" s="81" t="str">
        <f>IFERROR(VLOOKUP($A58,SETA!$A$2:$BB$840,AI$13,FALSE),"")</f>
        <v/>
      </c>
      <c r="AJ58" s="81" t="str">
        <f>IFERROR(VLOOKUP($A58,SETA!$A$2:$BB$840,AJ$13,FALSE),"")</f>
        <v/>
      </c>
      <c r="AK58" s="81" t="str">
        <f>IFERROR(VLOOKUP($A58,SETA!$A$2:$BB$840,AK$13,FALSE),"")</f>
        <v/>
      </c>
      <c r="AL58" s="81" t="str">
        <f>IFERROR(VLOOKUP($A58,SETA!$A$2:$BB$840,AL$13,FALSE),"")</f>
        <v/>
      </c>
      <c r="AM58" s="81" t="str">
        <f>IFERROR(VLOOKUP($A58,SETA!$A$2:$BB$840,AM$13,FALSE),"")</f>
        <v/>
      </c>
      <c r="AN58" s="81" t="str">
        <f>IFERROR(VLOOKUP($A58,SETA!$A$2:$BB$840,AN$13,FALSE),"")</f>
        <v/>
      </c>
      <c r="AO58" s="81" t="str">
        <f>IFERROR(VLOOKUP($A58,SETA!$A$2:$BB$840,AO$13,FALSE),"")</f>
        <v/>
      </c>
      <c r="AP58" s="81" t="str">
        <f>IFERROR(VLOOKUP($A58,SETA!$A$2:$BB$840,AP$13,FALSE),"")</f>
        <v/>
      </c>
      <c r="AQ58" s="81" t="str">
        <f>IFERROR(VLOOKUP($A58,SETA!$A$2:$BB$840,AQ$13,FALSE),"")</f>
        <v/>
      </c>
      <c r="AR58" s="82" t="str">
        <f>IFERROR(VLOOKUP($A58,SETA!$A$2:$BB$840,AR$13,FALSE),"")</f>
        <v/>
      </c>
      <c r="AS58" s="81" t="str">
        <f>IFERROR(VLOOKUP($A58,SETA!$A$2:$BB$840,AS$13,FALSE),"")</f>
        <v/>
      </c>
      <c r="AW58">
        <f t="shared" si="16"/>
        <v>0</v>
      </c>
      <c r="AX58" s="6">
        <f t="shared" si="17"/>
        <v>0</v>
      </c>
      <c r="AY58" s="6">
        <f t="shared" si="18"/>
        <v>0</v>
      </c>
      <c r="AZ58" t="str">
        <f t="shared" si="19"/>
        <v>OK</v>
      </c>
    </row>
    <row r="59" spans="1:52" x14ac:dyDescent="0.25">
      <c r="B59" s="185" t="str">
        <f>IFERROR(VLOOKUP($A59,SETA!$A$2:$BB$840,B$13,FALSE),"")</f>
        <v/>
      </c>
      <c r="C59" s="81" t="str">
        <f>IFERROR(VLOOKUP($A59,SETA!$A$2:$BB$840,C$13,FALSE),"")</f>
        <v/>
      </c>
      <c r="D59" s="81" t="str">
        <f>IFERROR(VLOOKUP($A59,SETA!$A$2:$BB$840,D$13,FALSE),"")</f>
        <v/>
      </c>
      <c r="E59" s="131"/>
      <c r="F59" s="132"/>
      <c r="G59" s="132"/>
      <c r="H59" s="133"/>
      <c r="I59" s="133"/>
      <c r="J59" s="118"/>
      <c r="K59" s="121"/>
      <c r="L59" s="122"/>
      <c r="M59" s="122"/>
      <c r="N59" s="67"/>
      <c r="O59" s="67"/>
      <c r="P59" s="117"/>
      <c r="Q59" s="99" t="str">
        <f t="shared" si="20"/>
        <v/>
      </c>
      <c r="R59" s="100" t="str">
        <f t="shared" si="21"/>
        <v/>
      </c>
      <c r="S59" s="100" t="str">
        <f t="shared" si="22"/>
        <v/>
      </c>
      <c r="T59" s="100" t="str">
        <f t="shared" si="23"/>
        <v/>
      </c>
      <c r="U59" s="100" t="str">
        <f t="shared" si="24"/>
        <v/>
      </c>
      <c r="V59" s="101" t="str">
        <f t="shared" si="25"/>
        <v/>
      </c>
      <c r="W59" s="95" t="str">
        <f t="shared" si="10"/>
        <v/>
      </c>
      <c r="X59" s="95" t="str">
        <f t="shared" si="11"/>
        <v/>
      </c>
      <c r="Y59" s="95" t="str">
        <f t="shared" si="12"/>
        <v/>
      </c>
      <c r="Z59" s="95" t="str">
        <f t="shared" si="13"/>
        <v/>
      </c>
      <c r="AA59" s="95" t="str">
        <f t="shared" si="14"/>
        <v/>
      </c>
      <c r="AB59" s="95" t="str">
        <f t="shared" si="15"/>
        <v/>
      </c>
      <c r="AC59" s="95" t="str">
        <f>IFERROR(VLOOKUP($A59,SETA!$A$2:$BB$840,AC$13,FALSE),"")</f>
        <v/>
      </c>
      <c r="AD59" s="95" t="str">
        <f>IFERROR(VLOOKUP($A59,SETA!$A$2:$BB$840,AD$13,FALSE),"")</f>
        <v/>
      </c>
      <c r="AE59" s="95" t="str">
        <f>IFERROR(VLOOKUP($A59,SETA!$A$2:$BB$840,AE$13,FALSE),"")</f>
        <v/>
      </c>
      <c r="AF59" s="81" t="str">
        <f>IFERROR(VLOOKUP($A59,SETA!$A$2:$BB$840,AF$13,FALSE),"")</f>
        <v/>
      </c>
      <c r="AG59" s="81" t="str">
        <f>IFERROR(VLOOKUP($A59,SETA!$A$2:$BB$840,AG$13,FALSE),"")</f>
        <v/>
      </c>
      <c r="AH59" s="81" t="str">
        <f>IFERROR(VLOOKUP($A59,SETA!$A$2:$BB$840,AH$13,FALSE),"")</f>
        <v/>
      </c>
      <c r="AI59" s="81" t="str">
        <f>IFERROR(VLOOKUP($A59,SETA!$A$2:$BB$840,AI$13,FALSE),"")</f>
        <v/>
      </c>
      <c r="AJ59" s="81" t="str">
        <f>IFERROR(VLOOKUP($A59,SETA!$A$2:$BB$840,AJ$13,FALSE),"")</f>
        <v/>
      </c>
      <c r="AK59" s="81" t="str">
        <f>IFERROR(VLOOKUP($A59,SETA!$A$2:$BB$840,AK$13,FALSE),"")</f>
        <v/>
      </c>
      <c r="AL59" s="81" t="str">
        <f>IFERROR(VLOOKUP($A59,SETA!$A$2:$BB$840,AL$13,FALSE),"")</f>
        <v/>
      </c>
      <c r="AM59" s="81" t="str">
        <f>IFERROR(VLOOKUP($A59,SETA!$A$2:$BB$840,AM$13,FALSE),"")</f>
        <v/>
      </c>
      <c r="AN59" s="81" t="str">
        <f>IFERROR(VLOOKUP($A59,SETA!$A$2:$BB$840,AN$13,FALSE),"")</f>
        <v/>
      </c>
      <c r="AO59" s="81" t="str">
        <f>IFERROR(VLOOKUP($A59,SETA!$A$2:$BB$840,AO$13,FALSE),"")</f>
        <v/>
      </c>
      <c r="AP59" s="81" t="str">
        <f>IFERROR(VLOOKUP($A59,SETA!$A$2:$BB$840,AP$13,FALSE),"")</f>
        <v/>
      </c>
      <c r="AQ59" s="81" t="str">
        <f>IFERROR(VLOOKUP($A59,SETA!$A$2:$BB$840,AQ$13,FALSE),"")</f>
        <v/>
      </c>
      <c r="AR59" s="82" t="str">
        <f>IFERROR(VLOOKUP($A59,SETA!$A$2:$BB$840,AR$13,FALSE),"")</f>
        <v/>
      </c>
      <c r="AS59" s="81" t="str">
        <f>IFERROR(VLOOKUP($A59,SETA!$A$2:$BB$840,AS$13,FALSE),"")</f>
        <v/>
      </c>
      <c r="AW59">
        <f t="shared" si="16"/>
        <v>0</v>
      </c>
      <c r="AX59" s="6">
        <f t="shared" si="17"/>
        <v>0</v>
      </c>
      <c r="AY59" s="6">
        <f t="shared" si="18"/>
        <v>0</v>
      </c>
      <c r="AZ59" t="str">
        <f t="shared" si="19"/>
        <v>OK</v>
      </c>
    </row>
    <row r="60" spans="1:52" x14ac:dyDescent="0.25">
      <c r="B60" s="185" t="str">
        <f>IFERROR(VLOOKUP($A60,SETA!$A$2:$BB$840,B$13,FALSE),"")</f>
        <v/>
      </c>
      <c r="C60" s="81" t="str">
        <f>IFERROR(VLOOKUP($A60,SETA!$A$2:$BB$840,C$13,FALSE),"")</f>
        <v/>
      </c>
      <c r="D60" s="81" t="str">
        <f>IFERROR(VLOOKUP($A60,SETA!$A$2:$BB$840,D$13,FALSE),"")</f>
        <v/>
      </c>
      <c r="E60" s="131"/>
      <c r="F60" s="132"/>
      <c r="G60" s="132"/>
      <c r="H60" s="133"/>
      <c r="I60" s="133"/>
      <c r="J60" s="118"/>
      <c r="K60" s="121"/>
      <c r="L60" s="122"/>
      <c r="M60" s="122"/>
      <c r="N60" s="67"/>
      <c r="O60" s="67"/>
      <c r="P60" s="117"/>
      <c r="Q60" s="99" t="str">
        <f t="shared" si="20"/>
        <v/>
      </c>
      <c r="R60" s="100" t="str">
        <f t="shared" si="21"/>
        <v/>
      </c>
      <c r="S60" s="100" t="str">
        <f t="shared" si="22"/>
        <v/>
      </c>
      <c r="T60" s="100" t="str">
        <f t="shared" si="23"/>
        <v/>
      </c>
      <c r="U60" s="100" t="str">
        <f t="shared" si="24"/>
        <v/>
      </c>
      <c r="V60" s="101" t="str">
        <f t="shared" si="25"/>
        <v/>
      </c>
      <c r="W60" s="95" t="str">
        <f t="shared" si="10"/>
        <v/>
      </c>
      <c r="X60" s="95" t="str">
        <f t="shared" si="11"/>
        <v/>
      </c>
      <c r="Y60" s="95" t="str">
        <f t="shared" si="12"/>
        <v/>
      </c>
      <c r="Z60" s="95" t="str">
        <f t="shared" si="13"/>
        <v/>
      </c>
      <c r="AA60" s="95" t="str">
        <f t="shared" si="14"/>
        <v/>
      </c>
      <c r="AB60" s="95" t="str">
        <f t="shared" si="15"/>
        <v/>
      </c>
      <c r="AC60" s="95" t="str">
        <f>IFERROR(VLOOKUP($A60,SETA!$A$2:$BB$840,AC$13,FALSE),"")</f>
        <v/>
      </c>
      <c r="AD60" s="95" t="str">
        <f>IFERROR(VLOOKUP($A60,SETA!$A$2:$BB$840,AD$13,FALSE),"")</f>
        <v/>
      </c>
      <c r="AE60" s="95" t="str">
        <f>IFERROR(VLOOKUP($A60,SETA!$A$2:$BB$840,AE$13,FALSE),"")</f>
        <v/>
      </c>
      <c r="AF60" s="81" t="str">
        <f>IFERROR(VLOOKUP($A60,SETA!$A$2:$BB$840,AF$13,FALSE),"")</f>
        <v/>
      </c>
      <c r="AG60" s="81" t="str">
        <f>IFERROR(VLOOKUP($A60,SETA!$A$2:$BB$840,AG$13,FALSE),"")</f>
        <v/>
      </c>
      <c r="AH60" s="81" t="str">
        <f>IFERROR(VLOOKUP($A60,SETA!$A$2:$BB$840,AH$13,FALSE),"")</f>
        <v/>
      </c>
      <c r="AI60" s="81" t="str">
        <f>IFERROR(VLOOKUP($A60,SETA!$A$2:$BB$840,AI$13,FALSE),"")</f>
        <v/>
      </c>
      <c r="AJ60" s="81" t="str">
        <f>IFERROR(VLOOKUP($A60,SETA!$A$2:$BB$840,AJ$13,FALSE),"")</f>
        <v/>
      </c>
      <c r="AK60" s="81" t="str">
        <f>IFERROR(VLOOKUP($A60,SETA!$A$2:$BB$840,AK$13,FALSE),"")</f>
        <v/>
      </c>
      <c r="AL60" s="81" t="str">
        <f>IFERROR(VLOOKUP($A60,SETA!$A$2:$BB$840,AL$13,FALSE),"")</f>
        <v/>
      </c>
      <c r="AM60" s="81" t="str">
        <f>IFERROR(VLOOKUP($A60,SETA!$A$2:$BB$840,AM$13,FALSE),"")</f>
        <v/>
      </c>
      <c r="AN60" s="81" t="str">
        <f>IFERROR(VLOOKUP($A60,SETA!$A$2:$BB$840,AN$13,FALSE),"")</f>
        <v/>
      </c>
      <c r="AO60" s="81" t="str">
        <f>IFERROR(VLOOKUP($A60,SETA!$A$2:$BB$840,AO$13,FALSE),"")</f>
        <v/>
      </c>
      <c r="AP60" s="81" t="str">
        <f>IFERROR(VLOOKUP($A60,SETA!$A$2:$BB$840,AP$13,FALSE),"")</f>
        <v/>
      </c>
      <c r="AQ60" s="81" t="str">
        <f>IFERROR(VLOOKUP($A60,SETA!$A$2:$BB$840,AQ$13,FALSE),"")</f>
        <v/>
      </c>
      <c r="AR60" s="82" t="str">
        <f>IFERROR(VLOOKUP($A60,SETA!$A$2:$BB$840,AR$13,FALSE),"")</f>
        <v/>
      </c>
      <c r="AS60" s="81" t="str">
        <f>IFERROR(VLOOKUP($A60,SETA!$A$2:$BB$840,AS$13,FALSE),"")</f>
        <v/>
      </c>
      <c r="AW60">
        <f t="shared" si="16"/>
        <v>0</v>
      </c>
      <c r="AX60" s="6">
        <f t="shared" si="17"/>
        <v>0</v>
      </c>
      <c r="AY60" s="6">
        <f t="shared" si="18"/>
        <v>0</v>
      </c>
      <c r="AZ60" t="str">
        <f t="shared" si="19"/>
        <v>OK</v>
      </c>
    </row>
    <row r="61" spans="1:52" x14ac:dyDescent="0.25">
      <c r="B61" s="185" t="str">
        <f>IFERROR(VLOOKUP($A61,SETA!$A$2:$BB$840,B$13,FALSE),"")</f>
        <v/>
      </c>
      <c r="C61" s="81" t="str">
        <f>IFERROR(VLOOKUP($A61,SETA!$A$2:$BB$840,C$13,FALSE),"")</f>
        <v/>
      </c>
      <c r="D61" s="81" t="str">
        <f>IFERROR(VLOOKUP($A61,SETA!$A$2:$BB$840,D$13,FALSE),"")</f>
        <v/>
      </c>
      <c r="E61" s="131"/>
      <c r="F61" s="132"/>
      <c r="G61" s="132"/>
      <c r="H61" s="133"/>
      <c r="I61" s="133"/>
      <c r="J61" s="118"/>
      <c r="K61" s="121"/>
      <c r="L61" s="122"/>
      <c r="M61" s="122"/>
      <c r="N61" s="67"/>
      <c r="O61" s="67"/>
      <c r="P61" s="117"/>
      <c r="Q61" s="99" t="str">
        <f t="shared" si="20"/>
        <v/>
      </c>
      <c r="R61" s="100" t="str">
        <f t="shared" si="21"/>
        <v/>
      </c>
      <c r="S61" s="100" t="str">
        <f t="shared" si="22"/>
        <v/>
      </c>
      <c r="T61" s="100" t="str">
        <f t="shared" si="23"/>
        <v/>
      </c>
      <c r="U61" s="100" t="str">
        <f t="shared" si="24"/>
        <v/>
      </c>
      <c r="V61" s="101" t="str">
        <f t="shared" si="25"/>
        <v/>
      </c>
      <c r="W61" s="95" t="str">
        <f t="shared" si="10"/>
        <v/>
      </c>
      <c r="X61" s="95" t="str">
        <f t="shared" si="11"/>
        <v/>
      </c>
      <c r="Y61" s="95" t="str">
        <f t="shared" si="12"/>
        <v/>
      </c>
      <c r="Z61" s="95" t="str">
        <f t="shared" si="13"/>
        <v/>
      </c>
      <c r="AA61" s="95" t="str">
        <f t="shared" si="14"/>
        <v/>
      </c>
      <c r="AB61" s="95" t="str">
        <f t="shared" si="15"/>
        <v/>
      </c>
      <c r="AC61" s="95" t="str">
        <f>IFERROR(VLOOKUP($A61,SETA!$A$2:$BB$840,AC$13,FALSE),"")</f>
        <v/>
      </c>
      <c r="AD61" s="95" t="str">
        <f>IFERROR(VLOOKUP($A61,SETA!$A$2:$BB$840,AD$13,FALSE),"")</f>
        <v/>
      </c>
      <c r="AE61" s="95" t="str">
        <f>IFERROR(VLOOKUP($A61,SETA!$A$2:$BB$840,AE$13,FALSE),"")</f>
        <v/>
      </c>
      <c r="AF61" s="81" t="str">
        <f>IFERROR(VLOOKUP($A61,SETA!$A$2:$BB$840,AF$13,FALSE),"")</f>
        <v/>
      </c>
      <c r="AG61" s="81" t="str">
        <f>IFERROR(VLOOKUP($A61,SETA!$A$2:$BB$840,AG$13,FALSE),"")</f>
        <v/>
      </c>
      <c r="AH61" s="81" t="str">
        <f>IFERROR(VLOOKUP($A61,SETA!$A$2:$BB$840,AH$13,FALSE),"")</f>
        <v/>
      </c>
      <c r="AI61" s="81" t="str">
        <f>IFERROR(VLOOKUP($A61,SETA!$A$2:$BB$840,AI$13,FALSE),"")</f>
        <v/>
      </c>
      <c r="AJ61" s="81" t="str">
        <f>IFERROR(VLOOKUP($A61,SETA!$A$2:$BB$840,AJ$13,FALSE),"")</f>
        <v/>
      </c>
      <c r="AK61" s="81" t="str">
        <f>IFERROR(VLOOKUP($A61,SETA!$A$2:$BB$840,AK$13,FALSE),"")</f>
        <v/>
      </c>
      <c r="AL61" s="81" t="str">
        <f>IFERROR(VLOOKUP($A61,SETA!$A$2:$BB$840,AL$13,FALSE),"")</f>
        <v/>
      </c>
      <c r="AM61" s="81" t="str">
        <f>IFERROR(VLOOKUP($A61,SETA!$A$2:$BB$840,AM$13,FALSE),"")</f>
        <v/>
      </c>
      <c r="AN61" s="81" t="str">
        <f>IFERROR(VLOOKUP($A61,SETA!$A$2:$BB$840,AN$13,FALSE),"")</f>
        <v/>
      </c>
      <c r="AO61" s="81" t="str">
        <f>IFERROR(VLOOKUP($A61,SETA!$A$2:$BB$840,AO$13,FALSE),"")</f>
        <v/>
      </c>
      <c r="AP61" s="81" t="str">
        <f>IFERROR(VLOOKUP($A61,SETA!$A$2:$BB$840,AP$13,FALSE),"")</f>
        <v/>
      </c>
      <c r="AQ61" s="81" t="str">
        <f>IFERROR(VLOOKUP($A61,SETA!$A$2:$BB$840,AQ$13,FALSE),"")</f>
        <v/>
      </c>
      <c r="AR61" s="82" t="str">
        <f>IFERROR(VLOOKUP($A61,SETA!$A$2:$BB$840,AR$13,FALSE),"")</f>
        <v/>
      </c>
      <c r="AS61" s="81" t="str">
        <f>IFERROR(VLOOKUP($A61,SETA!$A$2:$BB$840,AS$13,FALSE),"")</f>
        <v/>
      </c>
      <c r="AW61">
        <f t="shared" si="16"/>
        <v>0</v>
      </c>
      <c r="AX61" s="6">
        <f t="shared" si="17"/>
        <v>0</v>
      </c>
      <c r="AY61" s="6">
        <f t="shared" si="18"/>
        <v>0</v>
      </c>
      <c r="AZ61" t="str">
        <f t="shared" si="19"/>
        <v>OK</v>
      </c>
    </row>
    <row r="62" spans="1:52" x14ac:dyDescent="0.25">
      <c r="B62" s="185" t="str">
        <f>IFERROR(VLOOKUP($A62,SETA!$A$2:$BB$840,B$13,FALSE),"")</f>
        <v/>
      </c>
      <c r="C62" s="81" t="str">
        <f>IFERROR(VLOOKUP($A62,SETA!$A$2:$BB$840,C$13,FALSE),"")</f>
        <v/>
      </c>
      <c r="D62" s="81" t="str">
        <f>IFERROR(VLOOKUP($A62,SETA!$A$2:$BB$840,D$13,FALSE),"")</f>
        <v/>
      </c>
      <c r="E62" s="131"/>
      <c r="F62" s="132"/>
      <c r="G62" s="132"/>
      <c r="H62" s="133"/>
      <c r="I62" s="133"/>
      <c r="J62" s="118"/>
      <c r="K62" s="121"/>
      <c r="L62" s="122"/>
      <c r="M62" s="122"/>
      <c r="N62" s="67"/>
      <c r="O62" s="67"/>
      <c r="P62" s="117"/>
      <c r="Q62" s="99" t="str">
        <f t="shared" si="20"/>
        <v/>
      </c>
      <c r="R62" s="100" t="str">
        <f t="shared" si="21"/>
        <v/>
      </c>
      <c r="S62" s="100" t="str">
        <f t="shared" si="22"/>
        <v/>
      </c>
      <c r="T62" s="100" t="str">
        <f t="shared" si="23"/>
        <v/>
      </c>
      <c r="U62" s="100" t="str">
        <f t="shared" si="24"/>
        <v/>
      </c>
      <c r="V62" s="101" t="str">
        <f t="shared" si="25"/>
        <v/>
      </c>
      <c r="W62" s="95" t="str">
        <f t="shared" si="10"/>
        <v/>
      </c>
      <c r="X62" s="95" t="str">
        <f t="shared" si="11"/>
        <v/>
      </c>
      <c r="Y62" s="95" t="str">
        <f t="shared" si="12"/>
        <v/>
      </c>
      <c r="Z62" s="95" t="str">
        <f t="shared" si="13"/>
        <v/>
      </c>
      <c r="AA62" s="95" t="str">
        <f t="shared" si="14"/>
        <v/>
      </c>
      <c r="AB62" s="95" t="str">
        <f t="shared" si="15"/>
        <v/>
      </c>
      <c r="AC62" s="95" t="str">
        <f>IFERROR(VLOOKUP($A62,SETA!$A$2:$BB$840,AC$13,FALSE),"")</f>
        <v/>
      </c>
      <c r="AD62" s="95" t="str">
        <f>IFERROR(VLOOKUP($A62,SETA!$A$2:$BB$840,AD$13,FALSE),"")</f>
        <v/>
      </c>
      <c r="AE62" s="95" t="str">
        <f>IFERROR(VLOOKUP($A62,SETA!$A$2:$BB$840,AE$13,FALSE),"")</f>
        <v/>
      </c>
      <c r="AF62" s="81" t="str">
        <f>IFERROR(VLOOKUP($A62,SETA!$A$2:$BB$840,AF$13,FALSE),"")</f>
        <v/>
      </c>
      <c r="AG62" s="81" t="str">
        <f>IFERROR(VLOOKUP($A62,SETA!$A$2:$BB$840,AG$13,FALSE),"")</f>
        <v/>
      </c>
      <c r="AH62" s="81" t="str">
        <f>IFERROR(VLOOKUP($A62,SETA!$A$2:$BB$840,AH$13,FALSE),"")</f>
        <v/>
      </c>
      <c r="AI62" s="81" t="str">
        <f>IFERROR(VLOOKUP($A62,SETA!$A$2:$BB$840,AI$13,FALSE),"")</f>
        <v/>
      </c>
      <c r="AJ62" s="81" t="str">
        <f>IFERROR(VLOOKUP($A62,SETA!$A$2:$BB$840,AJ$13,FALSE),"")</f>
        <v/>
      </c>
      <c r="AK62" s="81" t="str">
        <f>IFERROR(VLOOKUP($A62,SETA!$A$2:$BB$840,AK$13,FALSE),"")</f>
        <v/>
      </c>
      <c r="AL62" s="81" t="str">
        <f>IFERROR(VLOOKUP($A62,SETA!$A$2:$BB$840,AL$13,FALSE),"")</f>
        <v/>
      </c>
      <c r="AM62" s="81" t="str">
        <f>IFERROR(VLOOKUP($A62,SETA!$A$2:$BB$840,AM$13,FALSE),"")</f>
        <v/>
      </c>
      <c r="AN62" s="81" t="str">
        <f>IFERROR(VLOOKUP($A62,SETA!$A$2:$BB$840,AN$13,FALSE),"")</f>
        <v/>
      </c>
      <c r="AO62" s="81" t="str">
        <f>IFERROR(VLOOKUP($A62,SETA!$A$2:$BB$840,AO$13,FALSE),"")</f>
        <v/>
      </c>
      <c r="AP62" s="81" t="str">
        <f>IFERROR(VLOOKUP($A62,SETA!$A$2:$BB$840,AP$13,FALSE),"")</f>
        <v/>
      </c>
      <c r="AQ62" s="81" t="str">
        <f>IFERROR(VLOOKUP($A62,SETA!$A$2:$BB$840,AQ$13,FALSE),"")</f>
        <v/>
      </c>
      <c r="AR62" s="82" t="str">
        <f>IFERROR(VLOOKUP($A62,SETA!$A$2:$BB$840,AR$13,FALSE),"")</f>
        <v/>
      </c>
      <c r="AS62" s="81" t="str">
        <f>IFERROR(VLOOKUP($A62,SETA!$A$2:$BB$840,AS$13,FALSE),"")</f>
        <v/>
      </c>
      <c r="AW62">
        <f t="shared" si="16"/>
        <v>0</v>
      </c>
      <c r="AX62" s="6">
        <f t="shared" si="17"/>
        <v>0</v>
      </c>
      <c r="AY62" s="6">
        <f t="shared" si="18"/>
        <v>0</v>
      </c>
      <c r="AZ62" t="str">
        <f t="shared" si="19"/>
        <v>OK</v>
      </c>
    </row>
    <row r="63" spans="1:52" x14ac:dyDescent="0.25">
      <c r="B63" s="185" t="str">
        <f>IFERROR(VLOOKUP($A63,SETA!$A$2:$BB$840,B$13,FALSE),"")</f>
        <v/>
      </c>
      <c r="C63" s="81" t="str">
        <f>IFERROR(VLOOKUP($A63,SETA!$A$2:$BB$840,C$13,FALSE),"")</f>
        <v/>
      </c>
      <c r="D63" s="81" t="str">
        <f>IFERROR(VLOOKUP($A63,SETA!$A$2:$BB$840,D$13,FALSE),"")</f>
        <v/>
      </c>
      <c r="E63" s="131"/>
      <c r="F63" s="132"/>
      <c r="G63" s="132"/>
      <c r="H63" s="133"/>
      <c r="I63" s="133"/>
      <c r="J63" s="118"/>
      <c r="K63" s="121"/>
      <c r="L63" s="122"/>
      <c r="M63" s="122"/>
      <c r="N63" s="67"/>
      <c r="O63" s="67"/>
      <c r="P63" s="117"/>
      <c r="Q63" s="99" t="str">
        <f t="shared" si="20"/>
        <v/>
      </c>
      <c r="R63" s="100" t="str">
        <f t="shared" si="21"/>
        <v/>
      </c>
      <c r="S63" s="100" t="str">
        <f t="shared" si="22"/>
        <v/>
      </c>
      <c r="T63" s="100" t="str">
        <f t="shared" si="23"/>
        <v/>
      </c>
      <c r="U63" s="100" t="str">
        <f t="shared" si="24"/>
        <v/>
      </c>
      <c r="V63" s="101" t="str">
        <f t="shared" si="25"/>
        <v/>
      </c>
      <c r="W63" s="95" t="str">
        <f t="shared" si="10"/>
        <v/>
      </c>
      <c r="X63" s="95" t="str">
        <f t="shared" si="11"/>
        <v/>
      </c>
      <c r="Y63" s="95" t="str">
        <f t="shared" si="12"/>
        <v/>
      </c>
      <c r="Z63" s="95" t="str">
        <f t="shared" si="13"/>
        <v/>
      </c>
      <c r="AA63" s="95" t="str">
        <f t="shared" si="14"/>
        <v/>
      </c>
      <c r="AB63" s="95" t="str">
        <f t="shared" si="15"/>
        <v/>
      </c>
      <c r="AC63" s="95" t="str">
        <f>IFERROR(VLOOKUP($A63,SETA!$A$2:$BB$840,AC$13,FALSE),"")</f>
        <v/>
      </c>
      <c r="AD63" s="95" t="str">
        <f>IFERROR(VLOOKUP($A63,SETA!$A$2:$BB$840,AD$13,FALSE),"")</f>
        <v/>
      </c>
      <c r="AE63" s="95" t="str">
        <f>IFERROR(VLOOKUP($A63,SETA!$A$2:$BB$840,AE$13,FALSE),"")</f>
        <v/>
      </c>
      <c r="AF63" s="81" t="str">
        <f>IFERROR(VLOOKUP($A63,SETA!$A$2:$BB$840,AF$13,FALSE),"")</f>
        <v/>
      </c>
      <c r="AG63" s="81" t="str">
        <f>IFERROR(VLOOKUP($A63,SETA!$A$2:$BB$840,AG$13,FALSE),"")</f>
        <v/>
      </c>
      <c r="AH63" s="81" t="str">
        <f>IFERROR(VLOOKUP($A63,SETA!$A$2:$BB$840,AH$13,FALSE),"")</f>
        <v/>
      </c>
      <c r="AI63" s="81" t="str">
        <f>IFERROR(VLOOKUP($A63,SETA!$A$2:$BB$840,AI$13,FALSE),"")</f>
        <v/>
      </c>
      <c r="AJ63" s="81" t="str">
        <f>IFERROR(VLOOKUP($A63,SETA!$A$2:$BB$840,AJ$13,FALSE),"")</f>
        <v/>
      </c>
      <c r="AK63" s="81" t="str">
        <f>IFERROR(VLOOKUP($A63,SETA!$A$2:$BB$840,AK$13,FALSE),"")</f>
        <v/>
      </c>
      <c r="AL63" s="81" t="str">
        <f>IFERROR(VLOOKUP($A63,SETA!$A$2:$BB$840,AL$13,FALSE),"")</f>
        <v/>
      </c>
      <c r="AM63" s="81" t="str">
        <f>IFERROR(VLOOKUP($A63,SETA!$A$2:$BB$840,AM$13,FALSE),"")</f>
        <v/>
      </c>
      <c r="AN63" s="81" t="str">
        <f>IFERROR(VLOOKUP($A63,SETA!$A$2:$BB$840,AN$13,FALSE),"")</f>
        <v/>
      </c>
      <c r="AO63" s="81" t="str">
        <f>IFERROR(VLOOKUP($A63,SETA!$A$2:$BB$840,AO$13,FALSE),"")</f>
        <v/>
      </c>
      <c r="AP63" s="81" t="str">
        <f>IFERROR(VLOOKUP($A63,SETA!$A$2:$BB$840,AP$13,FALSE),"")</f>
        <v/>
      </c>
      <c r="AQ63" s="81" t="str">
        <f>IFERROR(VLOOKUP($A63,SETA!$A$2:$BB$840,AQ$13,FALSE),"")</f>
        <v/>
      </c>
      <c r="AR63" s="82" t="str">
        <f>IFERROR(VLOOKUP($A63,SETA!$A$2:$BB$840,AR$13,FALSE),"")</f>
        <v/>
      </c>
      <c r="AS63" s="81" t="str">
        <f>IFERROR(VLOOKUP($A63,SETA!$A$2:$BB$840,AS$13,FALSE),"")</f>
        <v/>
      </c>
      <c r="AW63">
        <f t="shared" si="16"/>
        <v>0</v>
      </c>
      <c r="AX63" s="6">
        <f t="shared" si="17"/>
        <v>0</v>
      </c>
      <c r="AY63" s="6">
        <f t="shared" si="18"/>
        <v>0</v>
      </c>
      <c r="AZ63" t="str">
        <f t="shared" si="19"/>
        <v>OK</v>
      </c>
    </row>
    <row r="64" spans="1:52" x14ac:dyDescent="0.25">
      <c r="B64" s="185" t="str">
        <f>IFERROR(VLOOKUP($A64,SETA!$A$2:$BB$840,B$13,FALSE),"")</f>
        <v/>
      </c>
      <c r="C64" s="81" t="str">
        <f>IFERROR(VLOOKUP($A64,SETA!$A$2:$BB$840,C$13,FALSE),"")</f>
        <v/>
      </c>
      <c r="D64" s="81" t="str">
        <f>IFERROR(VLOOKUP($A64,SETA!$A$2:$BB$840,D$13,FALSE),"")</f>
        <v/>
      </c>
      <c r="E64" s="131"/>
      <c r="F64" s="132"/>
      <c r="G64" s="132"/>
      <c r="H64" s="133"/>
      <c r="I64" s="133"/>
      <c r="J64" s="118"/>
      <c r="K64" s="121"/>
      <c r="L64" s="122"/>
      <c r="M64" s="122"/>
      <c r="N64" s="67"/>
      <c r="O64" s="67"/>
      <c r="P64" s="117"/>
      <c r="Q64" s="99" t="str">
        <f t="shared" si="20"/>
        <v/>
      </c>
      <c r="R64" s="100" t="str">
        <f t="shared" si="21"/>
        <v/>
      </c>
      <c r="S64" s="100" t="str">
        <f t="shared" si="22"/>
        <v/>
      </c>
      <c r="T64" s="100" t="str">
        <f t="shared" si="23"/>
        <v/>
      </c>
      <c r="U64" s="100" t="str">
        <f t="shared" si="24"/>
        <v/>
      </c>
      <c r="V64" s="101" t="str">
        <f t="shared" si="25"/>
        <v/>
      </c>
      <c r="W64" s="95" t="str">
        <f t="shared" si="10"/>
        <v/>
      </c>
      <c r="X64" s="95" t="str">
        <f t="shared" si="11"/>
        <v/>
      </c>
      <c r="Y64" s="95" t="str">
        <f t="shared" si="12"/>
        <v/>
      </c>
      <c r="Z64" s="95" t="str">
        <f t="shared" si="13"/>
        <v/>
      </c>
      <c r="AA64" s="95" t="str">
        <f t="shared" si="14"/>
        <v/>
      </c>
      <c r="AB64" s="95" t="str">
        <f t="shared" si="15"/>
        <v/>
      </c>
      <c r="AC64" s="95" t="str">
        <f>IFERROR(VLOOKUP($A64,SETA!$A$2:$BB$840,AC$13,FALSE),"")</f>
        <v/>
      </c>
      <c r="AD64" s="95" t="str">
        <f>IFERROR(VLOOKUP($A64,SETA!$A$2:$BB$840,AD$13,FALSE),"")</f>
        <v/>
      </c>
      <c r="AE64" s="95" t="str">
        <f>IFERROR(VLOOKUP($A64,SETA!$A$2:$BB$840,AE$13,FALSE),"")</f>
        <v/>
      </c>
      <c r="AF64" s="81" t="str">
        <f>IFERROR(VLOOKUP($A64,SETA!$A$2:$BB$840,AF$13,FALSE),"")</f>
        <v/>
      </c>
      <c r="AG64" s="81" t="str">
        <f>IFERROR(VLOOKUP($A64,SETA!$A$2:$BB$840,AG$13,FALSE),"")</f>
        <v/>
      </c>
      <c r="AH64" s="81" t="str">
        <f>IFERROR(VLOOKUP($A64,SETA!$A$2:$BB$840,AH$13,FALSE),"")</f>
        <v/>
      </c>
      <c r="AI64" s="81" t="str">
        <f>IFERROR(VLOOKUP($A64,SETA!$A$2:$BB$840,AI$13,FALSE),"")</f>
        <v/>
      </c>
      <c r="AJ64" s="81" t="str">
        <f>IFERROR(VLOOKUP($A64,SETA!$A$2:$BB$840,AJ$13,FALSE),"")</f>
        <v/>
      </c>
      <c r="AK64" s="81" t="str">
        <f>IFERROR(VLOOKUP($A64,SETA!$A$2:$BB$840,AK$13,FALSE),"")</f>
        <v/>
      </c>
      <c r="AL64" s="81" t="str">
        <f>IFERROR(VLOOKUP($A64,SETA!$A$2:$BB$840,AL$13,FALSE),"")</f>
        <v/>
      </c>
      <c r="AM64" s="81" t="str">
        <f>IFERROR(VLOOKUP($A64,SETA!$A$2:$BB$840,AM$13,FALSE),"")</f>
        <v/>
      </c>
      <c r="AN64" s="81" t="str">
        <f>IFERROR(VLOOKUP($A64,SETA!$A$2:$BB$840,AN$13,FALSE),"")</f>
        <v/>
      </c>
      <c r="AO64" s="81" t="str">
        <f>IFERROR(VLOOKUP($A64,SETA!$A$2:$BB$840,AO$13,FALSE),"")</f>
        <v/>
      </c>
      <c r="AP64" s="81" t="str">
        <f>IFERROR(VLOOKUP($A64,SETA!$A$2:$BB$840,AP$13,FALSE),"")</f>
        <v/>
      </c>
      <c r="AQ64" s="81" t="str">
        <f>IFERROR(VLOOKUP($A64,SETA!$A$2:$BB$840,AQ$13,FALSE),"")</f>
        <v/>
      </c>
      <c r="AR64" s="82" t="str">
        <f>IFERROR(VLOOKUP($A64,SETA!$A$2:$BB$840,AR$13,FALSE),"")</f>
        <v/>
      </c>
      <c r="AS64" s="81" t="str">
        <f>IFERROR(VLOOKUP($A64,SETA!$A$2:$BB$840,AS$13,FALSE),"")</f>
        <v/>
      </c>
      <c r="AW64">
        <f t="shared" si="16"/>
        <v>0</v>
      </c>
      <c r="AX64" s="6">
        <f t="shared" si="17"/>
        <v>0</v>
      </c>
      <c r="AY64" s="6">
        <f t="shared" si="18"/>
        <v>0</v>
      </c>
      <c r="AZ64" t="str">
        <f t="shared" si="19"/>
        <v>OK</v>
      </c>
    </row>
    <row r="65" spans="1:52" ht="10.5" customHeight="1" x14ac:dyDescent="0.25">
      <c r="B65" s="185" t="str">
        <f>IFERROR(VLOOKUP($A65,SETA!$A$2:$BB$840,B$13,FALSE),"")</f>
        <v/>
      </c>
      <c r="C65" s="81" t="str">
        <f>IFERROR(VLOOKUP($A65,SETA!$A$2:$BB$840,C$13,FALSE),"")</f>
        <v/>
      </c>
      <c r="D65" s="81" t="str">
        <f>IFERROR(VLOOKUP($A65,SETA!$A$2:$BB$840,D$13,FALSE),"")</f>
        <v/>
      </c>
      <c r="E65" s="131"/>
      <c r="F65" s="132"/>
      <c r="G65" s="132"/>
      <c r="H65" s="133"/>
      <c r="I65" s="133"/>
      <c r="J65" s="118"/>
      <c r="K65" s="121"/>
      <c r="L65" s="122"/>
      <c r="M65" s="122"/>
      <c r="N65" s="67"/>
      <c r="O65" s="67"/>
      <c r="P65" s="117"/>
      <c r="Q65" s="99" t="str">
        <f t="shared" si="20"/>
        <v/>
      </c>
      <c r="R65" s="100" t="str">
        <f t="shared" si="21"/>
        <v/>
      </c>
      <c r="S65" s="100" t="str">
        <f t="shared" si="22"/>
        <v/>
      </c>
      <c r="T65" s="100" t="str">
        <f t="shared" si="23"/>
        <v/>
      </c>
      <c r="U65" s="100" t="str">
        <f t="shared" si="24"/>
        <v/>
      </c>
      <c r="V65" s="101" t="str">
        <f t="shared" si="25"/>
        <v/>
      </c>
      <c r="W65" s="95" t="str">
        <f t="shared" si="10"/>
        <v/>
      </c>
      <c r="X65" s="95" t="str">
        <f t="shared" si="11"/>
        <v/>
      </c>
      <c r="Y65" s="95" t="str">
        <f t="shared" si="12"/>
        <v/>
      </c>
      <c r="Z65" s="95" t="str">
        <f t="shared" si="13"/>
        <v/>
      </c>
      <c r="AA65" s="95" t="str">
        <f t="shared" si="14"/>
        <v/>
      </c>
      <c r="AB65" s="95" t="str">
        <f t="shared" si="15"/>
        <v/>
      </c>
      <c r="AC65" s="95" t="str">
        <f>IFERROR(VLOOKUP($A65,SETA!$A$2:$BB$840,AC$13,FALSE),"")</f>
        <v/>
      </c>
      <c r="AD65" s="95" t="str">
        <f>IFERROR(VLOOKUP($A65,SETA!$A$2:$BB$840,AD$13,FALSE),"")</f>
        <v/>
      </c>
      <c r="AE65" s="95" t="str">
        <f>IFERROR(VLOOKUP($A65,SETA!$A$2:$BB$840,AE$13,FALSE),"")</f>
        <v/>
      </c>
      <c r="AF65" s="81" t="str">
        <f>IFERROR(VLOOKUP($A65,SETA!$A$2:$BB$840,AF$13,FALSE),"")</f>
        <v/>
      </c>
      <c r="AG65" s="81" t="str">
        <f>IFERROR(VLOOKUP($A65,SETA!$A$2:$BB$840,AG$13,FALSE),"")</f>
        <v/>
      </c>
      <c r="AH65" s="81" t="str">
        <f>IFERROR(VLOOKUP($A65,SETA!$A$2:$BB$840,AH$13,FALSE),"")</f>
        <v/>
      </c>
      <c r="AI65" s="81" t="str">
        <f>IFERROR(VLOOKUP($A65,SETA!$A$2:$BB$840,AI$13,FALSE),"")</f>
        <v/>
      </c>
      <c r="AJ65" s="81" t="str">
        <f>IFERROR(VLOOKUP($A65,SETA!$A$2:$BB$840,AJ$13,FALSE),"")</f>
        <v/>
      </c>
      <c r="AK65" s="81" t="str">
        <f>IFERROR(VLOOKUP($A65,SETA!$A$2:$BB$840,AK$13,FALSE),"")</f>
        <v/>
      </c>
      <c r="AL65" s="81" t="str">
        <f>IFERROR(VLOOKUP($A65,SETA!$A$2:$BB$840,AL$13,FALSE),"")</f>
        <v/>
      </c>
      <c r="AM65" s="81" t="str">
        <f>IFERROR(VLOOKUP($A65,SETA!$A$2:$BB$840,AM$13,FALSE),"")</f>
        <v/>
      </c>
      <c r="AN65" s="81" t="str">
        <f>IFERROR(VLOOKUP($A65,SETA!$A$2:$BB$840,AN$13,FALSE),"")</f>
        <v/>
      </c>
      <c r="AO65" s="81" t="str">
        <f>IFERROR(VLOOKUP($A65,SETA!$A$2:$BB$840,AO$13,FALSE),"")</f>
        <v/>
      </c>
      <c r="AP65" s="81" t="str">
        <f>IFERROR(VLOOKUP($A65,SETA!$A$2:$BB$840,AP$13,FALSE),"")</f>
        <v/>
      </c>
      <c r="AQ65" s="81" t="str">
        <f>IFERROR(VLOOKUP($A65,SETA!$A$2:$BB$840,AQ$13,FALSE),"")</f>
        <v/>
      </c>
      <c r="AR65" s="82" t="str">
        <f>IFERROR(VLOOKUP($A65,SETA!$A$2:$BB$840,AR$13,FALSE),"")</f>
        <v/>
      </c>
      <c r="AS65" s="81" t="str">
        <f>IFERROR(VLOOKUP($A65,SETA!$A$2:$BB$840,AS$13,FALSE),"")</f>
        <v/>
      </c>
      <c r="AW65">
        <f t="shared" si="16"/>
        <v>0</v>
      </c>
      <c r="AX65" s="6">
        <f t="shared" si="17"/>
        <v>0</v>
      </c>
      <c r="AY65" s="6">
        <f t="shared" si="18"/>
        <v>0</v>
      </c>
      <c r="AZ65" t="str">
        <f t="shared" si="19"/>
        <v>OK</v>
      </c>
    </row>
    <row r="66" spans="1:52" x14ac:dyDescent="0.25">
      <c r="B66" s="185" t="str">
        <f>IFERROR(VLOOKUP($A66,SETA!$A$2:$BB$840,B$13,FALSE),"")</f>
        <v/>
      </c>
      <c r="C66" s="81" t="str">
        <f>IFERROR(VLOOKUP($A66,SETA!$A$2:$BB$840,C$13,FALSE),"")</f>
        <v/>
      </c>
      <c r="D66" s="81" t="str">
        <f>IFERROR(VLOOKUP($A66,SETA!$A$2:$BB$840,D$13,FALSE),"")</f>
        <v/>
      </c>
      <c r="E66" s="131"/>
      <c r="F66" s="132"/>
      <c r="G66" s="132"/>
      <c r="H66" s="133"/>
      <c r="I66" s="133"/>
      <c r="J66" s="118"/>
      <c r="K66" s="121"/>
      <c r="L66" s="122"/>
      <c r="M66" s="122"/>
      <c r="N66" s="67"/>
      <c r="O66" s="67"/>
      <c r="P66" s="117"/>
      <c r="Q66" s="99" t="str">
        <f t="shared" si="20"/>
        <v/>
      </c>
      <c r="R66" s="100" t="str">
        <f t="shared" si="21"/>
        <v/>
      </c>
      <c r="S66" s="100" t="str">
        <f t="shared" si="22"/>
        <v/>
      </c>
      <c r="T66" s="100" t="str">
        <f t="shared" si="23"/>
        <v/>
      </c>
      <c r="U66" s="100" t="str">
        <f t="shared" si="24"/>
        <v/>
      </c>
      <c r="V66" s="101" t="str">
        <f t="shared" si="25"/>
        <v/>
      </c>
      <c r="W66" s="95" t="str">
        <f t="shared" si="10"/>
        <v/>
      </c>
      <c r="X66" s="95" t="str">
        <f t="shared" si="11"/>
        <v/>
      </c>
      <c r="Y66" s="95" t="str">
        <f t="shared" si="12"/>
        <v/>
      </c>
      <c r="Z66" s="95" t="str">
        <f t="shared" si="13"/>
        <v/>
      </c>
      <c r="AA66" s="95" t="str">
        <f t="shared" si="14"/>
        <v/>
      </c>
      <c r="AB66" s="95" t="str">
        <f t="shared" si="15"/>
        <v/>
      </c>
      <c r="AC66" s="95" t="str">
        <f>IFERROR(VLOOKUP($A66,SETA!$A$2:$BB$840,AC$13,FALSE),"")</f>
        <v/>
      </c>
      <c r="AD66" s="95" t="str">
        <f>IFERROR(VLOOKUP($A66,SETA!$A$2:$BB$840,AD$13,FALSE),"")</f>
        <v/>
      </c>
      <c r="AE66" s="95" t="str">
        <f>IFERROR(VLOOKUP($A66,SETA!$A$2:$BB$840,AE$13,FALSE),"")</f>
        <v/>
      </c>
      <c r="AF66" s="81" t="str">
        <f>IFERROR(VLOOKUP($A66,SETA!$A$2:$BB$840,AF$13,FALSE),"")</f>
        <v/>
      </c>
      <c r="AG66" s="81" t="str">
        <f>IFERROR(VLOOKUP($A66,SETA!$A$2:$BB$840,AG$13,FALSE),"")</f>
        <v/>
      </c>
      <c r="AH66" s="81" t="str">
        <f>IFERROR(VLOOKUP($A66,SETA!$A$2:$BB$840,AH$13,FALSE),"")</f>
        <v/>
      </c>
      <c r="AI66" s="81" t="str">
        <f>IFERROR(VLOOKUP($A66,SETA!$A$2:$BB$840,AI$13,FALSE),"")</f>
        <v/>
      </c>
      <c r="AJ66" s="81" t="str">
        <f>IFERROR(VLOOKUP($A66,SETA!$A$2:$BB$840,AJ$13,FALSE),"")</f>
        <v/>
      </c>
      <c r="AK66" s="81" t="str">
        <f>IFERROR(VLOOKUP($A66,SETA!$A$2:$BB$840,AK$13,FALSE),"")</f>
        <v/>
      </c>
      <c r="AL66" s="81" t="str">
        <f>IFERROR(VLOOKUP($A66,SETA!$A$2:$BB$840,AL$13,FALSE),"")</f>
        <v/>
      </c>
      <c r="AM66" s="81" t="str">
        <f>IFERROR(VLOOKUP($A66,SETA!$A$2:$BB$840,AM$13,FALSE),"")</f>
        <v/>
      </c>
      <c r="AN66" s="81" t="str">
        <f>IFERROR(VLOOKUP($A66,SETA!$A$2:$BB$840,AN$13,FALSE),"")</f>
        <v/>
      </c>
      <c r="AO66" s="81" t="str">
        <f>IFERROR(VLOOKUP($A66,SETA!$A$2:$BB$840,AO$13,FALSE),"")</f>
        <v/>
      </c>
      <c r="AP66" s="81" t="str">
        <f>IFERROR(VLOOKUP($A66,SETA!$A$2:$BB$840,AP$13,FALSE),"")</f>
        <v/>
      </c>
      <c r="AQ66" s="81" t="str">
        <f>IFERROR(VLOOKUP($A66,SETA!$A$2:$BB$840,AQ$13,FALSE),"")</f>
        <v/>
      </c>
      <c r="AR66" s="82" t="str">
        <f>IFERROR(VLOOKUP($A66,SETA!$A$2:$BB$840,AR$13,FALSE),"")</f>
        <v/>
      </c>
      <c r="AS66" s="81" t="str">
        <f>IFERROR(VLOOKUP($A66,SETA!$A$2:$BB$840,AS$13,FALSE),"")</f>
        <v/>
      </c>
      <c r="AW66">
        <f t="shared" si="16"/>
        <v>0</v>
      </c>
      <c r="AX66" s="6">
        <f t="shared" si="17"/>
        <v>0</v>
      </c>
      <c r="AY66" s="6">
        <f t="shared" si="18"/>
        <v>0</v>
      </c>
      <c r="AZ66" t="str">
        <f t="shared" si="19"/>
        <v>OK</v>
      </c>
    </row>
    <row r="67" spans="1:52" x14ac:dyDescent="0.25">
      <c r="B67" s="185" t="str">
        <f>IFERROR(VLOOKUP($A67,SETA!$A$2:$BB$840,B$13,FALSE),"")</f>
        <v/>
      </c>
      <c r="C67" s="81" t="str">
        <f>IFERROR(VLOOKUP($A67,SETA!$A$2:$BB$840,C$13,FALSE),"")</f>
        <v/>
      </c>
      <c r="D67" s="81" t="str">
        <f>IFERROR(VLOOKUP($A67,SETA!$A$2:$BB$840,D$13,FALSE),"")</f>
        <v/>
      </c>
      <c r="E67" s="131"/>
      <c r="F67" s="132"/>
      <c r="G67" s="132"/>
      <c r="H67" s="133"/>
      <c r="I67" s="133"/>
      <c r="J67" s="118"/>
      <c r="K67" s="121"/>
      <c r="L67" s="122"/>
      <c r="M67" s="122"/>
      <c r="N67" s="67"/>
      <c r="O67" s="67"/>
      <c r="P67" s="117"/>
      <c r="Q67" s="99" t="str">
        <f t="shared" si="20"/>
        <v/>
      </c>
      <c r="R67" s="100" t="str">
        <f t="shared" si="21"/>
        <v/>
      </c>
      <c r="S67" s="100" t="str">
        <f t="shared" si="22"/>
        <v/>
      </c>
      <c r="T67" s="100" t="str">
        <f t="shared" si="23"/>
        <v/>
      </c>
      <c r="U67" s="100" t="str">
        <f t="shared" si="24"/>
        <v/>
      </c>
      <c r="V67" s="101" t="str">
        <f t="shared" si="25"/>
        <v/>
      </c>
      <c r="W67" s="95" t="str">
        <f t="shared" si="10"/>
        <v/>
      </c>
      <c r="X67" s="95" t="str">
        <f t="shared" si="11"/>
        <v/>
      </c>
      <c r="Y67" s="95" t="str">
        <f t="shared" si="12"/>
        <v/>
      </c>
      <c r="Z67" s="95" t="str">
        <f t="shared" si="13"/>
        <v/>
      </c>
      <c r="AA67" s="95" t="str">
        <f t="shared" si="14"/>
        <v/>
      </c>
      <c r="AB67" s="95" t="str">
        <f t="shared" si="15"/>
        <v/>
      </c>
      <c r="AC67" s="95" t="str">
        <f>IFERROR(VLOOKUP($A67,SETA!$A$2:$BB$840,AC$13,FALSE),"")</f>
        <v/>
      </c>
      <c r="AD67" s="95" t="str">
        <f>IFERROR(VLOOKUP($A67,SETA!$A$2:$BB$840,AD$13,FALSE),"")</f>
        <v/>
      </c>
      <c r="AE67" s="95" t="str">
        <f>IFERROR(VLOOKUP($A67,SETA!$A$2:$BB$840,AE$13,FALSE),"")</f>
        <v/>
      </c>
      <c r="AF67" s="81" t="str">
        <f>IFERROR(VLOOKUP($A67,SETA!$A$2:$BB$840,AF$13,FALSE),"")</f>
        <v/>
      </c>
      <c r="AG67" s="81" t="str">
        <f>IFERROR(VLOOKUP($A67,SETA!$A$2:$BB$840,AG$13,FALSE),"")</f>
        <v/>
      </c>
      <c r="AH67" s="81" t="str">
        <f>IFERROR(VLOOKUP($A67,SETA!$A$2:$BB$840,AH$13,FALSE),"")</f>
        <v/>
      </c>
      <c r="AI67" s="81" t="str">
        <f>IFERROR(VLOOKUP($A67,SETA!$A$2:$BB$840,AI$13,FALSE),"")</f>
        <v/>
      </c>
      <c r="AJ67" s="81" t="str">
        <f>IFERROR(VLOOKUP($A67,SETA!$A$2:$BB$840,AJ$13,FALSE),"")</f>
        <v/>
      </c>
      <c r="AK67" s="81" t="str">
        <f>IFERROR(VLOOKUP($A67,SETA!$A$2:$BB$840,AK$13,FALSE),"")</f>
        <v/>
      </c>
      <c r="AL67" s="81" t="str">
        <f>IFERROR(VLOOKUP($A67,SETA!$A$2:$BB$840,AL$13,FALSE),"")</f>
        <v/>
      </c>
      <c r="AM67" s="81" t="str">
        <f>IFERROR(VLOOKUP($A67,SETA!$A$2:$BB$840,AM$13,FALSE),"")</f>
        <v/>
      </c>
      <c r="AN67" s="81" t="str">
        <f>IFERROR(VLOOKUP($A67,SETA!$A$2:$BB$840,AN$13,FALSE),"")</f>
        <v/>
      </c>
      <c r="AO67" s="81" t="str">
        <f>IFERROR(VLOOKUP($A67,SETA!$A$2:$BB$840,AO$13,FALSE),"")</f>
        <v/>
      </c>
      <c r="AP67" s="81" t="str">
        <f>IFERROR(VLOOKUP($A67,SETA!$A$2:$BB$840,AP$13,FALSE),"")</f>
        <v/>
      </c>
      <c r="AQ67" s="81" t="str">
        <f>IFERROR(VLOOKUP($A67,SETA!$A$2:$BB$840,AQ$13,FALSE),"")</f>
        <v/>
      </c>
      <c r="AR67" s="82" t="str">
        <f>IFERROR(VLOOKUP($A67,SETA!$A$2:$BB$840,AR$13,FALSE),"")</f>
        <v/>
      </c>
      <c r="AS67" s="81" t="str">
        <f>IFERROR(VLOOKUP($A67,SETA!$A$2:$BB$840,AS$13,FALSE),"")</f>
        <v/>
      </c>
      <c r="AW67">
        <f t="shared" si="16"/>
        <v>0</v>
      </c>
      <c r="AX67" s="6">
        <f t="shared" si="17"/>
        <v>0</v>
      </c>
      <c r="AY67" s="6">
        <f t="shared" si="18"/>
        <v>0</v>
      </c>
      <c r="AZ67" t="str">
        <f t="shared" si="19"/>
        <v>OK</v>
      </c>
    </row>
    <row r="68" spans="1:52" x14ac:dyDescent="0.25">
      <c r="A68" s="157"/>
      <c r="B68" s="185" t="str">
        <f>IFERROR(VLOOKUP($A68,SETA!$A$2:$BB$840,B$13,FALSE),"")</f>
        <v/>
      </c>
      <c r="C68" s="81" t="str">
        <f>IFERROR(VLOOKUP($A68,SETA!$A$2:$BB$840,C$13,FALSE),"")</f>
        <v/>
      </c>
      <c r="D68" s="81" t="str">
        <f>IFERROR(VLOOKUP($A68,SETA!$A$2:$BB$840,D$13,FALSE),"")</f>
        <v/>
      </c>
      <c r="E68" s="131"/>
      <c r="F68" s="132"/>
      <c r="G68" s="132"/>
      <c r="H68" s="133"/>
      <c r="I68" s="133"/>
      <c r="J68" s="118"/>
      <c r="K68" s="121"/>
      <c r="L68" s="122"/>
      <c r="M68" s="122"/>
      <c r="N68" s="67"/>
      <c r="O68" s="67"/>
      <c r="P68" s="117"/>
      <c r="Q68" s="99" t="str">
        <f t="shared" si="20"/>
        <v/>
      </c>
      <c r="R68" s="100" t="str">
        <f t="shared" si="21"/>
        <v/>
      </c>
      <c r="S68" s="100" t="str">
        <f t="shared" si="22"/>
        <v/>
      </c>
      <c r="T68" s="100" t="str">
        <f t="shared" si="23"/>
        <v/>
      </c>
      <c r="U68" s="100" t="str">
        <f t="shared" si="24"/>
        <v/>
      </c>
      <c r="V68" s="101" t="str">
        <f t="shared" si="25"/>
        <v/>
      </c>
      <c r="W68" s="95" t="str">
        <f t="shared" si="10"/>
        <v/>
      </c>
      <c r="X68" s="95" t="str">
        <f t="shared" si="11"/>
        <v/>
      </c>
      <c r="Y68" s="95" t="str">
        <f t="shared" si="12"/>
        <v/>
      </c>
      <c r="Z68" s="95" t="str">
        <f t="shared" si="13"/>
        <v/>
      </c>
      <c r="AA68" s="95" t="str">
        <f t="shared" si="14"/>
        <v/>
      </c>
      <c r="AB68" s="95" t="str">
        <f t="shared" si="15"/>
        <v/>
      </c>
      <c r="AC68" s="95" t="str">
        <f>IFERROR(VLOOKUP($A68,SETA!$A$2:$BB$840,AC$13,FALSE),"")</f>
        <v/>
      </c>
      <c r="AD68" s="95" t="str">
        <f>IFERROR(VLOOKUP($A68,SETA!$A$2:$BB$840,AD$13,FALSE),"")</f>
        <v/>
      </c>
      <c r="AE68" s="95" t="str">
        <f>IFERROR(VLOOKUP($A68,SETA!$A$2:$BB$840,AE$13,FALSE),"")</f>
        <v/>
      </c>
      <c r="AF68" s="81" t="str">
        <f>IFERROR(VLOOKUP($A68,SETA!$A$2:$BB$840,AF$13,FALSE),"")</f>
        <v/>
      </c>
      <c r="AG68" s="81" t="str">
        <f>IFERROR(VLOOKUP($A68,SETA!$A$2:$BB$840,AG$13,FALSE),"")</f>
        <v/>
      </c>
      <c r="AH68" s="81" t="str">
        <f>IFERROR(VLOOKUP($A68,SETA!$A$2:$BB$840,AH$13,FALSE),"")</f>
        <v/>
      </c>
      <c r="AI68" s="81" t="str">
        <f>IFERROR(VLOOKUP($A68,SETA!$A$2:$BB$840,AI$13,FALSE),"")</f>
        <v/>
      </c>
      <c r="AJ68" s="81" t="str">
        <f>IFERROR(VLOOKUP($A68,SETA!$A$2:$BB$840,AJ$13,FALSE),"")</f>
        <v/>
      </c>
      <c r="AK68" s="81" t="str">
        <f>IFERROR(VLOOKUP($A68,SETA!$A$2:$BB$840,AK$13,FALSE),"")</f>
        <v/>
      </c>
      <c r="AL68" s="81" t="str">
        <f>IFERROR(VLOOKUP($A68,SETA!$A$2:$BB$840,AL$13,FALSE),"")</f>
        <v/>
      </c>
      <c r="AM68" s="81" t="str">
        <f>IFERROR(VLOOKUP($A68,SETA!$A$2:$BB$840,AM$13,FALSE),"")</f>
        <v/>
      </c>
      <c r="AN68" s="81" t="str">
        <f>IFERROR(VLOOKUP($A68,SETA!$A$2:$BB$840,AN$13,FALSE),"")</f>
        <v/>
      </c>
      <c r="AO68" s="81" t="str">
        <f>IFERROR(VLOOKUP($A68,SETA!$A$2:$BB$840,AO$13,FALSE),"")</f>
        <v/>
      </c>
      <c r="AP68" s="81" t="str">
        <f>IFERROR(VLOOKUP($A68,SETA!$A$2:$BB$840,AP$13,FALSE),"")</f>
        <v/>
      </c>
      <c r="AQ68" s="81" t="str">
        <f>IFERROR(VLOOKUP($A68,SETA!$A$2:$BB$840,AQ$13,FALSE),"")</f>
        <v/>
      </c>
      <c r="AR68" s="82" t="str">
        <f>IFERROR(VLOOKUP($A68,SETA!$A$2:$BB$840,AR$13,FALSE),"")</f>
        <v/>
      </c>
      <c r="AS68" s="81" t="str">
        <f>IFERROR(VLOOKUP($A68,SETA!$A$2:$BB$840,AS$13,FALSE),"")</f>
        <v/>
      </c>
      <c r="AW68">
        <f t="shared" si="16"/>
        <v>0</v>
      </c>
      <c r="AX68" s="6">
        <f t="shared" si="17"/>
        <v>0</v>
      </c>
      <c r="AY68" s="6">
        <f t="shared" si="18"/>
        <v>0</v>
      </c>
      <c r="AZ68" t="str">
        <f t="shared" si="19"/>
        <v>OK</v>
      </c>
    </row>
    <row r="69" spans="1:52" x14ac:dyDescent="0.25">
      <c r="B69" s="185" t="str">
        <f>IFERROR(VLOOKUP($A69,SETA!$A$2:$BB$840,B$13,FALSE),"")</f>
        <v/>
      </c>
      <c r="C69" s="81" t="str">
        <f>IFERROR(VLOOKUP($A69,SETA!$A$2:$BB$840,C$13,FALSE),"")</f>
        <v/>
      </c>
      <c r="D69" s="81" t="str">
        <f>IFERROR(VLOOKUP($A69,SETA!$A$2:$BB$840,D$13,FALSE),"")</f>
        <v/>
      </c>
      <c r="E69" s="131"/>
      <c r="F69" s="132"/>
      <c r="G69" s="132"/>
      <c r="H69" s="133"/>
      <c r="I69" s="133"/>
      <c r="J69" s="118"/>
      <c r="K69" s="121"/>
      <c r="L69" s="122"/>
      <c r="M69" s="122"/>
      <c r="N69" s="67"/>
      <c r="O69" s="67"/>
      <c r="P69" s="117"/>
      <c r="Q69" s="99" t="str">
        <f t="shared" si="20"/>
        <v/>
      </c>
      <c r="R69" s="100" t="str">
        <f t="shared" si="21"/>
        <v/>
      </c>
      <c r="S69" s="100" t="str">
        <f t="shared" si="22"/>
        <v/>
      </c>
      <c r="T69" s="100" t="str">
        <f t="shared" si="23"/>
        <v/>
      </c>
      <c r="U69" s="100" t="str">
        <f t="shared" si="24"/>
        <v/>
      </c>
      <c r="V69" s="101" t="str">
        <f t="shared" si="25"/>
        <v/>
      </c>
      <c r="W69" s="95" t="str">
        <f t="shared" si="10"/>
        <v/>
      </c>
      <c r="X69" s="95" t="str">
        <f t="shared" si="11"/>
        <v/>
      </c>
      <c r="Y69" s="95" t="str">
        <f t="shared" si="12"/>
        <v/>
      </c>
      <c r="Z69" s="95" t="str">
        <f t="shared" si="13"/>
        <v/>
      </c>
      <c r="AA69" s="95" t="str">
        <f t="shared" si="14"/>
        <v/>
      </c>
      <c r="AB69" s="95" t="str">
        <f t="shared" si="15"/>
        <v/>
      </c>
      <c r="AC69" s="95" t="str">
        <f>IFERROR(VLOOKUP($A69,SETA!$A$2:$BB$840,AC$13,FALSE),"")</f>
        <v/>
      </c>
      <c r="AD69" s="95" t="str">
        <f>IFERROR(VLOOKUP($A69,SETA!$A$2:$BB$840,AD$13,FALSE),"")</f>
        <v/>
      </c>
      <c r="AE69" s="95" t="str">
        <f>IFERROR(VLOOKUP($A69,SETA!$A$2:$BB$840,AE$13,FALSE),"")</f>
        <v/>
      </c>
      <c r="AF69" s="81" t="str">
        <f>IFERROR(VLOOKUP($A69,SETA!$A$2:$BB$840,AF$13,FALSE),"")</f>
        <v/>
      </c>
      <c r="AG69" s="81" t="str">
        <f>IFERROR(VLOOKUP($A69,SETA!$A$2:$BB$840,AG$13,FALSE),"")</f>
        <v/>
      </c>
      <c r="AH69" s="81" t="str">
        <f>IFERROR(VLOOKUP($A69,SETA!$A$2:$BB$840,AH$13,FALSE),"")</f>
        <v/>
      </c>
      <c r="AI69" s="81" t="str">
        <f>IFERROR(VLOOKUP($A69,SETA!$A$2:$BB$840,AI$13,FALSE),"")</f>
        <v/>
      </c>
      <c r="AJ69" s="81" t="str">
        <f>IFERROR(VLOOKUP($A69,SETA!$A$2:$BB$840,AJ$13,FALSE),"")</f>
        <v/>
      </c>
      <c r="AK69" s="81" t="str">
        <f>IFERROR(VLOOKUP($A69,SETA!$A$2:$BB$840,AK$13,FALSE),"")</f>
        <v/>
      </c>
      <c r="AL69" s="81" t="str">
        <f>IFERROR(VLOOKUP($A69,SETA!$A$2:$BB$840,AL$13,FALSE),"")</f>
        <v/>
      </c>
      <c r="AM69" s="81" t="str">
        <f>IFERROR(VLOOKUP($A69,SETA!$A$2:$BB$840,AM$13,FALSE),"")</f>
        <v/>
      </c>
      <c r="AN69" s="81" t="str">
        <f>IFERROR(VLOOKUP($A69,SETA!$A$2:$BB$840,AN$13,FALSE),"")</f>
        <v/>
      </c>
      <c r="AO69" s="81" t="str">
        <f>IFERROR(VLOOKUP($A69,SETA!$A$2:$BB$840,AO$13,FALSE),"")</f>
        <v/>
      </c>
      <c r="AP69" s="81" t="str">
        <f>IFERROR(VLOOKUP($A69,SETA!$A$2:$BB$840,AP$13,FALSE),"")</f>
        <v/>
      </c>
      <c r="AQ69" s="81" t="str">
        <f>IFERROR(VLOOKUP($A69,SETA!$A$2:$BB$840,AQ$13,FALSE),"")</f>
        <v/>
      </c>
      <c r="AR69" s="82" t="str">
        <f>IFERROR(VLOOKUP($A69,SETA!$A$2:$BB$840,AR$13,FALSE),"")</f>
        <v/>
      </c>
      <c r="AS69" s="81" t="str">
        <f>IFERROR(VLOOKUP($A69,SETA!$A$2:$BB$840,AS$13,FALSE),"")</f>
        <v/>
      </c>
      <c r="AW69">
        <f t="shared" si="16"/>
        <v>0</v>
      </c>
      <c r="AX69" s="6">
        <f t="shared" si="17"/>
        <v>0</v>
      </c>
      <c r="AY69" s="6">
        <f t="shared" si="18"/>
        <v>0</v>
      </c>
      <c r="AZ69" t="str">
        <f t="shared" si="19"/>
        <v>OK</v>
      </c>
    </row>
    <row r="70" spans="1:52" x14ac:dyDescent="0.25">
      <c r="B70" s="185" t="str">
        <f>IFERROR(VLOOKUP($A70,SETA!$A$2:$BB$840,B$13,FALSE),"")</f>
        <v/>
      </c>
      <c r="C70" s="81" t="str">
        <f>IFERROR(VLOOKUP($A70,SETA!$A$2:$BB$840,C$13,FALSE),"")</f>
        <v/>
      </c>
      <c r="D70" s="81" t="str">
        <f>IFERROR(VLOOKUP($A70,SETA!$A$2:$BB$840,D$13,FALSE),"")</f>
        <v/>
      </c>
      <c r="E70" s="131"/>
      <c r="F70" s="132"/>
      <c r="G70" s="132"/>
      <c r="H70" s="133"/>
      <c r="I70" s="133"/>
      <c r="J70" s="118"/>
      <c r="K70" s="121"/>
      <c r="L70" s="122"/>
      <c r="M70" s="122"/>
      <c r="N70" s="67"/>
      <c r="O70" s="67"/>
      <c r="P70" s="117"/>
      <c r="Q70" s="99" t="str">
        <f t="shared" si="20"/>
        <v/>
      </c>
      <c r="R70" s="100" t="str">
        <f t="shared" si="21"/>
        <v/>
      </c>
      <c r="S70" s="100" t="str">
        <f t="shared" si="22"/>
        <v/>
      </c>
      <c r="T70" s="100" t="str">
        <f t="shared" si="23"/>
        <v/>
      </c>
      <c r="U70" s="100" t="str">
        <f t="shared" si="24"/>
        <v/>
      </c>
      <c r="V70" s="101" t="str">
        <f t="shared" si="25"/>
        <v/>
      </c>
      <c r="W70" s="95" t="str">
        <f t="shared" si="10"/>
        <v/>
      </c>
      <c r="X70" s="95" t="str">
        <f t="shared" si="11"/>
        <v/>
      </c>
      <c r="Y70" s="95" t="str">
        <f t="shared" si="12"/>
        <v/>
      </c>
      <c r="Z70" s="95" t="str">
        <f t="shared" si="13"/>
        <v/>
      </c>
      <c r="AA70" s="95" t="str">
        <f t="shared" si="14"/>
        <v/>
      </c>
      <c r="AB70" s="95" t="str">
        <f t="shared" si="15"/>
        <v/>
      </c>
      <c r="AC70" s="95" t="str">
        <f>IFERROR(VLOOKUP($A70,SETA!$A$2:$BB$840,AC$13,FALSE),"")</f>
        <v/>
      </c>
      <c r="AD70" s="95" t="str">
        <f>IFERROR(VLOOKUP($A70,SETA!$A$2:$BB$840,AD$13,FALSE),"")</f>
        <v/>
      </c>
      <c r="AE70" s="95" t="str">
        <f>IFERROR(VLOOKUP($A70,SETA!$A$2:$BB$840,AE$13,FALSE),"")</f>
        <v/>
      </c>
      <c r="AF70" s="81" t="str">
        <f>IFERROR(VLOOKUP($A70,SETA!$A$2:$BB$840,AF$13,FALSE),"")</f>
        <v/>
      </c>
      <c r="AG70" s="81" t="str">
        <f>IFERROR(VLOOKUP($A70,SETA!$A$2:$BB$840,AG$13,FALSE),"")</f>
        <v/>
      </c>
      <c r="AH70" s="81" t="str">
        <f>IFERROR(VLOOKUP($A70,SETA!$A$2:$BB$840,AH$13,FALSE),"")</f>
        <v/>
      </c>
      <c r="AI70" s="81" t="str">
        <f>IFERROR(VLOOKUP($A70,SETA!$A$2:$BB$840,AI$13,FALSE),"")</f>
        <v/>
      </c>
      <c r="AJ70" s="81" t="str">
        <f>IFERROR(VLOOKUP($A70,SETA!$A$2:$BB$840,AJ$13,FALSE),"")</f>
        <v/>
      </c>
      <c r="AK70" s="81" t="str">
        <f>IFERROR(VLOOKUP($A70,SETA!$A$2:$BB$840,AK$13,FALSE),"")</f>
        <v/>
      </c>
      <c r="AL70" s="81" t="str">
        <f>IFERROR(VLOOKUP($A70,SETA!$A$2:$BB$840,AL$13,FALSE),"")</f>
        <v/>
      </c>
      <c r="AM70" s="81" t="str">
        <f>IFERROR(VLOOKUP($A70,SETA!$A$2:$BB$840,AM$13,FALSE),"")</f>
        <v/>
      </c>
      <c r="AN70" s="81" t="str">
        <f>IFERROR(VLOOKUP($A70,SETA!$A$2:$BB$840,AN$13,FALSE),"")</f>
        <v/>
      </c>
      <c r="AO70" s="81" t="str">
        <f>IFERROR(VLOOKUP($A70,SETA!$A$2:$BB$840,AO$13,FALSE),"")</f>
        <v/>
      </c>
      <c r="AP70" s="81" t="str">
        <f>IFERROR(VLOOKUP($A70,SETA!$A$2:$BB$840,AP$13,FALSE),"")</f>
        <v/>
      </c>
      <c r="AQ70" s="81" t="str">
        <f>IFERROR(VLOOKUP($A70,SETA!$A$2:$BB$840,AQ$13,FALSE),"")</f>
        <v/>
      </c>
      <c r="AR70" s="82" t="str">
        <f>IFERROR(VLOOKUP($A70,SETA!$A$2:$BB$840,AR$13,FALSE),"")</f>
        <v/>
      </c>
      <c r="AS70" s="81" t="str">
        <f>IFERROR(VLOOKUP($A70,SETA!$A$2:$BB$840,AS$13,FALSE),"")</f>
        <v/>
      </c>
      <c r="AW70">
        <f t="shared" si="16"/>
        <v>0</v>
      </c>
      <c r="AX70" s="6">
        <f t="shared" si="17"/>
        <v>0</v>
      </c>
      <c r="AY70" s="6">
        <f t="shared" si="18"/>
        <v>0</v>
      </c>
      <c r="AZ70" t="str">
        <f t="shared" si="19"/>
        <v>OK</v>
      </c>
    </row>
    <row r="71" spans="1:52" x14ac:dyDescent="0.25">
      <c r="B71" s="185" t="str">
        <f>IFERROR(VLOOKUP($A71,SETA!$A$2:$BB$840,B$13,FALSE),"")</f>
        <v/>
      </c>
      <c r="C71" s="81" t="str">
        <f>IFERROR(VLOOKUP($A71,SETA!$A$2:$BB$840,C$13,FALSE),"")</f>
        <v/>
      </c>
      <c r="D71" s="81" t="str">
        <f>IFERROR(VLOOKUP($A71,SETA!$A$2:$BB$840,D$13,FALSE),"")</f>
        <v/>
      </c>
      <c r="E71" s="131"/>
      <c r="F71" s="132"/>
      <c r="G71" s="132"/>
      <c r="H71" s="133"/>
      <c r="I71" s="133"/>
      <c r="J71" s="118"/>
      <c r="K71" s="121"/>
      <c r="L71" s="122"/>
      <c r="M71" s="122"/>
      <c r="N71" s="67"/>
      <c r="O71" s="67"/>
      <c r="P71" s="117"/>
      <c r="Q71" s="99" t="str">
        <f t="shared" si="20"/>
        <v/>
      </c>
      <c r="R71" s="100" t="str">
        <f t="shared" si="21"/>
        <v/>
      </c>
      <c r="S71" s="100" t="str">
        <f t="shared" si="22"/>
        <v/>
      </c>
      <c r="T71" s="100" t="str">
        <f t="shared" si="23"/>
        <v/>
      </c>
      <c r="U71" s="100" t="str">
        <f t="shared" si="24"/>
        <v/>
      </c>
      <c r="V71" s="101" t="str">
        <f t="shared" si="25"/>
        <v/>
      </c>
      <c r="W71" s="95" t="str">
        <f t="shared" si="10"/>
        <v/>
      </c>
      <c r="X71" s="95" t="str">
        <f t="shared" si="11"/>
        <v/>
      </c>
      <c r="Y71" s="95" t="str">
        <f t="shared" si="12"/>
        <v/>
      </c>
      <c r="Z71" s="95" t="str">
        <f t="shared" si="13"/>
        <v/>
      </c>
      <c r="AA71" s="95" t="str">
        <f t="shared" si="14"/>
        <v/>
      </c>
      <c r="AB71" s="95" t="str">
        <f t="shared" si="15"/>
        <v/>
      </c>
      <c r="AC71" s="95" t="str">
        <f>IFERROR(VLOOKUP($A71,SETA!$A$2:$BB$840,AC$13,FALSE),"")</f>
        <v/>
      </c>
      <c r="AD71" s="95" t="str">
        <f>IFERROR(VLOOKUP($A71,SETA!$A$2:$BB$840,AD$13,FALSE),"")</f>
        <v/>
      </c>
      <c r="AE71" s="95" t="str">
        <f>IFERROR(VLOOKUP($A71,SETA!$A$2:$BB$840,AE$13,FALSE),"")</f>
        <v/>
      </c>
      <c r="AF71" s="81" t="str">
        <f>IFERROR(VLOOKUP($A71,SETA!$A$2:$BB$840,AF$13,FALSE),"")</f>
        <v/>
      </c>
      <c r="AG71" s="81" t="str">
        <f>IFERROR(VLOOKUP($A71,SETA!$A$2:$BB$840,AG$13,FALSE),"")</f>
        <v/>
      </c>
      <c r="AH71" s="81" t="str">
        <f>IFERROR(VLOOKUP($A71,SETA!$A$2:$BB$840,AH$13,FALSE),"")</f>
        <v/>
      </c>
      <c r="AI71" s="81" t="str">
        <f>IFERROR(VLOOKUP($A71,SETA!$A$2:$BB$840,AI$13,FALSE),"")</f>
        <v/>
      </c>
      <c r="AJ71" s="81" t="str">
        <f>IFERROR(VLOOKUP($A71,SETA!$A$2:$BB$840,AJ$13,FALSE),"")</f>
        <v/>
      </c>
      <c r="AK71" s="81" t="str">
        <f>IFERROR(VLOOKUP($A71,SETA!$A$2:$BB$840,AK$13,FALSE),"")</f>
        <v/>
      </c>
      <c r="AL71" s="81" t="str">
        <f>IFERROR(VLOOKUP($A71,SETA!$A$2:$BB$840,AL$13,FALSE),"")</f>
        <v/>
      </c>
      <c r="AM71" s="81" t="str">
        <f>IFERROR(VLOOKUP($A71,SETA!$A$2:$BB$840,AM$13,FALSE),"")</f>
        <v/>
      </c>
      <c r="AN71" s="81" t="str">
        <f>IFERROR(VLOOKUP($A71,SETA!$A$2:$BB$840,AN$13,FALSE),"")</f>
        <v/>
      </c>
      <c r="AO71" s="81" t="str">
        <f>IFERROR(VLOOKUP($A71,SETA!$A$2:$BB$840,AO$13,FALSE),"")</f>
        <v/>
      </c>
      <c r="AP71" s="81" t="str">
        <f>IFERROR(VLOOKUP($A71,SETA!$A$2:$BB$840,AP$13,FALSE),"")</f>
        <v/>
      </c>
      <c r="AQ71" s="81" t="str">
        <f>IFERROR(VLOOKUP($A71,SETA!$A$2:$BB$840,AQ$13,FALSE),"")</f>
        <v/>
      </c>
      <c r="AR71" s="82" t="str">
        <f>IFERROR(VLOOKUP($A71,SETA!$A$2:$BB$840,AR$13,FALSE),"")</f>
        <v/>
      </c>
      <c r="AS71" s="81" t="str">
        <f>IFERROR(VLOOKUP($A71,SETA!$A$2:$BB$840,AS$13,FALSE),"")</f>
        <v/>
      </c>
      <c r="AW71">
        <f t="shared" si="16"/>
        <v>0</v>
      </c>
      <c r="AX71" s="6">
        <f t="shared" si="17"/>
        <v>0</v>
      </c>
      <c r="AY71" s="6">
        <f t="shared" si="18"/>
        <v>0</v>
      </c>
      <c r="AZ71" t="str">
        <f t="shared" si="19"/>
        <v>OK</v>
      </c>
    </row>
    <row r="72" spans="1:52" x14ac:dyDescent="0.25">
      <c r="B72" s="185" t="str">
        <f>IFERROR(VLOOKUP($A72,SETA!$A$2:$BB$840,B$13,FALSE),"")</f>
        <v/>
      </c>
      <c r="C72" s="81" t="str">
        <f>IFERROR(VLOOKUP($A72,SETA!$A$2:$BB$840,C$13,FALSE),"")</f>
        <v/>
      </c>
      <c r="D72" s="81" t="str">
        <f>IFERROR(VLOOKUP($A72,SETA!$A$2:$BB$840,D$13,FALSE),"")</f>
        <v/>
      </c>
      <c r="E72" s="131"/>
      <c r="F72" s="132"/>
      <c r="G72" s="132"/>
      <c r="H72" s="133"/>
      <c r="I72" s="133"/>
      <c r="J72" s="118"/>
      <c r="K72" s="121"/>
      <c r="L72" s="122"/>
      <c r="M72" s="122"/>
      <c r="N72" s="67"/>
      <c r="O72" s="67"/>
      <c r="P72" s="117"/>
      <c r="Q72" s="99" t="str">
        <f t="shared" si="20"/>
        <v/>
      </c>
      <c r="R72" s="100" t="str">
        <f t="shared" si="21"/>
        <v/>
      </c>
      <c r="S72" s="100" t="str">
        <f t="shared" si="22"/>
        <v/>
      </c>
      <c r="T72" s="100" t="str">
        <f t="shared" si="23"/>
        <v/>
      </c>
      <c r="U72" s="100" t="str">
        <f t="shared" si="24"/>
        <v/>
      </c>
      <c r="V72" s="101" t="str">
        <f t="shared" si="25"/>
        <v/>
      </c>
      <c r="W72" s="95" t="str">
        <f t="shared" si="10"/>
        <v/>
      </c>
      <c r="X72" s="95" t="str">
        <f t="shared" si="11"/>
        <v/>
      </c>
      <c r="Y72" s="95" t="str">
        <f t="shared" si="12"/>
        <v/>
      </c>
      <c r="Z72" s="95" t="str">
        <f t="shared" si="13"/>
        <v/>
      </c>
      <c r="AA72" s="95" t="str">
        <f t="shared" si="14"/>
        <v/>
      </c>
      <c r="AB72" s="95" t="str">
        <f t="shared" si="15"/>
        <v/>
      </c>
      <c r="AC72" s="95" t="str">
        <f>IFERROR(VLOOKUP($A72,SETA!$A$2:$BB$840,AC$13,FALSE),"")</f>
        <v/>
      </c>
      <c r="AD72" s="95" t="str">
        <f>IFERROR(VLOOKUP($A72,SETA!$A$2:$BB$840,AD$13,FALSE),"")</f>
        <v/>
      </c>
      <c r="AE72" s="95" t="str">
        <f>IFERROR(VLOOKUP($A72,SETA!$A$2:$BB$840,AE$13,FALSE),"")</f>
        <v/>
      </c>
      <c r="AF72" s="81" t="str">
        <f>IFERROR(VLOOKUP($A72,SETA!$A$2:$BB$840,AF$13,FALSE),"")</f>
        <v/>
      </c>
      <c r="AG72" s="81" t="str">
        <f>IFERROR(VLOOKUP($A72,SETA!$A$2:$BB$840,AG$13,FALSE),"")</f>
        <v/>
      </c>
      <c r="AH72" s="81" t="str">
        <f>IFERROR(VLOOKUP($A72,SETA!$A$2:$BB$840,AH$13,FALSE),"")</f>
        <v/>
      </c>
      <c r="AI72" s="81" t="str">
        <f>IFERROR(VLOOKUP($A72,SETA!$A$2:$BB$840,AI$13,FALSE),"")</f>
        <v/>
      </c>
      <c r="AJ72" s="81" t="str">
        <f>IFERROR(VLOOKUP($A72,SETA!$A$2:$BB$840,AJ$13,FALSE),"")</f>
        <v/>
      </c>
      <c r="AK72" s="81" t="str">
        <f>IFERROR(VLOOKUP($A72,SETA!$A$2:$BB$840,AK$13,FALSE),"")</f>
        <v/>
      </c>
      <c r="AL72" s="81" t="str">
        <f>IFERROR(VLOOKUP($A72,SETA!$A$2:$BB$840,AL$13,FALSE),"")</f>
        <v/>
      </c>
      <c r="AM72" s="81" t="str">
        <f>IFERROR(VLOOKUP($A72,SETA!$A$2:$BB$840,AM$13,FALSE),"")</f>
        <v/>
      </c>
      <c r="AN72" s="81" t="str">
        <f>IFERROR(VLOOKUP($A72,SETA!$A$2:$BB$840,AN$13,FALSE),"")</f>
        <v/>
      </c>
      <c r="AO72" s="81" t="str">
        <f>IFERROR(VLOOKUP($A72,SETA!$A$2:$BB$840,AO$13,FALSE),"")</f>
        <v/>
      </c>
      <c r="AP72" s="81" t="str">
        <f>IFERROR(VLOOKUP($A72,SETA!$A$2:$BB$840,AP$13,FALSE),"")</f>
        <v/>
      </c>
      <c r="AQ72" s="81" t="str">
        <f>IFERROR(VLOOKUP($A72,SETA!$A$2:$BB$840,AQ$13,FALSE),"")</f>
        <v/>
      </c>
      <c r="AR72" s="82" t="str">
        <f>IFERROR(VLOOKUP($A72,SETA!$A$2:$BB$840,AR$13,FALSE),"")</f>
        <v/>
      </c>
      <c r="AS72" s="81" t="str">
        <f>IFERROR(VLOOKUP($A72,SETA!$A$2:$BB$840,AS$13,FALSE),"")</f>
        <v/>
      </c>
      <c r="AW72">
        <f t="shared" si="16"/>
        <v>0</v>
      </c>
      <c r="AX72" s="6">
        <f t="shared" si="17"/>
        <v>0</v>
      </c>
      <c r="AY72" s="6">
        <f t="shared" si="18"/>
        <v>0</v>
      </c>
      <c r="AZ72" t="str">
        <f t="shared" si="19"/>
        <v>OK</v>
      </c>
    </row>
    <row r="73" spans="1:52" x14ac:dyDescent="0.25">
      <c r="B73" s="185" t="str">
        <f>IFERROR(VLOOKUP($A73,SETA!$A$2:$BB$840,B$13,FALSE),"")</f>
        <v/>
      </c>
      <c r="C73" s="81" t="str">
        <f>IFERROR(VLOOKUP($A73,SETA!$A$2:$BB$840,C$13,FALSE),"")</f>
        <v/>
      </c>
      <c r="D73" s="81" t="str">
        <f>IFERROR(VLOOKUP($A73,SETA!$A$2:$BB$840,D$13,FALSE),"")</f>
        <v/>
      </c>
      <c r="E73" s="131"/>
      <c r="F73" s="132"/>
      <c r="G73" s="132"/>
      <c r="H73" s="133"/>
      <c r="I73" s="133"/>
      <c r="J73" s="118"/>
      <c r="K73" s="121"/>
      <c r="L73" s="122"/>
      <c r="M73" s="122"/>
      <c r="N73" s="67"/>
      <c r="O73" s="67"/>
      <c r="P73" s="117"/>
      <c r="Q73" s="99" t="str">
        <f t="shared" si="20"/>
        <v/>
      </c>
      <c r="R73" s="100" t="str">
        <f t="shared" si="21"/>
        <v/>
      </c>
      <c r="S73" s="100" t="str">
        <f t="shared" si="22"/>
        <v/>
      </c>
      <c r="T73" s="100" t="str">
        <f t="shared" si="23"/>
        <v/>
      </c>
      <c r="U73" s="100" t="str">
        <f t="shared" si="24"/>
        <v/>
      </c>
      <c r="V73" s="101" t="str">
        <f t="shared" si="25"/>
        <v/>
      </c>
      <c r="W73" s="95" t="str">
        <f t="shared" si="10"/>
        <v/>
      </c>
      <c r="X73" s="95" t="str">
        <f t="shared" si="11"/>
        <v/>
      </c>
      <c r="Y73" s="95" t="str">
        <f t="shared" si="12"/>
        <v/>
      </c>
      <c r="Z73" s="95" t="str">
        <f t="shared" si="13"/>
        <v/>
      </c>
      <c r="AA73" s="95" t="str">
        <f t="shared" si="14"/>
        <v/>
      </c>
      <c r="AB73" s="95" t="str">
        <f t="shared" si="15"/>
        <v/>
      </c>
      <c r="AC73" s="95" t="str">
        <f>IFERROR(VLOOKUP($A73,SETA!$A$2:$BB$840,AC$13,FALSE),"")</f>
        <v/>
      </c>
      <c r="AD73" s="95" t="str">
        <f>IFERROR(VLOOKUP($A73,SETA!$A$2:$BB$840,AD$13,FALSE),"")</f>
        <v/>
      </c>
      <c r="AE73" s="95" t="str">
        <f>IFERROR(VLOOKUP($A73,SETA!$A$2:$BB$840,AE$13,FALSE),"")</f>
        <v/>
      </c>
      <c r="AF73" s="81" t="str">
        <f>IFERROR(VLOOKUP($A73,SETA!$A$2:$BB$840,AF$13,FALSE),"")</f>
        <v/>
      </c>
      <c r="AG73" s="81" t="str">
        <f>IFERROR(VLOOKUP($A73,SETA!$A$2:$BB$840,AG$13,FALSE),"")</f>
        <v/>
      </c>
      <c r="AH73" s="81" t="str">
        <f>IFERROR(VLOOKUP($A73,SETA!$A$2:$BB$840,AH$13,FALSE),"")</f>
        <v/>
      </c>
      <c r="AI73" s="81" t="str">
        <f>IFERROR(VLOOKUP($A73,SETA!$A$2:$BB$840,AI$13,FALSE),"")</f>
        <v/>
      </c>
      <c r="AJ73" s="81" t="str">
        <f>IFERROR(VLOOKUP($A73,SETA!$A$2:$BB$840,AJ$13,FALSE),"")</f>
        <v/>
      </c>
      <c r="AK73" s="81" t="str">
        <f>IFERROR(VLOOKUP($A73,SETA!$A$2:$BB$840,AK$13,FALSE),"")</f>
        <v/>
      </c>
      <c r="AL73" s="81" t="str">
        <f>IFERROR(VLOOKUP($A73,SETA!$A$2:$BB$840,AL$13,FALSE),"")</f>
        <v/>
      </c>
      <c r="AM73" s="81" t="str">
        <f>IFERROR(VLOOKUP($A73,SETA!$A$2:$BB$840,AM$13,FALSE),"")</f>
        <v/>
      </c>
      <c r="AN73" s="81" t="str">
        <f>IFERROR(VLOOKUP($A73,SETA!$A$2:$BB$840,AN$13,FALSE),"")</f>
        <v/>
      </c>
      <c r="AO73" s="81" t="str">
        <f>IFERROR(VLOOKUP($A73,SETA!$A$2:$BB$840,AO$13,FALSE),"")</f>
        <v/>
      </c>
      <c r="AP73" s="81" t="str">
        <f>IFERROR(VLOOKUP($A73,SETA!$A$2:$BB$840,AP$13,FALSE),"")</f>
        <v/>
      </c>
      <c r="AQ73" s="81" t="str">
        <f>IFERROR(VLOOKUP($A73,SETA!$A$2:$BB$840,AQ$13,FALSE),"")</f>
        <v/>
      </c>
      <c r="AR73" s="82" t="str">
        <f>IFERROR(VLOOKUP($A73,SETA!$A$2:$BB$840,AR$13,FALSE),"")</f>
        <v/>
      </c>
      <c r="AS73" s="81" t="str">
        <f>IFERROR(VLOOKUP($A73,SETA!$A$2:$BB$840,AS$13,FALSE),"")</f>
        <v/>
      </c>
      <c r="AW73">
        <f t="shared" si="16"/>
        <v>0</v>
      </c>
      <c r="AX73" s="6">
        <f t="shared" si="17"/>
        <v>0</v>
      </c>
      <c r="AY73" s="6">
        <f t="shared" si="18"/>
        <v>0</v>
      </c>
      <c r="AZ73" t="str">
        <f t="shared" si="19"/>
        <v>OK</v>
      </c>
    </row>
    <row r="74" spans="1:52" x14ac:dyDescent="0.25">
      <c r="B74" s="185" t="str">
        <f>IFERROR(VLOOKUP($A74,SETA!$A$2:$BB$840,B$13,FALSE),"")</f>
        <v/>
      </c>
      <c r="C74" s="81" t="str">
        <f>IFERROR(VLOOKUP($A74,SETA!$A$2:$BB$840,C$13,FALSE),"")</f>
        <v/>
      </c>
      <c r="D74" s="81" t="str">
        <f>IFERROR(VLOOKUP($A74,SETA!$A$2:$BB$840,D$13,FALSE),"")</f>
        <v/>
      </c>
      <c r="E74" s="131"/>
      <c r="F74" s="132"/>
      <c r="G74" s="132"/>
      <c r="H74" s="133"/>
      <c r="I74" s="133"/>
      <c r="J74" s="118"/>
      <c r="K74" s="121"/>
      <c r="L74" s="122"/>
      <c r="M74" s="122"/>
      <c r="N74" s="67"/>
      <c r="O74" s="67"/>
      <c r="P74" s="117"/>
      <c r="Q74" s="99" t="str">
        <f t="shared" si="20"/>
        <v/>
      </c>
      <c r="R74" s="100" t="str">
        <f t="shared" si="21"/>
        <v/>
      </c>
      <c r="S74" s="100" t="str">
        <f t="shared" si="22"/>
        <v/>
      </c>
      <c r="T74" s="100" t="str">
        <f t="shared" si="23"/>
        <v/>
      </c>
      <c r="U74" s="100" t="str">
        <f t="shared" si="24"/>
        <v/>
      </c>
      <c r="V74" s="101" t="str">
        <f t="shared" si="25"/>
        <v/>
      </c>
      <c r="W74" s="95" t="str">
        <f t="shared" si="10"/>
        <v/>
      </c>
      <c r="X74" s="95" t="str">
        <f t="shared" si="11"/>
        <v/>
      </c>
      <c r="Y74" s="95" t="str">
        <f t="shared" si="12"/>
        <v/>
      </c>
      <c r="Z74" s="95" t="str">
        <f t="shared" si="13"/>
        <v/>
      </c>
      <c r="AA74" s="95" t="str">
        <f t="shared" si="14"/>
        <v/>
      </c>
      <c r="AB74" s="95" t="str">
        <f t="shared" si="15"/>
        <v/>
      </c>
      <c r="AC74" s="95" t="str">
        <f>IFERROR(VLOOKUP($A74,SETA!$A$2:$BB$840,AC$13,FALSE),"")</f>
        <v/>
      </c>
      <c r="AD74" s="95" t="str">
        <f>IFERROR(VLOOKUP($A74,SETA!$A$2:$BB$840,AD$13,FALSE),"")</f>
        <v/>
      </c>
      <c r="AE74" s="95" t="str">
        <f>IFERROR(VLOOKUP($A74,SETA!$A$2:$BB$840,AE$13,FALSE),"")</f>
        <v/>
      </c>
      <c r="AF74" s="81" t="str">
        <f>IFERROR(VLOOKUP($A74,SETA!$A$2:$BB$840,AF$13,FALSE),"")</f>
        <v/>
      </c>
      <c r="AG74" s="81" t="str">
        <f>IFERROR(VLOOKUP($A74,SETA!$A$2:$BB$840,AG$13,FALSE),"")</f>
        <v/>
      </c>
      <c r="AH74" s="81" t="str">
        <f>IFERROR(VLOOKUP($A74,SETA!$A$2:$BB$840,AH$13,FALSE),"")</f>
        <v/>
      </c>
      <c r="AI74" s="81" t="str">
        <f>IFERROR(VLOOKUP($A74,SETA!$A$2:$BB$840,AI$13,FALSE),"")</f>
        <v/>
      </c>
      <c r="AJ74" s="81" t="str">
        <f>IFERROR(VLOOKUP($A74,SETA!$A$2:$BB$840,AJ$13,FALSE),"")</f>
        <v/>
      </c>
      <c r="AK74" s="81" t="str">
        <f>IFERROR(VLOOKUP($A74,SETA!$A$2:$BB$840,AK$13,FALSE),"")</f>
        <v/>
      </c>
      <c r="AL74" s="81" t="str">
        <f>IFERROR(VLOOKUP($A74,SETA!$A$2:$BB$840,AL$13,FALSE),"")</f>
        <v/>
      </c>
      <c r="AM74" s="81" t="str">
        <f>IFERROR(VLOOKUP($A74,SETA!$A$2:$BB$840,AM$13,FALSE),"")</f>
        <v/>
      </c>
      <c r="AN74" s="81" t="str">
        <f>IFERROR(VLOOKUP($A74,SETA!$A$2:$BB$840,AN$13,FALSE),"")</f>
        <v/>
      </c>
      <c r="AO74" s="81" t="str">
        <f>IFERROR(VLOOKUP($A74,SETA!$A$2:$BB$840,AO$13,FALSE),"")</f>
        <v/>
      </c>
      <c r="AP74" s="81" t="str">
        <f>IFERROR(VLOOKUP($A74,SETA!$A$2:$BB$840,AP$13,FALSE),"")</f>
        <v/>
      </c>
      <c r="AQ74" s="81" t="str">
        <f>IFERROR(VLOOKUP($A74,SETA!$A$2:$BB$840,AQ$13,FALSE),"")</f>
        <v/>
      </c>
      <c r="AR74" s="82" t="str">
        <f>IFERROR(VLOOKUP($A74,SETA!$A$2:$BB$840,AR$13,FALSE),"")</f>
        <v/>
      </c>
      <c r="AS74" s="81" t="str">
        <f>IFERROR(VLOOKUP($A74,SETA!$A$2:$BB$840,AS$13,FALSE),"")</f>
        <v/>
      </c>
      <c r="AW74">
        <f t="shared" si="16"/>
        <v>0</v>
      </c>
      <c r="AX74" s="6">
        <f t="shared" si="17"/>
        <v>0</v>
      </c>
      <c r="AY74" s="6">
        <f t="shared" si="18"/>
        <v>0</v>
      </c>
      <c r="AZ74" t="str">
        <f t="shared" si="19"/>
        <v>OK</v>
      </c>
    </row>
    <row r="75" spans="1:52" x14ac:dyDescent="0.25">
      <c r="B75" s="185" t="str">
        <f>IFERROR(VLOOKUP($A75,SETA!$A$2:$BB$840,B$13,FALSE),"")</f>
        <v/>
      </c>
      <c r="C75" s="81" t="str">
        <f>IFERROR(VLOOKUP($A75,SETA!$A$2:$BB$840,C$13,FALSE),"")</f>
        <v/>
      </c>
      <c r="D75" s="81" t="str">
        <f>IFERROR(VLOOKUP($A75,SETA!$A$2:$BB$840,D$13,FALSE),"")</f>
        <v/>
      </c>
      <c r="E75" s="131"/>
      <c r="F75" s="132"/>
      <c r="G75" s="132"/>
      <c r="H75" s="133"/>
      <c r="I75" s="133"/>
      <c r="J75" s="118"/>
      <c r="K75" s="121"/>
      <c r="L75" s="122"/>
      <c r="M75" s="122"/>
      <c r="N75" s="67"/>
      <c r="O75" s="67"/>
      <c r="P75" s="117"/>
      <c r="Q75" s="99" t="str">
        <f t="shared" si="20"/>
        <v/>
      </c>
      <c r="R75" s="100" t="str">
        <f t="shared" si="21"/>
        <v/>
      </c>
      <c r="S75" s="100" t="str">
        <f t="shared" si="22"/>
        <v/>
      </c>
      <c r="T75" s="100" t="str">
        <f t="shared" si="23"/>
        <v/>
      </c>
      <c r="U75" s="100" t="str">
        <f t="shared" si="24"/>
        <v/>
      </c>
      <c r="V75" s="101" t="str">
        <f t="shared" si="25"/>
        <v/>
      </c>
      <c r="W75" s="95" t="str">
        <f t="shared" si="10"/>
        <v/>
      </c>
      <c r="X75" s="95" t="str">
        <f t="shared" si="11"/>
        <v/>
      </c>
      <c r="Y75" s="95" t="str">
        <f t="shared" si="12"/>
        <v/>
      </c>
      <c r="Z75" s="95" t="str">
        <f t="shared" si="13"/>
        <v/>
      </c>
      <c r="AA75" s="95" t="str">
        <f t="shared" si="14"/>
        <v/>
      </c>
      <c r="AB75" s="95" t="str">
        <f t="shared" si="15"/>
        <v/>
      </c>
      <c r="AC75" s="95" t="str">
        <f>IFERROR(VLOOKUP($A75,SETA!$A$2:$BB$840,AC$13,FALSE),"")</f>
        <v/>
      </c>
      <c r="AD75" s="95" t="str">
        <f>IFERROR(VLOOKUP($A75,SETA!$A$2:$BB$840,AD$13,FALSE),"")</f>
        <v/>
      </c>
      <c r="AE75" s="95" t="str">
        <f>IFERROR(VLOOKUP($A75,SETA!$A$2:$BB$840,AE$13,FALSE),"")</f>
        <v/>
      </c>
      <c r="AF75" s="81" t="str">
        <f>IFERROR(VLOOKUP($A75,SETA!$A$2:$BB$840,AF$13,FALSE),"")</f>
        <v/>
      </c>
      <c r="AG75" s="81" t="str">
        <f>IFERROR(VLOOKUP($A75,SETA!$A$2:$BB$840,AG$13,FALSE),"")</f>
        <v/>
      </c>
      <c r="AH75" s="81" t="str">
        <f>IFERROR(VLOOKUP($A75,SETA!$A$2:$BB$840,AH$13,FALSE),"")</f>
        <v/>
      </c>
      <c r="AI75" s="81" t="str">
        <f>IFERROR(VLOOKUP($A75,SETA!$A$2:$BB$840,AI$13,FALSE),"")</f>
        <v/>
      </c>
      <c r="AJ75" s="81" t="str">
        <f>IFERROR(VLOOKUP($A75,SETA!$A$2:$BB$840,AJ$13,FALSE),"")</f>
        <v/>
      </c>
      <c r="AK75" s="81" t="str">
        <f>IFERROR(VLOOKUP($A75,SETA!$A$2:$BB$840,AK$13,FALSE),"")</f>
        <v/>
      </c>
      <c r="AL75" s="81" t="str">
        <f>IFERROR(VLOOKUP($A75,SETA!$A$2:$BB$840,AL$13,FALSE),"")</f>
        <v/>
      </c>
      <c r="AM75" s="81" t="str">
        <f>IFERROR(VLOOKUP($A75,SETA!$A$2:$BB$840,AM$13,FALSE),"")</f>
        <v/>
      </c>
      <c r="AN75" s="81" t="str">
        <f>IFERROR(VLOOKUP($A75,SETA!$A$2:$BB$840,AN$13,FALSE),"")</f>
        <v/>
      </c>
      <c r="AO75" s="81" t="str">
        <f>IFERROR(VLOOKUP($A75,SETA!$A$2:$BB$840,AO$13,FALSE),"")</f>
        <v/>
      </c>
      <c r="AP75" s="81" t="str">
        <f>IFERROR(VLOOKUP($A75,SETA!$A$2:$BB$840,AP$13,FALSE),"")</f>
        <v/>
      </c>
      <c r="AQ75" s="81" t="str">
        <f>IFERROR(VLOOKUP($A75,SETA!$A$2:$BB$840,AQ$13,FALSE),"")</f>
        <v/>
      </c>
      <c r="AR75" s="82" t="str">
        <f>IFERROR(VLOOKUP($A75,SETA!$A$2:$BB$840,AR$13,FALSE),"")</f>
        <v/>
      </c>
      <c r="AS75" s="81" t="str">
        <f>IFERROR(VLOOKUP($A75,SETA!$A$2:$BB$840,AS$13,FALSE),"")</f>
        <v/>
      </c>
      <c r="AW75">
        <f t="shared" si="16"/>
        <v>0</v>
      </c>
      <c r="AX75" s="6">
        <f t="shared" si="17"/>
        <v>0</v>
      </c>
      <c r="AY75" s="6">
        <f t="shared" si="18"/>
        <v>0</v>
      </c>
      <c r="AZ75" t="str">
        <f t="shared" si="19"/>
        <v>OK</v>
      </c>
    </row>
    <row r="76" spans="1:52" x14ac:dyDescent="0.25">
      <c r="B76" s="185" t="str">
        <f>IFERROR(VLOOKUP($A76,SETA!$A$2:$BB$840,B$13,FALSE),"")</f>
        <v/>
      </c>
      <c r="C76" s="81" t="str">
        <f>IFERROR(VLOOKUP($A76,SETA!$A$2:$BB$840,C$13,FALSE),"")</f>
        <v/>
      </c>
      <c r="D76" s="81" t="str">
        <f>IFERROR(VLOOKUP($A76,SETA!$A$2:$BB$840,D$13,FALSE),"")</f>
        <v/>
      </c>
      <c r="E76" s="131"/>
      <c r="F76" s="132"/>
      <c r="G76" s="132"/>
      <c r="H76" s="133"/>
      <c r="I76" s="133"/>
      <c r="J76" s="118"/>
      <c r="K76" s="121"/>
      <c r="L76" s="122"/>
      <c r="M76" s="122"/>
      <c r="N76" s="67"/>
      <c r="O76" s="67"/>
      <c r="P76" s="117"/>
      <c r="Q76" s="99" t="str">
        <f t="shared" si="20"/>
        <v/>
      </c>
      <c r="R76" s="100" t="str">
        <f t="shared" si="21"/>
        <v/>
      </c>
      <c r="S76" s="100" t="str">
        <f t="shared" si="22"/>
        <v/>
      </c>
      <c r="T76" s="100" t="str">
        <f t="shared" si="23"/>
        <v/>
      </c>
      <c r="U76" s="100" t="str">
        <f t="shared" si="24"/>
        <v/>
      </c>
      <c r="V76" s="101" t="str">
        <f t="shared" si="25"/>
        <v/>
      </c>
      <c r="W76" s="95" t="str">
        <f t="shared" si="10"/>
        <v/>
      </c>
      <c r="X76" s="95" t="str">
        <f t="shared" si="11"/>
        <v/>
      </c>
      <c r="Y76" s="95" t="str">
        <f t="shared" si="12"/>
        <v/>
      </c>
      <c r="Z76" s="95" t="str">
        <f t="shared" si="13"/>
        <v/>
      </c>
      <c r="AA76" s="95" t="str">
        <f t="shared" si="14"/>
        <v/>
      </c>
      <c r="AB76" s="95" t="str">
        <f t="shared" si="15"/>
        <v/>
      </c>
      <c r="AC76" s="95" t="str">
        <f>IFERROR(VLOOKUP($A76,SETA!$A$2:$BB$840,AC$13,FALSE),"")</f>
        <v/>
      </c>
      <c r="AD76" s="95" t="str">
        <f>IFERROR(VLOOKUP($A76,SETA!$A$2:$BB$840,AD$13,FALSE),"")</f>
        <v/>
      </c>
      <c r="AE76" s="95" t="str">
        <f>IFERROR(VLOOKUP($A76,SETA!$A$2:$BB$840,AE$13,FALSE),"")</f>
        <v/>
      </c>
      <c r="AF76" s="81" t="str">
        <f>IFERROR(VLOOKUP($A76,SETA!$A$2:$BB$840,AF$13,FALSE),"")</f>
        <v/>
      </c>
      <c r="AG76" s="81" t="str">
        <f>IFERROR(VLOOKUP($A76,SETA!$A$2:$BB$840,AG$13,FALSE),"")</f>
        <v/>
      </c>
      <c r="AH76" s="81" t="str">
        <f>IFERROR(VLOOKUP($A76,SETA!$A$2:$BB$840,AH$13,FALSE),"")</f>
        <v/>
      </c>
      <c r="AI76" s="81" t="str">
        <f>IFERROR(VLOOKUP($A76,SETA!$A$2:$BB$840,AI$13,FALSE),"")</f>
        <v/>
      </c>
      <c r="AJ76" s="81" t="str">
        <f>IFERROR(VLOOKUP($A76,SETA!$A$2:$BB$840,AJ$13,FALSE),"")</f>
        <v/>
      </c>
      <c r="AK76" s="81" t="str">
        <f>IFERROR(VLOOKUP($A76,SETA!$A$2:$BB$840,AK$13,FALSE),"")</f>
        <v/>
      </c>
      <c r="AL76" s="81" t="str">
        <f>IFERROR(VLOOKUP($A76,SETA!$A$2:$BB$840,AL$13,FALSE),"")</f>
        <v/>
      </c>
      <c r="AM76" s="81" t="str">
        <f>IFERROR(VLOOKUP($A76,SETA!$A$2:$BB$840,AM$13,FALSE),"")</f>
        <v/>
      </c>
      <c r="AN76" s="81" t="str">
        <f>IFERROR(VLOOKUP($A76,SETA!$A$2:$BB$840,AN$13,FALSE),"")</f>
        <v/>
      </c>
      <c r="AO76" s="81" t="str">
        <f>IFERROR(VLOOKUP($A76,SETA!$A$2:$BB$840,AO$13,FALSE),"")</f>
        <v/>
      </c>
      <c r="AP76" s="81" t="str">
        <f>IFERROR(VLOOKUP($A76,SETA!$A$2:$BB$840,AP$13,FALSE),"")</f>
        <v/>
      </c>
      <c r="AQ76" s="81" t="str">
        <f>IFERROR(VLOOKUP($A76,SETA!$A$2:$BB$840,AQ$13,FALSE),"")</f>
        <v/>
      </c>
      <c r="AR76" s="82" t="str">
        <f>IFERROR(VLOOKUP($A76,SETA!$A$2:$BB$840,AR$13,FALSE),"")</f>
        <v/>
      </c>
      <c r="AS76" s="81" t="str">
        <f>IFERROR(VLOOKUP($A76,SETA!$A$2:$BB$840,AS$13,FALSE),"")</f>
        <v/>
      </c>
      <c r="AW76">
        <f t="shared" si="16"/>
        <v>0</v>
      </c>
      <c r="AX76" s="6">
        <f t="shared" si="17"/>
        <v>0</v>
      </c>
      <c r="AY76" s="6">
        <f t="shared" si="18"/>
        <v>0</v>
      </c>
      <c r="AZ76" t="str">
        <f t="shared" si="19"/>
        <v>OK</v>
      </c>
    </row>
    <row r="77" spans="1:52" x14ac:dyDescent="0.25">
      <c r="B77" s="185" t="str">
        <f>IFERROR(VLOOKUP($A77,SETA!$A$2:$BB$840,B$13,FALSE),"")</f>
        <v/>
      </c>
      <c r="C77" s="81" t="str">
        <f>IFERROR(VLOOKUP($A77,SETA!$A$2:$BB$840,C$13,FALSE),"")</f>
        <v/>
      </c>
      <c r="D77" s="81" t="str">
        <f>IFERROR(VLOOKUP($A77,SETA!$A$2:$BB$840,D$13,FALSE),"")</f>
        <v/>
      </c>
      <c r="E77" s="131"/>
      <c r="F77" s="132"/>
      <c r="G77" s="132"/>
      <c r="H77" s="133"/>
      <c r="I77" s="133"/>
      <c r="J77" s="118"/>
      <c r="K77" s="121"/>
      <c r="L77" s="122"/>
      <c r="M77" s="122"/>
      <c r="N77" s="67"/>
      <c r="O77" s="67"/>
      <c r="P77" s="117"/>
      <c r="Q77" s="99" t="str">
        <f t="shared" si="20"/>
        <v/>
      </c>
      <c r="R77" s="100" t="str">
        <f t="shared" si="21"/>
        <v/>
      </c>
      <c r="S77" s="100" t="str">
        <f t="shared" si="22"/>
        <v/>
      </c>
      <c r="T77" s="100" t="str">
        <f t="shared" si="23"/>
        <v/>
      </c>
      <c r="U77" s="100" t="str">
        <f t="shared" si="24"/>
        <v/>
      </c>
      <c r="V77" s="101" t="str">
        <f t="shared" si="25"/>
        <v/>
      </c>
      <c r="W77" s="95" t="str">
        <f t="shared" si="10"/>
        <v/>
      </c>
      <c r="X77" s="95" t="str">
        <f t="shared" si="11"/>
        <v/>
      </c>
      <c r="Y77" s="95" t="str">
        <f t="shared" si="12"/>
        <v/>
      </c>
      <c r="Z77" s="95" t="str">
        <f t="shared" si="13"/>
        <v/>
      </c>
      <c r="AA77" s="95" t="str">
        <f t="shared" si="14"/>
        <v/>
      </c>
      <c r="AB77" s="95" t="str">
        <f t="shared" si="15"/>
        <v/>
      </c>
      <c r="AC77" s="95" t="str">
        <f>IFERROR(VLOOKUP($A77,SETA!$A$2:$BB$840,AC$13,FALSE),"")</f>
        <v/>
      </c>
      <c r="AD77" s="95" t="str">
        <f>IFERROR(VLOOKUP($A77,SETA!$A$2:$BB$840,AD$13,FALSE),"")</f>
        <v/>
      </c>
      <c r="AE77" s="95" t="str">
        <f>IFERROR(VLOOKUP($A77,SETA!$A$2:$BB$840,AE$13,FALSE),"")</f>
        <v/>
      </c>
      <c r="AF77" s="81" t="str">
        <f>IFERROR(VLOOKUP($A77,SETA!$A$2:$BB$840,AF$13,FALSE),"")</f>
        <v/>
      </c>
      <c r="AG77" s="81" t="str">
        <f>IFERROR(VLOOKUP($A77,SETA!$A$2:$BB$840,AG$13,FALSE),"")</f>
        <v/>
      </c>
      <c r="AH77" s="81" t="str">
        <f>IFERROR(VLOOKUP($A77,SETA!$A$2:$BB$840,AH$13,FALSE),"")</f>
        <v/>
      </c>
      <c r="AI77" s="81" t="str">
        <f>IFERROR(VLOOKUP($A77,SETA!$A$2:$BB$840,AI$13,FALSE),"")</f>
        <v/>
      </c>
      <c r="AJ77" s="81" t="str">
        <f>IFERROR(VLOOKUP($A77,SETA!$A$2:$BB$840,AJ$13,FALSE),"")</f>
        <v/>
      </c>
      <c r="AK77" s="81" t="str">
        <f>IFERROR(VLOOKUP($A77,SETA!$A$2:$BB$840,AK$13,FALSE),"")</f>
        <v/>
      </c>
      <c r="AL77" s="81" t="str">
        <f>IFERROR(VLOOKUP($A77,SETA!$A$2:$BB$840,AL$13,FALSE),"")</f>
        <v/>
      </c>
      <c r="AM77" s="81" t="str">
        <f>IFERROR(VLOOKUP($A77,SETA!$A$2:$BB$840,AM$13,FALSE),"")</f>
        <v/>
      </c>
      <c r="AN77" s="81" t="str">
        <f>IFERROR(VLOOKUP($A77,SETA!$A$2:$BB$840,AN$13,FALSE),"")</f>
        <v/>
      </c>
      <c r="AO77" s="81" t="str">
        <f>IFERROR(VLOOKUP($A77,SETA!$A$2:$BB$840,AO$13,FALSE),"")</f>
        <v/>
      </c>
      <c r="AP77" s="81" t="str">
        <f>IFERROR(VLOOKUP($A77,SETA!$A$2:$BB$840,AP$13,FALSE),"")</f>
        <v/>
      </c>
      <c r="AQ77" s="81" t="str">
        <f>IFERROR(VLOOKUP($A77,SETA!$A$2:$BB$840,AQ$13,FALSE),"")</f>
        <v/>
      </c>
      <c r="AR77" s="82" t="str">
        <f>IFERROR(VLOOKUP($A77,SETA!$A$2:$BB$840,AR$13,FALSE),"")</f>
        <v/>
      </c>
      <c r="AS77" s="81" t="str">
        <f>IFERROR(VLOOKUP($A77,SETA!$A$2:$BB$840,AS$13,FALSE),"")</f>
        <v/>
      </c>
      <c r="AW77">
        <f t="shared" si="16"/>
        <v>0</v>
      </c>
      <c r="AX77" s="6">
        <f t="shared" si="17"/>
        <v>0</v>
      </c>
      <c r="AY77" s="6">
        <f t="shared" si="18"/>
        <v>0</v>
      </c>
      <c r="AZ77" t="str">
        <f t="shared" si="19"/>
        <v>OK</v>
      </c>
    </row>
    <row r="78" spans="1:52" x14ac:dyDescent="0.25">
      <c r="B78" s="185" t="str">
        <f>IFERROR(VLOOKUP($A78,SETA!$A$2:$BB$840,B$13,FALSE),"")</f>
        <v/>
      </c>
      <c r="C78" s="81" t="str">
        <f>IFERROR(VLOOKUP($A78,SETA!$A$2:$BB$840,C$13,FALSE),"")</f>
        <v/>
      </c>
      <c r="D78" s="81" t="str">
        <f>IFERROR(VLOOKUP($A78,SETA!$A$2:$BB$840,D$13,FALSE),"")</f>
        <v/>
      </c>
      <c r="E78" s="131"/>
      <c r="F78" s="132"/>
      <c r="G78" s="132"/>
      <c r="H78" s="133"/>
      <c r="I78" s="133"/>
      <c r="J78" s="118"/>
      <c r="K78" s="121"/>
      <c r="L78" s="122"/>
      <c r="M78" s="122"/>
      <c r="N78" s="67"/>
      <c r="O78" s="67"/>
      <c r="P78" s="117"/>
      <c r="Q78" s="99" t="str">
        <f t="shared" si="20"/>
        <v/>
      </c>
      <c r="R78" s="100" t="str">
        <f t="shared" si="21"/>
        <v/>
      </c>
      <c r="S78" s="100" t="str">
        <f t="shared" si="22"/>
        <v/>
      </c>
      <c r="T78" s="100" t="str">
        <f t="shared" si="23"/>
        <v/>
      </c>
      <c r="U78" s="100" t="str">
        <f t="shared" si="24"/>
        <v/>
      </c>
      <c r="V78" s="101" t="str">
        <f t="shared" si="25"/>
        <v/>
      </c>
      <c r="W78" s="95" t="str">
        <f t="shared" si="10"/>
        <v/>
      </c>
      <c r="X78" s="95" t="str">
        <f t="shared" si="11"/>
        <v/>
      </c>
      <c r="Y78" s="95" t="str">
        <f t="shared" si="12"/>
        <v/>
      </c>
      <c r="Z78" s="95" t="str">
        <f t="shared" si="13"/>
        <v/>
      </c>
      <c r="AA78" s="95" t="str">
        <f t="shared" si="14"/>
        <v/>
      </c>
      <c r="AB78" s="95" t="str">
        <f t="shared" si="15"/>
        <v/>
      </c>
      <c r="AC78" s="95" t="str">
        <f>IFERROR(VLOOKUP($A78,SETA!$A$2:$BB$840,AC$13,FALSE),"")</f>
        <v/>
      </c>
      <c r="AD78" s="95" t="str">
        <f>IFERROR(VLOOKUP($A78,SETA!$A$2:$BB$840,AD$13,FALSE),"")</f>
        <v/>
      </c>
      <c r="AE78" s="95" t="str">
        <f>IFERROR(VLOOKUP($A78,SETA!$A$2:$BB$840,AE$13,FALSE),"")</f>
        <v/>
      </c>
      <c r="AF78" s="81" t="str">
        <f>IFERROR(VLOOKUP($A78,SETA!$A$2:$BB$840,AF$13,FALSE),"")</f>
        <v/>
      </c>
      <c r="AG78" s="81" t="str">
        <f>IFERROR(VLOOKUP($A78,SETA!$A$2:$BB$840,AG$13,FALSE),"")</f>
        <v/>
      </c>
      <c r="AH78" s="81" t="str">
        <f>IFERROR(VLOOKUP($A78,SETA!$A$2:$BB$840,AH$13,FALSE),"")</f>
        <v/>
      </c>
      <c r="AI78" s="81" t="str">
        <f>IFERROR(VLOOKUP($A78,SETA!$A$2:$BB$840,AI$13,FALSE),"")</f>
        <v/>
      </c>
      <c r="AJ78" s="81" t="str">
        <f>IFERROR(VLOOKUP($A78,SETA!$A$2:$BB$840,AJ$13,FALSE),"")</f>
        <v/>
      </c>
      <c r="AK78" s="81" t="str">
        <f>IFERROR(VLOOKUP($A78,SETA!$A$2:$BB$840,AK$13,FALSE),"")</f>
        <v/>
      </c>
      <c r="AL78" s="81" t="str">
        <f>IFERROR(VLOOKUP($A78,SETA!$A$2:$BB$840,AL$13,FALSE),"")</f>
        <v/>
      </c>
      <c r="AM78" s="81" t="str">
        <f>IFERROR(VLOOKUP($A78,SETA!$A$2:$BB$840,AM$13,FALSE),"")</f>
        <v/>
      </c>
      <c r="AN78" s="81" t="str">
        <f>IFERROR(VLOOKUP($A78,SETA!$A$2:$BB$840,AN$13,FALSE),"")</f>
        <v/>
      </c>
      <c r="AO78" s="81" t="str">
        <f>IFERROR(VLOOKUP($A78,SETA!$A$2:$BB$840,AO$13,FALSE),"")</f>
        <v/>
      </c>
      <c r="AP78" s="81" t="str">
        <f>IFERROR(VLOOKUP($A78,SETA!$A$2:$BB$840,AP$13,FALSE),"")</f>
        <v/>
      </c>
      <c r="AQ78" s="81" t="str">
        <f>IFERROR(VLOOKUP($A78,SETA!$A$2:$BB$840,AQ$13,FALSE),"")</f>
        <v/>
      </c>
      <c r="AR78" s="82" t="str">
        <f>IFERROR(VLOOKUP($A78,SETA!$A$2:$BB$840,AR$13,FALSE),"")</f>
        <v/>
      </c>
      <c r="AS78" s="81" t="str">
        <f>IFERROR(VLOOKUP($A78,SETA!$A$2:$BB$840,AS$13,FALSE),"")</f>
        <v/>
      </c>
      <c r="AW78">
        <f t="shared" si="16"/>
        <v>0</v>
      </c>
      <c r="AX78" s="6">
        <f t="shared" si="17"/>
        <v>0</v>
      </c>
      <c r="AY78" s="6">
        <f t="shared" si="18"/>
        <v>0</v>
      </c>
      <c r="AZ78" t="str">
        <f t="shared" si="19"/>
        <v>OK</v>
      </c>
    </row>
    <row r="79" spans="1:52" x14ac:dyDescent="0.25">
      <c r="B79" s="185" t="str">
        <f>IFERROR(VLOOKUP($A79,SETA!$A$2:$BB$840,B$13,FALSE),"")</f>
        <v/>
      </c>
      <c r="C79" s="81" t="str">
        <f>IFERROR(VLOOKUP($A79,SETA!$A$2:$BB$840,C$13,FALSE),"")</f>
        <v/>
      </c>
      <c r="D79" s="81" t="str">
        <f>IFERROR(VLOOKUP($A79,SETA!$A$2:$BB$840,D$13,FALSE),"")</f>
        <v/>
      </c>
      <c r="E79" s="131"/>
      <c r="F79" s="132"/>
      <c r="G79" s="132"/>
      <c r="H79" s="133"/>
      <c r="I79" s="133"/>
      <c r="J79" s="118"/>
      <c r="K79" s="121"/>
      <c r="L79" s="122"/>
      <c r="M79" s="122"/>
      <c r="N79" s="67"/>
      <c r="O79" s="67"/>
      <c r="P79" s="117"/>
      <c r="Q79" s="99" t="str">
        <f t="shared" si="20"/>
        <v/>
      </c>
      <c r="R79" s="100" t="str">
        <f t="shared" si="21"/>
        <v/>
      </c>
      <c r="S79" s="100" t="str">
        <f t="shared" si="22"/>
        <v/>
      </c>
      <c r="T79" s="100" t="str">
        <f t="shared" si="23"/>
        <v/>
      </c>
      <c r="U79" s="100" t="str">
        <f t="shared" si="24"/>
        <v/>
      </c>
      <c r="V79" s="101" t="str">
        <f t="shared" si="25"/>
        <v/>
      </c>
      <c r="W79" s="95" t="str">
        <f t="shared" ref="W79:W142" si="26">IFERROR(AI79+E79,"")</f>
        <v/>
      </c>
      <c r="X79" s="95" t="str">
        <f t="shared" ref="X79:X142" si="27">IFERROR(AJ79+F79,"")</f>
        <v/>
      </c>
      <c r="Y79" s="95" t="str">
        <f t="shared" ref="Y79:Y142" si="28">IFERROR(AK79+G79,"")</f>
        <v/>
      </c>
      <c r="Z79" s="95" t="str">
        <f t="shared" ref="Z79:Z142" si="29">IFERROR(AO79+H79,"")</f>
        <v/>
      </c>
      <c r="AA79" s="95" t="str">
        <f t="shared" ref="AA79:AA142" si="30">IFERROR(AP79+I79,"")</f>
        <v/>
      </c>
      <c r="AB79" s="95" t="str">
        <f t="shared" ref="AB79:AB142" si="31">IFERROR(AQ79+J79,"")</f>
        <v/>
      </c>
      <c r="AC79" s="95" t="str">
        <f>IFERROR(VLOOKUP($A79,SETA!$A$2:$BB$840,AC$13,FALSE),"")</f>
        <v/>
      </c>
      <c r="AD79" s="95" t="str">
        <f>IFERROR(VLOOKUP($A79,SETA!$A$2:$BB$840,AD$13,FALSE),"")</f>
        <v/>
      </c>
      <c r="AE79" s="95" t="str">
        <f>IFERROR(VLOOKUP($A79,SETA!$A$2:$BB$840,AE$13,FALSE),"")</f>
        <v/>
      </c>
      <c r="AF79" s="81" t="str">
        <f>IFERROR(VLOOKUP($A79,SETA!$A$2:$BB$840,AF$13,FALSE),"")</f>
        <v/>
      </c>
      <c r="AG79" s="81" t="str">
        <f>IFERROR(VLOOKUP($A79,SETA!$A$2:$BB$840,AG$13,FALSE),"")</f>
        <v/>
      </c>
      <c r="AH79" s="81" t="str">
        <f>IFERROR(VLOOKUP($A79,SETA!$A$2:$BB$840,AH$13,FALSE),"")</f>
        <v/>
      </c>
      <c r="AI79" s="81" t="str">
        <f>IFERROR(VLOOKUP($A79,SETA!$A$2:$BB$840,AI$13,FALSE),"")</f>
        <v/>
      </c>
      <c r="AJ79" s="81" t="str">
        <f>IFERROR(VLOOKUP($A79,SETA!$A$2:$BB$840,AJ$13,FALSE),"")</f>
        <v/>
      </c>
      <c r="AK79" s="81" t="str">
        <f>IFERROR(VLOOKUP($A79,SETA!$A$2:$BB$840,AK$13,FALSE),"")</f>
        <v/>
      </c>
      <c r="AL79" s="81" t="str">
        <f>IFERROR(VLOOKUP($A79,SETA!$A$2:$BB$840,AL$13,FALSE),"")</f>
        <v/>
      </c>
      <c r="AM79" s="81" t="str">
        <f>IFERROR(VLOOKUP($A79,SETA!$A$2:$BB$840,AM$13,FALSE),"")</f>
        <v/>
      </c>
      <c r="AN79" s="81" t="str">
        <f>IFERROR(VLOOKUP($A79,SETA!$A$2:$BB$840,AN$13,FALSE),"")</f>
        <v/>
      </c>
      <c r="AO79" s="81" t="str">
        <f>IFERROR(VLOOKUP($A79,SETA!$A$2:$BB$840,AO$13,FALSE),"")</f>
        <v/>
      </c>
      <c r="AP79" s="81" t="str">
        <f>IFERROR(VLOOKUP($A79,SETA!$A$2:$BB$840,AP$13,FALSE),"")</f>
        <v/>
      </c>
      <c r="AQ79" s="81" t="str">
        <f>IFERROR(VLOOKUP($A79,SETA!$A$2:$BB$840,AQ$13,FALSE),"")</f>
        <v/>
      </c>
      <c r="AR79" s="82" t="str">
        <f>IFERROR(VLOOKUP($A79,SETA!$A$2:$BB$840,AR$13,FALSE),"")</f>
        <v/>
      </c>
      <c r="AS79" s="81" t="str">
        <f>IFERROR(VLOOKUP($A79,SETA!$A$2:$BB$840,AS$13,FALSE),"")</f>
        <v/>
      </c>
      <c r="AW79">
        <f>A79</f>
        <v>0</v>
      </c>
      <c r="AX79" s="6">
        <f t="shared" si="17"/>
        <v>0</v>
      </c>
      <c r="AY79" s="6">
        <f t="shared" si="18"/>
        <v>0</v>
      </c>
      <c r="AZ79" t="str">
        <f t="shared" si="19"/>
        <v>OK</v>
      </c>
    </row>
    <row r="80" spans="1:52" x14ac:dyDescent="0.25">
      <c r="A80" s="177"/>
      <c r="B80" s="81" t="str">
        <f>IFERROR(VLOOKUP($A80,SETA!$A$2:$BB$840,B$13,FALSE),"")</f>
        <v/>
      </c>
      <c r="C80" s="81" t="str">
        <f>IFERROR(VLOOKUP($A80,SETA!$A$2:$BB$840,C$13,FALSE),"")</f>
        <v/>
      </c>
      <c r="D80" s="81" t="str">
        <f>IFERROR(VLOOKUP($A80,SETA!$A$2:$BB$840,D$13,FALSE),"")</f>
        <v/>
      </c>
      <c r="E80" s="131"/>
      <c r="F80" s="132"/>
      <c r="G80" s="132"/>
      <c r="H80" s="133"/>
      <c r="I80" s="133"/>
      <c r="J80" s="118"/>
      <c r="K80" s="121"/>
      <c r="L80" s="122"/>
      <c r="M80" s="122"/>
      <c r="N80" s="67"/>
      <c r="O80" s="67"/>
      <c r="P80" s="117"/>
      <c r="Q80" s="99" t="str">
        <f t="shared" si="20"/>
        <v/>
      </c>
      <c r="R80" s="100" t="str">
        <f t="shared" si="21"/>
        <v/>
      </c>
      <c r="S80" s="100" t="str">
        <f t="shared" si="22"/>
        <v/>
      </c>
      <c r="T80" s="100" t="str">
        <f t="shared" si="23"/>
        <v/>
      </c>
      <c r="U80" s="100" t="str">
        <f t="shared" si="24"/>
        <v/>
      </c>
      <c r="V80" s="101" t="str">
        <f t="shared" si="25"/>
        <v/>
      </c>
      <c r="W80" s="95" t="str">
        <f t="shared" si="26"/>
        <v/>
      </c>
      <c r="X80" s="95" t="str">
        <f t="shared" si="27"/>
        <v/>
      </c>
      <c r="Y80" s="95" t="str">
        <f t="shared" si="28"/>
        <v/>
      </c>
      <c r="Z80" s="95" t="str">
        <f t="shared" si="29"/>
        <v/>
      </c>
      <c r="AA80" s="95" t="str">
        <f t="shared" si="30"/>
        <v/>
      </c>
      <c r="AB80" s="95" t="str">
        <f t="shared" si="31"/>
        <v/>
      </c>
      <c r="AC80" s="95" t="str">
        <f>IFERROR(VLOOKUP($A80,SETA!$A$2:$BB$840,AC$13,FALSE),"")</f>
        <v/>
      </c>
      <c r="AD80" s="95" t="str">
        <f>IFERROR(VLOOKUP($A80,SETA!$A$2:$BB$840,AD$13,FALSE),"")</f>
        <v/>
      </c>
      <c r="AE80" s="95" t="str">
        <f>IFERROR(VLOOKUP($A80,SETA!$A$2:$BB$840,AE$13,FALSE),"")</f>
        <v/>
      </c>
      <c r="AF80" s="81" t="str">
        <f>IFERROR(VLOOKUP($A80,SETA!$A$2:$BB$840,AF$13,FALSE),"")</f>
        <v/>
      </c>
      <c r="AG80" s="81" t="str">
        <f>IFERROR(VLOOKUP($A80,SETA!$A$2:$BB$840,AG$13,FALSE),"")</f>
        <v/>
      </c>
      <c r="AH80" s="81" t="str">
        <f>IFERROR(VLOOKUP($A80,SETA!$A$2:$BB$840,AH$13,FALSE),"")</f>
        <v/>
      </c>
      <c r="AI80" s="81" t="str">
        <f>IFERROR(VLOOKUP($A80,SETA!$A$2:$BB$840,AI$13,FALSE),"")</f>
        <v/>
      </c>
      <c r="AJ80" s="81" t="str">
        <f>IFERROR(VLOOKUP($A80,SETA!$A$2:$BB$840,AJ$13,FALSE),"")</f>
        <v/>
      </c>
      <c r="AK80" s="81" t="str">
        <f>IFERROR(VLOOKUP($A80,SETA!$A$2:$BB$840,AK$13,FALSE),"")</f>
        <v/>
      </c>
      <c r="AL80" s="81" t="str">
        <f>IFERROR(VLOOKUP($A80,SETA!$A$2:$BB$840,AL$13,FALSE),"")</f>
        <v/>
      </c>
      <c r="AM80" s="81" t="str">
        <f>IFERROR(VLOOKUP($A80,SETA!$A$2:$BB$840,AM$13,FALSE),"")</f>
        <v/>
      </c>
      <c r="AN80" s="81" t="str">
        <f>IFERROR(VLOOKUP($A80,SETA!$A$2:$BB$840,AN$13,FALSE),"")</f>
        <v/>
      </c>
      <c r="AO80" s="81" t="str">
        <f>IFERROR(VLOOKUP($A80,SETA!$A$2:$BB$840,AO$13,FALSE),"")</f>
        <v/>
      </c>
      <c r="AP80" s="81" t="str">
        <f>IFERROR(VLOOKUP($A80,SETA!$A$2:$BB$840,AP$13,FALSE),"")</f>
        <v/>
      </c>
      <c r="AQ80" s="81" t="str">
        <f>IFERROR(VLOOKUP($A80,SETA!$A$2:$BB$840,AQ$13,FALSE),"")</f>
        <v/>
      </c>
      <c r="AR80" s="82" t="str">
        <f>IFERROR(VLOOKUP($A80,SETA!$A$2:$BB$840,AR$13,FALSE),"")</f>
        <v/>
      </c>
      <c r="AS80" s="81" t="str">
        <f>IFERROR(VLOOKUP($A80,SETA!$A$2:$BB$840,AS$13,FALSE),"")</f>
        <v/>
      </c>
      <c r="AW80">
        <f>A80</f>
        <v>0</v>
      </c>
      <c r="AX80" s="6">
        <f t="shared" ref="AX80:AX139" si="32">SUM(E80:J80)</f>
        <v>0</v>
      </c>
      <c r="AY80" s="6">
        <f t="shared" ref="AY80:AY139" si="33">SUM(K80:P80)</f>
        <v>0</v>
      </c>
      <c r="AZ80" t="str">
        <f t="shared" ref="AZ80:AZ143" si="34">IF(AY80=AX80,"OK","MIRARMIRAR")</f>
        <v>OK</v>
      </c>
    </row>
    <row r="81" spans="1:52" s="154" customFormat="1" x14ac:dyDescent="0.25">
      <c r="A81"/>
      <c r="B81" s="180" t="str">
        <f>IFERROR(VLOOKUP($A81,SETA!$A$2:$BB$840,B$13,FALSE),"")</f>
        <v/>
      </c>
      <c r="C81" s="180" t="str">
        <f>IFERROR(VLOOKUP($A81,SETA!$A$2:$BB$840,C$13,FALSE),"")</f>
        <v/>
      </c>
      <c r="D81" s="180" t="str">
        <f>IFERROR(VLOOKUP($A81,SETA!$A$2:$BB$840,D$13,FALSE),"")</f>
        <v/>
      </c>
      <c r="E81" s="131"/>
      <c r="F81" s="132"/>
      <c r="G81" s="132"/>
      <c r="H81" s="133"/>
      <c r="I81" s="133"/>
      <c r="J81" s="118"/>
      <c r="K81" s="121"/>
      <c r="L81" s="122"/>
      <c r="M81" s="122"/>
      <c r="N81" s="67"/>
      <c r="O81" s="67"/>
      <c r="P81" s="117"/>
      <c r="Q81" s="99" t="str">
        <f t="shared" ref="Q81:Q144" si="35">IFERROR(IF($C81="Resuelta",0,AC81-(AI81+E81)),"")</f>
        <v/>
      </c>
      <c r="R81" s="100" t="str">
        <f t="shared" ref="R81:R144" si="36">IFERROR(IF($C81="Resuelta",0,AD81-(AJ81+F81)),"")</f>
        <v/>
      </c>
      <c r="S81" s="100" t="str">
        <f t="shared" ref="S81:S144" si="37">IFERROR(IF($C81="Resuelta",0,AE81-(AK81+G81)),"")</f>
        <v/>
      </c>
      <c r="T81" s="100" t="str">
        <f t="shared" ref="T81:T144" si="38">IFERROR(IF($C81="Resuelta",0,AL81-(AO81+H81)),"")</f>
        <v/>
      </c>
      <c r="U81" s="100" t="str">
        <f t="shared" ref="U81:U144" si="39">IFERROR(IF($C81="Resuelta",0,AM81-(AP81+I81)),"")</f>
        <v/>
      </c>
      <c r="V81" s="101" t="str">
        <f t="shared" ref="V81:V144" si="40">IFERROR(IF($C81="Resuelta",0,AN81-(AQ81+J81)),"")</f>
        <v/>
      </c>
      <c r="W81" s="100" t="str">
        <f t="shared" si="26"/>
        <v/>
      </c>
      <c r="X81" s="100" t="str">
        <f t="shared" si="27"/>
        <v/>
      </c>
      <c r="Y81" s="100" t="str">
        <f t="shared" si="28"/>
        <v/>
      </c>
      <c r="Z81" s="100" t="str">
        <f t="shared" si="29"/>
        <v/>
      </c>
      <c r="AA81" s="100" t="str">
        <f t="shared" si="30"/>
        <v/>
      </c>
      <c r="AB81" s="100" t="str">
        <f t="shared" si="31"/>
        <v/>
      </c>
      <c r="AC81" s="100" t="str">
        <f>IFERROR(VLOOKUP($A81,SETA!$A$2:$BB$840,AC$13,FALSE),"")</f>
        <v/>
      </c>
      <c r="AD81" s="100" t="str">
        <f>IFERROR(VLOOKUP($A81,SETA!$A$2:$BB$840,AD$13,FALSE),"")</f>
        <v/>
      </c>
      <c r="AE81" s="100" t="str">
        <f>IFERROR(VLOOKUP($A81,SETA!$A$2:$BB$840,AE$13,FALSE),"")</f>
        <v/>
      </c>
      <c r="AF81" s="180" t="str">
        <f>IFERROR(VLOOKUP($A81,SETA!$A$2:$BB$840,AF$13,FALSE),"")</f>
        <v/>
      </c>
      <c r="AG81" s="180" t="str">
        <f>IFERROR(VLOOKUP($A81,SETA!$A$2:$BB$840,AG$13,FALSE),"")</f>
        <v/>
      </c>
      <c r="AH81" s="180" t="str">
        <f>IFERROR(VLOOKUP($A81,SETA!$A$2:$BB$840,AH$13,FALSE),"")</f>
        <v/>
      </c>
      <c r="AI81" s="180" t="str">
        <f>IFERROR(VLOOKUP($A81,SETA!$A$2:$BB$840,AI$13,FALSE),"")</f>
        <v/>
      </c>
      <c r="AJ81" s="180" t="str">
        <f>IFERROR(VLOOKUP($A81,SETA!$A$2:$BB$840,AJ$13,FALSE),"")</f>
        <v/>
      </c>
      <c r="AK81" s="180" t="str">
        <f>IFERROR(VLOOKUP($A81,SETA!$A$2:$BB$840,AK$13,FALSE),"")</f>
        <v/>
      </c>
      <c r="AL81" s="180" t="str">
        <f>IFERROR(VLOOKUP($A81,SETA!$A$2:$BB$840,AL$13,FALSE),"")</f>
        <v/>
      </c>
      <c r="AM81" s="180" t="str">
        <f>IFERROR(VLOOKUP($A81,SETA!$A$2:$BB$840,AM$13,FALSE),"")</f>
        <v/>
      </c>
      <c r="AN81" s="180" t="str">
        <f>IFERROR(VLOOKUP($A81,SETA!$A$2:$BB$840,AN$13,FALSE),"")</f>
        <v/>
      </c>
      <c r="AO81" s="180" t="str">
        <f>IFERROR(VLOOKUP($A81,SETA!$A$2:$BB$840,AO$13,FALSE),"")</f>
        <v/>
      </c>
      <c r="AP81" s="180" t="str">
        <f>IFERROR(VLOOKUP($A81,SETA!$A$2:$BB$840,AP$13,FALSE),"")</f>
        <v/>
      </c>
      <c r="AQ81" s="180" t="str">
        <f>IFERROR(VLOOKUP($A81,SETA!$A$2:$BB$840,AQ$13,FALSE),"")</f>
        <v/>
      </c>
      <c r="AR81" s="181" t="str">
        <f>IFERROR(VLOOKUP($A81,SETA!$A$2:$BB$840,AR$13,FALSE),"")</f>
        <v/>
      </c>
      <c r="AS81" s="180" t="str">
        <f>IFERROR(VLOOKUP($A81,SETA!$A$2:$BB$840,AS$13,FALSE),"")</f>
        <v/>
      </c>
      <c r="AT81" s="157"/>
      <c r="AU81" s="157"/>
      <c r="AV81" s="157"/>
      <c r="AW81">
        <f t="shared" ref="AW81:AW143" si="41">A81</f>
        <v>0</v>
      </c>
      <c r="AX81" s="6">
        <f t="shared" si="32"/>
        <v>0</v>
      </c>
      <c r="AY81" s="6">
        <f t="shared" si="33"/>
        <v>0</v>
      </c>
      <c r="AZ81" t="str">
        <f t="shared" si="34"/>
        <v>OK</v>
      </c>
    </row>
    <row r="82" spans="1:52" x14ac:dyDescent="0.25">
      <c r="B82" s="81" t="str">
        <f>IFERROR(VLOOKUP($A82,SETA!$A$2:$BB$840,B$13,FALSE),"")</f>
        <v/>
      </c>
      <c r="C82" s="81" t="str">
        <f>IFERROR(VLOOKUP($A82,SETA!$A$2:$BB$840,C$13,FALSE),"")</f>
        <v/>
      </c>
      <c r="D82" s="81" t="str">
        <f>IFERROR(VLOOKUP($A82,SETA!$A$2:$BB$840,D$13,FALSE),"")</f>
        <v/>
      </c>
      <c r="E82" s="131"/>
      <c r="F82" s="132"/>
      <c r="G82" s="132"/>
      <c r="H82" s="133"/>
      <c r="I82" s="133"/>
      <c r="J82" s="118"/>
      <c r="K82" s="121"/>
      <c r="L82" s="122"/>
      <c r="M82" s="122"/>
      <c r="N82" s="67"/>
      <c r="O82" s="67"/>
      <c r="P82" s="117"/>
      <c r="Q82" s="99" t="str">
        <f t="shared" si="35"/>
        <v/>
      </c>
      <c r="R82" s="100" t="str">
        <f t="shared" si="36"/>
        <v/>
      </c>
      <c r="S82" s="100" t="str">
        <f t="shared" si="37"/>
        <v/>
      </c>
      <c r="T82" s="100" t="str">
        <f t="shared" si="38"/>
        <v/>
      </c>
      <c r="U82" s="100" t="str">
        <f t="shared" si="39"/>
        <v/>
      </c>
      <c r="V82" s="101" t="str">
        <f t="shared" si="40"/>
        <v/>
      </c>
      <c r="W82" s="95" t="str">
        <f t="shared" si="26"/>
        <v/>
      </c>
      <c r="X82" s="95" t="str">
        <f t="shared" si="27"/>
        <v/>
      </c>
      <c r="Y82" s="95" t="str">
        <f t="shared" si="28"/>
        <v/>
      </c>
      <c r="Z82" s="95" t="str">
        <f t="shared" si="29"/>
        <v/>
      </c>
      <c r="AA82" s="95" t="str">
        <f t="shared" si="30"/>
        <v/>
      </c>
      <c r="AB82" s="95" t="str">
        <f t="shared" si="31"/>
        <v/>
      </c>
      <c r="AC82" s="95" t="str">
        <f>IFERROR(VLOOKUP($A82,SETA!$A$2:$BB$840,AC$13,FALSE),"")</f>
        <v/>
      </c>
      <c r="AD82" s="95" t="str">
        <f>IFERROR(VLOOKUP($A82,SETA!$A$2:$BB$840,AD$13,FALSE),"")</f>
        <v/>
      </c>
      <c r="AE82" s="95" t="str">
        <f>IFERROR(VLOOKUP($A82,SETA!$A$2:$BB$840,AE$13,FALSE),"")</f>
        <v/>
      </c>
      <c r="AF82" s="81" t="str">
        <f>IFERROR(VLOOKUP($A82,SETA!$A$2:$BB$840,AF$13,FALSE),"")</f>
        <v/>
      </c>
      <c r="AG82" s="81" t="str">
        <f>IFERROR(VLOOKUP($A82,SETA!$A$2:$BB$840,AG$13,FALSE),"")</f>
        <v/>
      </c>
      <c r="AH82" s="81" t="str">
        <f>IFERROR(VLOOKUP($A82,SETA!$A$2:$BB$840,AH$13,FALSE),"")</f>
        <v/>
      </c>
      <c r="AI82" s="81" t="str">
        <f>IFERROR(VLOOKUP($A82,SETA!$A$2:$BB$840,AI$13,FALSE),"")</f>
        <v/>
      </c>
      <c r="AJ82" s="81" t="str">
        <f>IFERROR(VLOOKUP($A82,SETA!$A$2:$BB$840,AJ$13,FALSE),"")</f>
        <v/>
      </c>
      <c r="AK82" s="81" t="str">
        <f>IFERROR(VLOOKUP($A82,SETA!$A$2:$BB$840,AK$13,FALSE),"")</f>
        <v/>
      </c>
      <c r="AL82" s="81" t="str">
        <f>IFERROR(VLOOKUP($A82,SETA!$A$2:$BB$840,AL$13,FALSE),"")</f>
        <v/>
      </c>
      <c r="AM82" s="81" t="str">
        <f>IFERROR(VLOOKUP($A82,SETA!$A$2:$BB$840,AM$13,FALSE),"")</f>
        <v/>
      </c>
      <c r="AN82" s="81" t="str">
        <f>IFERROR(VLOOKUP($A82,SETA!$A$2:$BB$840,AN$13,FALSE),"")</f>
        <v/>
      </c>
      <c r="AO82" s="81" t="str">
        <f>IFERROR(VLOOKUP($A82,SETA!$A$2:$BB$840,AO$13,FALSE),"")</f>
        <v/>
      </c>
      <c r="AP82" s="81" t="str">
        <f>IFERROR(VLOOKUP($A82,SETA!$A$2:$BB$840,AP$13,FALSE),"")</f>
        <v/>
      </c>
      <c r="AQ82" s="81" t="str">
        <f>IFERROR(VLOOKUP($A82,SETA!$A$2:$BB$840,AQ$13,FALSE),"")</f>
        <v/>
      </c>
      <c r="AR82" s="82" t="str">
        <f>IFERROR(VLOOKUP($A82,SETA!$A$2:$BB$840,AR$13,FALSE),"")</f>
        <v/>
      </c>
      <c r="AS82" s="81" t="str">
        <f>IFERROR(VLOOKUP($A82,SETA!$A$2:$BB$840,AS$13,FALSE),"")</f>
        <v/>
      </c>
      <c r="AW82">
        <f t="shared" si="41"/>
        <v>0</v>
      </c>
      <c r="AX82" s="6">
        <f t="shared" si="32"/>
        <v>0</v>
      </c>
      <c r="AY82" s="6">
        <f t="shared" si="33"/>
        <v>0</v>
      </c>
      <c r="AZ82" t="str">
        <f t="shared" si="34"/>
        <v>OK</v>
      </c>
    </row>
    <row r="83" spans="1:52" ht="12.75" customHeight="1" x14ac:dyDescent="0.25">
      <c r="A83" s="157"/>
      <c r="B83" s="81" t="str">
        <f>IFERROR(VLOOKUP($A83,SETA!$A$2:$BB$840,B$13,FALSE),"")</f>
        <v/>
      </c>
      <c r="C83" s="81" t="str">
        <f>IFERROR(VLOOKUP($A83,SETA!$A$2:$BB$840,C$13,FALSE),"")</f>
        <v/>
      </c>
      <c r="D83" s="81" t="str">
        <f>IFERROR(VLOOKUP($A83,SETA!$A$2:$BB$840,D$13,FALSE),"")</f>
        <v/>
      </c>
      <c r="E83" s="131"/>
      <c r="F83" s="132"/>
      <c r="G83" s="132"/>
      <c r="H83" s="133"/>
      <c r="I83" s="133"/>
      <c r="J83" s="118"/>
      <c r="K83" s="121"/>
      <c r="L83" s="122"/>
      <c r="M83" s="122"/>
      <c r="N83" s="67"/>
      <c r="O83" s="67"/>
      <c r="P83" s="117"/>
      <c r="Q83" s="99" t="str">
        <f t="shared" si="35"/>
        <v/>
      </c>
      <c r="R83" s="100" t="str">
        <f t="shared" si="36"/>
        <v/>
      </c>
      <c r="S83" s="100" t="str">
        <f t="shared" si="37"/>
        <v/>
      </c>
      <c r="T83" s="100" t="str">
        <f t="shared" si="38"/>
        <v/>
      </c>
      <c r="U83" s="100" t="str">
        <f t="shared" si="39"/>
        <v/>
      </c>
      <c r="V83" s="101" t="str">
        <f t="shared" si="40"/>
        <v/>
      </c>
      <c r="W83" s="95" t="str">
        <f t="shared" si="26"/>
        <v/>
      </c>
      <c r="X83" s="95" t="str">
        <f t="shared" si="27"/>
        <v/>
      </c>
      <c r="Y83" s="95" t="str">
        <f t="shared" si="28"/>
        <v/>
      </c>
      <c r="Z83" s="95" t="str">
        <f t="shared" si="29"/>
        <v/>
      </c>
      <c r="AA83" s="95" t="str">
        <f t="shared" si="30"/>
        <v/>
      </c>
      <c r="AB83" s="95" t="str">
        <f t="shared" si="31"/>
        <v/>
      </c>
      <c r="AC83" s="95" t="str">
        <f>IFERROR(VLOOKUP($A83,SETA!$A$2:$BB$840,AC$13,FALSE),"")</f>
        <v/>
      </c>
      <c r="AD83" s="95" t="str">
        <f>IFERROR(VLOOKUP($A83,SETA!$A$2:$BB$840,AD$13,FALSE),"")</f>
        <v/>
      </c>
      <c r="AE83" s="95" t="str">
        <f>IFERROR(VLOOKUP($A83,SETA!$A$2:$BB$840,AE$13,FALSE),"")</f>
        <v/>
      </c>
      <c r="AF83" s="81" t="str">
        <f>IFERROR(VLOOKUP($A83,SETA!$A$2:$BB$840,AF$13,FALSE),"")</f>
        <v/>
      </c>
      <c r="AG83" s="81" t="str">
        <f>IFERROR(VLOOKUP($A83,SETA!$A$2:$BB$840,AG$13,FALSE),"")</f>
        <v/>
      </c>
      <c r="AH83" s="81" t="str">
        <f>IFERROR(VLOOKUP($A83,SETA!$A$2:$BB$840,AH$13,FALSE),"")</f>
        <v/>
      </c>
      <c r="AI83" s="81" t="str">
        <f>IFERROR(VLOOKUP($A83,SETA!$A$2:$BB$840,AI$13,FALSE),"")</f>
        <v/>
      </c>
      <c r="AJ83" s="81" t="str">
        <f>IFERROR(VLOOKUP($A83,SETA!$A$2:$BB$840,AJ$13,FALSE),"")</f>
        <v/>
      </c>
      <c r="AK83" s="81" t="str">
        <f>IFERROR(VLOOKUP($A83,SETA!$A$2:$BB$840,AK$13,FALSE),"")</f>
        <v/>
      </c>
      <c r="AL83" s="81" t="str">
        <f>IFERROR(VLOOKUP($A83,SETA!$A$2:$BB$840,AL$13,FALSE),"")</f>
        <v/>
      </c>
      <c r="AM83" s="81" t="str">
        <f>IFERROR(VLOOKUP($A83,SETA!$A$2:$BB$840,AM$13,FALSE),"")</f>
        <v/>
      </c>
      <c r="AN83" s="81" t="str">
        <f>IFERROR(VLOOKUP($A83,SETA!$A$2:$BB$840,AN$13,FALSE),"")</f>
        <v/>
      </c>
      <c r="AO83" s="81" t="str">
        <f>IFERROR(VLOOKUP($A83,SETA!$A$2:$BB$840,AO$13,FALSE),"")</f>
        <v/>
      </c>
      <c r="AP83" s="81" t="str">
        <f>IFERROR(VLOOKUP($A83,SETA!$A$2:$BB$840,AP$13,FALSE),"")</f>
        <v/>
      </c>
      <c r="AQ83" s="81" t="str">
        <f>IFERROR(VLOOKUP($A83,SETA!$A$2:$BB$840,AQ$13,FALSE),"")</f>
        <v/>
      </c>
      <c r="AR83" s="82" t="str">
        <f>IFERROR(VLOOKUP($A83,SETA!$A$2:$BB$840,AR$13,FALSE),"")</f>
        <v/>
      </c>
      <c r="AS83" s="81" t="str">
        <f>IFERROR(VLOOKUP($A83,SETA!$A$2:$BB$840,AS$13,FALSE),"")</f>
        <v/>
      </c>
      <c r="AW83">
        <f t="shared" si="41"/>
        <v>0</v>
      </c>
      <c r="AX83" s="6">
        <f t="shared" si="32"/>
        <v>0</v>
      </c>
      <c r="AY83" s="6">
        <f t="shared" si="33"/>
        <v>0</v>
      </c>
      <c r="AZ83" t="str">
        <f t="shared" si="34"/>
        <v>OK</v>
      </c>
    </row>
    <row r="84" spans="1:52" x14ac:dyDescent="0.25">
      <c r="B84" s="81" t="str">
        <f>IFERROR(VLOOKUP($A84,SETA!$A$2:$BB$840,B$13,FALSE),"")</f>
        <v/>
      </c>
      <c r="C84" s="81" t="str">
        <f>IFERROR(VLOOKUP($A84,SETA!$A$2:$BB$840,C$13,FALSE),"")</f>
        <v/>
      </c>
      <c r="D84" s="81" t="str">
        <f>IFERROR(VLOOKUP($A84,SETA!$A$2:$BB$840,D$13,FALSE),"")</f>
        <v/>
      </c>
      <c r="E84" s="131"/>
      <c r="F84" s="132"/>
      <c r="G84" s="132"/>
      <c r="H84" s="133"/>
      <c r="I84" s="133"/>
      <c r="J84" s="118"/>
      <c r="K84" s="121"/>
      <c r="L84" s="122"/>
      <c r="M84" s="122"/>
      <c r="N84" s="67"/>
      <c r="O84" s="67"/>
      <c r="P84" s="117"/>
      <c r="Q84" s="99" t="str">
        <f t="shared" si="35"/>
        <v/>
      </c>
      <c r="R84" s="100" t="str">
        <f t="shared" si="36"/>
        <v/>
      </c>
      <c r="S84" s="100" t="str">
        <f t="shared" si="37"/>
        <v/>
      </c>
      <c r="T84" s="100" t="str">
        <f t="shared" si="38"/>
        <v/>
      </c>
      <c r="U84" s="100" t="str">
        <f t="shared" si="39"/>
        <v/>
      </c>
      <c r="V84" s="101" t="str">
        <f t="shared" si="40"/>
        <v/>
      </c>
      <c r="W84" s="95" t="str">
        <f t="shared" si="26"/>
        <v/>
      </c>
      <c r="X84" s="95" t="str">
        <f t="shared" si="27"/>
        <v/>
      </c>
      <c r="Y84" s="95" t="str">
        <f t="shared" si="28"/>
        <v/>
      </c>
      <c r="Z84" s="95" t="str">
        <f t="shared" si="29"/>
        <v/>
      </c>
      <c r="AA84" s="95" t="str">
        <f t="shared" si="30"/>
        <v/>
      </c>
      <c r="AB84" s="95" t="str">
        <f t="shared" si="31"/>
        <v/>
      </c>
      <c r="AC84" s="95" t="str">
        <f>IFERROR(VLOOKUP($A84,SETA!$A$2:$BB$840,AC$13,FALSE),"")</f>
        <v/>
      </c>
      <c r="AD84" s="95" t="str">
        <f>IFERROR(VLOOKUP($A84,SETA!$A$2:$BB$840,AD$13,FALSE),"")</f>
        <v/>
      </c>
      <c r="AE84" s="95" t="str">
        <f>IFERROR(VLOOKUP($A84,SETA!$A$2:$BB$840,AE$13,FALSE),"")</f>
        <v/>
      </c>
      <c r="AF84" s="81" t="str">
        <f>IFERROR(VLOOKUP($A84,SETA!$A$2:$BB$840,AF$13,FALSE),"")</f>
        <v/>
      </c>
      <c r="AG84" s="81" t="str">
        <f>IFERROR(VLOOKUP($A84,SETA!$A$2:$BB$840,AG$13,FALSE),"")</f>
        <v/>
      </c>
      <c r="AH84" s="81" t="str">
        <f>IFERROR(VLOOKUP($A84,SETA!$A$2:$BB$840,AH$13,FALSE),"")</f>
        <v/>
      </c>
      <c r="AI84" s="81" t="str">
        <f>IFERROR(VLOOKUP($A84,SETA!$A$2:$BB$840,AI$13,FALSE),"")</f>
        <v/>
      </c>
      <c r="AJ84" s="81" t="str">
        <f>IFERROR(VLOOKUP($A84,SETA!$A$2:$BB$840,AJ$13,FALSE),"")</f>
        <v/>
      </c>
      <c r="AK84" s="81" t="str">
        <f>IFERROR(VLOOKUP($A84,SETA!$A$2:$BB$840,AK$13,FALSE),"")</f>
        <v/>
      </c>
      <c r="AL84" s="81" t="str">
        <f>IFERROR(VLOOKUP($A84,SETA!$A$2:$BB$840,AL$13,FALSE),"")</f>
        <v/>
      </c>
      <c r="AM84" s="81" t="str">
        <f>IFERROR(VLOOKUP($A84,SETA!$A$2:$BB$840,AM$13,FALSE),"")</f>
        <v/>
      </c>
      <c r="AN84" s="81" t="str">
        <f>IFERROR(VLOOKUP($A84,SETA!$A$2:$BB$840,AN$13,FALSE),"")</f>
        <v/>
      </c>
      <c r="AO84" s="81" t="str">
        <f>IFERROR(VLOOKUP($A84,SETA!$A$2:$BB$840,AO$13,FALSE),"")</f>
        <v/>
      </c>
      <c r="AP84" s="81" t="str">
        <f>IFERROR(VLOOKUP($A84,SETA!$A$2:$BB$840,AP$13,FALSE),"")</f>
        <v/>
      </c>
      <c r="AQ84" s="81" t="str">
        <f>IFERROR(VLOOKUP($A84,SETA!$A$2:$BB$840,AQ$13,FALSE),"")</f>
        <v/>
      </c>
      <c r="AR84" s="82" t="str">
        <f>IFERROR(VLOOKUP($A84,SETA!$A$2:$BB$840,AR$13,FALSE),"")</f>
        <v/>
      </c>
      <c r="AS84" s="81" t="str">
        <f>IFERROR(VLOOKUP($A84,SETA!$A$2:$BB$840,AS$13,FALSE),"")</f>
        <v/>
      </c>
      <c r="AW84">
        <f t="shared" si="41"/>
        <v>0</v>
      </c>
      <c r="AX84" s="6">
        <f t="shared" si="32"/>
        <v>0</v>
      </c>
      <c r="AY84" s="6">
        <f t="shared" si="33"/>
        <v>0</v>
      </c>
      <c r="AZ84" t="str">
        <f t="shared" si="34"/>
        <v>OK</v>
      </c>
    </row>
    <row r="85" spans="1:52" x14ac:dyDescent="0.25">
      <c r="B85" s="81" t="str">
        <f>IFERROR(VLOOKUP($A85,SETA!$A$2:$BB$840,B$13,FALSE),"")</f>
        <v/>
      </c>
      <c r="C85" s="81" t="str">
        <f>IFERROR(VLOOKUP($A85,SETA!$A$2:$BB$840,C$13,FALSE),"")</f>
        <v/>
      </c>
      <c r="D85" s="81" t="str">
        <f>IFERROR(VLOOKUP($A85,SETA!$A$2:$BB$840,D$13,FALSE),"")</f>
        <v/>
      </c>
      <c r="E85" s="131"/>
      <c r="F85" s="132"/>
      <c r="G85" s="132"/>
      <c r="H85" s="133"/>
      <c r="I85" s="133"/>
      <c r="J85" s="118"/>
      <c r="K85" s="121"/>
      <c r="L85" s="122"/>
      <c r="M85" s="122"/>
      <c r="N85" s="67"/>
      <c r="O85" s="67"/>
      <c r="P85" s="117"/>
      <c r="Q85" s="99" t="str">
        <f t="shared" si="35"/>
        <v/>
      </c>
      <c r="R85" s="100" t="str">
        <f t="shared" si="36"/>
        <v/>
      </c>
      <c r="S85" s="100" t="str">
        <f t="shared" si="37"/>
        <v/>
      </c>
      <c r="T85" s="100" t="str">
        <f t="shared" si="38"/>
        <v/>
      </c>
      <c r="U85" s="100" t="str">
        <f t="shared" si="39"/>
        <v/>
      </c>
      <c r="V85" s="101" t="str">
        <f t="shared" si="40"/>
        <v/>
      </c>
      <c r="W85" s="95" t="str">
        <f t="shared" si="26"/>
        <v/>
      </c>
      <c r="X85" s="95" t="str">
        <f t="shared" si="27"/>
        <v/>
      </c>
      <c r="Y85" s="95" t="str">
        <f t="shared" si="28"/>
        <v/>
      </c>
      <c r="Z85" s="95" t="str">
        <f t="shared" si="29"/>
        <v/>
      </c>
      <c r="AA85" s="95" t="str">
        <f t="shared" si="30"/>
        <v/>
      </c>
      <c r="AB85" s="95" t="str">
        <f t="shared" si="31"/>
        <v/>
      </c>
      <c r="AC85" s="95" t="str">
        <f>IFERROR(VLOOKUP($A85,SETA!$A$2:$BB$840,AC$13,FALSE),"")</f>
        <v/>
      </c>
      <c r="AD85" s="95" t="str">
        <f>IFERROR(VLOOKUP($A85,SETA!$A$2:$BB$840,AD$13,FALSE),"")</f>
        <v/>
      </c>
      <c r="AE85" s="95" t="str">
        <f>IFERROR(VLOOKUP($A85,SETA!$A$2:$BB$840,AE$13,FALSE),"")</f>
        <v/>
      </c>
      <c r="AF85" s="81" t="str">
        <f>IFERROR(VLOOKUP($A85,SETA!$A$2:$BB$840,AF$13,FALSE),"")</f>
        <v/>
      </c>
      <c r="AG85" s="81" t="str">
        <f>IFERROR(VLOOKUP($A85,SETA!$A$2:$BB$840,AG$13,FALSE),"")</f>
        <v/>
      </c>
      <c r="AH85" s="81" t="str">
        <f>IFERROR(VLOOKUP($A85,SETA!$A$2:$BB$840,AH$13,FALSE),"")</f>
        <v/>
      </c>
      <c r="AI85" s="81" t="str">
        <f>IFERROR(VLOOKUP($A85,SETA!$A$2:$BB$840,AI$13,FALSE),"")</f>
        <v/>
      </c>
      <c r="AJ85" s="81" t="str">
        <f>IFERROR(VLOOKUP($A85,SETA!$A$2:$BB$840,AJ$13,FALSE),"")</f>
        <v/>
      </c>
      <c r="AK85" s="81" t="str">
        <f>IFERROR(VLOOKUP($A85,SETA!$A$2:$BB$840,AK$13,FALSE),"")</f>
        <v/>
      </c>
      <c r="AL85" s="81" t="str">
        <f>IFERROR(VLOOKUP($A85,SETA!$A$2:$BB$840,AL$13,FALSE),"")</f>
        <v/>
      </c>
      <c r="AM85" s="81" t="str">
        <f>IFERROR(VLOOKUP($A85,SETA!$A$2:$BB$840,AM$13,FALSE),"")</f>
        <v/>
      </c>
      <c r="AN85" s="81" t="str">
        <f>IFERROR(VLOOKUP($A85,SETA!$A$2:$BB$840,AN$13,FALSE),"")</f>
        <v/>
      </c>
      <c r="AO85" s="81" t="str">
        <f>IFERROR(VLOOKUP($A85,SETA!$A$2:$BB$840,AO$13,FALSE),"")</f>
        <v/>
      </c>
      <c r="AP85" s="81" t="str">
        <f>IFERROR(VLOOKUP($A85,SETA!$A$2:$BB$840,AP$13,FALSE),"")</f>
        <v/>
      </c>
      <c r="AQ85" s="81" t="str">
        <f>IFERROR(VLOOKUP($A85,SETA!$A$2:$BB$840,AQ$13,FALSE),"")</f>
        <v/>
      </c>
      <c r="AR85" s="82" t="str">
        <f>IFERROR(VLOOKUP($A85,SETA!$A$2:$BB$840,AR$13,FALSE),"")</f>
        <v/>
      </c>
      <c r="AS85" s="81" t="str">
        <f>IFERROR(VLOOKUP($A85,SETA!$A$2:$BB$840,AS$13,FALSE),"")</f>
        <v/>
      </c>
      <c r="AW85">
        <f t="shared" si="41"/>
        <v>0</v>
      </c>
      <c r="AX85" s="6">
        <f t="shared" si="32"/>
        <v>0</v>
      </c>
      <c r="AY85" s="6">
        <f t="shared" si="33"/>
        <v>0</v>
      </c>
      <c r="AZ85" t="str">
        <f t="shared" si="34"/>
        <v>OK</v>
      </c>
    </row>
    <row r="86" spans="1:52" x14ac:dyDescent="0.25">
      <c r="B86" s="81" t="str">
        <f>IFERROR(VLOOKUP($A86,SETA!$A$2:$BB$840,B$13,FALSE),"")</f>
        <v/>
      </c>
      <c r="C86" s="81" t="str">
        <f>IFERROR(VLOOKUP($A86,SETA!$A$2:$BB$840,C$13,FALSE),"")</f>
        <v/>
      </c>
      <c r="D86" s="81" t="str">
        <f>IFERROR(VLOOKUP($A86,SETA!$A$2:$BB$840,D$13,FALSE),"")</f>
        <v/>
      </c>
      <c r="E86" s="131"/>
      <c r="F86" s="132"/>
      <c r="G86" s="132"/>
      <c r="H86" s="133"/>
      <c r="I86" s="133"/>
      <c r="J86" s="118"/>
      <c r="K86" s="121"/>
      <c r="L86" s="122"/>
      <c r="M86" s="122"/>
      <c r="N86" s="67"/>
      <c r="O86" s="67"/>
      <c r="P86" s="117"/>
      <c r="Q86" s="99" t="str">
        <f t="shared" si="35"/>
        <v/>
      </c>
      <c r="R86" s="100" t="str">
        <f t="shared" si="36"/>
        <v/>
      </c>
      <c r="S86" s="100" t="str">
        <f t="shared" si="37"/>
        <v/>
      </c>
      <c r="T86" s="100" t="str">
        <f t="shared" si="38"/>
        <v/>
      </c>
      <c r="U86" s="100" t="str">
        <f t="shared" si="39"/>
        <v/>
      </c>
      <c r="V86" s="101" t="str">
        <f t="shared" si="40"/>
        <v/>
      </c>
      <c r="W86" s="95" t="str">
        <f t="shared" si="26"/>
        <v/>
      </c>
      <c r="X86" s="95" t="str">
        <f t="shared" si="27"/>
        <v/>
      </c>
      <c r="Y86" s="95" t="str">
        <f t="shared" si="28"/>
        <v/>
      </c>
      <c r="Z86" s="95" t="str">
        <f t="shared" si="29"/>
        <v/>
      </c>
      <c r="AA86" s="95" t="str">
        <f t="shared" si="30"/>
        <v/>
      </c>
      <c r="AB86" s="95" t="str">
        <f t="shared" si="31"/>
        <v/>
      </c>
      <c r="AC86" s="95" t="str">
        <f>IFERROR(VLOOKUP($A86,SETA!$A$2:$BB$840,AC$13,FALSE),"")</f>
        <v/>
      </c>
      <c r="AD86" s="95" t="str">
        <f>IFERROR(VLOOKUP($A86,SETA!$A$2:$BB$840,AD$13,FALSE),"")</f>
        <v/>
      </c>
      <c r="AE86" s="95" t="str">
        <f>IFERROR(VLOOKUP($A86,SETA!$A$2:$BB$840,AE$13,FALSE),"")</f>
        <v/>
      </c>
      <c r="AF86" s="81" t="str">
        <f>IFERROR(VLOOKUP($A86,SETA!$A$2:$BB$840,AF$13,FALSE),"")</f>
        <v/>
      </c>
      <c r="AG86" s="81" t="str">
        <f>IFERROR(VLOOKUP($A86,SETA!$A$2:$BB$840,AG$13,FALSE),"")</f>
        <v/>
      </c>
      <c r="AH86" s="81" t="str">
        <f>IFERROR(VLOOKUP($A86,SETA!$A$2:$BB$840,AH$13,FALSE),"")</f>
        <v/>
      </c>
      <c r="AI86" s="81" t="str">
        <f>IFERROR(VLOOKUP($A86,SETA!$A$2:$BB$840,AI$13,FALSE),"")</f>
        <v/>
      </c>
      <c r="AJ86" s="81" t="str">
        <f>IFERROR(VLOOKUP($A86,SETA!$A$2:$BB$840,AJ$13,FALSE),"")</f>
        <v/>
      </c>
      <c r="AK86" s="81" t="str">
        <f>IFERROR(VLOOKUP($A86,SETA!$A$2:$BB$840,AK$13,FALSE),"")</f>
        <v/>
      </c>
      <c r="AL86" s="81" t="str">
        <f>IFERROR(VLOOKUP($A86,SETA!$A$2:$BB$840,AL$13,FALSE),"")</f>
        <v/>
      </c>
      <c r="AM86" s="81" t="str">
        <f>IFERROR(VLOOKUP($A86,SETA!$A$2:$BB$840,AM$13,FALSE),"")</f>
        <v/>
      </c>
      <c r="AN86" s="81" t="str">
        <f>IFERROR(VLOOKUP($A86,SETA!$A$2:$BB$840,AN$13,FALSE),"")</f>
        <v/>
      </c>
      <c r="AO86" s="81" t="str">
        <f>IFERROR(VLOOKUP($A86,SETA!$A$2:$BB$840,AO$13,FALSE),"")</f>
        <v/>
      </c>
      <c r="AP86" s="81" t="str">
        <f>IFERROR(VLOOKUP($A86,SETA!$A$2:$BB$840,AP$13,FALSE),"")</f>
        <v/>
      </c>
      <c r="AQ86" s="81" t="str">
        <f>IFERROR(VLOOKUP($A86,SETA!$A$2:$BB$840,AQ$13,FALSE),"")</f>
        <v/>
      </c>
      <c r="AR86" s="82" t="str">
        <f>IFERROR(VLOOKUP($A86,SETA!$A$2:$BB$840,AR$13,FALSE),"")</f>
        <v/>
      </c>
      <c r="AS86" s="81" t="str">
        <f>IFERROR(VLOOKUP($A86,SETA!$A$2:$BB$840,AS$13,FALSE),"")</f>
        <v/>
      </c>
      <c r="AW86">
        <f t="shared" si="41"/>
        <v>0</v>
      </c>
      <c r="AX86" s="6">
        <f t="shared" si="32"/>
        <v>0</v>
      </c>
      <c r="AY86" s="6">
        <f t="shared" si="33"/>
        <v>0</v>
      </c>
      <c r="AZ86" t="str">
        <f t="shared" si="34"/>
        <v>OK</v>
      </c>
    </row>
    <row r="87" spans="1:52" x14ac:dyDescent="0.25">
      <c r="B87" s="81" t="str">
        <f>IFERROR(VLOOKUP($A87,SETA!$A$2:$BB$840,B$13,FALSE),"")</f>
        <v/>
      </c>
      <c r="C87" s="81" t="str">
        <f>IFERROR(VLOOKUP($A87,SETA!$A$2:$BB$840,C$13,FALSE),"")</f>
        <v/>
      </c>
      <c r="D87" s="81" t="str">
        <f>IFERROR(VLOOKUP($A87,SETA!$A$2:$BB$840,D$13,FALSE),"")</f>
        <v/>
      </c>
      <c r="E87" s="131"/>
      <c r="F87" s="132"/>
      <c r="G87" s="132"/>
      <c r="H87" s="133"/>
      <c r="I87" s="133"/>
      <c r="J87" s="118"/>
      <c r="K87" s="121"/>
      <c r="L87" s="122"/>
      <c r="M87" s="122"/>
      <c r="N87" s="67"/>
      <c r="O87" s="67"/>
      <c r="P87" s="117"/>
      <c r="Q87" s="99" t="str">
        <f t="shared" si="35"/>
        <v/>
      </c>
      <c r="R87" s="100" t="str">
        <f t="shared" si="36"/>
        <v/>
      </c>
      <c r="S87" s="100" t="str">
        <f t="shared" si="37"/>
        <v/>
      </c>
      <c r="T87" s="100" t="str">
        <f t="shared" si="38"/>
        <v/>
      </c>
      <c r="U87" s="100" t="str">
        <f t="shared" si="39"/>
        <v/>
      </c>
      <c r="V87" s="101" t="str">
        <f t="shared" si="40"/>
        <v/>
      </c>
      <c r="W87" s="95" t="str">
        <f t="shared" si="26"/>
        <v/>
      </c>
      <c r="X87" s="95" t="str">
        <f t="shared" si="27"/>
        <v/>
      </c>
      <c r="Y87" s="95" t="str">
        <f t="shared" si="28"/>
        <v/>
      </c>
      <c r="Z87" s="95" t="str">
        <f t="shared" si="29"/>
        <v/>
      </c>
      <c r="AA87" s="95" t="str">
        <f t="shared" si="30"/>
        <v/>
      </c>
      <c r="AB87" s="95" t="str">
        <f t="shared" si="31"/>
        <v/>
      </c>
      <c r="AC87" s="95" t="str">
        <f>IFERROR(VLOOKUP($A87,SETA!$A$2:$BB$840,AC$13,FALSE),"")</f>
        <v/>
      </c>
      <c r="AD87" s="95" t="str">
        <f>IFERROR(VLOOKUP($A87,SETA!$A$2:$BB$840,AD$13,FALSE),"")</f>
        <v/>
      </c>
      <c r="AE87" s="95" t="str">
        <f>IFERROR(VLOOKUP($A87,SETA!$A$2:$BB$840,AE$13,FALSE),"")</f>
        <v/>
      </c>
      <c r="AF87" s="81" t="str">
        <f>IFERROR(VLOOKUP($A87,SETA!$A$2:$BB$840,AF$13,FALSE),"")</f>
        <v/>
      </c>
      <c r="AG87" s="81" t="str">
        <f>IFERROR(VLOOKUP($A87,SETA!$A$2:$BB$840,AG$13,FALSE),"")</f>
        <v/>
      </c>
      <c r="AH87" s="81" t="str">
        <f>IFERROR(VLOOKUP($A87,SETA!$A$2:$BB$840,AH$13,FALSE),"")</f>
        <v/>
      </c>
      <c r="AI87" s="81" t="str">
        <f>IFERROR(VLOOKUP($A87,SETA!$A$2:$BB$840,AI$13,FALSE),"")</f>
        <v/>
      </c>
      <c r="AJ87" s="81" t="str">
        <f>IFERROR(VLOOKUP($A87,SETA!$A$2:$BB$840,AJ$13,FALSE),"")</f>
        <v/>
      </c>
      <c r="AK87" s="81" t="str">
        <f>IFERROR(VLOOKUP($A87,SETA!$A$2:$BB$840,AK$13,FALSE),"")</f>
        <v/>
      </c>
      <c r="AL87" s="81" t="str">
        <f>IFERROR(VLOOKUP($A87,SETA!$A$2:$BB$840,AL$13,FALSE),"")</f>
        <v/>
      </c>
      <c r="AM87" s="81" t="str">
        <f>IFERROR(VLOOKUP($A87,SETA!$A$2:$BB$840,AM$13,FALSE),"")</f>
        <v/>
      </c>
      <c r="AN87" s="81" t="str">
        <f>IFERROR(VLOOKUP($A87,SETA!$A$2:$BB$840,AN$13,FALSE),"")</f>
        <v/>
      </c>
      <c r="AO87" s="81" t="str">
        <f>IFERROR(VLOOKUP($A87,SETA!$A$2:$BB$840,AO$13,FALSE),"")</f>
        <v/>
      </c>
      <c r="AP87" s="81" t="str">
        <f>IFERROR(VLOOKUP($A87,SETA!$A$2:$BB$840,AP$13,FALSE),"")</f>
        <v/>
      </c>
      <c r="AQ87" s="81" t="str">
        <f>IFERROR(VLOOKUP($A87,SETA!$A$2:$BB$840,AQ$13,FALSE),"")</f>
        <v/>
      </c>
      <c r="AR87" s="82" t="str">
        <f>IFERROR(VLOOKUP($A87,SETA!$A$2:$BB$840,AR$13,FALSE),"")</f>
        <v/>
      </c>
      <c r="AS87" s="81" t="str">
        <f>IFERROR(VLOOKUP($A87,SETA!$A$2:$BB$840,AS$13,FALSE),"")</f>
        <v/>
      </c>
      <c r="AW87">
        <f t="shared" si="41"/>
        <v>0</v>
      </c>
      <c r="AX87" s="6">
        <f t="shared" si="32"/>
        <v>0</v>
      </c>
      <c r="AY87" s="6">
        <f t="shared" si="33"/>
        <v>0</v>
      </c>
      <c r="AZ87" t="str">
        <f t="shared" si="34"/>
        <v>OK</v>
      </c>
    </row>
    <row r="88" spans="1:52" x14ac:dyDescent="0.25">
      <c r="B88" s="81" t="str">
        <f>IFERROR(VLOOKUP($A88,SETA!$A$2:$BB$840,B$13,FALSE),"")</f>
        <v/>
      </c>
      <c r="C88" s="81" t="str">
        <f>IFERROR(VLOOKUP($A88,SETA!$A$2:$BB$840,C$13,FALSE),"")</f>
        <v/>
      </c>
      <c r="D88" s="81" t="str">
        <f>IFERROR(VLOOKUP($A88,SETA!$A$2:$BB$840,D$13,FALSE),"")</f>
        <v/>
      </c>
      <c r="E88" s="131"/>
      <c r="F88" s="132"/>
      <c r="G88" s="132"/>
      <c r="H88" s="133"/>
      <c r="I88" s="133"/>
      <c r="J88" s="118"/>
      <c r="K88" s="121"/>
      <c r="L88" s="122"/>
      <c r="M88" s="122"/>
      <c r="N88" s="67"/>
      <c r="O88" s="67"/>
      <c r="P88" s="117"/>
      <c r="Q88" s="99" t="str">
        <f t="shared" si="35"/>
        <v/>
      </c>
      <c r="R88" s="100" t="str">
        <f t="shared" si="36"/>
        <v/>
      </c>
      <c r="S88" s="100" t="str">
        <f t="shared" si="37"/>
        <v/>
      </c>
      <c r="T88" s="100" t="str">
        <f t="shared" si="38"/>
        <v/>
      </c>
      <c r="U88" s="100" t="str">
        <f t="shared" si="39"/>
        <v/>
      </c>
      <c r="V88" s="101" t="str">
        <f t="shared" si="40"/>
        <v/>
      </c>
      <c r="W88" s="95" t="str">
        <f t="shared" si="26"/>
        <v/>
      </c>
      <c r="X88" s="95" t="str">
        <f t="shared" si="27"/>
        <v/>
      </c>
      <c r="Y88" s="95" t="str">
        <f t="shared" si="28"/>
        <v/>
      </c>
      <c r="Z88" s="95" t="str">
        <f t="shared" si="29"/>
        <v/>
      </c>
      <c r="AA88" s="95" t="str">
        <f t="shared" si="30"/>
        <v/>
      </c>
      <c r="AB88" s="95" t="str">
        <f t="shared" si="31"/>
        <v/>
      </c>
      <c r="AC88" s="95" t="str">
        <f>IFERROR(VLOOKUP($A88,SETA!$A$2:$BB$840,AC$13,FALSE),"")</f>
        <v/>
      </c>
      <c r="AD88" s="95" t="str">
        <f>IFERROR(VLOOKUP($A88,SETA!$A$2:$BB$840,AD$13,FALSE),"")</f>
        <v/>
      </c>
      <c r="AE88" s="95" t="str">
        <f>IFERROR(VLOOKUP($A88,SETA!$A$2:$BB$840,AE$13,FALSE),"")</f>
        <v/>
      </c>
      <c r="AF88" s="81" t="str">
        <f>IFERROR(VLOOKUP($A88,SETA!$A$2:$BB$840,AF$13,FALSE),"")</f>
        <v/>
      </c>
      <c r="AG88" s="81" t="str">
        <f>IFERROR(VLOOKUP($A88,SETA!$A$2:$BB$840,AG$13,FALSE),"")</f>
        <v/>
      </c>
      <c r="AH88" s="81" t="str">
        <f>IFERROR(VLOOKUP($A88,SETA!$A$2:$BB$840,AH$13,FALSE),"")</f>
        <v/>
      </c>
      <c r="AI88" s="81" t="str">
        <f>IFERROR(VLOOKUP($A88,SETA!$A$2:$BB$840,AI$13,FALSE),"")</f>
        <v/>
      </c>
      <c r="AJ88" s="81" t="str">
        <f>IFERROR(VLOOKUP($A88,SETA!$A$2:$BB$840,AJ$13,FALSE),"")</f>
        <v/>
      </c>
      <c r="AK88" s="81" t="str">
        <f>IFERROR(VLOOKUP($A88,SETA!$A$2:$BB$840,AK$13,FALSE),"")</f>
        <v/>
      </c>
      <c r="AL88" s="81" t="str">
        <f>IFERROR(VLOOKUP($A88,SETA!$A$2:$BB$840,AL$13,FALSE),"")</f>
        <v/>
      </c>
      <c r="AM88" s="81" t="str">
        <f>IFERROR(VLOOKUP($A88,SETA!$A$2:$BB$840,AM$13,FALSE),"")</f>
        <v/>
      </c>
      <c r="AN88" s="81" t="str">
        <f>IFERROR(VLOOKUP($A88,SETA!$A$2:$BB$840,AN$13,FALSE),"")</f>
        <v/>
      </c>
      <c r="AO88" s="81" t="str">
        <f>IFERROR(VLOOKUP($A88,SETA!$A$2:$BB$840,AO$13,FALSE),"")</f>
        <v/>
      </c>
      <c r="AP88" s="81" t="str">
        <f>IFERROR(VLOOKUP($A88,SETA!$A$2:$BB$840,AP$13,FALSE),"")</f>
        <v/>
      </c>
      <c r="AQ88" s="81" t="str">
        <f>IFERROR(VLOOKUP($A88,SETA!$A$2:$BB$840,AQ$13,FALSE),"")</f>
        <v/>
      </c>
      <c r="AR88" s="82" t="str">
        <f>IFERROR(VLOOKUP($A88,SETA!$A$2:$BB$840,AR$13,FALSE),"")</f>
        <v/>
      </c>
      <c r="AS88" s="81" t="str">
        <f>IFERROR(VLOOKUP($A88,SETA!$A$2:$BB$840,AS$13,FALSE),"")</f>
        <v/>
      </c>
      <c r="AW88">
        <f t="shared" si="41"/>
        <v>0</v>
      </c>
      <c r="AX88" s="6">
        <f t="shared" si="32"/>
        <v>0</v>
      </c>
      <c r="AY88" s="6">
        <f t="shared" si="33"/>
        <v>0</v>
      </c>
      <c r="AZ88" t="str">
        <f t="shared" si="34"/>
        <v>OK</v>
      </c>
    </row>
    <row r="89" spans="1:52" x14ac:dyDescent="0.25">
      <c r="B89" s="81" t="str">
        <f>IFERROR(VLOOKUP($A89,SETA!$A$2:$BB$840,B$13,FALSE),"")</f>
        <v/>
      </c>
      <c r="C89" s="81" t="str">
        <f>IFERROR(VLOOKUP($A89,SETA!$A$2:$BB$840,C$13,FALSE),"")</f>
        <v/>
      </c>
      <c r="D89" s="81" t="str">
        <f>IFERROR(VLOOKUP($A89,SETA!$A$2:$BB$840,D$13,FALSE),"")</f>
        <v/>
      </c>
      <c r="E89" s="131"/>
      <c r="F89" s="132"/>
      <c r="G89" s="132"/>
      <c r="H89" s="133"/>
      <c r="I89" s="133"/>
      <c r="J89" s="118"/>
      <c r="K89" s="121"/>
      <c r="L89" s="122"/>
      <c r="M89" s="122"/>
      <c r="N89" s="67"/>
      <c r="O89" s="67"/>
      <c r="P89" s="117"/>
      <c r="Q89" s="99" t="str">
        <f t="shared" si="35"/>
        <v/>
      </c>
      <c r="R89" s="100" t="str">
        <f t="shared" si="36"/>
        <v/>
      </c>
      <c r="S89" s="100" t="str">
        <f t="shared" si="37"/>
        <v/>
      </c>
      <c r="T89" s="100" t="str">
        <f t="shared" si="38"/>
        <v/>
      </c>
      <c r="U89" s="100" t="str">
        <f t="shared" si="39"/>
        <v/>
      </c>
      <c r="V89" s="101" t="str">
        <f t="shared" si="40"/>
        <v/>
      </c>
      <c r="W89" s="95" t="str">
        <f t="shared" si="26"/>
        <v/>
      </c>
      <c r="X89" s="95" t="str">
        <f t="shared" si="27"/>
        <v/>
      </c>
      <c r="Y89" s="95" t="str">
        <f t="shared" si="28"/>
        <v/>
      </c>
      <c r="Z89" s="95" t="str">
        <f t="shared" si="29"/>
        <v/>
      </c>
      <c r="AA89" s="95" t="str">
        <f t="shared" si="30"/>
        <v/>
      </c>
      <c r="AB89" s="95" t="str">
        <f t="shared" si="31"/>
        <v/>
      </c>
      <c r="AC89" s="95" t="str">
        <f>IFERROR(VLOOKUP($A89,SETA!$A$2:$BB$840,AC$13,FALSE),"")</f>
        <v/>
      </c>
      <c r="AD89" s="95" t="str">
        <f>IFERROR(VLOOKUP($A89,SETA!$A$2:$BB$840,AD$13,FALSE),"")</f>
        <v/>
      </c>
      <c r="AE89" s="95" t="str">
        <f>IFERROR(VLOOKUP($A89,SETA!$A$2:$BB$840,AE$13,FALSE),"")</f>
        <v/>
      </c>
      <c r="AF89" s="81" t="str">
        <f>IFERROR(VLOOKUP($A89,SETA!$A$2:$BB$840,AF$13,FALSE),"")</f>
        <v/>
      </c>
      <c r="AG89" s="81" t="str">
        <f>IFERROR(VLOOKUP($A89,SETA!$A$2:$BB$840,AG$13,FALSE),"")</f>
        <v/>
      </c>
      <c r="AH89" s="81" t="str">
        <f>IFERROR(VLOOKUP($A89,SETA!$A$2:$BB$840,AH$13,FALSE),"")</f>
        <v/>
      </c>
      <c r="AI89" s="81" t="str">
        <f>IFERROR(VLOOKUP($A89,SETA!$A$2:$BB$840,AI$13,FALSE),"")</f>
        <v/>
      </c>
      <c r="AJ89" s="81" t="str">
        <f>IFERROR(VLOOKUP($A89,SETA!$A$2:$BB$840,AJ$13,FALSE),"")</f>
        <v/>
      </c>
      <c r="AK89" s="81" t="str">
        <f>IFERROR(VLOOKUP($A89,SETA!$A$2:$BB$840,AK$13,FALSE),"")</f>
        <v/>
      </c>
      <c r="AL89" s="81" t="str">
        <f>IFERROR(VLOOKUP($A89,SETA!$A$2:$BB$840,AL$13,FALSE),"")</f>
        <v/>
      </c>
      <c r="AM89" s="81" t="str">
        <f>IFERROR(VLOOKUP($A89,SETA!$A$2:$BB$840,AM$13,FALSE),"")</f>
        <v/>
      </c>
      <c r="AN89" s="81" t="str">
        <f>IFERROR(VLOOKUP($A89,SETA!$A$2:$BB$840,AN$13,FALSE),"")</f>
        <v/>
      </c>
      <c r="AO89" s="81" t="str">
        <f>IFERROR(VLOOKUP($A89,SETA!$A$2:$BB$840,AO$13,FALSE),"")</f>
        <v/>
      </c>
      <c r="AP89" s="81" t="str">
        <f>IFERROR(VLOOKUP($A89,SETA!$A$2:$BB$840,AP$13,FALSE),"")</f>
        <v/>
      </c>
      <c r="AQ89" s="81" t="str">
        <f>IFERROR(VLOOKUP($A89,SETA!$A$2:$BB$840,AQ$13,FALSE),"")</f>
        <v/>
      </c>
      <c r="AR89" s="82" t="str">
        <f>IFERROR(VLOOKUP($A89,SETA!$A$2:$BB$840,AR$13,FALSE),"")</f>
        <v/>
      </c>
      <c r="AS89" s="81" t="str">
        <f>IFERROR(VLOOKUP($A89,SETA!$A$2:$BB$840,AS$13,FALSE),"")</f>
        <v/>
      </c>
      <c r="AW89">
        <f t="shared" si="41"/>
        <v>0</v>
      </c>
      <c r="AX89" s="6">
        <f t="shared" si="32"/>
        <v>0</v>
      </c>
      <c r="AY89" s="6">
        <f t="shared" si="33"/>
        <v>0</v>
      </c>
      <c r="AZ89" t="str">
        <f t="shared" si="34"/>
        <v>OK</v>
      </c>
    </row>
    <row r="90" spans="1:52" x14ac:dyDescent="0.25">
      <c r="B90" s="81" t="str">
        <f>IFERROR(VLOOKUP($A90,SETA!$A$2:$BB$840,B$13,FALSE),"")</f>
        <v/>
      </c>
      <c r="C90" s="81" t="str">
        <f>IFERROR(VLOOKUP($A90,SETA!$A$2:$BB$840,C$13,FALSE),"")</f>
        <v/>
      </c>
      <c r="D90" s="81" t="str">
        <f>IFERROR(VLOOKUP($A90,SETA!$A$2:$BB$840,D$13,FALSE),"")</f>
        <v/>
      </c>
      <c r="E90" s="131"/>
      <c r="F90" s="132"/>
      <c r="G90" s="132"/>
      <c r="H90" s="133"/>
      <c r="I90" s="133"/>
      <c r="J90" s="118"/>
      <c r="K90" s="121"/>
      <c r="L90" s="122"/>
      <c r="M90" s="122"/>
      <c r="N90" s="67"/>
      <c r="O90" s="67"/>
      <c r="P90" s="117"/>
      <c r="Q90" s="99" t="str">
        <f t="shared" si="35"/>
        <v/>
      </c>
      <c r="R90" s="100" t="str">
        <f t="shared" si="36"/>
        <v/>
      </c>
      <c r="S90" s="100" t="str">
        <f t="shared" si="37"/>
        <v/>
      </c>
      <c r="T90" s="100" t="str">
        <f t="shared" si="38"/>
        <v/>
      </c>
      <c r="U90" s="100" t="str">
        <f t="shared" si="39"/>
        <v/>
      </c>
      <c r="V90" s="101" t="str">
        <f t="shared" si="40"/>
        <v/>
      </c>
      <c r="W90" s="95" t="str">
        <f t="shared" si="26"/>
        <v/>
      </c>
      <c r="X90" s="95" t="str">
        <f t="shared" si="27"/>
        <v/>
      </c>
      <c r="Y90" s="95" t="str">
        <f t="shared" si="28"/>
        <v/>
      </c>
      <c r="Z90" s="95" t="str">
        <f t="shared" si="29"/>
        <v/>
      </c>
      <c r="AA90" s="95" t="str">
        <f t="shared" si="30"/>
        <v/>
      </c>
      <c r="AB90" s="95" t="str">
        <f t="shared" si="31"/>
        <v/>
      </c>
      <c r="AC90" s="95" t="str">
        <f>IFERROR(VLOOKUP($A90,SETA!$A$2:$BB$840,AC$13,FALSE),"")</f>
        <v/>
      </c>
      <c r="AD90" s="95" t="str">
        <f>IFERROR(VLOOKUP($A90,SETA!$A$2:$BB$840,AD$13,FALSE),"")</f>
        <v/>
      </c>
      <c r="AE90" s="95" t="str">
        <f>IFERROR(VLOOKUP($A90,SETA!$A$2:$BB$840,AE$13,FALSE),"")</f>
        <v/>
      </c>
      <c r="AF90" s="81" t="str">
        <f>IFERROR(VLOOKUP($A90,SETA!$A$2:$BB$840,AF$13,FALSE),"")</f>
        <v/>
      </c>
      <c r="AG90" s="81" t="str">
        <f>IFERROR(VLOOKUP($A90,SETA!$A$2:$BB$840,AG$13,FALSE),"")</f>
        <v/>
      </c>
      <c r="AH90" s="81" t="str">
        <f>IFERROR(VLOOKUP($A90,SETA!$A$2:$BB$840,AH$13,FALSE),"")</f>
        <v/>
      </c>
      <c r="AI90" s="81" t="str">
        <f>IFERROR(VLOOKUP($A90,SETA!$A$2:$BB$840,AI$13,FALSE),"")</f>
        <v/>
      </c>
      <c r="AJ90" s="81" t="str">
        <f>IFERROR(VLOOKUP($A90,SETA!$A$2:$BB$840,AJ$13,FALSE),"")</f>
        <v/>
      </c>
      <c r="AK90" s="81" t="str">
        <f>IFERROR(VLOOKUP($A90,SETA!$A$2:$BB$840,AK$13,FALSE),"")</f>
        <v/>
      </c>
      <c r="AL90" s="81" t="str">
        <f>IFERROR(VLOOKUP($A90,SETA!$A$2:$BB$840,AL$13,FALSE),"")</f>
        <v/>
      </c>
      <c r="AM90" s="81" t="str">
        <f>IFERROR(VLOOKUP($A90,SETA!$A$2:$BB$840,AM$13,FALSE),"")</f>
        <v/>
      </c>
      <c r="AN90" s="81" t="str">
        <f>IFERROR(VLOOKUP($A90,SETA!$A$2:$BB$840,AN$13,FALSE),"")</f>
        <v/>
      </c>
      <c r="AO90" s="81" t="str">
        <f>IFERROR(VLOOKUP($A90,SETA!$A$2:$BB$840,AO$13,FALSE),"")</f>
        <v/>
      </c>
      <c r="AP90" s="81" t="str">
        <f>IFERROR(VLOOKUP($A90,SETA!$A$2:$BB$840,AP$13,FALSE),"")</f>
        <v/>
      </c>
      <c r="AQ90" s="81" t="str">
        <f>IFERROR(VLOOKUP($A90,SETA!$A$2:$BB$840,AQ$13,FALSE),"")</f>
        <v/>
      </c>
      <c r="AR90" s="82" t="str">
        <f>IFERROR(VLOOKUP($A90,SETA!$A$2:$BB$840,AR$13,FALSE),"")</f>
        <v/>
      </c>
      <c r="AS90" s="81" t="str">
        <f>IFERROR(VLOOKUP($A90,SETA!$A$2:$BB$840,AS$13,FALSE),"")</f>
        <v/>
      </c>
      <c r="AW90">
        <f t="shared" si="41"/>
        <v>0</v>
      </c>
      <c r="AX90" s="6">
        <f t="shared" si="32"/>
        <v>0</v>
      </c>
      <c r="AY90" s="6">
        <f t="shared" si="33"/>
        <v>0</v>
      </c>
      <c r="AZ90" t="str">
        <f t="shared" si="34"/>
        <v>OK</v>
      </c>
    </row>
    <row r="91" spans="1:52" x14ac:dyDescent="0.25">
      <c r="B91" s="81" t="str">
        <f>IFERROR(VLOOKUP($A91,SETA!$A$2:$BB$840,B$13,FALSE),"")</f>
        <v/>
      </c>
      <c r="C91" s="81" t="str">
        <f>IFERROR(VLOOKUP($A91,SETA!$A$2:$BB$840,C$13,FALSE),"")</f>
        <v/>
      </c>
      <c r="D91" s="81" t="str">
        <f>IFERROR(VLOOKUP($A91,SETA!$A$2:$BB$840,D$13,FALSE),"")</f>
        <v/>
      </c>
      <c r="E91" s="131"/>
      <c r="F91" s="132"/>
      <c r="G91" s="132"/>
      <c r="H91" s="133"/>
      <c r="I91" s="133"/>
      <c r="J91" s="118"/>
      <c r="K91" s="121"/>
      <c r="L91" s="122"/>
      <c r="M91" s="122"/>
      <c r="N91" s="67"/>
      <c r="O91" s="67"/>
      <c r="P91" s="117"/>
      <c r="Q91" s="99" t="str">
        <f t="shared" si="35"/>
        <v/>
      </c>
      <c r="R91" s="100" t="str">
        <f t="shared" si="36"/>
        <v/>
      </c>
      <c r="S91" s="100" t="str">
        <f t="shared" si="37"/>
        <v/>
      </c>
      <c r="T91" s="100" t="str">
        <f t="shared" si="38"/>
        <v/>
      </c>
      <c r="U91" s="100" t="str">
        <f t="shared" si="39"/>
        <v/>
      </c>
      <c r="V91" s="101" t="str">
        <f t="shared" si="40"/>
        <v/>
      </c>
      <c r="W91" s="95" t="str">
        <f t="shared" si="26"/>
        <v/>
      </c>
      <c r="X91" s="95" t="str">
        <f t="shared" si="27"/>
        <v/>
      </c>
      <c r="Y91" s="95" t="str">
        <f t="shared" si="28"/>
        <v/>
      </c>
      <c r="Z91" s="95" t="str">
        <f t="shared" si="29"/>
        <v/>
      </c>
      <c r="AA91" s="95" t="str">
        <f t="shared" si="30"/>
        <v/>
      </c>
      <c r="AB91" s="95" t="str">
        <f t="shared" si="31"/>
        <v/>
      </c>
      <c r="AC91" s="95" t="str">
        <f>IFERROR(VLOOKUP($A91,SETA!$A$2:$BB$840,AC$13,FALSE),"")</f>
        <v/>
      </c>
      <c r="AD91" s="95" t="str">
        <f>IFERROR(VLOOKUP($A91,SETA!$A$2:$BB$840,AD$13,FALSE),"")</f>
        <v/>
      </c>
      <c r="AE91" s="95" t="str">
        <f>IFERROR(VLOOKUP($A91,SETA!$A$2:$BB$840,AE$13,FALSE),"")</f>
        <v/>
      </c>
      <c r="AF91" s="81" t="str">
        <f>IFERROR(VLOOKUP($A91,SETA!$A$2:$BB$840,AF$13,FALSE),"")</f>
        <v/>
      </c>
      <c r="AG91" s="81" t="str">
        <f>IFERROR(VLOOKUP($A91,SETA!$A$2:$BB$840,AG$13,FALSE),"")</f>
        <v/>
      </c>
      <c r="AH91" s="81" t="str">
        <f>IFERROR(VLOOKUP($A91,SETA!$A$2:$BB$840,AH$13,FALSE),"")</f>
        <v/>
      </c>
      <c r="AI91" s="81" t="str">
        <f>IFERROR(VLOOKUP($A91,SETA!$A$2:$BB$840,AI$13,FALSE),"")</f>
        <v/>
      </c>
      <c r="AJ91" s="81" t="str">
        <f>IFERROR(VLOOKUP($A91,SETA!$A$2:$BB$840,AJ$13,FALSE),"")</f>
        <v/>
      </c>
      <c r="AK91" s="81" t="str">
        <f>IFERROR(VLOOKUP($A91,SETA!$A$2:$BB$840,AK$13,FALSE),"")</f>
        <v/>
      </c>
      <c r="AL91" s="81" t="str">
        <f>IFERROR(VLOOKUP($A91,SETA!$A$2:$BB$840,AL$13,FALSE),"")</f>
        <v/>
      </c>
      <c r="AM91" s="81" t="str">
        <f>IFERROR(VLOOKUP($A91,SETA!$A$2:$BB$840,AM$13,FALSE),"")</f>
        <v/>
      </c>
      <c r="AN91" s="81" t="str">
        <f>IFERROR(VLOOKUP($A91,SETA!$A$2:$BB$840,AN$13,FALSE),"")</f>
        <v/>
      </c>
      <c r="AO91" s="81" t="str">
        <f>IFERROR(VLOOKUP($A91,SETA!$A$2:$BB$840,AO$13,FALSE),"")</f>
        <v/>
      </c>
      <c r="AP91" s="81" t="str">
        <f>IFERROR(VLOOKUP($A91,SETA!$A$2:$BB$840,AP$13,FALSE),"")</f>
        <v/>
      </c>
      <c r="AQ91" s="81" t="str">
        <f>IFERROR(VLOOKUP($A91,SETA!$A$2:$BB$840,AQ$13,FALSE),"")</f>
        <v/>
      </c>
      <c r="AR91" s="82" t="str">
        <f>IFERROR(VLOOKUP($A91,SETA!$A$2:$BB$840,AR$13,FALSE),"")</f>
        <v/>
      </c>
      <c r="AS91" s="81" t="str">
        <f>IFERROR(VLOOKUP($A91,SETA!$A$2:$BB$840,AS$13,FALSE),"")</f>
        <v/>
      </c>
      <c r="AW91">
        <f t="shared" si="41"/>
        <v>0</v>
      </c>
      <c r="AX91" s="6">
        <f t="shared" si="32"/>
        <v>0</v>
      </c>
      <c r="AY91" s="6">
        <f t="shared" si="33"/>
        <v>0</v>
      </c>
      <c r="AZ91" t="str">
        <f t="shared" si="34"/>
        <v>OK</v>
      </c>
    </row>
    <row r="92" spans="1:52" x14ac:dyDescent="0.25">
      <c r="B92" s="81" t="str">
        <f>IFERROR(VLOOKUP($A92,SETA!$A$2:$BB$840,B$13,FALSE),"")</f>
        <v/>
      </c>
      <c r="C92" s="81" t="str">
        <f>IFERROR(VLOOKUP($A92,SETA!$A$2:$BB$840,C$13,FALSE),"")</f>
        <v/>
      </c>
      <c r="D92" s="81" t="str">
        <f>IFERROR(VLOOKUP($A92,SETA!$A$2:$BB$840,D$13,FALSE),"")</f>
        <v/>
      </c>
      <c r="E92" s="131"/>
      <c r="F92" s="132"/>
      <c r="G92" s="132"/>
      <c r="H92" s="133"/>
      <c r="I92" s="133"/>
      <c r="J92" s="118"/>
      <c r="K92" s="121"/>
      <c r="L92" s="122"/>
      <c r="M92" s="122"/>
      <c r="N92" s="67"/>
      <c r="O92" s="67"/>
      <c r="P92" s="117"/>
      <c r="Q92" s="99" t="str">
        <f t="shared" si="35"/>
        <v/>
      </c>
      <c r="R92" s="100" t="str">
        <f t="shared" si="36"/>
        <v/>
      </c>
      <c r="S92" s="100" t="str">
        <f t="shared" si="37"/>
        <v/>
      </c>
      <c r="T92" s="100" t="str">
        <f t="shared" si="38"/>
        <v/>
      </c>
      <c r="U92" s="100" t="str">
        <f t="shared" si="39"/>
        <v/>
      </c>
      <c r="V92" s="101" t="str">
        <f t="shared" si="40"/>
        <v/>
      </c>
      <c r="W92" s="95" t="str">
        <f t="shared" si="26"/>
        <v/>
      </c>
      <c r="X92" s="95" t="str">
        <f t="shared" si="27"/>
        <v/>
      </c>
      <c r="Y92" s="95" t="str">
        <f t="shared" si="28"/>
        <v/>
      </c>
      <c r="Z92" s="95" t="str">
        <f t="shared" si="29"/>
        <v/>
      </c>
      <c r="AA92" s="95" t="str">
        <f t="shared" si="30"/>
        <v/>
      </c>
      <c r="AB92" s="95" t="str">
        <f t="shared" si="31"/>
        <v/>
      </c>
      <c r="AC92" s="95" t="str">
        <f>IFERROR(VLOOKUP($A92,SETA!$A$2:$BB$840,AC$13,FALSE),"")</f>
        <v/>
      </c>
      <c r="AD92" s="95" t="str">
        <f>IFERROR(VLOOKUP($A92,SETA!$A$2:$BB$840,AD$13,FALSE),"")</f>
        <v/>
      </c>
      <c r="AE92" s="95" t="str">
        <f>IFERROR(VLOOKUP($A92,SETA!$A$2:$BB$840,AE$13,FALSE),"")</f>
        <v/>
      </c>
      <c r="AF92" s="81" t="str">
        <f>IFERROR(VLOOKUP($A92,SETA!$A$2:$BB$840,AF$13,FALSE),"")</f>
        <v/>
      </c>
      <c r="AG92" s="81" t="str">
        <f>IFERROR(VLOOKUP($A92,SETA!$A$2:$BB$840,AG$13,FALSE),"")</f>
        <v/>
      </c>
      <c r="AH92" s="81" t="str">
        <f>IFERROR(VLOOKUP($A92,SETA!$A$2:$BB$840,AH$13,FALSE),"")</f>
        <v/>
      </c>
      <c r="AI92" s="81" t="str">
        <f>IFERROR(VLOOKUP($A92,SETA!$A$2:$BB$840,AI$13,FALSE),"")</f>
        <v/>
      </c>
      <c r="AJ92" s="81" t="str">
        <f>IFERROR(VLOOKUP($A92,SETA!$A$2:$BB$840,AJ$13,FALSE),"")</f>
        <v/>
      </c>
      <c r="AK92" s="81" t="str">
        <f>IFERROR(VLOOKUP($A92,SETA!$A$2:$BB$840,AK$13,FALSE),"")</f>
        <v/>
      </c>
      <c r="AL92" s="81" t="str">
        <f>IFERROR(VLOOKUP($A92,SETA!$A$2:$BB$840,AL$13,FALSE),"")</f>
        <v/>
      </c>
      <c r="AM92" s="81" t="str">
        <f>IFERROR(VLOOKUP($A92,SETA!$A$2:$BB$840,AM$13,FALSE),"")</f>
        <v/>
      </c>
      <c r="AN92" s="81" t="str">
        <f>IFERROR(VLOOKUP($A92,SETA!$A$2:$BB$840,AN$13,FALSE),"")</f>
        <v/>
      </c>
      <c r="AO92" s="81" t="str">
        <f>IFERROR(VLOOKUP($A92,SETA!$A$2:$BB$840,AO$13,FALSE),"")</f>
        <v/>
      </c>
      <c r="AP92" s="81" t="str">
        <f>IFERROR(VLOOKUP($A92,SETA!$A$2:$BB$840,AP$13,FALSE),"")</f>
        <v/>
      </c>
      <c r="AQ92" s="81" t="str">
        <f>IFERROR(VLOOKUP($A92,SETA!$A$2:$BB$840,AQ$13,FALSE),"")</f>
        <v/>
      </c>
      <c r="AR92" s="82" t="str">
        <f>IFERROR(VLOOKUP($A92,SETA!$A$2:$BB$840,AR$13,FALSE),"")</f>
        <v/>
      </c>
      <c r="AS92" s="81" t="str">
        <f>IFERROR(VLOOKUP($A92,SETA!$A$2:$BB$840,AS$13,FALSE),"")</f>
        <v/>
      </c>
      <c r="AW92">
        <f t="shared" si="41"/>
        <v>0</v>
      </c>
      <c r="AX92" s="6">
        <f t="shared" si="32"/>
        <v>0</v>
      </c>
      <c r="AY92" s="6">
        <f t="shared" si="33"/>
        <v>0</v>
      </c>
      <c r="AZ92" t="str">
        <f t="shared" si="34"/>
        <v>OK</v>
      </c>
    </row>
    <row r="93" spans="1:52" x14ac:dyDescent="0.25">
      <c r="B93" s="81" t="str">
        <f>IFERROR(VLOOKUP($A93,SETA!$A$2:$BB$840,B$13,FALSE),"")</f>
        <v/>
      </c>
      <c r="C93" s="81" t="str">
        <f>IFERROR(VLOOKUP($A93,SETA!$A$2:$BB$840,C$13,FALSE),"")</f>
        <v/>
      </c>
      <c r="D93" s="81" t="str">
        <f>IFERROR(VLOOKUP($A93,SETA!$A$2:$BB$840,D$13,FALSE),"")</f>
        <v/>
      </c>
      <c r="E93" s="131"/>
      <c r="F93" s="132"/>
      <c r="G93" s="132"/>
      <c r="H93" s="133"/>
      <c r="I93" s="133"/>
      <c r="J93" s="118"/>
      <c r="K93" s="121"/>
      <c r="L93" s="122"/>
      <c r="M93" s="122"/>
      <c r="N93" s="67"/>
      <c r="O93" s="67"/>
      <c r="P93" s="117"/>
      <c r="Q93" s="99" t="str">
        <f t="shared" si="35"/>
        <v/>
      </c>
      <c r="R93" s="100" t="str">
        <f t="shared" si="36"/>
        <v/>
      </c>
      <c r="S93" s="100" t="str">
        <f t="shared" si="37"/>
        <v/>
      </c>
      <c r="T93" s="100" t="str">
        <f t="shared" si="38"/>
        <v/>
      </c>
      <c r="U93" s="100" t="str">
        <f t="shared" si="39"/>
        <v/>
      </c>
      <c r="V93" s="101" t="str">
        <f t="shared" si="40"/>
        <v/>
      </c>
      <c r="W93" s="95" t="str">
        <f t="shared" si="26"/>
        <v/>
      </c>
      <c r="X93" s="95" t="str">
        <f t="shared" si="27"/>
        <v/>
      </c>
      <c r="Y93" s="95" t="str">
        <f t="shared" si="28"/>
        <v/>
      </c>
      <c r="Z93" s="95" t="str">
        <f t="shared" si="29"/>
        <v/>
      </c>
      <c r="AA93" s="95" t="str">
        <f t="shared" si="30"/>
        <v/>
      </c>
      <c r="AB93" s="95" t="str">
        <f t="shared" si="31"/>
        <v/>
      </c>
      <c r="AC93" s="95" t="str">
        <f>IFERROR(VLOOKUP($A93,SETA!$A$2:$BB$840,AC$13,FALSE),"")</f>
        <v/>
      </c>
      <c r="AD93" s="95" t="str">
        <f>IFERROR(VLOOKUP($A93,SETA!$A$2:$BB$840,AD$13,FALSE),"")</f>
        <v/>
      </c>
      <c r="AE93" s="95" t="str">
        <f>IFERROR(VLOOKUP($A93,SETA!$A$2:$BB$840,AE$13,FALSE),"")</f>
        <v/>
      </c>
      <c r="AF93" s="81" t="str">
        <f>IFERROR(VLOOKUP($A93,SETA!$A$2:$BB$840,AF$13,FALSE),"")</f>
        <v/>
      </c>
      <c r="AG93" s="81" t="str">
        <f>IFERROR(VLOOKUP($A93,SETA!$A$2:$BB$840,AG$13,FALSE),"")</f>
        <v/>
      </c>
      <c r="AH93" s="81" t="str">
        <f>IFERROR(VLOOKUP($A93,SETA!$A$2:$BB$840,AH$13,FALSE),"")</f>
        <v/>
      </c>
      <c r="AI93" s="81" t="str">
        <f>IFERROR(VLOOKUP($A93,SETA!$A$2:$BB$840,AI$13,FALSE),"")</f>
        <v/>
      </c>
      <c r="AJ93" s="81" t="str">
        <f>IFERROR(VLOOKUP($A93,SETA!$A$2:$BB$840,AJ$13,FALSE),"")</f>
        <v/>
      </c>
      <c r="AK93" s="81" t="str">
        <f>IFERROR(VLOOKUP($A93,SETA!$A$2:$BB$840,AK$13,FALSE),"")</f>
        <v/>
      </c>
      <c r="AL93" s="81" t="str">
        <f>IFERROR(VLOOKUP($A93,SETA!$A$2:$BB$840,AL$13,FALSE),"")</f>
        <v/>
      </c>
      <c r="AM93" s="81" t="str">
        <f>IFERROR(VLOOKUP($A93,SETA!$A$2:$BB$840,AM$13,FALSE),"")</f>
        <v/>
      </c>
      <c r="AN93" s="81" t="str">
        <f>IFERROR(VLOOKUP($A93,SETA!$A$2:$BB$840,AN$13,FALSE),"")</f>
        <v/>
      </c>
      <c r="AO93" s="81" t="str">
        <f>IFERROR(VLOOKUP($A93,SETA!$A$2:$BB$840,AO$13,FALSE),"")</f>
        <v/>
      </c>
      <c r="AP93" s="81" t="str">
        <f>IFERROR(VLOOKUP($A93,SETA!$A$2:$BB$840,AP$13,FALSE),"")</f>
        <v/>
      </c>
      <c r="AQ93" s="81" t="str">
        <f>IFERROR(VLOOKUP($A93,SETA!$A$2:$BB$840,AQ$13,FALSE),"")</f>
        <v/>
      </c>
      <c r="AR93" s="82" t="str">
        <f>IFERROR(VLOOKUP($A93,SETA!$A$2:$BB$840,AR$13,FALSE),"")</f>
        <v/>
      </c>
      <c r="AS93" s="81" t="str">
        <f>IFERROR(VLOOKUP($A93,SETA!$A$2:$BB$840,AS$13,FALSE),"")</f>
        <v/>
      </c>
      <c r="AW93">
        <f t="shared" si="41"/>
        <v>0</v>
      </c>
      <c r="AX93" s="6">
        <f t="shared" si="32"/>
        <v>0</v>
      </c>
      <c r="AY93" s="6">
        <f t="shared" si="33"/>
        <v>0</v>
      </c>
      <c r="AZ93" t="str">
        <f t="shared" si="34"/>
        <v>OK</v>
      </c>
    </row>
    <row r="94" spans="1:52" x14ac:dyDescent="0.25">
      <c r="B94" s="81" t="str">
        <f>IFERROR(VLOOKUP($A94,SETA!$A$2:$BB$840,B$13,FALSE),"")</f>
        <v/>
      </c>
      <c r="C94" s="81" t="str">
        <f>IFERROR(VLOOKUP($A94,SETA!$A$2:$BB$840,C$13,FALSE),"")</f>
        <v/>
      </c>
      <c r="D94" s="81" t="str">
        <f>IFERROR(VLOOKUP($A94,SETA!$A$2:$BB$840,D$13,FALSE),"")</f>
        <v/>
      </c>
      <c r="E94" s="131"/>
      <c r="F94" s="132"/>
      <c r="G94" s="132"/>
      <c r="H94" s="133"/>
      <c r="I94" s="133"/>
      <c r="J94" s="118"/>
      <c r="K94" s="121"/>
      <c r="L94" s="122"/>
      <c r="M94" s="122"/>
      <c r="N94" s="67"/>
      <c r="O94" s="67"/>
      <c r="P94" s="117"/>
      <c r="Q94" s="99" t="str">
        <f t="shared" si="35"/>
        <v/>
      </c>
      <c r="R94" s="100" t="str">
        <f t="shared" si="36"/>
        <v/>
      </c>
      <c r="S94" s="100" t="str">
        <f t="shared" si="37"/>
        <v/>
      </c>
      <c r="T94" s="100" t="str">
        <f t="shared" si="38"/>
        <v/>
      </c>
      <c r="U94" s="100" t="str">
        <f t="shared" si="39"/>
        <v/>
      </c>
      <c r="V94" s="101" t="str">
        <f t="shared" si="40"/>
        <v/>
      </c>
      <c r="W94" s="95" t="str">
        <f t="shared" si="26"/>
        <v/>
      </c>
      <c r="X94" s="95" t="str">
        <f t="shared" si="27"/>
        <v/>
      </c>
      <c r="Y94" s="95" t="str">
        <f t="shared" si="28"/>
        <v/>
      </c>
      <c r="Z94" s="95" t="str">
        <f t="shared" si="29"/>
        <v/>
      </c>
      <c r="AA94" s="95" t="str">
        <f t="shared" si="30"/>
        <v/>
      </c>
      <c r="AB94" s="95" t="str">
        <f t="shared" si="31"/>
        <v/>
      </c>
      <c r="AC94" s="95" t="str">
        <f>IFERROR(VLOOKUP($A94,SETA!$A$2:$BB$840,AC$13,FALSE),"")</f>
        <v/>
      </c>
      <c r="AD94" s="95" t="str">
        <f>IFERROR(VLOOKUP($A94,SETA!$A$2:$BB$840,AD$13,FALSE),"")</f>
        <v/>
      </c>
      <c r="AE94" s="95" t="str">
        <f>IFERROR(VLOOKUP($A94,SETA!$A$2:$BB$840,AE$13,FALSE),"")</f>
        <v/>
      </c>
      <c r="AF94" s="81" t="str">
        <f>IFERROR(VLOOKUP($A94,SETA!$A$2:$BB$840,AF$13,FALSE),"")</f>
        <v/>
      </c>
      <c r="AG94" s="81" t="str">
        <f>IFERROR(VLOOKUP($A94,SETA!$A$2:$BB$840,AG$13,FALSE),"")</f>
        <v/>
      </c>
      <c r="AH94" s="81" t="str">
        <f>IFERROR(VLOOKUP($A94,SETA!$A$2:$BB$840,AH$13,FALSE),"")</f>
        <v/>
      </c>
      <c r="AI94" s="81" t="str">
        <f>IFERROR(VLOOKUP($A94,SETA!$A$2:$BB$840,AI$13,FALSE),"")</f>
        <v/>
      </c>
      <c r="AJ94" s="81" t="str">
        <f>IFERROR(VLOOKUP($A94,SETA!$A$2:$BB$840,AJ$13,FALSE),"")</f>
        <v/>
      </c>
      <c r="AK94" s="81" t="str">
        <f>IFERROR(VLOOKUP($A94,SETA!$A$2:$BB$840,AK$13,FALSE),"")</f>
        <v/>
      </c>
      <c r="AL94" s="81" t="str">
        <f>IFERROR(VLOOKUP($A94,SETA!$A$2:$BB$840,AL$13,FALSE),"")</f>
        <v/>
      </c>
      <c r="AM94" s="81" t="str">
        <f>IFERROR(VLOOKUP($A94,SETA!$A$2:$BB$840,AM$13,FALSE),"")</f>
        <v/>
      </c>
      <c r="AN94" s="81" t="str">
        <f>IFERROR(VLOOKUP($A94,SETA!$A$2:$BB$840,AN$13,FALSE),"")</f>
        <v/>
      </c>
      <c r="AO94" s="81" t="str">
        <f>IFERROR(VLOOKUP($A94,SETA!$A$2:$BB$840,AO$13,FALSE),"")</f>
        <v/>
      </c>
      <c r="AP94" s="81" t="str">
        <f>IFERROR(VLOOKUP($A94,SETA!$A$2:$BB$840,AP$13,FALSE),"")</f>
        <v/>
      </c>
      <c r="AQ94" s="81" t="str">
        <f>IFERROR(VLOOKUP($A94,SETA!$A$2:$BB$840,AQ$13,FALSE),"")</f>
        <v/>
      </c>
      <c r="AR94" s="82" t="str">
        <f>IFERROR(VLOOKUP($A94,SETA!$A$2:$BB$840,AR$13,FALSE),"")</f>
        <v/>
      </c>
      <c r="AS94" s="81" t="str">
        <f>IFERROR(VLOOKUP($A94,SETA!$A$2:$BB$840,AS$13,FALSE),"")</f>
        <v/>
      </c>
      <c r="AW94">
        <f t="shared" si="41"/>
        <v>0</v>
      </c>
      <c r="AX94" s="6">
        <f t="shared" si="32"/>
        <v>0</v>
      </c>
      <c r="AY94" s="6">
        <f t="shared" si="33"/>
        <v>0</v>
      </c>
      <c r="AZ94" t="str">
        <f t="shared" si="34"/>
        <v>OK</v>
      </c>
    </row>
    <row r="95" spans="1:52" x14ac:dyDescent="0.25">
      <c r="B95" s="81" t="str">
        <f>IFERROR(VLOOKUP($A95,SETA!$A$2:$BB$840,B$13,FALSE),"")</f>
        <v/>
      </c>
      <c r="C95" s="81" t="str">
        <f>IFERROR(VLOOKUP($A95,SETA!$A$2:$BB$840,C$13,FALSE),"")</f>
        <v/>
      </c>
      <c r="D95" s="81" t="str">
        <f>IFERROR(VLOOKUP($A95,SETA!$A$2:$BB$840,D$13,FALSE),"")</f>
        <v/>
      </c>
      <c r="E95" s="131"/>
      <c r="F95" s="132"/>
      <c r="G95" s="132"/>
      <c r="H95" s="133"/>
      <c r="I95" s="133"/>
      <c r="J95" s="118"/>
      <c r="K95" s="121"/>
      <c r="L95" s="122"/>
      <c r="M95" s="122"/>
      <c r="N95" s="67"/>
      <c r="O95" s="67"/>
      <c r="P95" s="117"/>
      <c r="Q95" s="99" t="str">
        <f t="shared" si="35"/>
        <v/>
      </c>
      <c r="R95" s="100" t="str">
        <f t="shared" si="36"/>
        <v/>
      </c>
      <c r="S95" s="100" t="str">
        <f t="shared" si="37"/>
        <v/>
      </c>
      <c r="T95" s="100" t="str">
        <f t="shared" si="38"/>
        <v/>
      </c>
      <c r="U95" s="100" t="str">
        <f t="shared" si="39"/>
        <v/>
      </c>
      <c r="V95" s="101" t="str">
        <f t="shared" si="40"/>
        <v/>
      </c>
      <c r="W95" s="95" t="str">
        <f t="shared" si="26"/>
        <v/>
      </c>
      <c r="X95" s="95" t="str">
        <f t="shared" si="27"/>
        <v/>
      </c>
      <c r="Y95" s="95" t="str">
        <f t="shared" si="28"/>
        <v/>
      </c>
      <c r="Z95" s="95" t="str">
        <f t="shared" si="29"/>
        <v/>
      </c>
      <c r="AA95" s="95" t="str">
        <f t="shared" si="30"/>
        <v/>
      </c>
      <c r="AB95" s="95" t="str">
        <f t="shared" si="31"/>
        <v/>
      </c>
      <c r="AC95" s="95" t="str">
        <f>IFERROR(VLOOKUP($A95,SETA!$A$2:$BB$840,AC$13,FALSE),"")</f>
        <v/>
      </c>
      <c r="AD95" s="95" t="str">
        <f>IFERROR(VLOOKUP($A95,SETA!$A$2:$BB$840,AD$13,FALSE),"")</f>
        <v/>
      </c>
      <c r="AE95" s="95" t="str">
        <f>IFERROR(VLOOKUP($A95,SETA!$A$2:$BB$840,AE$13,FALSE),"")</f>
        <v/>
      </c>
      <c r="AF95" s="81" t="str">
        <f>IFERROR(VLOOKUP($A95,SETA!$A$2:$BB$840,AF$13,FALSE),"")</f>
        <v/>
      </c>
      <c r="AG95" s="81" t="str">
        <f>IFERROR(VLOOKUP($A95,SETA!$A$2:$BB$840,AG$13,FALSE),"")</f>
        <v/>
      </c>
      <c r="AH95" s="81" t="str">
        <f>IFERROR(VLOOKUP($A95,SETA!$A$2:$BB$840,AH$13,FALSE),"")</f>
        <v/>
      </c>
      <c r="AI95" s="81" t="str">
        <f>IFERROR(VLOOKUP($A95,SETA!$A$2:$BB$840,AI$13,FALSE),"")</f>
        <v/>
      </c>
      <c r="AJ95" s="81" t="str">
        <f>IFERROR(VLOOKUP($A95,SETA!$A$2:$BB$840,AJ$13,FALSE),"")</f>
        <v/>
      </c>
      <c r="AK95" s="81" t="str">
        <f>IFERROR(VLOOKUP($A95,SETA!$A$2:$BB$840,AK$13,FALSE),"")</f>
        <v/>
      </c>
      <c r="AL95" s="81" t="str">
        <f>IFERROR(VLOOKUP($A95,SETA!$A$2:$BB$840,AL$13,FALSE),"")</f>
        <v/>
      </c>
      <c r="AM95" s="81" t="str">
        <f>IFERROR(VLOOKUP($A95,SETA!$A$2:$BB$840,AM$13,FALSE),"")</f>
        <v/>
      </c>
      <c r="AN95" s="81" t="str">
        <f>IFERROR(VLOOKUP($A95,SETA!$A$2:$BB$840,AN$13,FALSE),"")</f>
        <v/>
      </c>
      <c r="AO95" s="81" t="str">
        <f>IFERROR(VLOOKUP($A95,SETA!$A$2:$BB$840,AO$13,FALSE),"")</f>
        <v/>
      </c>
      <c r="AP95" s="81" t="str">
        <f>IFERROR(VLOOKUP($A95,SETA!$A$2:$BB$840,AP$13,FALSE),"")</f>
        <v/>
      </c>
      <c r="AQ95" s="81" t="str">
        <f>IFERROR(VLOOKUP($A95,SETA!$A$2:$BB$840,AQ$13,FALSE),"")</f>
        <v/>
      </c>
      <c r="AR95" s="82" t="str">
        <f>IFERROR(VLOOKUP($A95,SETA!$A$2:$BB$840,AR$13,FALSE),"")</f>
        <v/>
      </c>
      <c r="AS95" s="81" t="str">
        <f>IFERROR(VLOOKUP($A95,SETA!$A$2:$BB$840,AS$13,FALSE),"")</f>
        <v/>
      </c>
      <c r="AW95">
        <f t="shared" si="41"/>
        <v>0</v>
      </c>
      <c r="AX95" s="6">
        <f t="shared" si="32"/>
        <v>0</v>
      </c>
      <c r="AY95" s="6">
        <f t="shared" si="33"/>
        <v>0</v>
      </c>
      <c r="AZ95" t="str">
        <f t="shared" si="34"/>
        <v>OK</v>
      </c>
    </row>
    <row r="96" spans="1:52" x14ac:dyDescent="0.25">
      <c r="B96" s="81" t="str">
        <f>IFERROR(VLOOKUP($A96,SETA!$A$2:$BB$840,B$13,FALSE),"")</f>
        <v/>
      </c>
      <c r="C96" s="81" t="str">
        <f>IFERROR(VLOOKUP($A96,SETA!$A$2:$BB$840,C$13,FALSE),"")</f>
        <v/>
      </c>
      <c r="D96" s="81" t="str">
        <f>IFERROR(VLOOKUP($A96,SETA!$A$2:$BB$840,D$13,FALSE),"")</f>
        <v/>
      </c>
      <c r="E96" s="131"/>
      <c r="F96" s="132"/>
      <c r="G96" s="132"/>
      <c r="H96" s="133"/>
      <c r="I96" s="133"/>
      <c r="J96" s="118"/>
      <c r="K96" s="121"/>
      <c r="L96" s="122"/>
      <c r="M96" s="122"/>
      <c r="N96" s="67"/>
      <c r="O96" s="67"/>
      <c r="P96" s="117"/>
      <c r="Q96" s="99" t="str">
        <f t="shared" si="35"/>
        <v/>
      </c>
      <c r="R96" s="100" t="str">
        <f t="shared" si="36"/>
        <v/>
      </c>
      <c r="S96" s="100" t="str">
        <f t="shared" si="37"/>
        <v/>
      </c>
      <c r="T96" s="100" t="str">
        <f t="shared" si="38"/>
        <v/>
      </c>
      <c r="U96" s="100" t="str">
        <f t="shared" si="39"/>
        <v/>
      </c>
      <c r="V96" s="101" t="str">
        <f t="shared" si="40"/>
        <v/>
      </c>
      <c r="W96" s="95" t="str">
        <f t="shared" si="26"/>
        <v/>
      </c>
      <c r="X96" s="95" t="str">
        <f t="shared" si="27"/>
        <v/>
      </c>
      <c r="Y96" s="95" t="str">
        <f t="shared" si="28"/>
        <v/>
      </c>
      <c r="Z96" s="95" t="str">
        <f t="shared" si="29"/>
        <v/>
      </c>
      <c r="AA96" s="95" t="str">
        <f t="shared" si="30"/>
        <v/>
      </c>
      <c r="AB96" s="95" t="str">
        <f t="shared" si="31"/>
        <v/>
      </c>
      <c r="AC96" s="95" t="str">
        <f>IFERROR(VLOOKUP($A96,SETA!$A$2:$BB$840,AC$13,FALSE),"")</f>
        <v/>
      </c>
      <c r="AD96" s="95" t="str">
        <f>IFERROR(VLOOKUP($A96,SETA!$A$2:$BB$840,AD$13,FALSE),"")</f>
        <v/>
      </c>
      <c r="AE96" s="95" t="str">
        <f>IFERROR(VLOOKUP($A96,SETA!$A$2:$BB$840,AE$13,FALSE),"")</f>
        <v/>
      </c>
      <c r="AF96" s="81" t="str">
        <f>IFERROR(VLOOKUP($A96,SETA!$A$2:$BB$840,AF$13,FALSE),"")</f>
        <v/>
      </c>
      <c r="AG96" s="81" t="str">
        <f>IFERROR(VLOOKUP($A96,SETA!$A$2:$BB$840,AG$13,FALSE),"")</f>
        <v/>
      </c>
      <c r="AH96" s="81" t="str">
        <f>IFERROR(VLOOKUP($A96,SETA!$A$2:$BB$840,AH$13,FALSE),"")</f>
        <v/>
      </c>
      <c r="AI96" s="81" t="str">
        <f>IFERROR(VLOOKUP($A96,SETA!$A$2:$BB$840,AI$13,FALSE),"")</f>
        <v/>
      </c>
      <c r="AJ96" s="81" t="str">
        <f>IFERROR(VLOOKUP($A96,SETA!$A$2:$BB$840,AJ$13,FALSE),"")</f>
        <v/>
      </c>
      <c r="AK96" s="81" t="str">
        <f>IFERROR(VLOOKUP($A96,SETA!$A$2:$BB$840,AK$13,FALSE),"")</f>
        <v/>
      </c>
      <c r="AL96" s="81" t="str">
        <f>IFERROR(VLOOKUP($A96,SETA!$A$2:$BB$840,AL$13,FALSE),"")</f>
        <v/>
      </c>
      <c r="AM96" s="81" t="str">
        <f>IFERROR(VLOOKUP($A96,SETA!$A$2:$BB$840,AM$13,FALSE),"")</f>
        <v/>
      </c>
      <c r="AN96" s="81" t="str">
        <f>IFERROR(VLOOKUP($A96,SETA!$A$2:$BB$840,AN$13,FALSE),"")</f>
        <v/>
      </c>
      <c r="AO96" s="81" t="str">
        <f>IFERROR(VLOOKUP($A96,SETA!$A$2:$BB$840,AO$13,FALSE),"")</f>
        <v/>
      </c>
      <c r="AP96" s="81" t="str">
        <f>IFERROR(VLOOKUP($A96,SETA!$A$2:$BB$840,AP$13,FALSE),"")</f>
        <v/>
      </c>
      <c r="AQ96" s="81" t="str">
        <f>IFERROR(VLOOKUP($A96,SETA!$A$2:$BB$840,AQ$13,FALSE),"")</f>
        <v/>
      </c>
      <c r="AR96" s="82" t="str">
        <f>IFERROR(VLOOKUP($A96,SETA!$A$2:$BB$840,AR$13,FALSE),"")</f>
        <v/>
      </c>
      <c r="AS96" s="81" t="str">
        <f>IFERROR(VLOOKUP($A96,SETA!$A$2:$BB$840,AS$13,FALSE),"")</f>
        <v/>
      </c>
      <c r="AW96">
        <f t="shared" si="41"/>
        <v>0</v>
      </c>
      <c r="AX96" s="6">
        <f t="shared" si="32"/>
        <v>0</v>
      </c>
      <c r="AY96" s="6">
        <f t="shared" si="33"/>
        <v>0</v>
      </c>
      <c r="AZ96" t="str">
        <f t="shared" si="34"/>
        <v>OK</v>
      </c>
    </row>
    <row r="97" spans="1:52" x14ac:dyDescent="0.25">
      <c r="B97" s="81" t="str">
        <f>IFERROR(VLOOKUP($A97,SETA!$A$2:$BB$840,B$13,FALSE),"")</f>
        <v/>
      </c>
      <c r="C97" s="81" t="str">
        <f>IFERROR(VLOOKUP($A97,SETA!$A$2:$BB$840,C$13,FALSE),"")</f>
        <v/>
      </c>
      <c r="D97" s="81" t="str">
        <f>IFERROR(VLOOKUP($A97,SETA!$A$2:$BB$840,D$13,FALSE),"")</f>
        <v/>
      </c>
      <c r="E97" s="131"/>
      <c r="F97" s="132"/>
      <c r="G97" s="132"/>
      <c r="H97" s="133"/>
      <c r="I97" s="133"/>
      <c r="J97" s="118"/>
      <c r="K97" s="121"/>
      <c r="L97" s="122"/>
      <c r="M97" s="122"/>
      <c r="N97" s="67"/>
      <c r="O97" s="67"/>
      <c r="P97" s="117"/>
      <c r="Q97" s="99" t="str">
        <f t="shared" si="35"/>
        <v/>
      </c>
      <c r="R97" s="100" t="str">
        <f t="shared" si="36"/>
        <v/>
      </c>
      <c r="S97" s="100" t="str">
        <f t="shared" si="37"/>
        <v/>
      </c>
      <c r="T97" s="100" t="str">
        <f t="shared" si="38"/>
        <v/>
      </c>
      <c r="U97" s="100" t="str">
        <f t="shared" si="39"/>
        <v/>
      </c>
      <c r="V97" s="101" t="str">
        <f t="shared" si="40"/>
        <v/>
      </c>
      <c r="W97" s="95" t="str">
        <f t="shared" si="26"/>
        <v/>
      </c>
      <c r="X97" s="95" t="str">
        <f t="shared" si="27"/>
        <v/>
      </c>
      <c r="Y97" s="95" t="str">
        <f t="shared" si="28"/>
        <v/>
      </c>
      <c r="Z97" s="95" t="str">
        <f t="shared" si="29"/>
        <v/>
      </c>
      <c r="AA97" s="95" t="str">
        <f t="shared" si="30"/>
        <v/>
      </c>
      <c r="AB97" s="95" t="str">
        <f t="shared" si="31"/>
        <v/>
      </c>
      <c r="AC97" s="95" t="str">
        <f>IFERROR(VLOOKUP($A97,SETA!$A$2:$BB$840,AC$13,FALSE),"")</f>
        <v/>
      </c>
      <c r="AD97" s="95" t="str">
        <f>IFERROR(VLOOKUP($A97,SETA!$A$2:$BB$840,AD$13,FALSE),"")</f>
        <v/>
      </c>
      <c r="AE97" s="95" t="str">
        <f>IFERROR(VLOOKUP($A97,SETA!$A$2:$BB$840,AE$13,FALSE),"")</f>
        <v/>
      </c>
      <c r="AF97" s="81" t="str">
        <f>IFERROR(VLOOKUP($A97,SETA!$A$2:$BB$840,AF$13,FALSE),"")</f>
        <v/>
      </c>
      <c r="AG97" s="81" t="str">
        <f>IFERROR(VLOOKUP($A97,SETA!$A$2:$BB$840,AG$13,FALSE),"")</f>
        <v/>
      </c>
      <c r="AH97" s="81" t="str">
        <f>IFERROR(VLOOKUP($A97,SETA!$A$2:$BB$840,AH$13,FALSE),"")</f>
        <v/>
      </c>
      <c r="AI97" s="81" t="str">
        <f>IFERROR(VLOOKUP($A97,SETA!$A$2:$BB$840,AI$13,FALSE),"")</f>
        <v/>
      </c>
      <c r="AJ97" s="81" t="str">
        <f>IFERROR(VLOOKUP($A97,SETA!$A$2:$BB$840,AJ$13,FALSE),"")</f>
        <v/>
      </c>
      <c r="AK97" s="81" t="str">
        <f>IFERROR(VLOOKUP($A97,SETA!$A$2:$BB$840,AK$13,FALSE),"")</f>
        <v/>
      </c>
      <c r="AL97" s="81" t="str">
        <f>IFERROR(VLOOKUP($A97,SETA!$A$2:$BB$840,AL$13,FALSE),"")</f>
        <v/>
      </c>
      <c r="AM97" s="81" t="str">
        <f>IFERROR(VLOOKUP($A97,SETA!$A$2:$BB$840,AM$13,FALSE),"")</f>
        <v/>
      </c>
      <c r="AN97" s="81" t="str">
        <f>IFERROR(VLOOKUP($A97,SETA!$A$2:$BB$840,AN$13,FALSE),"")</f>
        <v/>
      </c>
      <c r="AO97" s="81" t="str">
        <f>IFERROR(VLOOKUP($A97,SETA!$A$2:$BB$840,AO$13,FALSE),"")</f>
        <v/>
      </c>
      <c r="AP97" s="81" t="str">
        <f>IFERROR(VLOOKUP($A97,SETA!$A$2:$BB$840,AP$13,FALSE),"")</f>
        <v/>
      </c>
      <c r="AQ97" s="81" t="str">
        <f>IFERROR(VLOOKUP($A97,SETA!$A$2:$BB$840,AQ$13,FALSE),"")</f>
        <v/>
      </c>
      <c r="AR97" s="82" t="str">
        <f>IFERROR(VLOOKUP($A97,SETA!$A$2:$BB$840,AR$13,FALSE),"")</f>
        <v/>
      </c>
      <c r="AS97" s="81" t="str">
        <f>IFERROR(VLOOKUP($A97,SETA!$A$2:$BB$840,AS$13,FALSE),"")</f>
        <v/>
      </c>
      <c r="AW97">
        <f t="shared" si="41"/>
        <v>0</v>
      </c>
      <c r="AX97" s="6">
        <f t="shared" si="32"/>
        <v>0</v>
      </c>
      <c r="AY97" s="6">
        <f t="shared" si="33"/>
        <v>0</v>
      </c>
      <c r="AZ97" t="str">
        <f t="shared" si="34"/>
        <v>OK</v>
      </c>
    </row>
    <row r="98" spans="1:52" x14ac:dyDescent="0.25">
      <c r="B98" s="81" t="str">
        <f>IFERROR(VLOOKUP($A98,SETA!$A$2:$BB$840,B$13,FALSE),"")</f>
        <v/>
      </c>
      <c r="C98" s="81" t="str">
        <f>IFERROR(VLOOKUP($A98,SETA!$A$2:$BB$840,C$13,FALSE),"")</f>
        <v/>
      </c>
      <c r="D98" s="81" t="str">
        <f>IFERROR(VLOOKUP($A98,SETA!$A$2:$BB$840,D$13,FALSE),"")</f>
        <v/>
      </c>
      <c r="E98" s="131"/>
      <c r="F98" s="132"/>
      <c r="G98" s="132"/>
      <c r="H98" s="133"/>
      <c r="I98" s="133"/>
      <c r="J98" s="118"/>
      <c r="K98" s="121"/>
      <c r="L98" s="122"/>
      <c r="M98" s="122"/>
      <c r="N98" s="67"/>
      <c r="O98" s="67"/>
      <c r="P98" s="117"/>
      <c r="Q98" s="99" t="str">
        <f t="shared" si="35"/>
        <v/>
      </c>
      <c r="R98" s="100" t="str">
        <f t="shared" si="36"/>
        <v/>
      </c>
      <c r="S98" s="100" t="str">
        <f t="shared" si="37"/>
        <v/>
      </c>
      <c r="T98" s="100" t="str">
        <f t="shared" si="38"/>
        <v/>
      </c>
      <c r="U98" s="100" t="str">
        <f t="shared" si="39"/>
        <v/>
      </c>
      <c r="V98" s="101" t="str">
        <f t="shared" si="40"/>
        <v/>
      </c>
      <c r="W98" s="95" t="str">
        <f t="shared" si="26"/>
        <v/>
      </c>
      <c r="X98" s="95" t="str">
        <f t="shared" si="27"/>
        <v/>
      </c>
      <c r="Y98" s="95" t="str">
        <f t="shared" si="28"/>
        <v/>
      </c>
      <c r="Z98" s="95" t="str">
        <f t="shared" si="29"/>
        <v/>
      </c>
      <c r="AA98" s="95" t="str">
        <f t="shared" si="30"/>
        <v/>
      </c>
      <c r="AB98" s="95" t="str">
        <f t="shared" si="31"/>
        <v/>
      </c>
      <c r="AC98" s="95" t="str">
        <f>IFERROR(VLOOKUP($A98,SETA!$A$2:$BB$840,AC$13,FALSE),"")</f>
        <v/>
      </c>
      <c r="AD98" s="95" t="str">
        <f>IFERROR(VLOOKUP($A98,SETA!$A$2:$BB$840,AD$13,FALSE),"")</f>
        <v/>
      </c>
      <c r="AE98" s="95" t="str">
        <f>IFERROR(VLOOKUP($A98,SETA!$A$2:$BB$840,AE$13,FALSE),"")</f>
        <v/>
      </c>
      <c r="AF98" s="81" t="str">
        <f>IFERROR(VLOOKUP($A98,SETA!$A$2:$BB$840,AF$13,FALSE),"")</f>
        <v/>
      </c>
      <c r="AG98" s="81" t="str">
        <f>IFERROR(VLOOKUP($A98,SETA!$A$2:$BB$840,AG$13,FALSE),"")</f>
        <v/>
      </c>
      <c r="AH98" s="81" t="str">
        <f>IFERROR(VLOOKUP($A98,SETA!$A$2:$BB$840,AH$13,FALSE),"")</f>
        <v/>
      </c>
      <c r="AI98" s="81" t="str">
        <f>IFERROR(VLOOKUP($A98,SETA!$A$2:$BB$840,AI$13,FALSE),"")</f>
        <v/>
      </c>
      <c r="AJ98" s="81" t="str">
        <f>IFERROR(VLOOKUP($A98,SETA!$A$2:$BB$840,AJ$13,FALSE),"")</f>
        <v/>
      </c>
      <c r="AK98" s="81" t="str">
        <f>IFERROR(VLOOKUP($A98,SETA!$A$2:$BB$840,AK$13,FALSE),"")</f>
        <v/>
      </c>
      <c r="AL98" s="81" t="str">
        <f>IFERROR(VLOOKUP($A98,SETA!$A$2:$BB$840,AL$13,FALSE),"")</f>
        <v/>
      </c>
      <c r="AM98" s="81" t="str">
        <f>IFERROR(VLOOKUP($A98,SETA!$A$2:$BB$840,AM$13,FALSE),"")</f>
        <v/>
      </c>
      <c r="AN98" s="81" t="str">
        <f>IFERROR(VLOOKUP($A98,SETA!$A$2:$BB$840,AN$13,FALSE),"")</f>
        <v/>
      </c>
      <c r="AO98" s="81" t="str">
        <f>IFERROR(VLOOKUP($A98,SETA!$A$2:$BB$840,AO$13,FALSE),"")</f>
        <v/>
      </c>
      <c r="AP98" s="81" t="str">
        <f>IFERROR(VLOOKUP($A98,SETA!$A$2:$BB$840,AP$13,FALSE),"")</f>
        <v/>
      </c>
      <c r="AQ98" s="81" t="str">
        <f>IFERROR(VLOOKUP($A98,SETA!$A$2:$BB$840,AQ$13,FALSE),"")</f>
        <v/>
      </c>
      <c r="AR98" s="82" t="str">
        <f>IFERROR(VLOOKUP($A98,SETA!$A$2:$BB$840,AR$13,FALSE),"")</f>
        <v/>
      </c>
      <c r="AS98" s="81" t="str">
        <f>IFERROR(VLOOKUP($A98,SETA!$A$2:$BB$840,AS$13,FALSE),"")</f>
        <v/>
      </c>
      <c r="AW98">
        <f t="shared" si="41"/>
        <v>0</v>
      </c>
      <c r="AX98" s="6">
        <f t="shared" si="32"/>
        <v>0</v>
      </c>
      <c r="AY98" s="6">
        <f t="shared" si="33"/>
        <v>0</v>
      </c>
      <c r="AZ98" t="str">
        <f t="shared" si="34"/>
        <v>OK</v>
      </c>
    </row>
    <row r="99" spans="1:52" x14ac:dyDescent="0.25">
      <c r="B99" s="81" t="str">
        <f>IFERROR(VLOOKUP($A99,SETA!$A$2:$BB$840,B$13,FALSE),"")</f>
        <v/>
      </c>
      <c r="C99" s="81" t="str">
        <f>IFERROR(VLOOKUP($A99,SETA!$A$2:$BB$840,C$13,FALSE),"")</f>
        <v/>
      </c>
      <c r="D99" s="81" t="str">
        <f>IFERROR(VLOOKUP($A99,SETA!$A$2:$BB$840,D$13,FALSE),"")</f>
        <v/>
      </c>
      <c r="E99" s="131"/>
      <c r="F99" s="132"/>
      <c r="G99" s="132"/>
      <c r="H99" s="133"/>
      <c r="I99" s="133"/>
      <c r="J99" s="118"/>
      <c r="K99" s="121"/>
      <c r="L99" s="122"/>
      <c r="M99" s="122"/>
      <c r="N99" s="67"/>
      <c r="O99" s="67"/>
      <c r="P99" s="117"/>
      <c r="Q99" s="99" t="str">
        <f t="shared" si="35"/>
        <v/>
      </c>
      <c r="R99" s="100" t="str">
        <f t="shared" si="36"/>
        <v/>
      </c>
      <c r="S99" s="100" t="str">
        <f t="shared" si="37"/>
        <v/>
      </c>
      <c r="T99" s="100" t="str">
        <f t="shared" si="38"/>
        <v/>
      </c>
      <c r="U99" s="100" t="str">
        <f t="shared" si="39"/>
        <v/>
      </c>
      <c r="V99" s="101" t="str">
        <f t="shared" si="40"/>
        <v/>
      </c>
      <c r="W99" s="95" t="str">
        <f t="shared" si="26"/>
        <v/>
      </c>
      <c r="X99" s="95" t="str">
        <f t="shared" si="27"/>
        <v/>
      </c>
      <c r="Y99" s="95" t="str">
        <f t="shared" si="28"/>
        <v/>
      </c>
      <c r="Z99" s="95" t="str">
        <f t="shared" si="29"/>
        <v/>
      </c>
      <c r="AA99" s="95" t="str">
        <f t="shared" si="30"/>
        <v/>
      </c>
      <c r="AB99" s="95" t="str">
        <f t="shared" si="31"/>
        <v/>
      </c>
      <c r="AC99" s="95" t="str">
        <f>IFERROR(VLOOKUP($A99,SETA!$A$2:$BB$840,AC$13,FALSE),"")</f>
        <v/>
      </c>
      <c r="AD99" s="95" t="str">
        <f>IFERROR(VLOOKUP($A99,SETA!$A$2:$BB$840,AD$13,FALSE),"")</f>
        <v/>
      </c>
      <c r="AE99" s="95" t="str">
        <f>IFERROR(VLOOKUP($A99,SETA!$A$2:$BB$840,AE$13,FALSE),"")</f>
        <v/>
      </c>
      <c r="AF99" s="81" t="str">
        <f>IFERROR(VLOOKUP($A99,SETA!$A$2:$BB$840,AF$13,FALSE),"")</f>
        <v/>
      </c>
      <c r="AG99" s="81" t="str">
        <f>IFERROR(VLOOKUP($A99,SETA!$A$2:$BB$840,AG$13,FALSE),"")</f>
        <v/>
      </c>
      <c r="AH99" s="81" t="str">
        <f>IFERROR(VLOOKUP($A99,SETA!$A$2:$BB$840,AH$13,FALSE),"")</f>
        <v/>
      </c>
      <c r="AI99" s="81" t="str">
        <f>IFERROR(VLOOKUP($A99,SETA!$A$2:$BB$840,AI$13,FALSE),"")</f>
        <v/>
      </c>
      <c r="AJ99" s="81" t="str">
        <f>IFERROR(VLOOKUP($A99,SETA!$A$2:$BB$840,AJ$13,FALSE),"")</f>
        <v/>
      </c>
      <c r="AK99" s="81" t="str">
        <f>IFERROR(VLOOKUP($A99,SETA!$A$2:$BB$840,AK$13,FALSE),"")</f>
        <v/>
      </c>
      <c r="AL99" s="81" t="str">
        <f>IFERROR(VLOOKUP($A99,SETA!$A$2:$BB$840,AL$13,FALSE),"")</f>
        <v/>
      </c>
      <c r="AM99" s="81" t="str">
        <f>IFERROR(VLOOKUP($A99,SETA!$A$2:$BB$840,AM$13,FALSE),"")</f>
        <v/>
      </c>
      <c r="AN99" s="81" t="str">
        <f>IFERROR(VLOOKUP($A99,SETA!$A$2:$BB$840,AN$13,FALSE),"")</f>
        <v/>
      </c>
      <c r="AO99" s="81" t="str">
        <f>IFERROR(VLOOKUP($A99,SETA!$A$2:$BB$840,AO$13,FALSE),"")</f>
        <v/>
      </c>
      <c r="AP99" s="81" t="str">
        <f>IFERROR(VLOOKUP($A99,SETA!$A$2:$BB$840,AP$13,FALSE),"")</f>
        <v/>
      </c>
      <c r="AQ99" s="81" t="str">
        <f>IFERROR(VLOOKUP($A99,SETA!$A$2:$BB$840,AQ$13,FALSE),"")</f>
        <v/>
      </c>
      <c r="AR99" s="82" t="str">
        <f>IFERROR(VLOOKUP($A99,SETA!$A$2:$BB$840,AR$13,FALSE),"")</f>
        <v/>
      </c>
      <c r="AS99" s="81" t="str">
        <f>IFERROR(VLOOKUP($A99,SETA!$A$2:$BB$840,AS$13,FALSE),"")</f>
        <v/>
      </c>
      <c r="AW99">
        <f t="shared" si="41"/>
        <v>0</v>
      </c>
      <c r="AX99" s="6">
        <f t="shared" si="32"/>
        <v>0</v>
      </c>
      <c r="AY99" s="6">
        <f t="shared" si="33"/>
        <v>0</v>
      </c>
      <c r="AZ99" t="str">
        <f t="shared" si="34"/>
        <v>OK</v>
      </c>
    </row>
    <row r="100" spans="1:52" x14ac:dyDescent="0.25">
      <c r="A100" s="157"/>
      <c r="B100" s="81" t="str">
        <f>IFERROR(VLOOKUP($A100,SETA!$A$2:$BB$840,B$13,FALSE),"")</f>
        <v/>
      </c>
      <c r="C100" s="81" t="str">
        <f>IFERROR(VLOOKUP($A100,SETA!$A$2:$BB$840,C$13,FALSE),"")</f>
        <v/>
      </c>
      <c r="D100" s="81" t="str">
        <f>IFERROR(VLOOKUP($A100,SETA!$A$2:$BB$840,D$13,FALSE),"")</f>
        <v/>
      </c>
      <c r="E100" s="131"/>
      <c r="F100" s="132"/>
      <c r="G100" s="132"/>
      <c r="H100" s="133"/>
      <c r="I100" s="133"/>
      <c r="J100" s="118"/>
      <c r="K100" s="121"/>
      <c r="L100" s="122"/>
      <c r="M100" s="122"/>
      <c r="N100" s="67"/>
      <c r="O100" s="67"/>
      <c r="P100" s="117"/>
      <c r="Q100" s="99" t="str">
        <f t="shared" si="35"/>
        <v/>
      </c>
      <c r="R100" s="100" t="str">
        <f t="shared" si="36"/>
        <v/>
      </c>
      <c r="S100" s="100" t="str">
        <f t="shared" si="37"/>
        <v/>
      </c>
      <c r="T100" s="100" t="str">
        <f t="shared" si="38"/>
        <v/>
      </c>
      <c r="U100" s="100" t="str">
        <f t="shared" si="39"/>
        <v/>
      </c>
      <c r="V100" s="101" t="str">
        <f t="shared" si="40"/>
        <v/>
      </c>
      <c r="W100" s="95" t="str">
        <f t="shared" si="26"/>
        <v/>
      </c>
      <c r="X100" s="95" t="str">
        <f t="shared" si="27"/>
        <v/>
      </c>
      <c r="Y100" s="95" t="str">
        <f t="shared" si="28"/>
        <v/>
      </c>
      <c r="Z100" s="95" t="str">
        <f t="shared" si="29"/>
        <v/>
      </c>
      <c r="AA100" s="95" t="str">
        <f t="shared" si="30"/>
        <v/>
      </c>
      <c r="AB100" s="95" t="str">
        <f t="shared" si="31"/>
        <v/>
      </c>
      <c r="AC100" s="95" t="str">
        <f>IFERROR(VLOOKUP($A100,SETA!$A$2:$BB$840,AC$13,FALSE),"")</f>
        <v/>
      </c>
      <c r="AD100" s="95" t="str">
        <f>IFERROR(VLOOKUP($A100,SETA!$A$2:$BB$840,AD$13,FALSE),"")</f>
        <v/>
      </c>
      <c r="AE100" s="95" t="str">
        <f>IFERROR(VLOOKUP($A100,SETA!$A$2:$BB$840,AE$13,FALSE),"")</f>
        <v/>
      </c>
      <c r="AF100" s="81" t="str">
        <f>IFERROR(VLOOKUP($A100,SETA!$A$2:$BB$840,AF$13,FALSE),"")</f>
        <v/>
      </c>
      <c r="AG100" s="81" t="str">
        <f>IFERROR(VLOOKUP($A100,SETA!$A$2:$BB$840,AG$13,FALSE),"")</f>
        <v/>
      </c>
      <c r="AH100" s="81" t="str">
        <f>IFERROR(VLOOKUP($A100,SETA!$A$2:$BB$840,AH$13,FALSE),"")</f>
        <v/>
      </c>
      <c r="AI100" s="81" t="str">
        <f>IFERROR(VLOOKUP($A100,SETA!$A$2:$BB$840,AI$13,FALSE),"")</f>
        <v/>
      </c>
      <c r="AJ100" s="81" t="str">
        <f>IFERROR(VLOOKUP($A100,SETA!$A$2:$BB$840,AJ$13,FALSE),"")</f>
        <v/>
      </c>
      <c r="AK100" s="81" t="str">
        <f>IFERROR(VLOOKUP($A100,SETA!$A$2:$BB$840,AK$13,FALSE),"")</f>
        <v/>
      </c>
      <c r="AL100" s="81" t="str">
        <f>IFERROR(VLOOKUP($A100,SETA!$A$2:$BB$840,AL$13,FALSE),"")</f>
        <v/>
      </c>
      <c r="AM100" s="81" t="str">
        <f>IFERROR(VLOOKUP($A100,SETA!$A$2:$BB$840,AM$13,FALSE),"")</f>
        <v/>
      </c>
      <c r="AN100" s="81" t="str">
        <f>IFERROR(VLOOKUP($A100,SETA!$A$2:$BB$840,AN$13,FALSE),"")</f>
        <v/>
      </c>
      <c r="AO100" s="81" t="str">
        <f>IFERROR(VLOOKUP($A100,SETA!$A$2:$BB$840,AO$13,FALSE),"")</f>
        <v/>
      </c>
      <c r="AP100" s="81" t="str">
        <f>IFERROR(VLOOKUP($A100,SETA!$A$2:$BB$840,AP$13,FALSE),"")</f>
        <v/>
      </c>
      <c r="AQ100" s="81" t="str">
        <f>IFERROR(VLOOKUP($A100,SETA!$A$2:$BB$840,AQ$13,FALSE),"")</f>
        <v/>
      </c>
      <c r="AR100" s="82" t="str">
        <f>IFERROR(VLOOKUP($A100,SETA!$A$2:$BB$840,AR$13,FALSE),"")</f>
        <v/>
      </c>
      <c r="AS100" s="81" t="str">
        <f>IFERROR(VLOOKUP($A100,SETA!$A$2:$BB$840,AS$13,FALSE),"")</f>
        <v/>
      </c>
      <c r="AW100">
        <f t="shared" si="41"/>
        <v>0</v>
      </c>
      <c r="AX100" s="6">
        <f t="shared" si="32"/>
        <v>0</v>
      </c>
      <c r="AY100" s="6">
        <f t="shared" si="33"/>
        <v>0</v>
      </c>
      <c r="AZ100" t="str">
        <f t="shared" si="34"/>
        <v>OK</v>
      </c>
    </row>
    <row r="101" spans="1:52" x14ac:dyDescent="0.25">
      <c r="B101" s="81" t="str">
        <f>IFERROR(VLOOKUP($A101,SETA!$A$2:$BB$840,B$13,FALSE),"")</f>
        <v/>
      </c>
      <c r="C101" s="81" t="str">
        <f>IFERROR(VLOOKUP($A101,SETA!$A$2:$BB$840,C$13,FALSE),"")</f>
        <v/>
      </c>
      <c r="D101" s="81" t="str">
        <f>IFERROR(VLOOKUP($A101,SETA!$A$2:$BB$840,D$13,FALSE),"")</f>
        <v/>
      </c>
      <c r="E101" s="131"/>
      <c r="F101" s="132"/>
      <c r="G101" s="132"/>
      <c r="H101" s="133"/>
      <c r="I101" s="133"/>
      <c r="J101" s="118"/>
      <c r="K101" s="121"/>
      <c r="L101" s="122"/>
      <c r="M101" s="122"/>
      <c r="N101" s="67"/>
      <c r="O101" s="67"/>
      <c r="P101" s="117"/>
      <c r="Q101" s="99" t="str">
        <f t="shared" si="35"/>
        <v/>
      </c>
      <c r="R101" s="100" t="str">
        <f t="shared" si="36"/>
        <v/>
      </c>
      <c r="S101" s="100" t="str">
        <f t="shared" si="37"/>
        <v/>
      </c>
      <c r="T101" s="100" t="str">
        <f t="shared" si="38"/>
        <v/>
      </c>
      <c r="U101" s="100" t="str">
        <f t="shared" si="39"/>
        <v/>
      </c>
      <c r="V101" s="101" t="str">
        <f t="shared" si="40"/>
        <v/>
      </c>
      <c r="W101" s="95" t="str">
        <f t="shared" si="26"/>
        <v/>
      </c>
      <c r="X101" s="95" t="str">
        <f t="shared" si="27"/>
        <v/>
      </c>
      <c r="Y101" s="95" t="str">
        <f t="shared" si="28"/>
        <v/>
      </c>
      <c r="Z101" s="95" t="str">
        <f t="shared" si="29"/>
        <v/>
      </c>
      <c r="AA101" s="95" t="str">
        <f t="shared" si="30"/>
        <v/>
      </c>
      <c r="AB101" s="95" t="str">
        <f t="shared" si="31"/>
        <v/>
      </c>
      <c r="AC101" s="95" t="str">
        <f>IFERROR(VLOOKUP($A101,SETA!$A$2:$BB$840,AC$13,FALSE),"")</f>
        <v/>
      </c>
      <c r="AD101" s="95" t="str">
        <f>IFERROR(VLOOKUP($A101,SETA!$A$2:$BB$840,AD$13,FALSE),"")</f>
        <v/>
      </c>
      <c r="AE101" s="95" t="str">
        <f>IFERROR(VLOOKUP($A101,SETA!$A$2:$BB$840,AE$13,FALSE),"")</f>
        <v/>
      </c>
      <c r="AF101" s="81" t="str">
        <f>IFERROR(VLOOKUP($A101,SETA!$A$2:$BB$840,AF$13,FALSE),"")</f>
        <v/>
      </c>
      <c r="AG101" s="81" t="str">
        <f>IFERROR(VLOOKUP($A101,SETA!$A$2:$BB$840,AG$13,FALSE),"")</f>
        <v/>
      </c>
      <c r="AH101" s="81" t="str">
        <f>IFERROR(VLOOKUP($A101,SETA!$A$2:$BB$840,AH$13,FALSE),"")</f>
        <v/>
      </c>
      <c r="AI101" s="81" t="str">
        <f>IFERROR(VLOOKUP($A101,SETA!$A$2:$BB$840,AI$13,FALSE),"")</f>
        <v/>
      </c>
      <c r="AJ101" s="81" t="str">
        <f>IFERROR(VLOOKUP($A101,SETA!$A$2:$BB$840,AJ$13,FALSE),"")</f>
        <v/>
      </c>
      <c r="AK101" s="81" t="str">
        <f>IFERROR(VLOOKUP($A101,SETA!$A$2:$BB$840,AK$13,FALSE),"")</f>
        <v/>
      </c>
      <c r="AL101" s="81" t="str">
        <f>IFERROR(VLOOKUP($A101,SETA!$A$2:$BB$840,AL$13,FALSE),"")</f>
        <v/>
      </c>
      <c r="AM101" s="81" t="str">
        <f>IFERROR(VLOOKUP($A101,SETA!$A$2:$BB$840,AM$13,FALSE),"")</f>
        <v/>
      </c>
      <c r="AN101" s="81" t="str">
        <f>IFERROR(VLOOKUP($A101,SETA!$A$2:$BB$840,AN$13,FALSE),"")</f>
        <v/>
      </c>
      <c r="AO101" s="81" t="str">
        <f>IFERROR(VLOOKUP($A101,SETA!$A$2:$BB$840,AO$13,FALSE),"")</f>
        <v/>
      </c>
      <c r="AP101" s="81" t="str">
        <f>IFERROR(VLOOKUP($A101,SETA!$A$2:$BB$840,AP$13,FALSE),"")</f>
        <v/>
      </c>
      <c r="AQ101" s="81" t="str">
        <f>IFERROR(VLOOKUP($A101,SETA!$A$2:$BB$840,AQ$13,FALSE),"")</f>
        <v/>
      </c>
      <c r="AR101" s="82" t="str">
        <f>IFERROR(VLOOKUP($A101,SETA!$A$2:$BB$840,AR$13,FALSE),"")</f>
        <v/>
      </c>
      <c r="AS101" s="81" t="str">
        <f>IFERROR(VLOOKUP($A101,SETA!$A$2:$BB$840,AS$13,FALSE),"")</f>
        <v/>
      </c>
      <c r="AW101">
        <f t="shared" si="41"/>
        <v>0</v>
      </c>
      <c r="AX101" s="6">
        <f t="shared" si="32"/>
        <v>0</v>
      </c>
      <c r="AY101" s="6">
        <f t="shared" si="33"/>
        <v>0</v>
      </c>
      <c r="AZ101" t="str">
        <f t="shared" si="34"/>
        <v>OK</v>
      </c>
    </row>
    <row r="102" spans="1:52" x14ac:dyDescent="0.25">
      <c r="B102" s="81" t="str">
        <f>IFERROR(VLOOKUP($A102,SETA!$A$2:$BB$840,B$13,FALSE),"")</f>
        <v/>
      </c>
      <c r="C102" s="81" t="str">
        <f>IFERROR(VLOOKUP($A102,SETA!$A$2:$BB$840,C$13,FALSE),"")</f>
        <v/>
      </c>
      <c r="D102" s="81" t="str">
        <f>IFERROR(VLOOKUP($A102,SETA!$A$2:$BB$840,D$13,FALSE),"")</f>
        <v/>
      </c>
      <c r="E102" s="131"/>
      <c r="F102" s="132"/>
      <c r="G102" s="132"/>
      <c r="H102" s="133"/>
      <c r="I102" s="133"/>
      <c r="J102" s="118"/>
      <c r="K102" s="121"/>
      <c r="L102" s="122"/>
      <c r="M102" s="122"/>
      <c r="N102" s="67"/>
      <c r="O102" s="67"/>
      <c r="P102" s="117"/>
      <c r="Q102" s="99" t="str">
        <f t="shared" si="35"/>
        <v/>
      </c>
      <c r="R102" s="100" t="str">
        <f t="shared" si="36"/>
        <v/>
      </c>
      <c r="S102" s="100" t="str">
        <f t="shared" si="37"/>
        <v/>
      </c>
      <c r="T102" s="100" t="str">
        <f t="shared" si="38"/>
        <v/>
      </c>
      <c r="U102" s="100" t="str">
        <f t="shared" si="39"/>
        <v/>
      </c>
      <c r="V102" s="101" t="str">
        <f t="shared" si="40"/>
        <v/>
      </c>
      <c r="W102" s="95" t="str">
        <f t="shared" si="26"/>
        <v/>
      </c>
      <c r="X102" s="95" t="str">
        <f t="shared" si="27"/>
        <v/>
      </c>
      <c r="Y102" s="95" t="str">
        <f t="shared" si="28"/>
        <v/>
      </c>
      <c r="Z102" s="95" t="str">
        <f t="shared" si="29"/>
        <v/>
      </c>
      <c r="AA102" s="95" t="str">
        <f t="shared" si="30"/>
        <v/>
      </c>
      <c r="AB102" s="95" t="str">
        <f t="shared" si="31"/>
        <v/>
      </c>
      <c r="AC102" s="95" t="str">
        <f>IFERROR(VLOOKUP($A102,SETA!$A$2:$BB$840,AC$13,FALSE),"")</f>
        <v/>
      </c>
      <c r="AD102" s="95" t="str">
        <f>IFERROR(VLOOKUP($A102,SETA!$A$2:$BB$840,AD$13,FALSE),"")</f>
        <v/>
      </c>
      <c r="AE102" s="95" t="str">
        <f>IFERROR(VLOOKUP($A102,SETA!$A$2:$BB$840,AE$13,FALSE),"")</f>
        <v/>
      </c>
      <c r="AF102" s="81" t="str">
        <f>IFERROR(VLOOKUP($A102,SETA!$A$2:$BB$840,AF$13,FALSE),"")</f>
        <v/>
      </c>
      <c r="AG102" s="81" t="str">
        <f>IFERROR(VLOOKUP($A102,SETA!$A$2:$BB$840,AG$13,FALSE),"")</f>
        <v/>
      </c>
      <c r="AH102" s="81" t="str">
        <f>IFERROR(VLOOKUP($A102,SETA!$A$2:$BB$840,AH$13,FALSE),"")</f>
        <v/>
      </c>
      <c r="AI102" s="81" t="str">
        <f>IFERROR(VLOOKUP($A102,SETA!$A$2:$BB$840,AI$13,FALSE),"")</f>
        <v/>
      </c>
      <c r="AJ102" s="81" t="str">
        <f>IFERROR(VLOOKUP($A102,SETA!$A$2:$BB$840,AJ$13,FALSE),"")</f>
        <v/>
      </c>
      <c r="AK102" s="81" t="str">
        <f>IFERROR(VLOOKUP($A102,SETA!$A$2:$BB$840,AK$13,FALSE),"")</f>
        <v/>
      </c>
      <c r="AL102" s="81" t="str">
        <f>IFERROR(VLOOKUP($A102,SETA!$A$2:$BB$840,AL$13,FALSE),"")</f>
        <v/>
      </c>
      <c r="AM102" s="81" t="str">
        <f>IFERROR(VLOOKUP($A102,SETA!$A$2:$BB$840,AM$13,FALSE),"")</f>
        <v/>
      </c>
      <c r="AN102" s="81" t="str">
        <f>IFERROR(VLOOKUP($A102,SETA!$A$2:$BB$840,AN$13,FALSE),"")</f>
        <v/>
      </c>
      <c r="AO102" s="81" t="str">
        <f>IFERROR(VLOOKUP($A102,SETA!$A$2:$BB$840,AO$13,FALSE),"")</f>
        <v/>
      </c>
      <c r="AP102" s="81" t="str">
        <f>IFERROR(VLOOKUP($A102,SETA!$A$2:$BB$840,AP$13,FALSE),"")</f>
        <v/>
      </c>
      <c r="AQ102" s="81" t="str">
        <f>IFERROR(VLOOKUP($A102,SETA!$A$2:$BB$840,AQ$13,FALSE),"")</f>
        <v/>
      </c>
      <c r="AR102" s="82" t="str">
        <f>IFERROR(VLOOKUP($A102,SETA!$A$2:$BB$840,AR$13,FALSE),"")</f>
        <v/>
      </c>
      <c r="AS102" s="81" t="str">
        <f>IFERROR(VLOOKUP($A102,SETA!$A$2:$BB$840,AS$13,FALSE),"")</f>
        <v/>
      </c>
      <c r="AW102">
        <f t="shared" si="41"/>
        <v>0</v>
      </c>
      <c r="AX102" s="6">
        <f t="shared" si="32"/>
        <v>0</v>
      </c>
      <c r="AY102" s="6">
        <f t="shared" si="33"/>
        <v>0</v>
      </c>
      <c r="AZ102" t="str">
        <f t="shared" si="34"/>
        <v>OK</v>
      </c>
    </row>
    <row r="103" spans="1:52" x14ac:dyDescent="0.25">
      <c r="B103" s="81" t="str">
        <f>IFERROR(VLOOKUP($A103,SETA!$A$2:$BB$840,B$13,FALSE),"")</f>
        <v/>
      </c>
      <c r="C103" s="81" t="str">
        <f>IFERROR(VLOOKUP($A103,SETA!$A$2:$BB$840,C$13,FALSE),"")</f>
        <v/>
      </c>
      <c r="D103" s="81" t="str">
        <f>IFERROR(VLOOKUP($A103,SETA!$A$2:$BB$840,D$13,FALSE),"")</f>
        <v/>
      </c>
      <c r="E103" s="131"/>
      <c r="F103" s="132"/>
      <c r="G103" s="132"/>
      <c r="H103" s="133"/>
      <c r="I103" s="133"/>
      <c r="J103" s="118"/>
      <c r="K103" s="121"/>
      <c r="L103" s="122"/>
      <c r="M103" s="122"/>
      <c r="N103" s="67"/>
      <c r="O103" s="67"/>
      <c r="P103" s="117"/>
      <c r="Q103" s="99" t="str">
        <f t="shared" si="35"/>
        <v/>
      </c>
      <c r="R103" s="100" t="str">
        <f t="shared" si="36"/>
        <v/>
      </c>
      <c r="S103" s="100" t="str">
        <f t="shared" si="37"/>
        <v/>
      </c>
      <c r="T103" s="100" t="str">
        <f t="shared" si="38"/>
        <v/>
      </c>
      <c r="U103" s="100" t="str">
        <f t="shared" si="39"/>
        <v/>
      </c>
      <c r="V103" s="101" t="str">
        <f t="shared" si="40"/>
        <v/>
      </c>
      <c r="W103" s="95" t="str">
        <f t="shared" si="26"/>
        <v/>
      </c>
      <c r="X103" s="95" t="str">
        <f t="shared" si="27"/>
        <v/>
      </c>
      <c r="Y103" s="95" t="str">
        <f t="shared" si="28"/>
        <v/>
      </c>
      <c r="Z103" s="95" t="str">
        <f t="shared" si="29"/>
        <v/>
      </c>
      <c r="AA103" s="95" t="str">
        <f t="shared" si="30"/>
        <v/>
      </c>
      <c r="AB103" s="95" t="str">
        <f t="shared" si="31"/>
        <v/>
      </c>
      <c r="AC103" s="95" t="str">
        <f>IFERROR(VLOOKUP($A103,SETA!$A$2:$BB$840,AC$13,FALSE),"")</f>
        <v/>
      </c>
      <c r="AD103" s="95" t="str">
        <f>IFERROR(VLOOKUP($A103,SETA!$A$2:$BB$840,AD$13,FALSE),"")</f>
        <v/>
      </c>
      <c r="AE103" s="95" t="str">
        <f>IFERROR(VLOOKUP($A103,SETA!$A$2:$BB$840,AE$13,FALSE),"")</f>
        <v/>
      </c>
      <c r="AF103" s="81" t="str">
        <f>IFERROR(VLOOKUP($A103,SETA!$A$2:$BB$840,AF$13,FALSE),"")</f>
        <v/>
      </c>
      <c r="AG103" s="81" t="str">
        <f>IFERROR(VLOOKUP($A103,SETA!$A$2:$BB$840,AG$13,FALSE),"")</f>
        <v/>
      </c>
      <c r="AH103" s="81" t="str">
        <f>IFERROR(VLOOKUP($A103,SETA!$A$2:$BB$840,AH$13,FALSE),"")</f>
        <v/>
      </c>
      <c r="AI103" s="81" t="str">
        <f>IFERROR(VLOOKUP($A103,SETA!$A$2:$BB$840,AI$13,FALSE),"")</f>
        <v/>
      </c>
      <c r="AJ103" s="81" t="str">
        <f>IFERROR(VLOOKUP($A103,SETA!$A$2:$BB$840,AJ$13,FALSE),"")</f>
        <v/>
      </c>
      <c r="AK103" s="81" t="str">
        <f>IFERROR(VLOOKUP($A103,SETA!$A$2:$BB$840,AK$13,FALSE),"")</f>
        <v/>
      </c>
      <c r="AL103" s="81" t="str">
        <f>IFERROR(VLOOKUP($A103,SETA!$A$2:$BB$840,AL$13,FALSE),"")</f>
        <v/>
      </c>
      <c r="AM103" s="81" t="str">
        <f>IFERROR(VLOOKUP($A103,SETA!$A$2:$BB$840,AM$13,FALSE),"")</f>
        <v/>
      </c>
      <c r="AN103" s="81" t="str">
        <f>IFERROR(VLOOKUP($A103,SETA!$A$2:$BB$840,AN$13,FALSE),"")</f>
        <v/>
      </c>
      <c r="AO103" s="81" t="str">
        <f>IFERROR(VLOOKUP($A103,SETA!$A$2:$BB$840,AO$13,FALSE),"")</f>
        <v/>
      </c>
      <c r="AP103" s="81" t="str">
        <f>IFERROR(VLOOKUP($A103,SETA!$A$2:$BB$840,AP$13,FALSE),"")</f>
        <v/>
      </c>
      <c r="AQ103" s="81" t="str">
        <f>IFERROR(VLOOKUP($A103,SETA!$A$2:$BB$840,AQ$13,FALSE),"")</f>
        <v/>
      </c>
      <c r="AR103" s="82" t="str">
        <f>IFERROR(VLOOKUP($A103,SETA!$A$2:$BB$840,AR$13,FALSE),"")</f>
        <v/>
      </c>
      <c r="AS103" s="81" t="str">
        <f>IFERROR(VLOOKUP($A103,SETA!$A$2:$BB$840,AS$13,FALSE),"")</f>
        <v/>
      </c>
      <c r="AW103">
        <f t="shared" si="41"/>
        <v>0</v>
      </c>
      <c r="AX103" s="6">
        <f t="shared" si="32"/>
        <v>0</v>
      </c>
      <c r="AY103" s="6">
        <f t="shared" si="33"/>
        <v>0</v>
      </c>
      <c r="AZ103" t="str">
        <f t="shared" si="34"/>
        <v>OK</v>
      </c>
    </row>
    <row r="104" spans="1:52" x14ac:dyDescent="0.25">
      <c r="B104" s="81" t="str">
        <f>IFERROR(VLOOKUP($A104,SETA!$A$2:$BB$840,B$13,FALSE),"")</f>
        <v/>
      </c>
      <c r="C104" s="81" t="str">
        <f>IFERROR(VLOOKUP($A104,SETA!$A$2:$BB$840,C$13,FALSE),"")</f>
        <v/>
      </c>
      <c r="D104" s="81" t="str">
        <f>IFERROR(VLOOKUP($A104,SETA!$A$2:$BB$840,D$13,FALSE),"")</f>
        <v/>
      </c>
      <c r="E104" s="131"/>
      <c r="F104" s="132"/>
      <c r="G104" s="132"/>
      <c r="H104" s="133"/>
      <c r="I104" s="133"/>
      <c r="J104" s="118"/>
      <c r="K104" s="121"/>
      <c r="L104" s="122"/>
      <c r="M104" s="122"/>
      <c r="N104" s="67"/>
      <c r="O104" s="67"/>
      <c r="P104" s="117"/>
      <c r="Q104" s="99" t="str">
        <f t="shared" si="35"/>
        <v/>
      </c>
      <c r="R104" s="100" t="str">
        <f t="shared" si="36"/>
        <v/>
      </c>
      <c r="S104" s="100" t="str">
        <f t="shared" si="37"/>
        <v/>
      </c>
      <c r="T104" s="100" t="str">
        <f t="shared" si="38"/>
        <v/>
      </c>
      <c r="U104" s="100" t="str">
        <f t="shared" si="39"/>
        <v/>
      </c>
      <c r="V104" s="101" t="str">
        <f t="shared" si="40"/>
        <v/>
      </c>
      <c r="W104" s="95" t="str">
        <f t="shared" si="26"/>
        <v/>
      </c>
      <c r="X104" s="95" t="str">
        <f t="shared" si="27"/>
        <v/>
      </c>
      <c r="Y104" s="95" t="str">
        <f t="shared" si="28"/>
        <v/>
      </c>
      <c r="Z104" s="95" t="str">
        <f t="shared" si="29"/>
        <v/>
      </c>
      <c r="AA104" s="95" t="str">
        <f t="shared" si="30"/>
        <v/>
      </c>
      <c r="AB104" s="95" t="str">
        <f t="shared" si="31"/>
        <v/>
      </c>
      <c r="AC104" s="95" t="str">
        <f>IFERROR(VLOOKUP($A104,SETA!$A$2:$BB$840,AC$13,FALSE),"")</f>
        <v/>
      </c>
      <c r="AD104" s="95" t="str">
        <f>IFERROR(VLOOKUP($A104,SETA!$A$2:$BB$840,AD$13,FALSE),"")</f>
        <v/>
      </c>
      <c r="AE104" s="95" t="str">
        <f>IFERROR(VLOOKUP($A104,SETA!$A$2:$BB$840,AE$13,FALSE),"")</f>
        <v/>
      </c>
      <c r="AF104" s="81" t="str">
        <f>IFERROR(VLOOKUP($A104,SETA!$A$2:$BB$840,AF$13,FALSE),"")</f>
        <v/>
      </c>
      <c r="AG104" s="81" t="str">
        <f>IFERROR(VLOOKUP($A104,SETA!$A$2:$BB$840,AG$13,FALSE),"")</f>
        <v/>
      </c>
      <c r="AH104" s="81" t="str">
        <f>IFERROR(VLOOKUP($A104,SETA!$A$2:$BB$840,AH$13,FALSE),"")</f>
        <v/>
      </c>
      <c r="AI104" s="81" t="str">
        <f>IFERROR(VLOOKUP($A104,SETA!$A$2:$BB$840,AI$13,FALSE),"")</f>
        <v/>
      </c>
      <c r="AJ104" s="81" t="str">
        <f>IFERROR(VLOOKUP($A104,SETA!$A$2:$BB$840,AJ$13,FALSE),"")</f>
        <v/>
      </c>
      <c r="AK104" s="81" t="str">
        <f>IFERROR(VLOOKUP($A104,SETA!$A$2:$BB$840,AK$13,FALSE),"")</f>
        <v/>
      </c>
      <c r="AL104" s="81" t="str">
        <f>IFERROR(VLOOKUP($A104,SETA!$A$2:$BB$840,AL$13,FALSE),"")</f>
        <v/>
      </c>
      <c r="AM104" s="81" t="str">
        <f>IFERROR(VLOOKUP($A104,SETA!$A$2:$BB$840,AM$13,FALSE),"")</f>
        <v/>
      </c>
      <c r="AN104" s="81" t="str">
        <f>IFERROR(VLOOKUP($A104,SETA!$A$2:$BB$840,AN$13,FALSE),"")</f>
        <v/>
      </c>
      <c r="AO104" s="81" t="str">
        <f>IFERROR(VLOOKUP($A104,SETA!$A$2:$BB$840,AO$13,FALSE),"")</f>
        <v/>
      </c>
      <c r="AP104" s="81" t="str">
        <f>IFERROR(VLOOKUP($A104,SETA!$A$2:$BB$840,AP$13,FALSE),"")</f>
        <v/>
      </c>
      <c r="AQ104" s="81" t="str">
        <f>IFERROR(VLOOKUP($A104,SETA!$A$2:$BB$840,AQ$13,FALSE),"")</f>
        <v/>
      </c>
      <c r="AR104" s="82" t="str">
        <f>IFERROR(VLOOKUP($A104,SETA!$A$2:$BB$840,AR$13,FALSE),"")</f>
        <v/>
      </c>
      <c r="AS104" s="81" t="str">
        <f>IFERROR(VLOOKUP($A104,SETA!$A$2:$BB$840,AS$13,FALSE),"")</f>
        <v/>
      </c>
      <c r="AW104">
        <f t="shared" si="41"/>
        <v>0</v>
      </c>
      <c r="AX104" s="6">
        <f t="shared" si="32"/>
        <v>0</v>
      </c>
      <c r="AY104" s="6">
        <f t="shared" si="33"/>
        <v>0</v>
      </c>
      <c r="AZ104" t="str">
        <f t="shared" si="34"/>
        <v>OK</v>
      </c>
    </row>
    <row r="105" spans="1:52" x14ac:dyDescent="0.25">
      <c r="B105" s="81" t="str">
        <f>IFERROR(VLOOKUP($A105,SETA!$A$2:$BB$840,B$13,FALSE),"")</f>
        <v/>
      </c>
      <c r="C105" s="81" t="str">
        <f>IFERROR(VLOOKUP($A105,SETA!$A$2:$BB$840,C$13,FALSE),"")</f>
        <v/>
      </c>
      <c r="D105" s="81" t="str">
        <f>IFERROR(VLOOKUP($A105,SETA!$A$2:$BB$840,D$13,FALSE),"")</f>
        <v/>
      </c>
      <c r="E105" s="131"/>
      <c r="F105" s="132"/>
      <c r="G105" s="132"/>
      <c r="H105" s="133"/>
      <c r="I105" s="133"/>
      <c r="J105" s="118"/>
      <c r="K105" s="121"/>
      <c r="L105" s="122"/>
      <c r="M105" s="122"/>
      <c r="N105" s="67"/>
      <c r="O105" s="67"/>
      <c r="P105" s="117"/>
      <c r="Q105" s="99" t="str">
        <f t="shared" si="35"/>
        <v/>
      </c>
      <c r="R105" s="100" t="str">
        <f t="shared" si="36"/>
        <v/>
      </c>
      <c r="S105" s="100" t="str">
        <f t="shared" si="37"/>
        <v/>
      </c>
      <c r="T105" s="100" t="str">
        <f t="shared" si="38"/>
        <v/>
      </c>
      <c r="U105" s="100" t="str">
        <f t="shared" si="39"/>
        <v/>
      </c>
      <c r="V105" s="101" t="str">
        <f t="shared" si="40"/>
        <v/>
      </c>
      <c r="W105" s="95" t="str">
        <f t="shared" si="26"/>
        <v/>
      </c>
      <c r="X105" s="95" t="str">
        <f t="shared" si="27"/>
        <v/>
      </c>
      <c r="Y105" s="95" t="str">
        <f t="shared" si="28"/>
        <v/>
      </c>
      <c r="Z105" s="95" t="str">
        <f t="shared" si="29"/>
        <v/>
      </c>
      <c r="AA105" s="95" t="str">
        <f t="shared" si="30"/>
        <v/>
      </c>
      <c r="AB105" s="95" t="str">
        <f t="shared" si="31"/>
        <v/>
      </c>
      <c r="AC105" s="95" t="str">
        <f>IFERROR(VLOOKUP($A105,SETA!$A$2:$BB$840,AC$13,FALSE),"")</f>
        <v/>
      </c>
      <c r="AD105" s="95" t="str">
        <f>IFERROR(VLOOKUP($A105,SETA!$A$2:$BB$840,AD$13,FALSE),"")</f>
        <v/>
      </c>
      <c r="AE105" s="95" t="str">
        <f>IFERROR(VLOOKUP($A105,SETA!$A$2:$BB$840,AE$13,FALSE),"")</f>
        <v/>
      </c>
      <c r="AF105" s="81" t="str">
        <f>IFERROR(VLOOKUP($A105,SETA!$A$2:$BB$840,AF$13,FALSE),"")</f>
        <v/>
      </c>
      <c r="AG105" s="81" t="str">
        <f>IFERROR(VLOOKUP($A105,SETA!$A$2:$BB$840,AG$13,FALSE),"")</f>
        <v/>
      </c>
      <c r="AH105" s="81" t="str">
        <f>IFERROR(VLOOKUP($A105,SETA!$A$2:$BB$840,AH$13,FALSE),"")</f>
        <v/>
      </c>
      <c r="AI105" s="81" t="str">
        <f>IFERROR(VLOOKUP($A105,SETA!$A$2:$BB$840,AI$13,FALSE),"")</f>
        <v/>
      </c>
      <c r="AJ105" s="81" t="str">
        <f>IFERROR(VLOOKUP($A105,SETA!$A$2:$BB$840,AJ$13,FALSE),"")</f>
        <v/>
      </c>
      <c r="AK105" s="81" t="str">
        <f>IFERROR(VLOOKUP($A105,SETA!$A$2:$BB$840,AK$13,FALSE),"")</f>
        <v/>
      </c>
      <c r="AL105" s="81" t="str">
        <f>IFERROR(VLOOKUP($A105,SETA!$A$2:$BB$840,AL$13,FALSE),"")</f>
        <v/>
      </c>
      <c r="AM105" s="81" t="str">
        <f>IFERROR(VLOOKUP($A105,SETA!$A$2:$BB$840,AM$13,FALSE),"")</f>
        <v/>
      </c>
      <c r="AN105" s="81" t="str">
        <f>IFERROR(VLOOKUP($A105,SETA!$A$2:$BB$840,AN$13,FALSE),"")</f>
        <v/>
      </c>
      <c r="AO105" s="81" t="str">
        <f>IFERROR(VLOOKUP($A105,SETA!$A$2:$BB$840,AO$13,FALSE),"")</f>
        <v/>
      </c>
      <c r="AP105" s="81" t="str">
        <f>IFERROR(VLOOKUP($A105,SETA!$A$2:$BB$840,AP$13,FALSE),"")</f>
        <v/>
      </c>
      <c r="AQ105" s="81" t="str">
        <f>IFERROR(VLOOKUP($A105,SETA!$A$2:$BB$840,AQ$13,FALSE),"")</f>
        <v/>
      </c>
      <c r="AR105" s="82" t="str">
        <f>IFERROR(VLOOKUP($A105,SETA!$A$2:$BB$840,AR$13,FALSE),"")</f>
        <v/>
      </c>
      <c r="AS105" s="81" t="str">
        <f>IFERROR(VLOOKUP($A105,SETA!$A$2:$BB$840,AS$13,FALSE),"")</f>
        <v/>
      </c>
      <c r="AW105">
        <f t="shared" si="41"/>
        <v>0</v>
      </c>
      <c r="AX105" s="6">
        <f t="shared" si="32"/>
        <v>0</v>
      </c>
      <c r="AY105" s="6">
        <f t="shared" si="33"/>
        <v>0</v>
      </c>
      <c r="AZ105" t="str">
        <f t="shared" si="34"/>
        <v>OK</v>
      </c>
    </row>
    <row r="106" spans="1:52" x14ac:dyDescent="0.25">
      <c r="B106" s="81" t="str">
        <f>IFERROR(VLOOKUP($A106,SETA!$A$2:$BB$840,B$13,FALSE),"")</f>
        <v/>
      </c>
      <c r="C106" s="81" t="str">
        <f>IFERROR(VLOOKUP($A106,SETA!$A$2:$BB$840,C$13,FALSE),"")</f>
        <v/>
      </c>
      <c r="D106" s="81" t="str">
        <f>IFERROR(VLOOKUP($A106,SETA!$A$2:$BB$840,D$13,FALSE),"")</f>
        <v/>
      </c>
      <c r="E106" s="131"/>
      <c r="F106" s="132"/>
      <c r="G106" s="132"/>
      <c r="H106" s="133"/>
      <c r="I106" s="133"/>
      <c r="J106" s="118"/>
      <c r="K106" s="121"/>
      <c r="L106" s="122"/>
      <c r="M106" s="122"/>
      <c r="N106" s="67"/>
      <c r="O106" s="67"/>
      <c r="P106" s="117"/>
      <c r="Q106" s="99" t="str">
        <f t="shared" si="35"/>
        <v/>
      </c>
      <c r="R106" s="100" t="str">
        <f t="shared" si="36"/>
        <v/>
      </c>
      <c r="S106" s="100" t="str">
        <f t="shared" si="37"/>
        <v/>
      </c>
      <c r="T106" s="100" t="str">
        <f t="shared" si="38"/>
        <v/>
      </c>
      <c r="U106" s="100" t="str">
        <f t="shared" si="39"/>
        <v/>
      </c>
      <c r="V106" s="101" t="str">
        <f t="shared" si="40"/>
        <v/>
      </c>
      <c r="W106" s="95" t="str">
        <f t="shared" si="26"/>
        <v/>
      </c>
      <c r="X106" s="95" t="str">
        <f t="shared" si="27"/>
        <v/>
      </c>
      <c r="Y106" s="95" t="str">
        <f t="shared" si="28"/>
        <v/>
      </c>
      <c r="Z106" s="95" t="str">
        <f t="shared" si="29"/>
        <v/>
      </c>
      <c r="AA106" s="95" t="str">
        <f t="shared" si="30"/>
        <v/>
      </c>
      <c r="AB106" s="95" t="str">
        <f t="shared" si="31"/>
        <v/>
      </c>
      <c r="AC106" s="95" t="str">
        <f>IFERROR(VLOOKUP($A106,SETA!$A$2:$BB$840,AC$13,FALSE),"")</f>
        <v/>
      </c>
      <c r="AD106" s="95" t="str">
        <f>IFERROR(VLOOKUP($A106,SETA!$A$2:$BB$840,AD$13,FALSE),"")</f>
        <v/>
      </c>
      <c r="AE106" s="95" t="str">
        <f>IFERROR(VLOOKUP($A106,SETA!$A$2:$BB$840,AE$13,FALSE),"")</f>
        <v/>
      </c>
      <c r="AF106" s="81" t="str">
        <f>IFERROR(VLOOKUP($A106,SETA!$A$2:$BB$840,AF$13,FALSE),"")</f>
        <v/>
      </c>
      <c r="AG106" s="81" t="str">
        <f>IFERROR(VLOOKUP($A106,SETA!$A$2:$BB$840,AG$13,FALSE),"")</f>
        <v/>
      </c>
      <c r="AH106" s="81" t="str">
        <f>IFERROR(VLOOKUP($A106,SETA!$A$2:$BB$840,AH$13,FALSE),"")</f>
        <v/>
      </c>
      <c r="AI106" s="81" t="str">
        <f>IFERROR(VLOOKUP($A106,SETA!$A$2:$BB$840,AI$13,FALSE),"")</f>
        <v/>
      </c>
      <c r="AJ106" s="81" t="str">
        <f>IFERROR(VLOOKUP($A106,SETA!$A$2:$BB$840,AJ$13,FALSE),"")</f>
        <v/>
      </c>
      <c r="AK106" s="81" t="str">
        <f>IFERROR(VLOOKUP($A106,SETA!$A$2:$BB$840,AK$13,FALSE),"")</f>
        <v/>
      </c>
      <c r="AL106" s="81" t="str">
        <f>IFERROR(VLOOKUP($A106,SETA!$A$2:$BB$840,AL$13,FALSE),"")</f>
        <v/>
      </c>
      <c r="AM106" s="81" t="str">
        <f>IFERROR(VLOOKUP($A106,SETA!$A$2:$BB$840,AM$13,FALSE),"")</f>
        <v/>
      </c>
      <c r="AN106" s="81" t="str">
        <f>IFERROR(VLOOKUP($A106,SETA!$A$2:$BB$840,AN$13,FALSE),"")</f>
        <v/>
      </c>
      <c r="AO106" s="81" t="str">
        <f>IFERROR(VLOOKUP($A106,SETA!$A$2:$BB$840,AO$13,FALSE),"")</f>
        <v/>
      </c>
      <c r="AP106" s="81" t="str">
        <f>IFERROR(VLOOKUP($A106,SETA!$A$2:$BB$840,AP$13,FALSE),"")</f>
        <v/>
      </c>
      <c r="AQ106" s="81" t="str">
        <f>IFERROR(VLOOKUP($A106,SETA!$A$2:$BB$840,AQ$13,FALSE),"")</f>
        <v/>
      </c>
      <c r="AR106" s="82" t="str">
        <f>IFERROR(VLOOKUP($A106,SETA!$A$2:$BB$840,AR$13,FALSE),"")</f>
        <v/>
      </c>
      <c r="AS106" s="81" t="str">
        <f>IFERROR(VLOOKUP($A106,SETA!$A$2:$BB$840,AS$13,FALSE),"")</f>
        <v/>
      </c>
      <c r="AW106">
        <f t="shared" si="41"/>
        <v>0</v>
      </c>
      <c r="AX106" s="6">
        <f t="shared" si="32"/>
        <v>0</v>
      </c>
      <c r="AY106" s="6">
        <f t="shared" si="33"/>
        <v>0</v>
      </c>
      <c r="AZ106" t="str">
        <f t="shared" si="34"/>
        <v>OK</v>
      </c>
    </row>
    <row r="107" spans="1:52" x14ac:dyDescent="0.25">
      <c r="B107" s="81" t="str">
        <f>IFERROR(VLOOKUP($A107,SETA!$A$2:$BB$840,B$13,FALSE),"")</f>
        <v/>
      </c>
      <c r="C107" s="81" t="str">
        <f>IFERROR(VLOOKUP($A107,SETA!$A$2:$BB$840,C$13,FALSE),"")</f>
        <v/>
      </c>
      <c r="D107" s="81" t="str">
        <f>IFERROR(VLOOKUP($A107,SETA!$A$2:$BB$840,D$13,FALSE),"")</f>
        <v/>
      </c>
      <c r="E107" s="131"/>
      <c r="F107" s="132"/>
      <c r="G107" s="132"/>
      <c r="H107" s="133"/>
      <c r="I107" s="133"/>
      <c r="J107" s="118"/>
      <c r="K107" s="121"/>
      <c r="L107" s="122"/>
      <c r="M107" s="122"/>
      <c r="N107" s="67"/>
      <c r="O107" s="67"/>
      <c r="P107" s="117"/>
      <c r="Q107" s="99" t="str">
        <f t="shared" si="35"/>
        <v/>
      </c>
      <c r="R107" s="100" t="str">
        <f t="shared" si="36"/>
        <v/>
      </c>
      <c r="S107" s="100" t="str">
        <f t="shared" si="37"/>
        <v/>
      </c>
      <c r="T107" s="100" t="str">
        <f t="shared" si="38"/>
        <v/>
      </c>
      <c r="U107" s="100" t="str">
        <f t="shared" si="39"/>
        <v/>
      </c>
      <c r="V107" s="101" t="str">
        <f t="shared" si="40"/>
        <v/>
      </c>
      <c r="W107" s="95" t="str">
        <f t="shared" si="26"/>
        <v/>
      </c>
      <c r="X107" s="95" t="str">
        <f t="shared" si="27"/>
        <v/>
      </c>
      <c r="Y107" s="95" t="str">
        <f t="shared" si="28"/>
        <v/>
      </c>
      <c r="Z107" s="95" t="str">
        <f t="shared" si="29"/>
        <v/>
      </c>
      <c r="AA107" s="95" t="str">
        <f t="shared" si="30"/>
        <v/>
      </c>
      <c r="AB107" s="95" t="str">
        <f t="shared" si="31"/>
        <v/>
      </c>
      <c r="AC107" s="95" t="str">
        <f>IFERROR(VLOOKUP($A107,SETA!$A$2:$BB$840,AC$13,FALSE),"")</f>
        <v/>
      </c>
      <c r="AD107" s="95" t="str">
        <f>IFERROR(VLOOKUP($A107,SETA!$A$2:$BB$840,AD$13,FALSE),"")</f>
        <v/>
      </c>
      <c r="AE107" s="95" t="str">
        <f>IFERROR(VLOOKUP($A107,SETA!$A$2:$BB$840,AE$13,FALSE),"")</f>
        <v/>
      </c>
      <c r="AF107" s="81" t="str">
        <f>IFERROR(VLOOKUP($A107,SETA!$A$2:$BB$840,AF$13,FALSE),"")</f>
        <v/>
      </c>
      <c r="AG107" s="81" t="str">
        <f>IFERROR(VLOOKUP($A107,SETA!$A$2:$BB$840,AG$13,FALSE),"")</f>
        <v/>
      </c>
      <c r="AH107" s="81" t="str">
        <f>IFERROR(VLOOKUP($A107,SETA!$A$2:$BB$840,AH$13,FALSE),"")</f>
        <v/>
      </c>
      <c r="AI107" s="81" t="str">
        <f>IFERROR(VLOOKUP($A107,SETA!$A$2:$BB$840,AI$13,FALSE),"")</f>
        <v/>
      </c>
      <c r="AJ107" s="81" t="str">
        <f>IFERROR(VLOOKUP($A107,SETA!$A$2:$BB$840,AJ$13,FALSE),"")</f>
        <v/>
      </c>
      <c r="AK107" s="81" t="str">
        <f>IFERROR(VLOOKUP($A107,SETA!$A$2:$BB$840,AK$13,FALSE),"")</f>
        <v/>
      </c>
      <c r="AL107" s="81" t="str">
        <f>IFERROR(VLOOKUP($A107,SETA!$A$2:$BB$840,AL$13,FALSE),"")</f>
        <v/>
      </c>
      <c r="AM107" s="81" t="str">
        <f>IFERROR(VLOOKUP($A107,SETA!$A$2:$BB$840,AM$13,FALSE),"")</f>
        <v/>
      </c>
      <c r="AN107" s="81" t="str">
        <f>IFERROR(VLOOKUP($A107,SETA!$A$2:$BB$840,AN$13,FALSE),"")</f>
        <v/>
      </c>
      <c r="AO107" s="81" t="str">
        <f>IFERROR(VLOOKUP($A107,SETA!$A$2:$BB$840,AO$13,FALSE),"")</f>
        <v/>
      </c>
      <c r="AP107" s="81" t="str">
        <f>IFERROR(VLOOKUP($A107,SETA!$A$2:$BB$840,AP$13,FALSE),"")</f>
        <v/>
      </c>
      <c r="AQ107" s="81" t="str">
        <f>IFERROR(VLOOKUP($A107,SETA!$A$2:$BB$840,AQ$13,FALSE),"")</f>
        <v/>
      </c>
      <c r="AR107" s="82" t="str">
        <f>IFERROR(VLOOKUP($A107,SETA!$A$2:$BB$840,AR$13,FALSE),"")</f>
        <v/>
      </c>
      <c r="AS107" s="81" t="str">
        <f>IFERROR(VLOOKUP($A107,SETA!$A$2:$BB$840,AS$13,FALSE),"")</f>
        <v/>
      </c>
      <c r="AW107">
        <f t="shared" si="41"/>
        <v>0</v>
      </c>
      <c r="AX107" s="6">
        <f t="shared" si="32"/>
        <v>0</v>
      </c>
      <c r="AY107" s="6">
        <f t="shared" si="33"/>
        <v>0</v>
      </c>
      <c r="AZ107" t="str">
        <f t="shared" si="34"/>
        <v>OK</v>
      </c>
    </row>
    <row r="108" spans="1:52" x14ac:dyDescent="0.25">
      <c r="B108" s="81" t="str">
        <f>IFERROR(VLOOKUP($A108,SETA!$A$2:$BB$840,B$13,FALSE),"")</f>
        <v/>
      </c>
      <c r="C108" s="81" t="str">
        <f>IFERROR(VLOOKUP($A108,SETA!$A$2:$BB$840,C$13,FALSE),"")</f>
        <v/>
      </c>
      <c r="D108" s="81" t="str">
        <f>IFERROR(VLOOKUP($A108,SETA!$A$2:$BB$840,D$13,FALSE),"")</f>
        <v/>
      </c>
      <c r="E108" s="131"/>
      <c r="F108" s="132"/>
      <c r="G108" s="132"/>
      <c r="H108" s="133"/>
      <c r="I108" s="133"/>
      <c r="J108" s="118"/>
      <c r="K108" s="121"/>
      <c r="L108" s="122"/>
      <c r="M108" s="122"/>
      <c r="N108" s="67"/>
      <c r="O108" s="67"/>
      <c r="P108" s="117"/>
      <c r="Q108" s="99" t="str">
        <f t="shared" si="35"/>
        <v/>
      </c>
      <c r="R108" s="100" t="str">
        <f t="shared" si="36"/>
        <v/>
      </c>
      <c r="S108" s="100" t="str">
        <f t="shared" si="37"/>
        <v/>
      </c>
      <c r="T108" s="100" t="str">
        <f t="shared" si="38"/>
        <v/>
      </c>
      <c r="U108" s="100" t="str">
        <f t="shared" si="39"/>
        <v/>
      </c>
      <c r="V108" s="101" t="str">
        <f t="shared" si="40"/>
        <v/>
      </c>
      <c r="W108" s="95" t="str">
        <f t="shared" si="26"/>
        <v/>
      </c>
      <c r="X108" s="95" t="str">
        <f t="shared" si="27"/>
        <v/>
      </c>
      <c r="Y108" s="95" t="str">
        <f t="shared" si="28"/>
        <v/>
      </c>
      <c r="Z108" s="95" t="str">
        <f t="shared" si="29"/>
        <v/>
      </c>
      <c r="AA108" s="95" t="str">
        <f t="shared" si="30"/>
        <v/>
      </c>
      <c r="AB108" s="95" t="str">
        <f t="shared" si="31"/>
        <v/>
      </c>
      <c r="AC108" s="95" t="str">
        <f>IFERROR(VLOOKUP($A108,SETA!$A$2:$BB$840,AC$13,FALSE),"")</f>
        <v/>
      </c>
      <c r="AD108" s="95" t="str">
        <f>IFERROR(VLOOKUP($A108,SETA!$A$2:$BB$840,AD$13,FALSE),"")</f>
        <v/>
      </c>
      <c r="AE108" s="95" t="str">
        <f>IFERROR(VLOOKUP($A108,SETA!$A$2:$BB$840,AE$13,FALSE),"")</f>
        <v/>
      </c>
      <c r="AF108" s="81" t="str">
        <f>IFERROR(VLOOKUP($A108,SETA!$A$2:$BB$840,AF$13,FALSE),"")</f>
        <v/>
      </c>
      <c r="AG108" s="81" t="str">
        <f>IFERROR(VLOOKUP($A108,SETA!$A$2:$BB$840,AG$13,FALSE),"")</f>
        <v/>
      </c>
      <c r="AH108" s="81" t="str">
        <f>IFERROR(VLOOKUP($A108,SETA!$A$2:$BB$840,AH$13,FALSE),"")</f>
        <v/>
      </c>
      <c r="AI108" s="81" t="str">
        <f>IFERROR(VLOOKUP($A108,SETA!$A$2:$BB$840,AI$13,FALSE),"")</f>
        <v/>
      </c>
      <c r="AJ108" s="81" t="str">
        <f>IFERROR(VLOOKUP($A108,SETA!$A$2:$BB$840,AJ$13,FALSE),"")</f>
        <v/>
      </c>
      <c r="AK108" s="81" t="str">
        <f>IFERROR(VLOOKUP($A108,SETA!$A$2:$BB$840,AK$13,FALSE),"")</f>
        <v/>
      </c>
      <c r="AL108" s="81" t="str">
        <f>IFERROR(VLOOKUP($A108,SETA!$A$2:$BB$840,AL$13,FALSE),"")</f>
        <v/>
      </c>
      <c r="AM108" s="81" t="str">
        <f>IFERROR(VLOOKUP($A108,SETA!$A$2:$BB$840,AM$13,FALSE),"")</f>
        <v/>
      </c>
      <c r="AN108" s="81" t="str">
        <f>IFERROR(VLOOKUP($A108,SETA!$A$2:$BB$840,AN$13,FALSE),"")</f>
        <v/>
      </c>
      <c r="AO108" s="81" t="str">
        <f>IFERROR(VLOOKUP($A108,SETA!$A$2:$BB$840,AO$13,FALSE),"")</f>
        <v/>
      </c>
      <c r="AP108" s="81" t="str">
        <f>IFERROR(VLOOKUP($A108,SETA!$A$2:$BB$840,AP$13,FALSE),"")</f>
        <v/>
      </c>
      <c r="AQ108" s="81" t="str">
        <f>IFERROR(VLOOKUP($A108,SETA!$A$2:$BB$840,AQ$13,FALSE),"")</f>
        <v/>
      </c>
      <c r="AR108" s="82" t="str">
        <f>IFERROR(VLOOKUP($A108,SETA!$A$2:$BB$840,AR$13,FALSE),"")</f>
        <v/>
      </c>
      <c r="AS108" s="81" t="str">
        <f>IFERROR(VLOOKUP($A108,SETA!$A$2:$BB$840,AS$13,FALSE),"")</f>
        <v/>
      </c>
      <c r="AW108">
        <f t="shared" si="41"/>
        <v>0</v>
      </c>
      <c r="AX108" s="6">
        <f t="shared" si="32"/>
        <v>0</v>
      </c>
      <c r="AY108" s="6">
        <f t="shared" si="33"/>
        <v>0</v>
      </c>
      <c r="AZ108" t="str">
        <f t="shared" si="34"/>
        <v>OK</v>
      </c>
    </row>
    <row r="109" spans="1:52" x14ac:dyDescent="0.25">
      <c r="B109" s="81" t="str">
        <f>IFERROR(VLOOKUP($A109,SETA!$A$2:$BB$840,B$13,FALSE),"")</f>
        <v/>
      </c>
      <c r="C109" s="81" t="str">
        <f>IFERROR(VLOOKUP($A109,SETA!$A$2:$BB$840,C$13,FALSE),"")</f>
        <v/>
      </c>
      <c r="D109" s="81" t="str">
        <f>IFERROR(VLOOKUP($A109,SETA!$A$2:$BB$840,D$13,FALSE),"")</f>
        <v/>
      </c>
      <c r="E109" s="131"/>
      <c r="F109" s="132"/>
      <c r="G109" s="132"/>
      <c r="H109" s="133"/>
      <c r="I109" s="133"/>
      <c r="J109" s="118"/>
      <c r="K109" s="121"/>
      <c r="L109" s="122"/>
      <c r="M109" s="122"/>
      <c r="N109" s="67"/>
      <c r="O109" s="67"/>
      <c r="P109" s="117"/>
      <c r="Q109" s="99" t="str">
        <f t="shared" si="35"/>
        <v/>
      </c>
      <c r="R109" s="100" t="str">
        <f t="shared" si="36"/>
        <v/>
      </c>
      <c r="S109" s="100" t="str">
        <f t="shared" si="37"/>
        <v/>
      </c>
      <c r="T109" s="100" t="str">
        <f t="shared" si="38"/>
        <v/>
      </c>
      <c r="U109" s="100" t="str">
        <f t="shared" si="39"/>
        <v/>
      </c>
      <c r="V109" s="101" t="str">
        <f t="shared" si="40"/>
        <v/>
      </c>
      <c r="W109" s="95" t="str">
        <f t="shared" si="26"/>
        <v/>
      </c>
      <c r="X109" s="95" t="str">
        <f t="shared" si="27"/>
        <v/>
      </c>
      <c r="Y109" s="95" t="str">
        <f t="shared" si="28"/>
        <v/>
      </c>
      <c r="Z109" s="95" t="str">
        <f t="shared" si="29"/>
        <v/>
      </c>
      <c r="AA109" s="95" t="str">
        <f t="shared" si="30"/>
        <v/>
      </c>
      <c r="AB109" s="95" t="str">
        <f t="shared" si="31"/>
        <v/>
      </c>
      <c r="AC109" s="95" t="str">
        <f>IFERROR(VLOOKUP($A109,SETA!$A$2:$BB$840,AC$13,FALSE),"")</f>
        <v/>
      </c>
      <c r="AD109" s="95" t="str">
        <f>IFERROR(VLOOKUP($A109,SETA!$A$2:$BB$840,AD$13,FALSE),"")</f>
        <v/>
      </c>
      <c r="AE109" s="95" t="str">
        <f>IFERROR(VLOOKUP($A109,SETA!$A$2:$BB$840,AE$13,FALSE),"")</f>
        <v/>
      </c>
      <c r="AF109" s="81" t="str">
        <f>IFERROR(VLOOKUP($A109,SETA!$A$2:$BB$840,AF$13,FALSE),"")</f>
        <v/>
      </c>
      <c r="AG109" s="81" t="str">
        <f>IFERROR(VLOOKUP($A109,SETA!$A$2:$BB$840,AG$13,FALSE),"")</f>
        <v/>
      </c>
      <c r="AH109" s="81" t="str">
        <f>IFERROR(VLOOKUP($A109,SETA!$A$2:$BB$840,AH$13,FALSE),"")</f>
        <v/>
      </c>
      <c r="AI109" s="81" t="str">
        <f>IFERROR(VLOOKUP($A109,SETA!$A$2:$BB$840,AI$13,FALSE),"")</f>
        <v/>
      </c>
      <c r="AJ109" s="81" t="str">
        <f>IFERROR(VLOOKUP($A109,SETA!$A$2:$BB$840,AJ$13,FALSE),"")</f>
        <v/>
      </c>
      <c r="AK109" s="81" t="str">
        <f>IFERROR(VLOOKUP($A109,SETA!$A$2:$BB$840,AK$13,FALSE),"")</f>
        <v/>
      </c>
      <c r="AL109" s="81" t="str">
        <f>IFERROR(VLOOKUP($A109,SETA!$A$2:$BB$840,AL$13,FALSE),"")</f>
        <v/>
      </c>
      <c r="AM109" s="81" t="str">
        <f>IFERROR(VLOOKUP($A109,SETA!$A$2:$BB$840,AM$13,FALSE),"")</f>
        <v/>
      </c>
      <c r="AN109" s="81" t="str">
        <f>IFERROR(VLOOKUP($A109,SETA!$A$2:$BB$840,AN$13,FALSE),"")</f>
        <v/>
      </c>
      <c r="AO109" s="81" t="str">
        <f>IFERROR(VLOOKUP($A109,SETA!$A$2:$BB$840,AO$13,FALSE),"")</f>
        <v/>
      </c>
      <c r="AP109" s="81" t="str">
        <f>IFERROR(VLOOKUP($A109,SETA!$A$2:$BB$840,AP$13,FALSE),"")</f>
        <v/>
      </c>
      <c r="AQ109" s="81" t="str">
        <f>IFERROR(VLOOKUP($A109,SETA!$A$2:$BB$840,AQ$13,FALSE),"")</f>
        <v/>
      </c>
      <c r="AR109" s="82" t="str">
        <f>IFERROR(VLOOKUP($A109,SETA!$A$2:$BB$840,AR$13,FALSE),"")</f>
        <v/>
      </c>
      <c r="AS109" s="81" t="str">
        <f>IFERROR(VLOOKUP($A109,SETA!$A$2:$BB$840,AS$13,FALSE),"")</f>
        <v/>
      </c>
      <c r="AW109">
        <f t="shared" si="41"/>
        <v>0</v>
      </c>
      <c r="AX109" s="6">
        <f t="shared" si="32"/>
        <v>0</v>
      </c>
      <c r="AY109" s="6">
        <f t="shared" si="33"/>
        <v>0</v>
      </c>
      <c r="AZ109" t="str">
        <f t="shared" si="34"/>
        <v>OK</v>
      </c>
    </row>
    <row r="110" spans="1:52" x14ac:dyDescent="0.25">
      <c r="B110" s="81" t="str">
        <f>IFERROR(VLOOKUP($A110,SETA!$A$2:$BB$840,B$13,FALSE),"")</f>
        <v/>
      </c>
      <c r="C110" s="81" t="str">
        <f>IFERROR(VLOOKUP($A110,SETA!$A$2:$BB$840,C$13,FALSE),"")</f>
        <v/>
      </c>
      <c r="D110" s="81" t="str">
        <f>IFERROR(VLOOKUP($A110,SETA!$A$2:$BB$840,D$13,FALSE),"")</f>
        <v/>
      </c>
      <c r="E110" s="131"/>
      <c r="F110" s="132"/>
      <c r="G110" s="132"/>
      <c r="H110" s="133"/>
      <c r="I110" s="133"/>
      <c r="J110" s="118"/>
      <c r="K110" s="121"/>
      <c r="L110" s="122"/>
      <c r="M110" s="122"/>
      <c r="N110" s="67"/>
      <c r="O110" s="67"/>
      <c r="P110" s="117"/>
      <c r="Q110" s="99" t="str">
        <f t="shared" si="35"/>
        <v/>
      </c>
      <c r="R110" s="100" t="str">
        <f t="shared" si="36"/>
        <v/>
      </c>
      <c r="S110" s="100" t="str">
        <f t="shared" si="37"/>
        <v/>
      </c>
      <c r="T110" s="100" t="str">
        <f t="shared" si="38"/>
        <v/>
      </c>
      <c r="U110" s="100" t="str">
        <f t="shared" si="39"/>
        <v/>
      </c>
      <c r="V110" s="101" t="str">
        <f t="shared" si="40"/>
        <v/>
      </c>
      <c r="W110" s="95" t="str">
        <f t="shared" si="26"/>
        <v/>
      </c>
      <c r="X110" s="95" t="str">
        <f t="shared" si="27"/>
        <v/>
      </c>
      <c r="Y110" s="95" t="str">
        <f t="shared" si="28"/>
        <v/>
      </c>
      <c r="Z110" s="95" t="str">
        <f t="shared" si="29"/>
        <v/>
      </c>
      <c r="AA110" s="95" t="str">
        <f t="shared" si="30"/>
        <v/>
      </c>
      <c r="AB110" s="95" t="str">
        <f t="shared" si="31"/>
        <v/>
      </c>
      <c r="AC110" s="95" t="str">
        <f>IFERROR(VLOOKUP($A110,SETA!$A$2:$BB$840,AC$13,FALSE),"")</f>
        <v/>
      </c>
      <c r="AD110" s="95" t="str">
        <f>IFERROR(VLOOKUP($A110,SETA!$A$2:$BB$840,AD$13,FALSE),"")</f>
        <v/>
      </c>
      <c r="AE110" s="95" t="str">
        <f>IFERROR(VLOOKUP($A110,SETA!$A$2:$BB$840,AE$13,FALSE),"")</f>
        <v/>
      </c>
      <c r="AF110" s="81" t="str">
        <f>IFERROR(VLOOKUP($A110,SETA!$A$2:$BB$840,AF$13,FALSE),"")</f>
        <v/>
      </c>
      <c r="AG110" s="81" t="str">
        <f>IFERROR(VLOOKUP($A110,SETA!$A$2:$BB$840,AG$13,FALSE),"")</f>
        <v/>
      </c>
      <c r="AH110" s="81" t="str">
        <f>IFERROR(VLOOKUP($A110,SETA!$A$2:$BB$840,AH$13,FALSE),"")</f>
        <v/>
      </c>
      <c r="AI110" s="81" t="str">
        <f>IFERROR(VLOOKUP($A110,SETA!$A$2:$BB$840,AI$13,FALSE),"")</f>
        <v/>
      </c>
      <c r="AJ110" s="81" t="str">
        <f>IFERROR(VLOOKUP($A110,SETA!$A$2:$BB$840,AJ$13,FALSE),"")</f>
        <v/>
      </c>
      <c r="AK110" s="81" t="str">
        <f>IFERROR(VLOOKUP($A110,SETA!$A$2:$BB$840,AK$13,FALSE),"")</f>
        <v/>
      </c>
      <c r="AL110" s="81" t="str">
        <f>IFERROR(VLOOKUP($A110,SETA!$A$2:$BB$840,AL$13,FALSE),"")</f>
        <v/>
      </c>
      <c r="AM110" s="81" t="str">
        <f>IFERROR(VLOOKUP($A110,SETA!$A$2:$BB$840,AM$13,FALSE),"")</f>
        <v/>
      </c>
      <c r="AN110" s="81" t="str">
        <f>IFERROR(VLOOKUP($A110,SETA!$A$2:$BB$840,AN$13,FALSE),"")</f>
        <v/>
      </c>
      <c r="AO110" s="81" t="str">
        <f>IFERROR(VLOOKUP($A110,SETA!$A$2:$BB$840,AO$13,FALSE),"")</f>
        <v/>
      </c>
      <c r="AP110" s="81" t="str">
        <f>IFERROR(VLOOKUP($A110,SETA!$A$2:$BB$840,AP$13,FALSE),"")</f>
        <v/>
      </c>
      <c r="AQ110" s="81" t="str">
        <f>IFERROR(VLOOKUP($A110,SETA!$A$2:$BB$840,AQ$13,FALSE),"")</f>
        <v/>
      </c>
      <c r="AR110" s="82" t="str">
        <f>IFERROR(VLOOKUP($A110,SETA!$A$2:$BB$840,AR$13,FALSE),"")</f>
        <v/>
      </c>
      <c r="AS110" s="81" t="str">
        <f>IFERROR(VLOOKUP($A110,SETA!$A$2:$BB$840,AS$13,FALSE),"")</f>
        <v/>
      </c>
      <c r="AW110">
        <f t="shared" si="41"/>
        <v>0</v>
      </c>
      <c r="AX110" s="6">
        <f t="shared" si="32"/>
        <v>0</v>
      </c>
      <c r="AY110" s="6">
        <f t="shared" si="33"/>
        <v>0</v>
      </c>
      <c r="AZ110" t="str">
        <f t="shared" si="34"/>
        <v>OK</v>
      </c>
    </row>
    <row r="111" spans="1:52" x14ac:dyDescent="0.25">
      <c r="B111" s="81" t="str">
        <f>IFERROR(VLOOKUP($A111,SETA!$A$2:$BB$840,B$13,FALSE),"")</f>
        <v/>
      </c>
      <c r="C111" s="81" t="str">
        <f>IFERROR(VLOOKUP($A111,SETA!$A$2:$BB$840,C$13,FALSE),"")</f>
        <v/>
      </c>
      <c r="D111" s="81" t="str">
        <f>IFERROR(VLOOKUP($A111,SETA!$A$2:$BB$840,D$13,FALSE),"")</f>
        <v/>
      </c>
      <c r="E111" s="131"/>
      <c r="F111" s="132"/>
      <c r="G111" s="132"/>
      <c r="H111" s="133"/>
      <c r="I111" s="133"/>
      <c r="J111" s="118"/>
      <c r="K111" s="121"/>
      <c r="L111" s="122"/>
      <c r="M111" s="122"/>
      <c r="N111" s="67"/>
      <c r="O111" s="67"/>
      <c r="P111" s="117"/>
      <c r="Q111" s="99" t="str">
        <f t="shared" si="35"/>
        <v/>
      </c>
      <c r="R111" s="100" t="str">
        <f t="shared" si="36"/>
        <v/>
      </c>
      <c r="S111" s="100" t="str">
        <f t="shared" si="37"/>
        <v/>
      </c>
      <c r="T111" s="100" t="str">
        <f t="shared" si="38"/>
        <v/>
      </c>
      <c r="U111" s="100" t="str">
        <f t="shared" si="39"/>
        <v/>
      </c>
      <c r="V111" s="101" t="str">
        <f t="shared" si="40"/>
        <v/>
      </c>
      <c r="W111" s="95" t="str">
        <f t="shared" si="26"/>
        <v/>
      </c>
      <c r="X111" s="95" t="str">
        <f t="shared" si="27"/>
        <v/>
      </c>
      <c r="Y111" s="95" t="str">
        <f t="shared" si="28"/>
        <v/>
      </c>
      <c r="Z111" s="95" t="str">
        <f t="shared" si="29"/>
        <v/>
      </c>
      <c r="AA111" s="95" t="str">
        <f t="shared" si="30"/>
        <v/>
      </c>
      <c r="AB111" s="95" t="str">
        <f t="shared" si="31"/>
        <v/>
      </c>
      <c r="AC111" s="95" t="str">
        <f>IFERROR(VLOOKUP($A111,SETA!$A$2:$BB$840,AC$13,FALSE),"")</f>
        <v/>
      </c>
      <c r="AD111" s="95" t="str">
        <f>IFERROR(VLOOKUP($A111,SETA!$A$2:$BB$840,AD$13,FALSE),"")</f>
        <v/>
      </c>
      <c r="AE111" s="95" t="str">
        <f>IFERROR(VLOOKUP($A111,SETA!$A$2:$BB$840,AE$13,FALSE),"")</f>
        <v/>
      </c>
      <c r="AF111" s="81" t="str">
        <f>IFERROR(VLOOKUP($A111,SETA!$A$2:$BB$840,AF$13,FALSE),"")</f>
        <v/>
      </c>
      <c r="AG111" s="81" t="str">
        <f>IFERROR(VLOOKUP($A111,SETA!$A$2:$BB$840,AG$13,FALSE),"")</f>
        <v/>
      </c>
      <c r="AH111" s="81" t="str">
        <f>IFERROR(VLOOKUP($A111,SETA!$A$2:$BB$840,AH$13,FALSE),"")</f>
        <v/>
      </c>
      <c r="AI111" s="81" t="str">
        <f>IFERROR(VLOOKUP($A111,SETA!$A$2:$BB$840,AI$13,FALSE),"")</f>
        <v/>
      </c>
      <c r="AJ111" s="81" t="str">
        <f>IFERROR(VLOOKUP($A111,SETA!$A$2:$BB$840,AJ$13,FALSE),"")</f>
        <v/>
      </c>
      <c r="AK111" s="81" t="str">
        <f>IFERROR(VLOOKUP($A111,SETA!$A$2:$BB$840,AK$13,FALSE),"")</f>
        <v/>
      </c>
      <c r="AL111" s="81" t="str">
        <f>IFERROR(VLOOKUP($A111,SETA!$A$2:$BB$840,AL$13,FALSE),"")</f>
        <v/>
      </c>
      <c r="AM111" s="81" t="str">
        <f>IFERROR(VLOOKUP($A111,SETA!$A$2:$BB$840,AM$13,FALSE),"")</f>
        <v/>
      </c>
      <c r="AN111" s="81" t="str">
        <f>IFERROR(VLOOKUP($A111,SETA!$A$2:$BB$840,AN$13,FALSE),"")</f>
        <v/>
      </c>
      <c r="AO111" s="81" t="str">
        <f>IFERROR(VLOOKUP($A111,SETA!$A$2:$BB$840,AO$13,FALSE),"")</f>
        <v/>
      </c>
      <c r="AP111" s="81" t="str">
        <f>IFERROR(VLOOKUP($A111,SETA!$A$2:$BB$840,AP$13,FALSE),"")</f>
        <v/>
      </c>
      <c r="AQ111" s="81" t="str">
        <f>IFERROR(VLOOKUP($A111,SETA!$A$2:$BB$840,AQ$13,FALSE),"")</f>
        <v/>
      </c>
      <c r="AR111" s="82" t="str">
        <f>IFERROR(VLOOKUP($A111,SETA!$A$2:$BB$840,AR$13,FALSE),"")</f>
        <v/>
      </c>
      <c r="AS111" s="81" t="str">
        <f>IFERROR(VLOOKUP($A111,SETA!$A$2:$BB$840,AS$13,FALSE),"")</f>
        <v/>
      </c>
      <c r="AW111">
        <f t="shared" si="41"/>
        <v>0</v>
      </c>
      <c r="AX111" s="6">
        <f t="shared" si="32"/>
        <v>0</v>
      </c>
      <c r="AY111" s="6">
        <f t="shared" si="33"/>
        <v>0</v>
      </c>
      <c r="AZ111" t="str">
        <f t="shared" si="34"/>
        <v>OK</v>
      </c>
    </row>
    <row r="112" spans="1:52" x14ac:dyDescent="0.25">
      <c r="B112" s="81" t="str">
        <f>IFERROR(VLOOKUP($A112,SETA!$A$2:$BB$840,B$13,FALSE),"")</f>
        <v/>
      </c>
      <c r="C112" s="81" t="str">
        <f>IFERROR(VLOOKUP($A112,SETA!$A$2:$BB$840,C$13,FALSE),"")</f>
        <v/>
      </c>
      <c r="D112" s="81" t="str">
        <f>IFERROR(VLOOKUP($A112,SETA!$A$2:$BB$840,D$13,FALSE),"")</f>
        <v/>
      </c>
      <c r="E112" s="131"/>
      <c r="F112" s="132"/>
      <c r="G112" s="132"/>
      <c r="H112" s="133"/>
      <c r="I112" s="133"/>
      <c r="J112" s="118"/>
      <c r="K112" s="121"/>
      <c r="L112" s="122"/>
      <c r="M112" s="122"/>
      <c r="N112" s="67"/>
      <c r="O112" s="67"/>
      <c r="P112" s="117"/>
      <c r="Q112" s="99" t="str">
        <f t="shared" si="35"/>
        <v/>
      </c>
      <c r="R112" s="100" t="str">
        <f t="shared" si="36"/>
        <v/>
      </c>
      <c r="S112" s="100" t="str">
        <f t="shared" si="37"/>
        <v/>
      </c>
      <c r="T112" s="100" t="str">
        <f t="shared" si="38"/>
        <v/>
      </c>
      <c r="U112" s="100" t="str">
        <f t="shared" si="39"/>
        <v/>
      </c>
      <c r="V112" s="101" t="str">
        <f t="shared" si="40"/>
        <v/>
      </c>
      <c r="W112" s="95" t="str">
        <f t="shared" si="26"/>
        <v/>
      </c>
      <c r="X112" s="95" t="str">
        <f t="shared" si="27"/>
        <v/>
      </c>
      <c r="Y112" s="95" t="str">
        <f t="shared" si="28"/>
        <v/>
      </c>
      <c r="Z112" s="95" t="str">
        <f t="shared" si="29"/>
        <v/>
      </c>
      <c r="AA112" s="95" t="str">
        <f t="shared" si="30"/>
        <v/>
      </c>
      <c r="AB112" s="95" t="str">
        <f t="shared" si="31"/>
        <v/>
      </c>
      <c r="AC112" s="95" t="str">
        <f>IFERROR(VLOOKUP($A112,SETA!$A$2:$BB$840,AC$13,FALSE),"")</f>
        <v/>
      </c>
      <c r="AD112" s="95" t="str">
        <f>IFERROR(VLOOKUP($A112,SETA!$A$2:$BB$840,AD$13,FALSE),"")</f>
        <v/>
      </c>
      <c r="AE112" s="95" t="str">
        <f>IFERROR(VLOOKUP($A112,SETA!$A$2:$BB$840,AE$13,FALSE),"")</f>
        <v/>
      </c>
      <c r="AF112" s="81" t="str">
        <f>IFERROR(VLOOKUP($A112,SETA!$A$2:$BB$840,AF$13,FALSE),"")</f>
        <v/>
      </c>
      <c r="AG112" s="81" t="str">
        <f>IFERROR(VLOOKUP($A112,SETA!$A$2:$BB$840,AG$13,FALSE),"")</f>
        <v/>
      </c>
      <c r="AH112" s="81" t="str">
        <f>IFERROR(VLOOKUP($A112,SETA!$A$2:$BB$840,AH$13,FALSE),"")</f>
        <v/>
      </c>
      <c r="AI112" s="81" t="str">
        <f>IFERROR(VLOOKUP($A112,SETA!$A$2:$BB$840,AI$13,FALSE),"")</f>
        <v/>
      </c>
      <c r="AJ112" s="81" t="str">
        <f>IFERROR(VLOOKUP($A112,SETA!$A$2:$BB$840,AJ$13,FALSE),"")</f>
        <v/>
      </c>
      <c r="AK112" s="81" t="str">
        <f>IFERROR(VLOOKUP($A112,SETA!$A$2:$BB$840,AK$13,FALSE),"")</f>
        <v/>
      </c>
      <c r="AL112" s="81" t="str">
        <f>IFERROR(VLOOKUP($A112,SETA!$A$2:$BB$840,AL$13,FALSE),"")</f>
        <v/>
      </c>
      <c r="AM112" s="81" t="str">
        <f>IFERROR(VLOOKUP($A112,SETA!$A$2:$BB$840,AM$13,FALSE),"")</f>
        <v/>
      </c>
      <c r="AN112" s="81" t="str">
        <f>IFERROR(VLOOKUP($A112,SETA!$A$2:$BB$840,AN$13,FALSE),"")</f>
        <v/>
      </c>
      <c r="AO112" s="81" t="str">
        <f>IFERROR(VLOOKUP($A112,SETA!$A$2:$BB$840,AO$13,FALSE),"")</f>
        <v/>
      </c>
      <c r="AP112" s="81" t="str">
        <f>IFERROR(VLOOKUP($A112,SETA!$A$2:$BB$840,AP$13,FALSE),"")</f>
        <v/>
      </c>
      <c r="AQ112" s="81" t="str">
        <f>IFERROR(VLOOKUP($A112,SETA!$A$2:$BB$840,AQ$13,FALSE),"")</f>
        <v/>
      </c>
      <c r="AR112" s="82" t="str">
        <f>IFERROR(VLOOKUP($A112,SETA!$A$2:$BB$840,AR$13,FALSE),"")</f>
        <v/>
      </c>
      <c r="AS112" s="81" t="str">
        <f>IFERROR(VLOOKUP($A112,SETA!$A$2:$BB$840,AS$13,FALSE),"")</f>
        <v/>
      </c>
      <c r="AW112">
        <f t="shared" si="41"/>
        <v>0</v>
      </c>
      <c r="AX112" s="6">
        <f t="shared" si="32"/>
        <v>0</v>
      </c>
      <c r="AY112" s="6">
        <f t="shared" si="33"/>
        <v>0</v>
      </c>
      <c r="AZ112" t="str">
        <f t="shared" si="34"/>
        <v>OK</v>
      </c>
    </row>
    <row r="113" spans="1:52" x14ac:dyDescent="0.25">
      <c r="B113" s="81" t="str">
        <f>IFERROR(VLOOKUP($A113,SETA!$A$2:$BB$840,B$13,FALSE),"")</f>
        <v/>
      </c>
      <c r="C113" s="81" t="str">
        <f>IFERROR(VLOOKUP($A113,SETA!$A$2:$BB$840,C$13,FALSE),"")</f>
        <v/>
      </c>
      <c r="D113" s="81" t="str">
        <f>IFERROR(VLOOKUP($A113,SETA!$A$2:$BB$840,D$13,FALSE),"")</f>
        <v/>
      </c>
      <c r="E113" s="131"/>
      <c r="F113" s="132"/>
      <c r="G113" s="132"/>
      <c r="H113" s="133"/>
      <c r="I113" s="133"/>
      <c r="J113" s="118"/>
      <c r="K113" s="121"/>
      <c r="L113" s="122"/>
      <c r="M113" s="122"/>
      <c r="N113" s="67"/>
      <c r="O113" s="67"/>
      <c r="P113" s="117"/>
      <c r="Q113" s="99" t="str">
        <f t="shared" si="35"/>
        <v/>
      </c>
      <c r="R113" s="100" t="str">
        <f t="shared" si="36"/>
        <v/>
      </c>
      <c r="S113" s="100" t="str">
        <f t="shared" si="37"/>
        <v/>
      </c>
      <c r="T113" s="100" t="str">
        <f t="shared" si="38"/>
        <v/>
      </c>
      <c r="U113" s="100" t="str">
        <f t="shared" si="39"/>
        <v/>
      </c>
      <c r="V113" s="101" t="str">
        <f t="shared" si="40"/>
        <v/>
      </c>
      <c r="W113" s="95" t="str">
        <f t="shared" si="26"/>
        <v/>
      </c>
      <c r="X113" s="95" t="str">
        <f t="shared" si="27"/>
        <v/>
      </c>
      <c r="Y113" s="95" t="str">
        <f t="shared" si="28"/>
        <v/>
      </c>
      <c r="Z113" s="95" t="str">
        <f t="shared" si="29"/>
        <v/>
      </c>
      <c r="AA113" s="95" t="str">
        <f t="shared" si="30"/>
        <v/>
      </c>
      <c r="AB113" s="95" t="str">
        <f t="shared" si="31"/>
        <v/>
      </c>
      <c r="AC113" s="95" t="str">
        <f>IFERROR(VLOOKUP($A113,SETA!$A$2:$BB$840,AC$13,FALSE),"")</f>
        <v/>
      </c>
      <c r="AD113" s="95" t="str">
        <f>IFERROR(VLOOKUP($A113,SETA!$A$2:$BB$840,AD$13,FALSE),"")</f>
        <v/>
      </c>
      <c r="AE113" s="95" t="str">
        <f>IFERROR(VLOOKUP($A113,SETA!$A$2:$BB$840,AE$13,FALSE),"")</f>
        <v/>
      </c>
      <c r="AF113" s="81" t="str">
        <f>IFERROR(VLOOKUP($A113,SETA!$A$2:$BB$840,AF$13,FALSE),"")</f>
        <v/>
      </c>
      <c r="AG113" s="81" t="str">
        <f>IFERROR(VLOOKUP($A113,SETA!$A$2:$BB$840,AG$13,FALSE),"")</f>
        <v/>
      </c>
      <c r="AH113" s="81" t="str">
        <f>IFERROR(VLOOKUP($A113,SETA!$A$2:$BB$840,AH$13,FALSE),"")</f>
        <v/>
      </c>
      <c r="AI113" s="81" t="str">
        <f>IFERROR(VLOOKUP($A113,SETA!$A$2:$BB$840,AI$13,FALSE),"")</f>
        <v/>
      </c>
      <c r="AJ113" s="81" t="str">
        <f>IFERROR(VLOOKUP($A113,SETA!$A$2:$BB$840,AJ$13,FALSE),"")</f>
        <v/>
      </c>
      <c r="AK113" s="81" t="str">
        <f>IFERROR(VLOOKUP($A113,SETA!$A$2:$BB$840,AK$13,FALSE),"")</f>
        <v/>
      </c>
      <c r="AL113" s="81" t="str">
        <f>IFERROR(VLOOKUP($A113,SETA!$A$2:$BB$840,AL$13,FALSE),"")</f>
        <v/>
      </c>
      <c r="AM113" s="81" t="str">
        <f>IFERROR(VLOOKUP($A113,SETA!$A$2:$BB$840,AM$13,FALSE),"")</f>
        <v/>
      </c>
      <c r="AN113" s="81" t="str">
        <f>IFERROR(VLOOKUP($A113,SETA!$A$2:$BB$840,AN$13,FALSE),"")</f>
        <v/>
      </c>
      <c r="AO113" s="81" t="str">
        <f>IFERROR(VLOOKUP($A113,SETA!$A$2:$BB$840,AO$13,FALSE),"")</f>
        <v/>
      </c>
      <c r="AP113" s="81" t="str">
        <f>IFERROR(VLOOKUP($A113,SETA!$A$2:$BB$840,AP$13,FALSE),"")</f>
        <v/>
      </c>
      <c r="AQ113" s="81" t="str">
        <f>IFERROR(VLOOKUP($A113,SETA!$A$2:$BB$840,AQ$13,FALSE),"")</f>
        <v/>
      </c>
      <c r="AR113" s="82" t="str">
        <f>IFERROR(VLOOKUP($A113,SETA!$A$2:$BB$840,AR$13,FALSE),"")</f>
        <v/>
      </c>
      <c r="AS113" s="81" t="str">
        <f>IFERROR(VLOOKUP($A113,SETA!$A$2:$BB$840,AS$13,FALSE),"")</f>
        <v/>
      </c>
      <c r="AW113">
        <f t="shared" si="41"/>
        <v>0</v>
      </c>
      <c r="AX113" s="6">
        <f t="shared" si="32"/>
        <v>0</v>
      </c>
      <c r="AY113" s="6">
        <f t="shared" si="33"/>
        <v>0</v>
      </c>
      <c r="AZ113" t="str">
        <f t="shared" si="34"/>
        <v>OK</v>
      </c>
    </row>
    <row r="114" spans="1:52" x14ac:dyDescent="0.25">
      <c r="B114" s="81" t="str">
        <f>IFERROR(VLOOKUP($A114,SETA!$A$2:$BB$840,B$13,FALSE),"")</f>
        <v/>
      </c>
      <c r="C114" s="81" t="str">
        <f>IFERROR(VLOOKUP($A114,SETA!$A$2:$BB$840,C$13,FALSE),"")</f>
        <v/>
      </c>
      <c r="D114" s="81" t="str">
        <f>IFERROR(VLOOKUP($A114,SETA!$A$2:$BB$840,D$13,FALSE),"")</f>
        <v/>
      </c>
      <c r="E114" s="131"/>
      <c r="F114" s="132"/>
      <c r="G114" s="132"/>
      <c r="H114" s="133"/>
      <c r="I114" s="133"/>
      <c r="J114" s="118"/>
      <c r="K114" s="121"/>
      <c r="L114" s="122"/>
      <c r="M114" s="122"/>
      <c r="N114" s="67"/>
      <c r="O114" s="67"/>
      <c r="P114" s="117"/>
      <c r="Q114" s="99" t="str">
        <f t="shared" si="35"/>
        <v/>
      </c>
      <c r="R114" s="100" t="str">
        <f t="shared" si="36"/>
        <v/>
      </c>
      <c r="S114" s="100" t="str">
        <f t="shared" si="37"/>
        <v/>
      </c>
      <c r="T114" s="100" t="str">
        <f t="shared" si="38"/>
        <v/>
      </c>
      <c r="U114" s="100" t="str">
        <f t="shared" si="39"/>
        <v/>
      </c>
      <c r="V114" s="101" t="str">
        <f t="shared" si="40"/>
        <v/>
      </c>
      <c r="W114" s="95" t="str">
        <f t="shared" si="26"/>
        <v/>
      </c>
      <c r="X114" s="95" t="str">
        <f t="shared" si="27"/>
        <v/>
      </c>
      <c r="Y114" s="95" t="str">
        <f t="shared" si="28"/>
        <v/>
      </c>
      <c r="Z114" s="95" t="str">
        <f t="shared" si="29"/>
        <v/>
      </c>
      <c r="AA114" s="95" t="str">
        <f t="shared" si="30"/>
        <v/>
      </c>
      <c r="AB114" s="95" t="str">
        <f t="shared" si="31"/>
        <v/>
      </c>
      <c r="AC114" s="95" t="str">
        <f>IFERROR(VLOOKUP($A114,SETA!$A$2:$BB$840,AC$13,FALSE),"")</f>
        <v/>
      </c>
      <c r="AD114" s="95" t="str">
        <f>IFERROR(VLOOKUP($A114,SETA!$A$2:$BB$840,AD$13,FALSE),"")</f>
        <v/>
      </c>
      <c r="AE114" s="95" t="str">
        <f>IFERROR(VLOOKUP($A114,SETA!$A$2:$BB$840,AE$13,FALSE),"")</f>
        <v/>
      </c>
      <c r="AF114" s="81" t="str">
        <f>IFERROR(VLOOKUP($A114,SETA!$A$2:$BB$840,AF$13,FALSE),"")</f>
        <v/>
      </c>
      <c r="AG114" s="81" t="str">
        <f>IFERROR(VLOOKUP($A114,SETA!$A$2:$BB$840,AG$13,FALSE),"")</f>
        <v/>
      </c>
      <c r="AH114" s="81" t="str">
        <f>IFERROR(VLOOKUP($A114,SETA!$A$2:$BB$840,AH$13,FALSE),"")</f>
        <v/>
      </c>
      <c r="AI114" s="81" t="str">
        <f>IFERROR(VLOOKUP($A114,SETA!$A$2:$BB$840,AI$13,FALSE),"")</f>
        <v/>
      </c>
      <c r="AJ114" s="81" t="str">
        <f>IFERROR(VLOOKUP($A114,SETA!$A$2:$BB$840,AJ$13,FALSE),"")</f>
        <v/>
      </c>
      <c r="AK114" s="81" t="str">
        <f>IFERROR(VLOOKUP($A114,SETA!$A$2:$BB$840,AK$13,FALSE),"")</f>
        <v/>
      </c>
      <c r="AL114" s="81" t="str">
        <f>IFERROR(VLOOKUP($A114,SETA!$A$2:$BB$840,AL$13,FALSE),"")</f>
        <v/>
      </c>
      <c r="AM114" s="81" t="str">
        <f>IFERROR(VLOOKUP($A114,SETA!$A$2:$BB$840,AM$13,FALSE),"")</f>
        <v/>
      </c>
      <c r="AN114" s="81" t="str">
        <f>IFERROR(VLOOKUP($A114,SETA!$A$2:$BB$840,AN$13,FALSE),"")</f>
        <v/>
      </c>
      <c r="AO114" s="81" t="str">
        <f>IFERROR(VLOOKUP($A114,SETA!$A$2:$BB$840,AO$13,FALSE),"")</f>
        <v/>
      </c>
      <c r="AP114" s="81" t="str">
        <f>IFERROR(VLOOKUP($A114,SETA!$A$2:$BB$840,AP$13,FALSE),"")</f>
        <v/>
      </c>
      <c r="AQ114" s="81" t="str">
        <f>IFERROR(VLOOKUP($A114,SETA!$A$2:$BB$840,AQ$13,FALSE),"")</f>
        <v/>
      </c>
      <c r="AR114" s="82" t="str">
        <f>IFERROR(VLOOKUP($A114,SETA!$A$2:$BB$840,AR$13,FALSE),"")</f>
        <v/>
      </c>
      <c r="AS114" s="81" t="str">
        <f>IFERROR(VLOOKUP($A114,SETA!$A$2:$BB$840,AS$13,FALSE),"")</f>
        <v/>
      </c>
      <c r="AW114">
        <f t="shared" si="41"/>
        <v>0</v>
      </c>
      <c r="AX114" s="6">
        <f t="shared" si="32"/>
        <v>0</v>
      </c>
      <c r="AY114" s="6">
        <f t="shared" si="33"/>
        <v>0</v>
      </c>
      <c r="AZ114" t="str">
        <f t="shared" si="34"/>
        <v>OK</v>
      </c>
    </row>
    <row r="115" spans="1:52" x14ac:dyDescent="0.25">
      <c r="B115" s="81" t="str">
        <f>IFERROR(VLOOKUP($A115,SETA!$A$2:$BB$840,B$13,FALSE),"")</f>
        <v/>
      </c>
      <c r="C115" s="81" t="str">
        <f>IFERROR(VLOOKUP($A115,SETA!$A$2:$BB$840,C$13,FALSE),"")</f>
        <v/>
      </c>
      <c r="D115" s="81" t="str">
        <f>IFERROR(VLOOKUP($A115,SETA!$A$2:$BB$840,D$13,FALSE),"")</f>
        <v/>
      </c>
      <c r="E115" s="131"/>
      <c r="F115" s="132"/>
      <c r="G115" s="132"/>
      <c r="H115" s="133"/>
      <c r="I115" s="133"/>
      <c r="J115" s="118"/>
      <c r="K115" s="121"/>
      <c r="L115" s="122"/>
      <c r="M115" s="122"/>
      <c r="N115" s="67"/>
      <c r="O115" s="67"/>
      <c r="P115" s="117"/>
      <c r="Q115" s="99" t="str">
        <f t="shared" si="35"/>
        <v/>
      </c>
      <c r="R115" s="100" t="str">
        <f t="shared" si="36"/>
        <v/>
      </c>
      <c r="S115" s="100" t="str">
        <f t="shared" si="37"/>
        <v/>
      </c>
      <c r="T115" s="100" t="str">
        <f t="shared" si="38"/>
        <v/>
      </c>
      <c r="U115" s="100" t="str">
        <f t="shared" si="39"/>
        <v/>
      </c>
      <c r="V115" s="101" t="str">
        <f t="shared" si="40"/>
        <v/>
      </c>
      <c r="W115" s="95" t="str">
        <f t="shared" si="26"/>
        <v/>
      </c>
      <c r="X115" s="95" t="str">
        <f t="shared" si="27"/>
        <v/>
      </c>
      <c r="Y115" s="95" t="str">
        <f t="shared" si="28"/>
        <v/>
      </c>
      <c r="Z115" s="95" t="str">
        <f t="shared" si="29"/>
        <v/>
      </c>
      <c r="AA115" s="95" t="str">
        <f t="shared" si="30"/>
        <v/>
      </c>
      <c r="AB115" s="95" t="str">
        <f t="shared" si="31"/>
        <v/>
      </c>
      <c r="AC115" s="95" t="str">
        <f>IFERROR(VLOOKUP($A115,SETA!$A$2:$BB$840,AC$13,FALSE),"")</f>
        <v/>
      </c>
      <c r="AD115" s="95" t="str">
        <f>IFERROR(VLOOKUP($A115,SETA!$A$2:$BB$840,AD$13,FALSE),"")</f>
        <v/>
      </c>
      <c r="AE115" s="95" t="str">
        <f>IFERROR(VLOOKUP($A115,SETA!$A$2:$BB$840,AE$13,FALSE),"")</f>
        <v/>
      </c>
      <c r="AF115" s="81" t="str">
        <f>IFERROR(VLOOKUP($A115,SETA!$A$2:$BB$840,AF$13,FALSE),"")</f>
        <v/>
      </c>
      <c r="AG115" s="81" t="str">
        <f>IFERROR(VLOOKUP($A115,SETA!$A$2:$BB$840,AG$13,FALSE),"")</f>
        <v/>
      </c>
      <c r="AH115" s="81" t="str">
        <f>IFERROR(VLOOKUP($A115,SETA!$A$2:$BB$840,AH$13,FALSE),"")</f>
        <v/>
      </c>
      <c r="AI115" s="81" t="str">
        <f>IFERROR(VLOOKUP($A115,SETA!$A$2:$BB$840,AI$13,FALSE),"")</f>
        <v/>
      </c>
      <c r="AJ115" s="81" t="str">
        <f>IFERROR(VLOOKUP($A115,SETA!$A$2:$BB$840,AJ$13,FALSE),"")</f>
        <v/>
      </c>
      <c r="AK115" s="81" t="str">
        <f>IFERROR(VLOOKUP($A115,SETA!$A$2:$BB$840,AK$13,FALSE),"")</f>
        <v/>
      </c>
      <c r="AL115" s="81" t="str">
        <f>IFERROR(VLOOKUP($A115,SETA!$A$2:$BB$840,AL$13,FALSE),"")</f>
        <v/>
      </c>
      <c r="AM115" s="81" t="str">
        <f>IFERROR(VLOOKUP($A115,SETA!$A$2:$BB$840,AM$13,FALSE),"")</f>
        <v/>
      </c>
      <c r="AN115" s="81" t="str">
        <f>IFERROR(VLOOKUP($A115,SETA!$A$2:$BB$840,AN$13,FALSE),"")</f>
        <v/>
      </c>
      <c r="AO115" s="81" t="str">
        <f>IFERROR(VLOOKUP($A115,SETA!$A$2:$BB$840,AO$13,FALSE),"")</f>
        <v/>
      </c>
      <c r="AP115" s="81" t="str">
        <f>IFERROR(VLOOKUP($A115,SETA!$A$2:$BB$840,AP$13,FALSE),"")</f>
        <v/>
      </c>
      <c r="AQ115" s="81" t="str">
        <f>IFERROR(VLOOKUP($A115,SETA!$A$2:$BB$840,AQ$13,FALSE),"")</f>
        <v/>
      </c>
      <c r="AR115" s="82" t="str">
        <f>IFERROR(VLOOKUP($A115,SETA!$A$2:$BB$840,AR$13,FALSE),"")</f>
        <v/>
      </c>
      <c r="AS115" s="81" t="str">
        <f>IFERROR(VLOOKUP($A115,SETA!$A$2:$BB$840,AS$13,FALSE),"")</f>
        <v/>
      </c>
      <c r="AW115">
        <f t="shared" si="41"/>
        <v>0</v>
      </c>
      <c r="AX115" s="6">
        <f t="shared" si="32"/>
        <v>0</v>
      </c>
      <c r="AY115" s="6">
        <f t="shared" si="33"/>
        <v>0</v>
      </c>
      <c r="AZ115" t="str">
        <f t="shared" si="34"/>
        <v>OK</v>
      </c>
    </row>
    <row r="116" spans="1:52" x14ac:dyDescent="0.25">
      <c r="B116" s="81" t="str">
        <f>IFERROR(VLOOKUP($A116,SETA!$A$2:$BB$840,B$13,FALSE),"")</f>
        <v/>
      </c>
      <c r="C116" s="81" t="str">
        <f>IFERROR(VLOOKUP($A116,SETA!$A$2:$BB$840,C$13,FALSE),"")</f>
        <v/>
      </c>
      <c r="D116" s="81" t="str">
        <f>IFERROR(VLOOKUP($A116,SETA!$A$2:$BB$840,D$13,FALSE),"")</f>
        <v/>
      </c>
      <c r="E116" s="131"/>
      <c r="F116" s="132"/>
      <c r="G116" s="132"/>
      <c r="H116" s="133"/>
      <c r="I116" s="133"/>
      <c r="J116" s="118"/>
      <c r="K116" s="121"/>
      <c r="L116" s="122"/>
      <c r="M116" s="122"/>
      <c r="N116" s="67"/>
      <c r="O116" s="67"/>
      <c r="P116" s="117"/>
      <c r="Q116" s="99" t="str">
        <f t="shared" si="35"/>
        <v/>
      </c>
      <c r="R116" s="100" t="str">
        <f t="shared" si="36"/>
        <v/>
      </c>
      <c r="S116" s="100" t="str">
        <f t="shared" si="37"/>
        <v/>
      </c>
      <c r="T116" s="100" t="str">
        <f t="shared" si="38"/>
        <v/>
      </c>
      <c r="U116" s="100" t="str">
        <f t="shared" si="39"/>
        <v/>
      </c>
      <c r="V116" s="101" t="str">
        <f t="shared" si="40"/>
        <v/>
      </c>
      <c r="W116" s="95" t="str">
        <f t="shared" si="26"/>
        <v/>
      </c>
      <c r="X116" s="95" t="str">
        <f t="shared" si="27"/>
        <v/>
      </c>
      <c r="Y116" s="95" t="str">
        <f t="shared" si="28"/>
        <v/>
      </c>
      <c r="Z116" s="95" t="str">
        <f t="shared" si="29"/>
        <v/>
      </c>
      <c r="AA116" s="95" t="str">
        <f t="shared" si="30"/>
        <v/>
      </c>
      <c r="AB116" s="95" t="str">
        <f t="shared" si="31"/>
        <v/>
      </c>
      <c r="AC116" s="95" t="str">
        <f>IFERROR(VLOOKUP($A116,SETA!$A$2:$BB$840,AC$13,FALSE),"")</f>
        <v/>
      </c>
      <c r="AD116" s="95" t="str">
        <f>IFERROR(VLOOKUP($A116,SETA!$A$2:$BB$840,AD$13,FALSE),"")</f>
        <v/>
      </c>
      <c r="AE116" s="95" t="str">
        <f>IFERROR(VLOOKUP($A116,SETA!$A$2:$BB$840,AE$13,FALSE),"")</f>
        <v/>
      </c>
      <c r="AF116" s="81" t="str">
        <f>IFERROR(VLOOKUP($A116,SETA!$A$2:$BB$840,AF$13,FALSE),"")</f>
        <v/>
      </c>
      <c r="AG116" s="81" t="str">
        <f>IFERROR(VLOOKUP($A116,SETA!$A$2:$BB$840,AG$13,FALSE),"")</f>
        <v/>
      </c>
      <c r="AH116" s="81" t="str">
        <f>IFERROR(VLOOKUP($A116,SETA!$A$2:$BB$840,AH$13,FALSE),"")</f>
        <v/>
      </c>
      <c r="AI116" s="81" t="str">
        <f>IFERROR(VLOOKUP($A116,SETA!$A$2:$BB$840,AI$13,FALSE),"")</f>
        <v/>
      </c>
      <c r="AJ116" s="81" t="str">
        <f>IFERROR(VLOOKUP($A116,SETA!$A$2:$BB$840,AJ$13,FALSE),"")</f>
        <v/>
      </c>
      <c r="AK116" s="81" t="str">
        <f>IFERROR(VLOOKUP($A116,SETA!$A$2:$BB$840,AK$13,FALSE),"")</f>
        <v/>
      </c>
      <c r="AL116" s="81" t="str">
        <f>IFERROR(VLOOKUP($A116,SETA!$A$2:$BB$840,AL$13,FALSE),"")</f>
        <v/>
      </c>
      <c r="AM116" s="81" t="str">
        <f>IFERROR(VLOOKUP($A116,SETA!$A$2:$BB$840,AM$13,FALSE),"")</f>
        <v/>
      </c>
      <c r="AN116" s="81" t="str">
        <f>IFERROR(VLOOKUP($A116,SETA!$A$2:$BB$840,AN$13,FALSE),"")</f>
        <v/>
      </c>
      <c r="AO116" s="81" t="str">
        <f>IFERROR(VLOOKUP($A116,SETA!$A$2:$BB$840,AO$13,FALSE),"")</f>
        <v/>
      </c>
      <c r="AP116" s="81" t="str">
        <f>IFERROR(VLOOKUP($A116,SETA!$A$2:$BB$840,AP$13,FALSE),"")</f>
        <v/>
      </c>
      <c r="AQ116" s="81" t="str">
        <f>IFERROR(VLOOKUP($A116,SETA!$A$2:$BB$840,AQ$13,FALSE),"")</f>
        <v/>
      </c>
      <c r="AR116" s="82" t="str">
        <f>IFERROR(VLOOKUP($A116,SETA!$A$2:$BB$840,AR$13,FALSE),"")</f>
        <v/>
      </c>
      <c r="AS116" s="81" t="str">
        <f>IFERROR(VLOOKUP($A116,SETA!$A$2:$BB$840,AS$13,FALSE),"")</f>
        <v/>
      </c>
      <c r="AW116">
        <f t="shared" si="41"/>
        <v>0</v>
      </c>
      <c r="AX116" s="6">
        <f t="shared" si="32"/>
        <v>0</v>
      </c>
      <c r="AY116" s="6">
        <f t="shared" si="33"/>
        <v>0</v>
      </c>
      <c r="AZ116" t="str">
        <f t="shared" si="34"/>
        <v>OK</v>
      </c>
    </row>
    <row r="117" spans="1:52" x14ac:dyDescent="0.25">
      <c r="B117" s="81" t="str">
        <f>IFERROR(VLOOKUP($A117,SETA!$A$2:$BB$840,B$13,FALSE),"")</f>
        <v/>
      </c>
      <c r="C117" s="81" t="str">
        <f>IFERROR(VLOOKUP($A117,SETA!$A$2:$BB$840,C$13,FALSE),"")</f>
        <v/>
      </c>
      <c r="D117" s="81" t="str">
        <f>IFERROR(VLOOKUP($A117,SETA!$A$2:$BB$840,D$13,FALSE),"")</f>
        <v/>
      </c>
      <c r="E117" s="131"/>
      <c r="F117" s="132"/>
      <c r="G117" s="132"/>
      <c r="H117" s="133"/>
      <c r="I117" s="133"/>
      <c r="J117" s="118"/>
      <c r="K117" s="121"/>
      <c r="L117" s="122"/>
      <c r="M117" s="122"/>
      <c r="N117" s="67"/>
      <c r="O117" s="67"/>
      <c r="P117" s="117"/>
      <c r="Q117" s="99" t="str">
        <f t="shared" si="35"/>
        <v/>
      </c>
      <c r="R117" s="100" t="str">
        <f t="shared" si="36"/>
        <v/>
      </c>
      <c r="S117" s="100" t="str">
        <f t="shared" si="37"/>
        <v/>
      </c>
      <c r="T117" s="100" t="str">
        <f t="shared" si="38"/>
        <v/>
      </c>
      <c r="U117" s="100" t="str">
        <f t="shared" si="39"/>
        <v/>
      </c>
      <c r="V117" s="101" t="str">
        <f t="shared" si="40"/>
        <v/>
      </c>
      <c r="W117" s="95" t="str">
        <f t="shared" si="26"/>
        <v/>
      </c>
      <c r="X117" s="95" t="str">
        <f t="shared" si="27"/>
        <v/>
      </c>
      <c r="Y117" s="95" t="str">
        <f t="shared" si="28"/>
        <v/>
      </c>
      <c r="Z117" s="95" t="str">
        <f t="shared" si="29"/>
        <v/>
      </c>
      <c r="AA117" s="95" t="str">
        <f t="shared" si="30"/>
        <v/>
      </c>
      <c r="AB117" s="95" t="str">
        <f t="shared" si="31"/>
        <v/>
      </c>
      <c r="AC117" s="95" t="str">
        <f>IFERROR(VLOOKUP($A117,SETA!$A$2:$BB$840,AC$13,FALSE),"")</f>
        <v/>
      </c>
      <c r="AD117" s="95" t="str">
        <f>IFERROR(VLOOKUP($A117,SETA!$A$2:$BB$840,AD$13,FALSE),"")</f>
        <v/>
      </c>
      <c r="AE117" s="95" t="str">
        <f>IFERROR(VLOOKUP($A117,SETA!$A$2:$BB$840,AE$13,FALSE),"")</f>
        <v/>
      </c>
      <c r="AF117" s="81" t="str">
        <f>IFERROR(VLOOKUP($A117,SETA!$A$2:$BB$840,AF$13,FALSE),"")</f>
        <v/>
      </c>
      <c r="AG117" s="81" t="str">
        <f>IFERROR(VLOOKUP($A117,SETA!$A$2:$BB$840,AG$13,FALSE),"")</f>
        <v/>
      </c>
      <c r="AH117" s="81" t="str">
        <f>IFERROR(VLOOKUP($A117,SETA!$A$2:$BB$840,AH$13,FALSE),"")</f>
        <v/>
      </c>
      <c r="AI117" s="81" t="str">
        <f>IFERROR(VLOOKUP($A117,SETA!$A$2:$BB$840,AI$13,FALSE),"")</f>
        <v/>
      </c>
      <c r="AJ117" s="81" t="str">
        <f>IFERROR(VLOOKUP($A117,SETA!$A$2:$BB$840,AJ$13,FALSE),"")</f>
        <v/>
      </c>
      <c r="AK117" s="81" t="str">
        <f>IFERROR(VLOOKUP($A117,SETA!$A$2:$BB$840,AK$13,FALSE),"")</f>
        <v/>
      </c>
      <c r="AL117" s="81" t="str">
        <f>IFERROR(VLOOKUP($A117,SETA!$A$2:$BB$840,AL$13,FALSE),"")</f>
        <v/>
      </c>
      <c r="AM117" s="81" t="str">
        <f>IFERROR(VLOOKUP($A117,SETA!$A$2:$BB$840,AM$13,FALSE),"")</f>
        <v/>
      </c>
      <c r="AN117" s="81" t="str">
        <f>IFERROR(VLOOKUP($A117,SETA!$A$2:$BB$840,AN$13,FALSE),"")</f>
        <v/>
      </c>
      <c r="AO117" s="81" t="str">
        <f>IFERROR(VLOOKUP($A117,SETA!$A$2:$BB$840,AO$13,FALSE),"")</f>
        <v/>
      </c>
      <c r="AP117" s="81" t="str">
        <f>IFERROR(VLOOKUP($A117,SETA!$A$2:$BB$840,AP$13,FALSE),"")</f>
        <v/>
      </c>
      <c r="AQ117" s="81" t="str">
        <f>IFERROR(VLOOKUP($A117,SETA!$A$2:$BB$840,AQ$13,FALSE),"")</f>
        <v/>
      </c>
      <c r="AR117" s="82" t="str">
        <f>IFERROR(VLOOKUP($A117,SETA!$A$2:$BB$840,AR$13,FALSE),"")</f>
        <v/>
      </c>
      <c r="AS117" s="81" t="str">
        <f>IFERROR(VLOOKUP($A117,SETA!$A$2:$BB$840,AS$13,FALSE),"")</f>
        <v/>
      </c>
      <c r="AW117">
        <f t="shared" si="41"/>
        <v>0</v>
      </c>
      <c r="AX117" s="6">
        <f t="shared" si="32"/>
        <v>0</v>
      </c>
      <c r="AY117" s="6">
        <f t="shared" si="33"/>
        <v>0</v>
      </c>
      <c r="AZ117" t="str">
        <f t="shared" si="34"/>
        <v>OK</v>
      </c>
    </row>
    <row r="118" spans="1:52" x14ac:dyDescent="0.25">
      <c r="B118" s="81" t="str">
        <f>IFERROR(VLOOKUP($A118,SETA!$A$2:$BB$840,B$13,FALSE),"")</f>
        <v/>
      </c>
      <c r="C118" s="81" t="str">
        <f>IFERROR(VLOOKUP($A118,SETA!$A$2:$BB$840,C$13,FALSE),"")</f>
        <v/>
      </c>
      <c r="D118" s="81" t="str">
        <f>IFERROR(VLOOKUP($A118,SETA!$A$2:$BB$840,D$13,FALSE),"")</f>
        <v/>
      </c>
      <c r="E118" s="131"/>
      <c r="F118" s="132"/>
      <c r="G118" s="132"/>
      <c r="H118" s="133"/>
      <c r="I118" s="133"/>
      <c r="J118" s="118"/>
      <c r="K118" s="121"/>
      <c r="L118" s="122"/>
      <c r="M118" s="122"/>
      <c r="N118" s="67"/>
      <c r="O118" s="67"/>
      <c r="P118" s="117"/>
      <c r="Q118" s="99" t="str">
        <f t="shared" si="35"/>
        <v/>
      </c>
      <c r="R118" s="100" t="str">
        <f t="shared" si="36"/>
        <v/>
      </c>
      <c r="S118" s="100" t="str">
        <f t="shared" si="37"/>
        <v/>
      </c>
      <c r="T118" s="100" t="str">
        <f t="shared" si="38"/>
        <v/>
      </c>
      <c r="U118" s="100" t="str">
        <f t="shared" si="39"/>
        <v/>
      </c>
      <c r="V118" s="101" t="str">
        <f t="shared" si="40"/>
        <v/>
      </c>
      <c r="W118" s="95" t="str">
        <f t="shared" si="26"/>
        <v/>
      </c>
      <c r="X118" s="95" t="str">
        <f t="shared" si="27"/>
        <v/>
      </c>
      <c r="Y118" s="95" t="str">
        <f t="shared" si="28"/>
        <v/>
      </c>
      <c r="Z118" s="95" t="str">
        <f t="shared" si="29"/>
        <v/>
      </c>
      <c r="AA118" s="95" t="str">
        <f t="shared" si="30"/>
        <v/>
      </c>
      <c r="AB118" s="95" t="str">
        <f t="shared" si="31"/>
        <v/>
      </c>
      <c r="AC118" s="95" t="str">
        <f>IFERROR(VLOOKUP($A118,SETA!$A$2:$BB$840,AC$13,FALSE),"")</f>
        <v/>
      </c>
      <c r="AD118" s="95" t="str">
        <f>IFERROR(VLOOKUP($A118,SETA!$A$2:$BB$840,AD$13,FALSE),"")</f>
        <v/>
      </c>
      <c r="AE118" s="95" t="str">
        <f>IFERROR(VLOOKUP($A118,SETA!$A$2:$BB$840,AE$13,FALSE),"")</f>
        <v/>
      </c>
      <c r="AF118" s="81" t="str">
        <f>IFERROR(VLOOKUP($A118,SETA!$A$2:$BB$840,AF$13,FALSE),"")</f>
        <v/>
      </c>
      <c r="AG118" s="81" t="str">
        <f>IFERROR(VLOOKUP($A118,SETA!$A$2:$BB$840,AG$13,FALSE),"")</f>
        <v/>
      </c>
      <c r="AH118" s="81" t="str">
        <f>IFERROR(VLOOKUP($A118,SETA!$A$2:$BB$840,AH$13,FALSE),"")</f>
        <v/>
      </c>
      <c r="AI118" s="81" t="str">
        <f>IFERROR(VLOOKUP($A118,SETA!$A$2:$BB$840,AI$13,FALSE),"")</f>
        <v/>
      </c>
      <c r="AJ118" s="81" t="str">
        <f>IFERROR(VLOOKUP($A118,SETA!$A$2:$BB$840,AJ$13,FALSE),"")</f>
        <v/>
      </c>
      <c r="AK118" s="81" t="str">
        <f>IFERROR(VLOOKUP($A118,SETA!$A$2:$BB$840,AK$13,FALSE),"")</f>
        <v/>
      </c>
      <c r="AL118" s="81" t="str">
        <f>IFERROR(VLOOKUP($A118,SETA!$A$2:$BB$840,AL$13,FALSE),"")</f>
        <v/>
      </c>
      <c r="AM118" s="81" t="str">
        <f>IFERROR(VLOOKUP($A118,SETA!$A$2:$BB$840,AM$13,FALSE),"")</f>
        <v/>
      </c>
      <c r="AN118" s="81" t="str">
        <f>IFERROR(VLOOKUP($A118,SETA!$A$2:$BB$840,AN$13,FALSE),"")</f>
        <v/>
      </c>
      <c r="AO118" s="81" t="str">
        <f>IFERROR(VLOOKUP($A118,SETA!$A$2:$BB$840,AO$13,FALSE),"")</f>
        <v/>
      </c>
      <c r="AP118" s="81" t="str">
        <f>IFERROR(VLOOKUP($A118,SETA!$A$2:$BB$840,AP$13,FALSE),"")</f>
        <v/>
      </c>
      <c r="AQ118" s="81" t="str">
        <f>IFERROR(VLOOKUP($A118,SETA!$A$2:$BB$840,AQ$13,FALSE),"")</f>
        <v/>
      </c>
      <c r="AR118" s="82" t="str">
        <f>IFERROR(VLOOKUP($A118,SETA!$A$2:$BB$840,AR$13,FALSE),"")</f>
        <v/>
      </c>
      <c r="AS118" s="81" t="str">
        <f>IFERROR(VLOOKUP($A118,SETA!$A$2:$BB$840,AS$13,FALSE),"")</f>
        <v/>
      </c>
      <c r="AW118">
        <f t="shared" si="41"/>
        <v>0</v>
      </c>
      <c r="AX118" s="6">
        <f t="shared" si="32"/>
        <v>0</v>
      </c>
      <c r="AY118" s="6">
        <f t="shared" si="33"/>
        <v>0</v>
      </c>
      <c r="AZ118" t="str">
        <f t="shared" si="34"/>
        <v>OK</v>
      </c>
    </row>
    <row r="119" spans="1:52" x14ac:dyDescent="0.25">
      <c r="B119" s="81" t="str">
        <f>IFERROR(VLOOKUP($A119,SETA!$A$2:$BB$840,B$13,FALSE),"")</f>
        <v/>
      </c>
      <c r="C119" s="81" t="str">
        <f>IFERROR(VLOOKUP($A119,SETA!$A$2:$BB$840,C$13,FALSE),"")</f>
        <v/>
      </c>
      <c r="D119" s="81" t="str">
        <f>IFERROR(VLOOKUP($A119,SETA!$A$2:$BB$840,D$13,FALSE),"")</f>
        <v/>
      </c>
      <c r="E119" s="131"/>
      <c r="F119" s="132"/>
      <c r="G119" s="132"/>
      <c r="H119" s="133"/>
      <c r="I119" s="133"/>
      <c r="J119" s="118"/>
      <c r="K119" s="121"/>
      <c r="L119" s="122"/>
      <c r="M119" s="122"/>
      <c r="N119" s="67"/>
      <c r="O119" s="67"/>
      <c r="P119" s="117"/>
      <c r="Q119" s="99" t="str">
        <f t="shared" si="35"/>
        <v/>
      </c>
      <c r="R119" s="100" t="str">
        <f t="shared" si="36"/>
        <v/>
      </c>
      <c r="S119" s="100" t="str">
        <f t="shared" si="37"/>
        <v/>
      </c>
      <c r="T119" s="100" t="str">
        <f t="shared" si="38"/>
        <v/>
      </c>
      <c r="U119" s="100" t="str">
        <f t="shared" si="39"/>
        <v/>
      </c>
      <c r="V119" s="101" t="str">
        <f t="shared" si="40"/>
        <v/>
      </c>
      <c r="W119" s="95" t="str">
        <f t="shared" si="26"/>
        <v/>
      </c>
      <c r="X119" s="95" t="str">
        <f t="shared" si="27"/>
        <v/>
      </c>
      <c r="Y119" s="95" t="str">
        <f t="shared" si="28"/>
        <v/>
      </c>
      <c r="Z119" s="95" t="str">
        <f t="shared" si="29"/>
        <v/>
      </c>
      <c r="AA119" s="95" t="str">
        <f t="shared" si="30"/>
        <v/>
      </c>
      <c r="AB119" s="95" t="str">
        <f t="shared" si="31"/>
        <v/>
      </c>
      <c r="AC119" s="95" t="str">
        <f>IFERROR(VLOOKUP($A119,SETA!$A$2:$BB$840,AC$13,FALSE),"")</f>
        <v/>
      </c>
      <c r="AD119" s="95" t="str">
        <f>IFERROR(VLOOKUP($A119,SETA!$A$2:$BB$840,AD$13,FALSE),"")</f>
        <v/>
      </c>
      <c r="AE119" s="95" t="str">
        <f>IFERROR(VLOOKUP($A119,SETA!$A$2:$BB$840,AE$13,FALSE),"")</f>
        <v/>
      </c>
      <c r="AF119" s="81" t="str">
        <f>IFERROR(VLOOKUP($A119,SETA!$A$2:$BB$840,AF$13,FALSE),"")</f>
        <v/>
      </c>
      <c r="AG119" s="81" t="str">
        <f>IFERROR(VLOOKUP($A119,SETA!$A$2:$BB$840,AG$13,FALSE),"")</f>
        <v/>
      </c>
      <c r="AH119" s="81" t="str">
        <f>IFERROR(VLOOKUP($A119,SETA!$A$2:$BB$840,AH$13,FALSE),"")</f>
        <v/>
      </c>
      <c r="AI119" s="81" t="str">
        <f>IFERROR(VLOOKUP($A119,SETA!$A$2:$BB$840,AI$13,FALSE),"")</f>
        <v/>
      </c>
      <c r="AJ119" s="81" t="str">
        <f>IFERROR(VLOOKUP($A119,SETA!$A$2:$BB$840,AJ$13,FALSE),"")</f>
        <v/>
      </c>
      <c r="AK119" s="81" t="str">
        <f>IFERROR(VLOOKUP($A119,SETA!$A$2:$BB$840,AK$13,FALSE),"")</f>
        <v/>
      </c>
      <c r="AL119" s="81" t="str">
        <f>IFERROR(VLOOKUP($A119,SETA!$A$2:$BB$840,AL$13,FALSE),"")</f>
        <v/>
      </c>
      <c r="AM119" s="81" t="str">
        <f>IFERROR(VLOOKUP($A119,SETA!$A$2:$BB$840,AM$13,FALSE),"")</f>
        <v/>
      </c>
      <c r="AN119" s="81" t="str">
        <f>IFERROR(VLOOKUP($A119,SETA!$A$2:$BB$840,AN$13,FALSE),"")</f>
        <v/>
      </c>
      <c r="AO119" s="81" t="str">
        <f>IFERROR(VLOOKUP($A119,SETA!$A$2:$BB$840,AO$13,FALSE),"")</f>
        <v/>
      </c>
      <c r="AP119" s="81" t="str">
        <f>IFERROR(VLOOKUP($A119,SETA!$A$2:$BB$840,AP$13,FALSE),"")</f>
        <v/>
      </c>
      <c r="AQ119" s="81" t="str">
        <f>IFERROR(VLOOKUP($A119,SETA!$A$2:$BB$840,AQ$13,FALSE),"")</f>
        <v/>
      </c>
      <c r="AR119" s="82" t="str">
        <f>IFERROR(VLOOKUP($A119,SETA!$A$2:$BB$840,AR$13,FALSE),"")</f>
        <v/>
      </c>
      <c r="AS119" s="81" t="str">
        <f>IFERROR(VLOOKUP($A119,SETA!$A$2:$BB$840,AS$13,FALSE),"")</f>
        <v/>
      </c>
      <c r="AW119">
        <f t="shared" si="41"/>
        <v>0</v>
      </c>
      <c r="AX119" s="6">
        <f t="shared" si="32"/>
        <v>0</v>
      </c>
      <c r="AY119" s="6">
        <f t="shared" si="33"/>
        <v>0</v>
      </c>
      <c r="AZ119" t="str">
        <f t="shared" si="34"/>
        <v>OK</v>
      </c>
    </row>
    <row r="120" spans="1:52" x14ac:dyDescent="0.25">
      <c r="B120" s="81" t="str">
        <f>IFERROR(VLOOKUP($A120,SETA!$A$2:$BB$840,B$13,FALSE),"")</f>
        <v/>
      </c>
      <c r="C120" s="81" t="str">
        <f>IFERROR(VLOOKUP($A120,SETA!$A$2:$BB$840,C$13,FALSE),"")</f>
        <v/>
      </c>
      <c r="D120" s="81" t="str">
        <f>IFERROR(VLOOKUP($A120,SETA!$A$2:$BB$840,D$13,FALSE),"")</f>
        <v/>
      </c>
      <c r="E120" s="131"/>
      <c r="F120" s="132"/>
      <c r="G120" s="132"/>
      <c r="H120" s="133"/>
      <c r="I120" s="133"/>
      <c r="J120" s="118"/>
      <c r="K120" s="121"/>
      <c r="L120" s="122"/>
      <c r="M120" s="122"/>
      <c r="N120" s="67"/>
      <c r="O120" s="67"/>
      <c r="P120" s="117"/>
      <c r="Q120" s="99" t="str">
        <f t="shared" si="35"/>
        <v/>
      </c>
      <c r="R120" s="100" t="str">
        <f t="shared" si="36"/>
        <v/>
      </c>
      <c r="S120" s="100" t="str">
        <f t="shared" si="37"/>
        <v/>
      </c>
      <c r="T120" s="100" t="str">
        <f t="shared" si="38"/>
        <v/>
      </c>
      <c r="U120" s="100" t="str">
        <f t="shared" si="39"/>
        <v/>
      </c>
      <c r="V120" s="101" t="str">
        <f t="shared" si="40"/>
        <v/>
      </c>
      <c r="W120" s="95" t="str">
        <f t="shared" si="26"/>
        <v/>
      </c>
      <c r="X120" s="95" t="str">
        <f t="shared" si="27"/>
        <v/>
      </c>
      <c r="Y120" s="95" t="str">
        <f t="shared" si="28"/>
        <v/>
      </c>
      <c r="Z120" s="95" t="str">
        <f t="shared" si="29"/>
        <v/>
      </c>
      <c r="AA120" s="95" t="str">
        <f t="shared" si="30"/>
        <v/>
      </c>
      <c r="AB120" s="95" t="str">
        <f t="shared" si="31"/>
        <v/>
      </c>
      <c r="AC120" s="95" t="str">
        <f>IFERROR(VLOOKUP($A120,SETA!$A$2:$BB$840,AC$13,FALSE),"")</f>
        <v/>
      </c>
      <c r="AD120" s="95" t="str">
        <f>IFERROR(VLOOKUP($A120,SETA!$A$2:$BB$840,AD$13,FALSE),"")</f>
        <v/>
      </c>
      <c r="AE120" s="95" t="str">
        <f>IFERROR(VLOOKUP($A120,SETA!$A$2:$BB$840,AE$13,FALSE),"")</f>
        <v/>
      </c>
      <c r="AF120" s="81" t="str">
        <f>IFERROR(VLOOKUP($A120,SETA!$A$2:$BB$840,AF$13,FALSE),"")</f>
        <v/>
      </c>
      <c r="AG120" s="81" t="str">
        <f>IFERROR(VLOOKUP($A120,SETA!$A$2:$BB$840,AG$13,FALSE),"")</f>
        <v/>
      </c>
      <c r="AH120" s="81" t="str">
        <f>IFERROR(VLOOKUP($A120,SETA!$A$2:$BB$840,AH$13,FALSE),"")</f>
        <v/>
      </c>
      <c r="AI120" s="81" t="str">
        <f>IFERROR(VLOOKUP($A120,SETA!$A$2:$BB$840,AI$13,FALSE),"")</f>
        <v/>
      </c>
      <c r="AJ120" s="81" t="str">
        <f>IFERROR(VLOOKUP($A120,SETA!$A$2:$BB$840,AJ$13,FALSE),"")</f>
        <v/>
      </c>
      <c r="AK120" s="81" t="str">
        <f>IFERROR(VLOOKUP($A120,SETA!$A$2:$BB$840,AK$13,FALSE),"")</f>
        <v/>
      </c>
      <c r="AL120" s="81" t="str">
        <f>IFERROR(VLOOKUP($A120,SETA!$A$2:$BB$840,AL$13,FALSE),"")</f>
        <v/>
      </c>
      <c r="AM120" s="81" t="str">
        <f>IFERROR(VLOOKUP($A120,SETA!$A$2:$BB$840,AM$13,FALSE),"")</f>
        <v/>
      </c>
      <c r="AN120" s="81" t="str">
        <f>IFERROR(VLOOKUP($A120,SETA!$A$2:$BB$840,AN$13,FALSE),"")</f>
        <v/>
      </c>
      <c r="AO120" s="81" t="str">
        <f>IFERROR(VLOOKUP($A120,SETA!$A$2:$BB$840,AO$13,FALSE),"")</f>
        <v/>
      </c>
      <c r="AP120" s="81" t="str">
        <f>IFERROR(VLOOKUP($A120,SETA!$A$2:$BB$840,AP$13,FALSE),"")</f>
        <v/>
      </c>
      <c r="AQ120" s="81" t="str">
        <f>IFERROR(VLOOKUP($A120,SETA!$A$2:$BB$840,AQ$13,FALSE),"")</f>
        <v/>
      </c>
      <c r="AR120" s="82" t="str">
        <f>IFERROR(VLOOKUP($A120,SETA!$A$2:$BB$840,AR$13,FALSE),"")</f>
        <v/>
      </c>
      <c r="AS120" s="81" t="str">
        <f>IFERROR(VLOOKUP($A120,SETA!$A$2:$BB$840,AS$13,FALSE),"")</f>
        <v/>
      </c>
      <c r="AW120">
        <f t="shared" si="41"/>
        <v>0</v>
      </c>
      <c r="AX120" s="6">
        <f t="shared" si="32"/>
        <v>0</v>
      </c>
      <c r="AY120" s="6">
        <f t="shared" si="33"/>
        <v>0</v>
      </c>
      <c r="AZ120" t="str">
        <f t="shared" si="34"/>
        <v>OK</v>
      </c>
    </row>
    <row r="121" spans="1:52" x14ac:dyDescent="0.25">
      <c r="B121" s="81" t="str">
        <f>IFERROR(VLOOKUP($A121,SETA!$A$2:$BB$840,B$13,FALSE),"")</f>
        <v/>
      </c>
      <c r="C121" s="81" t="str">
        <f>IFERROR(VLOOKUP($A121,SETA!$A$2:$BB$840,C$13,FALSE),"")</f>
        <v/>
      </c>
      <c r="D121" s="81" t="str">
        <f>IFERROR(VLOOKUP($A121,SETA!$A$2:$BB$840,D$13,FALSE),"")</f>
        <v/>
      </c>
      <c r="E121" s="131"/>
      <c r="F121" s="132"/>
      <c r="G121" s="132"/>
      <c r="H121" s="133"/>
      <c r="I121" s="133"/>
      <c r="J121" s="118"/>
      <c r="K121" s="121"/>
      <c r="L121" s="122"/>
      <c r="M121" s="122"/>
      <c r="N121" s="67"/>
      <c r="O121" s="67"/>
      <c r="P121" s="117"/>
      <c r="Q121" s="99" t="str">
        <f t="shared" si="35"/>
        <v/>
      </c>
      <c r="R121" s="100" t="str">
        <f t="shared" si="36"/>
        <v/>
      </c>
      <c r="S121" s="100" t="str">
        <f t="shared" si="37"/>
        <v/>
      </c>
      <c r="T121" s="100" t="str">
        <f t="shared" si="38"/>
        <v/>
      </c>
      <c r="U121" s="100" t="str">
        <f t="shared" si="39"/>
        <v/>
      </c>
      <c r="V121" s="101" t="str">
        <f t="shared" si="40"/>
        <v/>
      </c>
      <c r="W121" s="95" t="str">
        <f t="shared" si="26"/>
        <v/>
      </c>
      <c r="X121" s="95" t="str">
        <f t="shared" si="27"/>
        <v/>
      </c>
      <c r="Y121" s="95" t="str">
        <f t="shared" si="28"/>
        <v/>
      </c>
      <c r="Z121" s="95" t="str">
        <f t="shared" si="29"/>
        <v/>
      </c>
      <c r="AA121" s="95" t="str">
        <f t="shared" si="30"/>
        <v/>
      </c>
      <c r="AB121" s="95" t="str">
        <f t="shared" si="31"/>
        <v/>
      </c>
      <c r="AC121" s="95" t="str">
        <f>IFERROR(VLOOKUP($A121,SETA!$A$2:$BB$840,AC$13,FALSE),"")</f>
        <v/>
      </c>
      <c r="AD121" s="95" t="str">
        <f>IFERROR(VLOOKUP($A121,SETA!$A$2:$BB$840,AD$13,FALSE),"")</f>
        <v/>
      </c>
      <c r="AE121" s="95" t="str">
        <f>IFERROR(VLOOKUP($A121,SETA!$A$2:$BB$840,AE$13,FALSE),"")</f>
        <v/>
      </c>
      <c r="AF121" s="81" t="str">
        <f>IFERROR(VLOOKUP($A121,SETA!$A$2:$BB$840,AF$13,FALSE),"")</f>
        <v/>
      </c>
      <c r="AG121" s="81" t="str">
        <f>IFERROR(VLOOKUP($A121,SETA!$A$2:$BB$840,AG$13,FALSE),"")</f>
        <v/>
      </c>
      <c r="AH121" s="81" t="str">
        <f>IFERROR(VLOOKUP($A121,SETA!$A$2:$BB$840,AH$13,FALSE),"")</f>
        <v/>
      </c>
      <c r="AI121" s="81" t="str">
        <f>IFERROR(VLOOKUP($A121,SETA!$A$2:$BB$840,AI$13,FALSE),"")</f>
        <v/>
      </c>
      <c r="AJ121" s="81" t="str">
        <f>IFERROR(VLOOKUP($A121,SETA!$A$2:$BB$840,AJ$13,FALSE),"")</f>
        <v/>
      </c>
      <c r="AK121" s="81" t="str">
        <f>IFERROR(VLOOKUP($A121,SETA!$A$2:$BB$840,AK$13,FALSE),"")</f>
        <v/>
      </c>
      <c r="AL121" s="81" t="str">
        <f>IFERROR(VLOOKUP($A121,SETA!$A$2:$BB$840,AL$13,FALSE),"")</f>
        <v/>
      </c>
      <c r="AM121" s="81" t="str">
        <f>IFERROR(VLOOKUP($A121,SETA!$A$2:$BB$840,AM$13,FALSE),"")</f>
        <v/>
      </c>
      <c r="AN121" s="81" t="str">
        <f>IFERROR(VLOOKUP($A121,SETA!$A$2:$BB$840,AN$13,FALSE),"")</f>
        <v/>
      </c>
      <c r="AO121" s="81" t="str">
        <f>IFERROR(VLOOKUP($A121,SETA!$A$2:$BB$840,AO$13,FALSE),"")</f>
        <v/>
      </c>
      <c r="AP121" s="81" t="str">
        <f>IFERROR(VLOOKUP($A121,SETA!$A$2:$BB$840,AP$13,FALSE),"")</f>
        <v/>
      </c>
      <c r="AQ121" s="81" t="str">
        <f>IFERROR(VLOOKUP($A121,SETA!$A$2:$BB$840,AQ$13,FALSE),"")</f>
        <v/>
      </c>
      <c r="AR121" s="82" t="str">
        <f>IFERROR(VLOOKUP($A121,SETA!$A$2:$BB$840,AR$13,FALSE),"")</f>
        <v/>
      </c>
      <c r="AS121" s="81" t="str">
        <f>IFERROR(VLOOKUP($A121,SETA!$A$2:$BB$840,AS$13,FALSE),"")</f>
        <v/>
      </c>
      <c r="AW121">
        <f t="shared" si="41"/>
        <v>0</v>
      </c>
      <c r="AX121" s="6">
        <f t="shared" si="32"/>
        <v>0</v>
      </c>
      <c r="AY121" s="6">
        <f t="shared" si="33"/>
        <v>0</v>
      </c>
      <c r="AZ121" t="str">
        <f t="shared" si="34"/>
        <v>OK</v>
      </c>
    </row>
    <row r="122" spans="1:52" x14ac:dyDescent="0.25">
      <c r="B122" s="81" t="str">
        <f>IFERROR(VLOOKUP($A122,SETA!$A$2:$BB$840,B$13,FALSE),"")</f>
        <v/>
      </c>
      <c r="C122" s="81" t="str">
        <f>IFERROR(VLOOKUP($A122,SETA!$A$2:$BB$840,C$13,FALSE),"")</f>
        <v/>
      </c>
      <c r="D122" s="81" t="str">
        <f>IFERROR(VLOOKUP($A122,SETA!$A$2:$BB$840,D$13,FALSE),"")</f>
        <v/>
      </c>
      <c r="E122" s="131"/>
      <c r="F122" s="132"/>
      <c r="G122" s="132"/>
      <c r="H122" s="133"/>
      <c r="I122" s="133"/>
      <c r="J122" s="118"/>
      <c r="K122" s="121"/>
      <c r="L122" s="122"/>
      <c r="M122" s="122"/>
      <c r="N122" s="67"/>
      <c r="O122" s="67"/>
      <c r="P122" s="117"/>
      <c r="Q122" s="99" t="str">
        <f t="shared" si="35"/>
        <v/>
      </c>
      <c r="R122" s="100" t="str">
        <f t="shared" si="36"/>
        <v/>
      </c>
      <c r="S122" s="100" t="str">
        <f t="shared" si="37"/>
        <v/>
      </c>
      <c r="T122" s="100" t="str">
        <f t="shared" si="38"/>
        <v/>
      </c>
      <c r="U122" s="100" t="str">
        <f t="shared" si="39"/>
        <v/>
      </c>
      <c r="V122" s="101" t="str">
        <f t="shared" si="40"/>
        <v/>
      </c>
      <c r="W122" s="95" t="str">
        <f t="shared" si="26"/>
        <v/>
      </c>
      <c r="X122" s="95" t="str">
        <f t="shared" si="27"/>
        <v/>
      </c>
      <c r="Y122" s="95" t="str">
        <f t="shared" si="28"/>
        <v/>
      </c>
      <c r="Z122" s="95" t="str">
        <f t="shared" si="29"/>
        <v/>
      </c>
      <c r="AA122" s="95" t="str">
        <f t="shared" si="30"/>
        <v/>
      </c>
      <c r="AB122" s="95" t="str">
        <f t="shared" si="31"/>
        <v/>
      </c>
      <c r="AC122" s="95" t="str">
        <f>IFERROR(VLOOKUP($A122,SETA!$A$2:$BB$840,AC$13,FALSE),"")</f>
        <v/>
      </c>
      <c r="AD122" s="95" t="str">
        <f>IFERROR(VLOOKUP($A122,SETA!$A$2:$BB$840,AD$13,FALSE),"")</f>
        <v/>
      </c>
      <c r="AE122" s="95" t="str">
        <f>IFERROR(VLOOKUP($A122,SETA!$A$2:$BB$840,AE$13,FALSE),"")</f>
        <v/>
      </c>
      <c r="AF122" s="81" t="str">
        <f>IFERROR(VLOOKUP($A122,SETA!$A$2:$BB$840,AF$13,FALSE),"")</f>
        <v/>
      </c>
      <c r="AG122" s="81" t="str">
        <f>IFERROR(VLOOKUP($A122,SETA!$A$2:$BB$840,AG$13,FALSE),"")</f>
        <v/>
      </c>
      <c r="AH122" s="81" t="str">
        <f>IFERROR(VLOOKUP($A122,SETA!$A$2:$BB$840,AH$13,FALSE),"")</f>
        <v/>
      </c>
      <c r="AI122" s="81" t="str">
        <f>IFERROR(VLOOKUP($A122,SETA!$A$2:$BB$840,AI$13,FALSE),"")</f>
        <v/>
      </c>
      <c r="AJ122" s="81" t="str">
        <f>IFERROR(VLOOKUP($A122,SETA!$A$2:$BB$840,AJ$13,FALSE),"")</f>
        <v/>
      </c>
      <c r="AK122" s="81" t="str">
        <f>IFERROR(VLOOKUP($A122,SETA!$A$2:$BB$840,AK$13,FALSE),"")</f>
        <v/>
      </c>
      <c r="AL122" s="81" t="str">
        <f>IFERROR(VLOOKUP($A122,SETA!$A$2:$BB$840,AL$13,FALSE),"")</f>
        <v/>
      </c>
      <c r="AM122" s="81" t="str">
        <f>IFERROR(VLOOKUP($A122,SETA!$A$2:$BB$840,AM$13,FALSE),"")</f>
        <v/>
      </c>
      <c r="AN122" s="81" t="str">
        <f>IFERROR(VLOOKUP($A122,SETA!$A$2:$BB$840,AN$13,FALSE),"")</f>
        <v/>
      </c>
      <c r="AO122" s="81" t="str">
        <f>IFERROR(VLOOKUP($A122,SETA!$A$2:$BB$840,AO$13,FALSE),"")</f>
        <v/>
      </c>
      <c r="AP122" s="81" t="str">
        <f>IFERROR(VLOOKUP($A122,SETA!$A$2:$BB$840,AP$13,FALSE),"")</f>
        <v/>
      </c>
      <c r="AQ122" s="81" t="str">
        <f>IFERROR(VLOOKUP($A122,SETA!$A$2:$BB$840,AQ$13,FALSE),"")</f>
        <v/>
      </c>
      <c r="AR122" s="82" t="str">
        <f>IFERROR(VLOOKUP($A122,SETA!$A$2:$BB$840,AR$13,FALSE),"")</f>
        <v/>
      </c>
      <c r="AS122" s="81" t="str">
        <f>IFERROR(VLOOKUP($A122,SETA!$A$2:$BB$840,AS$13,FALSE),"")</f>
        <v/>
      </c>
      <c r="AW122">
        <f t="shared" si="41"/>
        <v>0</v>
      </c>
      <c r="AX122" s="6">
        <f t="shared" si="32"/>
        <v>0</v>
      </c>
      <c r="AY122" s="6">
        <f t="shared" si="33"/>
        <v>0</v>
      </c>
      <c r="AZ122" t="str">
        <f t="shared" si="34"/>
        <v>OK</v>
      </c>
    </row>
    <row r="123" spans="1:52" x14ac:dyDescent="0.25">
      <c r="B123" s="81" t="str">
        <f>IFERROR(VLOOKUP($A123,SETA!$A$2:$BB$840,B$13,FALSE),"")</f>
        <v/>
      </c>
      <c r="C123" s="81" t="str">
        <f>IFERROR(VLOOKUP($A123,SETA!$A$2:$BB$840,C$13,FALSE),"")</f>
        <v/>
      </c>
      <c r="D123" s="81" t="str">
        <f>IFERROR(VLOOKUP($A123,SETA!$A$2:$BB$840,D$13,FALSE),"")</f>
        <v/>
      </c>
      <c r="E123" s="131"/>
      <c r="F123" s="132"/>
      <c r="G123" s="132"/>
      <c r="H123" s="133"/>
      <c r="I123" s="133"/>
      <c r="J123" s="118"/>
      <c r="K123" s="121"/>
      <c r="L123" s="122"/>
      <c r="M123" s="122"/>
      <c r="N123" s="67"/>
      <c r="O123" s="67"/>
      <c r="P123" s="117"/>
      <c r="Q123" s="99" t="str">
        <f t="shared" si="35"/>
        <v/>
      </c>
      <c r="R123" s="100" t="str">
        <f t="shared" si="36"/>
        <v/>
      </c>
      <c r="S123" s="100" t="str">
        <f t="shared" si="37"/>
        <v/>
      </c>
      <c r="T123" s="100" t="str">
        <f t="shared" si="38"/>
        <v/>
      </c>
      <c r="U123" s="100" t="str">
        <f t="shared" si="39"/>
        <v/>
      </c>
      <c r="V123" s="101" t="str">
        <f t="shared" si="40"/>
        <v/>
      </c>
      <c r="W123" s="95" t="str">
        <f t="shared" si="26"/>
        <v/>
      </c>
      <c r="X123" s="95" t="str">
        <f t="shared" si="27"/>
        <v/>
      </c>
      <c r="Y123" s="95" t="str">
        <f t="shared" si="28"/>
        <v/>
      </c>
      <c r="Z123" s="95" t="str">
        <f t="shared" si="29"/>
        <v/>
      </c>
      <c r="AA123" s="95" t="str">
        <f t="shared" si="30"/>
        <v/>
      </c>
      <c r="AB123" s="95" t="str">
        <f t="shared" si="31"/>
        <v/>
      </c>
      <c r="AC123" s="95" t="str">
        <f>IFERROR(VLOOKUP($A123,SETA!$A$2:$BB$840,AC$13,FALSE),"")</f>
        <v/>
      </c>
      <c r="AD123" s="95" t="str">
        <f>IFERROR(VLOOKUP($A123,SETA!$A$2:$BB$840,AD$13,FALSE),"")</f>
        <v/>
      </c>
      <c r="AE123" s="95" t="str">
        <f>IFERROR(VLOOKUP($A123,SETA!$A$2:$BB$840,AE$13,FALSE),"")</f>
        <v/>
      </c>
      <c r="AF123" s="81" t="str">
        <f>IFERROR(VLOOKUP($A123,SETA!$A$2:$BB$840,AF$13,FALSE),"")</f>
        <v/>
      </c>
      <c r="AG123" s="81" t="str">
        <f>IFERROR(VLOOKUP($A123,SETA!$A$2:$BB$840,AG$13,FALSE),"")</f>
        <v/>
      </c>
      <c r="AH123" s="81" t="str">
        <f>IFERROR(VLOOKUP($A123,SETA!$A$2:$BB$840,AH$13,FALSE),"")</f>
        <v/>
      </c>
      <c r="AI123" s="81" t="str">
        <f>IFERROR(VLOOKUP($A123,SETA!$A$2:$BB$840,AI$13,FALSE),"")</f>
        <v/>
      </c>
      <c r="AJ123" s="81" t="str">
        <f>IFERROR(VLOOKUP($A123,SETA!$A$2:$BB$840,AJ$13,FALSE),"")</f>
        <v/>
      </c>
      <c r="AK123" s="81" t="str">
        <f>IFERROR(VLOOKUP($A123,SETA!$A$2:$BB$840,AK$13,FALSE),"")</f>
        <v/>
      </c>
      <c r="AL123" s="81" t="str">
        <f>IFERROR(VLOOKUP($A123,SETA!$A$2:$BB$840,AL$13,FALSE),"")</f>
        <v/>
      </c>
      <c r="AM123" s="81" t="str">
        <f>IFERROR(VLOOKUP($A123,SETA!$A$2:$BB$840,AM$13,FALSE),"")</f>
        <v/>
      </c>
      <c r="AN123" s="81" t="str">
        <f>IFERROR(VLOOKUP($A123,SETA!$A$2:$BB$840,AN$13,FALSE),"")</f>
        <v/>
      </c>
      <c r="AO123" s="81" t="str">
        <f>IFERROR(VLOOKUP($A123,SETA!$A$2:$BB$840,AO$13,FALSE),"")</f>
        <v/>
      </c>
      <c r="AP123" s="81" t="str">
        <f>IFERROR(VLOOKUP($A123,SETA!$A$2:$BB$840,AP$13,FALSE),"")</f>
        <v/>
      </c>
      <c r="AQ123" s="81" t="str">
        <f>IFERROR(VLOOKUP($A123,SETA!$A$2:$BB$840,AQ$13,FALSE),"")</f>
        <v/>
      </c>
      <c r="AR123" s="82" t="str">
        <f>IFERROR(VLOOKUP($A123,SETA!$A$2:$BB$840,AR$13,FALSE),"")</f>
        <v/>
      </c>
      <c r="AS123" s="81" t="str">
        <f>IFERROR(VLOOKUP($A123,SETA!$A$2:$BB$840,AS$13,FALSE),"")</f>
        <v/>
      </c>
      <c r="AW123">
        <f t="shared" si="41"/>
        <v>0</v>
      </c>
      <c r="AX123" s="6">
        <f t="shared" si="32"/>
        <v>0</v>
      </c>
      <c r="AY123" s="6">
        <f t="shared" si="33"/>
        <v>0</v>
      </c>
      <c r="AZ123" t="str">
        <f t="shared" si="34"/>
        <v>OK</v>
      </c>
    </row>
    <row r="124" spans="1:52" x14ac:dyDescent="0.25">
      <c r="B124" s="81" t="str">
        <f>IFERROR(VLOOKUP($A124,SETA!$A$2:$BB$840,B$13,FALSE),"")</f>
        <v/>
      </c>
      <c r="C124" s="81" t="str">
        <f>IFERROR(VLOOKUP($A124,SETA!$A$2:$BB$840,C$13,FALSE),"")</f>
        <v/>
      </c>
      <c r="D124" s="81" t="str">
        <f>IFERROR(VLOOKUP($A124,SETA!$A$2:$BB$840,D$13,FALSE),"")</f>
        <v/>
      </c>
      <c r="E124" s="131"/>
      <c r="F124" s="132"/>
      <c r="G124" s="132"/>
      <c r="H124" s="133"/>
      <c r="I124" s="133"/>
      <c r="J124" s="118"/>
      <c r="K124" s="121"/>
      <c r="L124" s="122"/>
      <c r="M124" s="122"/>
      <c r="N124" s="67"/>
      <c r="O124" s="67"/>
      <c r="P124" s="117"/>
      <c r="Q124" s="99" t="str">
        <f t="shared" si="35"/>
        <v/>
      </c>
      <c r="R124" s="100" t="str">
        <f t="shared" si="36"/>
        <v/>
      </c>
      <c r="S124" s="100" t="str">
        <f t="shared" si="37"/>
        <v/>
      </c>
      <c r="T124" s="100" t="str">
        <f t="shared" si="38"/>
        <v/>
      </c>
      <c r="U124" s="100" t="str">
        <f t="shared" si="39"/>
        <v/>
      </c>
      <c r="V124" s="101" t="str">
        <f t="shared" si="40"/>
        <v/>
      </c>
      <c r="W124" s="95" t="str">
        <f t="shared" si="26"/>
        <v/>
      </c>
      <c r="X124" s="95" t="str">
        <f t="shared" si="27"/>
        <v/>
      </c>
      <c r="Y124" s="95" t="str">
        <f t="shared" si="28"/>
        <v/>
      </c>
      <c r="Z124" s="95" t="str">
        <f t="shared" si="29"/>
        <v/>
      </c>
      <c r="AA124" s="95" t="str">
        <f t="shared" si="30"/>
        <v/>
      </c>
      <c r="AB124" s="95" t="str">
        <f t="shared" si="31"/>
        <v/>
      </c>
      <c r="AC124" s="95" t="str">
        <f>IFERROR(VLOOKUP($A124,SETA!$A$2:$BB$840,AC$13,FALSE),"")</f>
        <v/>
      </c>
      <c r="AD124" s="95" t="str">
        <f>IFERROR(VLOOKUP($A124,SETA!$A$2:$BB$840,AD$13,FALSE),"")</f>
        <v/>
      </c>
      <c r="AE124" s="95" t="str">
        <f>IFERROR(VLOOKUP($A124,SETA!$A$2:$BB$840,AE$13,FALSE),"")</f>
        <v/>
      </c>
      <c r="AF124" s="81" t="str">
        <f>IFERROR(VLOOKUP($A124,SETA!$A$2:$BB$840,AF$13,FALSE),"")</f>
        <v/>
      </c>
      <c r="AG124" s="81" t="str">
        <f>IFERROR(VLOOKUP($A124,SETA!$A$2:$BB$840,AG$13,FALSE),"")</f>
        <v/>
      </c>
      <c r="AH124" s="81" t="str">
        <f>IFERROR(VLOOKUP($A124,SETA!$A$2:$BB$840,AH$13,FALSE),"")</f>
        <v/>
      </c>
      <c r="AI124" s="81" t="str">
        <f>IFERROR(VLOOKUP($A124,SETA!$A$2:$BB$840,AI$13,FALSE),"")</f>
        <v/>
      </c>
      <c r="AJ124" s="81" t="str">
        <f>IFERROR(VLOOKUP($A124,SETA!$A$2:$BB$840,AJ$13,FALSE),"")</f>
        <v/>
      </c>
      <c r="AK124" s="81" t="str">
        <f>IFERROR(VLOOKUP($A124,SETA!$A$2:$BB$840,AK$13,FALSE),"")</f>
        <v/>
      </c>
      <c r="AL124" s="81" t="str">
        <f>IFERROR(VLOOKUP($A124,SETA!$A$2:$BB$840,AL$13,FALSE),"")</f>
        <v/>
      </c>
      <c r="AM124" s="81" t="str">
        <f>IFERROR(VLOOKUP($A124,SETA!$A$2:$BB$840,AM$13,FALSE),"")</f>
        <v/>
      </c>
      <c r="AN124" s="81" t="str">
        <f>IFERROR(VLOOKUP($A124,SETA!$A$2:$BB$840,AN$13,FALSE),"")</f>
        <v/>
      </c>
      <c r="AO124" s="81" t="str">
        <f>IFERROR(VLOOKUP($A124,SETA!$A$2:$BB$840,AO$13,FALSE),"")</f>
        <v/>
      </c>
      <c r="AP124" s="81" t="str">
        <f>IFERROR(VLOOKUP($A124,SETA!$A$2:$BB$840,AP$13,FALSE),"")</f>
        <v/>
      </c>
      <c r="AQ124" s="81" t="str">
        <f>IFERROR(VLOOKUP($A124,SETA!$A$2:$BB$840,AQ$13,FALSE),"")</f>
        <v/>
      </c>
      <c r="AR124" s="82" t="str">
        <f>IFERROR(VLOOKUP($A124,SETA!$A$2:$BB$840,AR$13,FALSE),"")</f>
        <v/>
      </c>
      <c r="AS124" s="81" t="str">
        <f>IFERROR(VLOOKUP($A124,SETA!$A$2:$BB$840,AS$13,FALSE),"")</f>
        <v/>
      </c>
      <c r="AW124">
        <f t="shared" si="41"/>
        <v>0</v>
      </c>
      <c r="AX124" s="6">
        <f t="shared" si="32"/>
        <v>0</v>
      </c>
      <c r="AY124" s="6">
        <f t="shared" si="33"/>
        <v>0</v>
      </c>
      <c r="AZ124" t="str">
        <f t="shared" si="34"/>
        <v>OK</v>
      </c>
    </row>
    <row r="125" spans="1:52" x14ac:dyDescent="0.25">
      <c r="A125" s="157"/>
      <c r="B125" s="81" t="str">
        <f>IFERROR(VLOOKUP($A125,SETA!$A$2:$BB$840,B$13,FALSE),"")</f>
        <v/>
      </c>
      <c r="C125" s="81" t="str">
        <f>IFERROR(VLOOKUP($A125,SETA!$A$2:$BB$840,C$13,FALSE),"")</f>
        <v/>
      </c>
      <c r="D125" s="81" t="str">
        <f>IFERROR(VLOOKUP($A125,SETA!$A$2:$BB$840,D$13,FALSE),"")</f>
        <v/>
      </c>
      <c r="E125" s="131"/>
      <c r="F125" s="132"/>
      <c r="G125" s="132"/>
      <c r="H125" s="133"/>
      <c r="I125" s="133"/>
      <c r="J125" s="118"/>
      <c r="K125" s="121"/>
      <c r="L125" s="122"/>
      <c r="M125" s="122"/>
      <c r="N125" s="67"/>
      <c r="O125" s="67"/>
      <c r="P125" s="117"/>
      <c r="Q125" s="99" t="str">
        <f t="shared" si="35"/>
        <v/>
      </c>
      <c r="R125" s="100" t="str">
        <f t="shared" si="36"/>
        <v/>
      </c>
      <c r="S125" s="100" t="str">
        <f t="shared" si="37"/>
        <v/>
      </c>
      <c r="T125" s="100" t="str">
        <f t="shared" si="38"/>
        <v/>
      </c>
      <c r="U125" s="100" t="str">
        <f t="shared" si="39"/>
        <v/>
      </c>
      <c r="V125" s="101" t="str">
        <f t="shared" si="40"/>
        <v/>
      </c>
      <c r="W125" s="95" t="str">
        <f t="shared" si="26"/>
        <v/>
      </c>
      <c r="X125" s="95" t="str">
        <f t="shared" si="27"/>
        <v/>
      </c>
      <c r="Y125" s="95" t="str">
        <f t="shared" si="28"/>
        <v/>
      </c>
      <c r="Z125" s="95" t="str">
        <f t="shared" si="29"/>
        <v/>
      </c>
      <c r="AA125" s="95" t="str">
        <f t="shared" si="30"/>
        <v/>
      </c>
      <c r="AB125" s="95" t="str">
        <f t="shared" si="31"/>
        <v/>
      </c>
      <c r="AC125" s="95" t="str">
        <f>IFERROR(VLOOKUP($A125,SETA!$A$2:$BB$840,AC$13,FALSE),"")</f>
        <v/>
      </c>
      <c r="AD125" s="95" t="str">
        <f>IFERROR(VLOOKUP($A125,SETA!$A$2:$BB$840,AD$13,FALSE),"")</f>
        <v/>
      </c>
      <c r="AE125" s="95" t="str">
        <f>IFERROR(VLOOKUP($A125,SETA!$A$2:$BB$840,AE$13,FALSE),"")</f>
        <v/>
      </c>
      <c r="AF125" s="81" t="str">
        <f>IFERROR(VLOOKUP($A125,SETA!$A$2:$BB$840,AF$13,FALSE),"")</f>
        <v/>
      </c>
      <c r="AG125" s="81" t="str">
        <f>IFERROR(VLOOKUP($A125,SETA!$A$2:$BB$840,AG$13,FALSE),"")</f>
        <v/>
      </c>
      <c r="AH125" s="81" t="str">
        <f>IFERROR(VLOOKUP($A125,SETA!$A$2:$BB$840,AH$13,FALSE),"")</f>
        <v/>
      </c>
      <c r="AI125" s="81" t="str">
        <f>IFERROR(VLOOKUP($A125,SETA!$A$2:$BB$840,AI$13,FALSE),"")</f>
        <v/>
      </c>
      <c r="AJ125" s="81" t="str">
        <f>IFERROR(VLOOKUP($A125,SETA!$A$2:$BB$840,AJ$13,FALSE),"")</f>
        <v/>
      </c>
      <c r="AK125" s="81" t="str">
        <f>IFERROR(VLOOKUP($A125,SETA!$A$2:$BB$840,AK$13,FALSE),"")</f>
        <v/>
      </c>
      <c r="AL125" s="81" t="str">
        <f>IFERROR(VLOOKUP($A125,SETA!$A$2:$BB$840,AL$13,FALSE),"")</f>
        <v/>
      </c>
      <c r="AM125" s="81" t="str">
        <f>IFERROR(VLOOKUP($A125,SETA!$A$2:$BB$840,AM$13,FALSE),"")</f>
        <v/>
      </c>
      <c r="AN125" s="81" t="str">
        <f>IFERROR(VLOOKUP($A125,SETA!$A$2:$BB$840,AN$13,FALSE),"")</f>
        <v/>
      </c>
      <c r="AO125" s="81" t="str">
        <f>IFERROR(VLOOKUP($A125,SETA!$A$2:$BB$840,AO$13,FALSE),"")</f>
        <v/>
      </c>
      <c r="AP125" s="81" t="str">
        <f>IFERROR(VLOOKUP($A125,SETA!$A$2:$BB$840,AP$13,FALSE),"")</f>
        <v/>
      </c>
      <c r="AQ125" s="81" t="str">
        <f>IFERROR(VLOOKUP($A125,SETA!$A$2:$BB$840,AQ$13,FALSE),"")</f>
        <v/>
      </c>
      <c r="AR125" s="82" t="str">
        <f>IFERROR(VLOOKUP($A125,SETA!$A$2:$BB$840,AR$13,FALSE),"")</f>
        <v/>
      </c>
      <c r="AS125" s="81" t="str">
        <f>IFERROR(VLOOKUP($A125,SETA!$A$2:$BB$840,AS$13,FALSE),"")</f>
        <v/>
      </c>
      <c r="AW125">
        <f t="shared" si="41"/>
        <v>0</v>
      </c>
      <c r="AX125" s="6">
        <f t="shared" si="32"/>
        <v>0</v>
      </c>
      <c r="AY125" s="6">
        <f t="shared" si="33"/>
        <v>0</v>
      </c>
      <c r="AZ125" t="str">
        <f t="shared" si="34"/>
        <v>OK</v>
      </c>
    </row>
    <row r="126" spans="1:52" x14ac:dyDescent="0.25">
      <c r="A126" s="177"/>
      <c r="B126" s="81" t="str">
        <f>IFERROR(VLOOKUP($A126,SETA!$A$2:$BB$840,B$13,FALSE),"")</f>
        <v/>
      </c>
      <c r="C126" s="81" t="str">
        <f>IFERROR(VLOOKUP($A126,SETA!$A$2:$BB$840,C$13,FALSE),"")</f>
        <v/>
      </c>
      <c r="D126" s="81" t="str">
        <f>IFERROR(VLOOKUP($A126,SETA!$A$2:$BB$840,D$13,FALSE),"")</f>
        <v/>
      </c>
      <c r="E126" s="131"/>
      <c r="F126" s="132"/>
      <c r="G126" s="132"/>
      <c r="H126" s="133"/>
      <c r="I126" s="133"/>
      <c r="J126" s="118"/>
      <c r="K126" s="121"/>
      <c r="L126" s="122"/>
      <c r="M126" s="122"/>
      <c r="N126" s="67"/>
      <c r="O126" s="67"/>
      <c r="P126" s="117"/>
      <c r="Q126" s="99" t="str">
        <f t="shared" si="35"/>
        <v/>
      </c>
      <c r="R126" s="100" t="str">
        <f t="shared" si="36"/>
        <v/>
      </c>
      <c r="S126" s="100" t="str">
        <f t="shared" si="37"/>
        <v/>
      </c>
      <c r="T126" s="100" t="str">
        <f t="shared" si="38"/>
        <v/>
      </c>
      <c r="U126" s="100" t="str">
        <f t="shared" si="39"/>
        <v/>
      </c>
      <c r="V126" s="101" t="str">
        <f t="shared" si="40"/>
        <v/>
      </c>
      <c r="W126" s="95" t="str">
        <f t="shared" si="26"/>
        <v/>
      </c>
      <c r="X126" s="95" t="str">
        <f t="shared" si="27"/>
        <v/>
      </c>
      <c r="Y126" s="95" t="str">
        <f t="shared" si="28"/>
        <v/>
      </c>
      <c r="Z126" s="95" t="str">
        <f t="shared" si="29"/>
        <v/>
      </c>
      <c r="AA126" s="95" t="str">
        <f t="shared" si="30"/>
        <v/>
      </c>
      <c r="AB126" s="95" t="str">
        <f t="shared" si="31"/>
        <v/>
      </c>
      <c r="AC126" s="95" t="str">
        <f>IFERROR(VLOOKUP($A126,SETA!$A$2:$BB$840,AC$13,FALSE),"")</f>
        <v/>
      </c>
      <c r="AD126" s="95" t="str">
        <f>IFERROR(VLOOKUP($A126,SETA!$A$2:$BB$840,AD$13,FALSE),"")</f>
        <v/>
      </c>
      <c r="AE126" s="95" t="str">
        <f>IFERROR(VLOOKUP($A126,SETA!$A$2:$BB$840,AE$13,FALSE),"")</f>
        <v/>
      </c>
      <c r="AF126" s="81" t="str">
        <f>IFERROR(VLOOKUP($A126,SETA!$A$2:$BB$840,AF$13,FALSE),"")</f>
        <v/>
      </c>
      <c r="AG126" s="81" t="str">
        <f>IFERROR(VLOOKUP($A126,SETA!$A$2:$BB$840,AG$13,FALSE),"")</f>
        <v/>
      </c>
      <c r="AH126" s="81" t="str">
        <f>IFERROR(VLOOKUP($A126,SETA!$A$2:$BB$840,AH$13,FALSE),"")</f>
        <v/>
      </c>
      <c r="AI126" s="81" t="str">
        <f>IFERROR(VLOOKUP($A126,SETA!$A$2:$BB$840,AI$13,FALSE),"")</f>
        <v/>
      </c>
      <c r="AJ126" s="81" t="str">
        <f>IFERROR(VLOOKUP($A126,SETA!$A$2:$BB$840,AJ$13,FALSE),"")</f>
        <v/>
      </c>
      <c r="AK126" s="81" t="str">
        <f>IFERROR(VLOOKUP($A126,SETA!$A$2:$BB$840,AK$13,FALSE),"")</f>
        <v/>
      </c>
      <c r="AL126" s="81" t="str">
        <f>IFERROR(VLOOKUP($A126,SETA!$A$2:$BB$840,AL$13,FALSE),"")</f>
        <v/>
      </c>
      <c r="AM126" s="81" t="str">
        <f>IFERROR(VLOOKUP($A126,SETA!$A$2:$BB$840,AM$13,FALSE),"")</f>
        <v/>
      </c>
      <c r="AN126" s="81" t="str">
        <f>IFERROR(VLOOKUP($A126,SETA!$A$2:$BB$840,AN$13,FALSE),"")</f>
        <v/>
      </c>
      <c r="AO126" s="81" t="str">
        <f>IFERROR(VLOOKUP($A126,SETA!$A$2:$BB$840,AO$13,FALSE),"")</f>
        <v/>
      </c>
      <c r="AP126" s="81" t="str">
        <f>IFERROR(VLOOKUP($A126,SETA!$A$2:$BB$840,AP$13,FALSE),"")</f>
        <v/>
      </c>
      <c r="AQ126" s="81" t="str">
        <f>IFERROR(VLOOKUP($A126,SETA!$A$2:$BB$840,AQ$13,FALSE),"")</f>
        <v/>
      </c>
      <c r="AR126" s="82" t="str">
        <f>IFERROR(VLOOKUP($A126,SETA!$A$2:$BB$840,AR$13,FALSE),"")</f>
        <v/>
      </c>
      <c r="AS126" s="81" t="str">
        <f>IFERROR(VLOOKUP($A126,SETA!$A$2:$BB$840,AS$13,FALSE),"")</f>
        <v/>
      </c>
      <c r="AW126">
        <f t="shared" si="41"/>
        <v>0</v>
      </c>
      <c r="AX126" s="6">
        <f t="shared" si="32"/>
        <v>0</v>
      </c>
      <c r="AY126" s="6">
        <f t="shared" si="33"/>
        <v>0</v>
      </c>
      <c r="AZ126" t="str">
        <f t="shared" si="34"/>
        <v>OK</v>
      </c>
    </row>
    <row r="127" spans="1:52" x14ac:dyDescent="0.25">
      <c r="B127" s="81" t="str">
        <f>IFERROR(VLOOKUP($A127,SETA!$A$2:$BB$840,B$13,FALSE),"")</f>
        <v/>
      </c>
      <c r="C127" s="81" t="str">
        <f>IFERROR(VLOOKUP($A127,SETA!$A$2:$BB$840,C$13,FALSE),"")</f>
        <v/>
      </c>
      <c r="D127" s="81" t="str">
        <f>IFERROR(VLOOKUP($A127,SETA!$A$2:$BB$840,D$13,FALSE),"")</f>
        <v/>
      </c>
      <c r="E127" s="131"/>
      <c r="F127" s="132"/>
      <c r="G127" s="132"/>
      <c r="H127" s="133"/>
      <c r="I127" s="133"/>
      <c r="J127" s="118"/>
      <c r="K127" s="121"/>
      <c r="L127" s="122"/>
      <c r="M127" s="122"/>
      <c r="N127" s="67"/>
      <c r="O127" s="67"/>
      <c r="P127" s="117"/>
      <c r="Q127" s="99" t="str">
        <f t="shared" si="35"/>
        <v/>
      </c>
      <c r="R127" s="100" t="str">
        <f t="shared" si="36"/>
        <v/>
      </c>
      <c r="S127" s="100" t="str">
        <f t="shared" si="37"/>
        <v/>
      </c>
      <c r="T127" s="100" t="str">
        <f t="shared" si="38"/>
        <v/>
      </c>
      <c r="U127" s="100" t="str">
        <f t="shared" si="39"/>
        <v/>
      </c>
      <c r="V127" s="101" t="str">
        <f t="shared" si="40"/>
        <v/>
      </c>
      <c r="W127" s="95" t="str">
        <f t="shared" si="26"/>
        <v/>
      </c>
      <c r="X127" s="95" t="str">
        <f t="shared" si="27"/>
        <v/>
      </c>
      <c r="Y127" s="95" t="str">
        <f t="shared" si="28"/>
        <v/>
      </c>
      <c r="Z127" s="95" t="str">
        <f t="shared" si="29"/>
        <v/>
      </c>
      <c r="AA127" s="95" t="str">
        <f t="shared" si="30"/>
        <v/>
      </c>
      <c r="AB127" s="95" t="str">
        <f t="shared" si="31"/>
        <v/>
      </c>
      <c r="AC127" s="95" t="str">
        <f>IFERROR(VLOOKUP($A127,SETA!$A$2:$BB$840,AC$13,FALSE),"")</f>
        <v/>
      </c>
      <c r="AD127" s="95" t="str">
        <f>IFERROR(VLOOKUP($A127,SETA!$A$2:$BB$840,AD$13,FALSE),"")</f>
        <v/>
      </c>
      <c r="AE127" s="95" t="str">
        <f>IFERROR(VLOOKUP($A127,SETA!$A$2:$BB$840,AE$13,FALSE),"")</f>
        <v/>
      </c>
      <c r="AF127" s="81" t="str">
        <f>IFERROR(VLOOKUP($A127,SETA!$A$2:$BB$840,AF$13,FALSE),"")</f>
        <v/>
      </c>
      <c r="AG127" s="81" t="str">
        <f>IFERROR(VLOOKUP($A127,SETA!$A$2:$BB$840,AG$13,FALSE),"")</f>
        <v/>
      </c>
      <c r="AH127" s="81" t="str">
        <f>IFERROR(VLOOKUP($A127,SETA!$A$2:$BB$840,AH$13,FALSE),"")</f>
        <v/>
      </c>
      <c r="AI127" s="81" t="str">
        <f>IFERROR(VLOOKUP($A127,SETA!$A$2:$BB$840,AI$13,FALSE),"")</f>
        <v/>
      </c>
      <c r="AJ127" s="81" t="str">
        <f>IFERROR(VLOOKUP($A127,SETA!$A$2:$BB$840,AJ$13,FALSE),"")</f>
        <v/>
      </c>
      <c r="AK127" s="81" t="str">
        <f>IFERROR(VLOOKUP($A127,SETA!$A$2:$BB$840,AK$13,FALSE),"")</f>
        <v/>
      </c>
      <c r="AL127" s="81" t="str">
        <f>IFERROR(VLOOKUP($A127,SETA!$A$2:$BB$840,AL$13,FALSE),"")</f>
        <v/>
      </c>
      <c r="AM127" s="81" t="str">
        <f>IFERROR(VLOOKUP($A127,SETA!$A$2:$BB$840,AM$13,FALSE),"")</f>
        <v/>
      </c>
      <c r="AN127" s="81" t="str">
        <f>IFERROR(VLOOKUP($A127,SETA!$A$2:$BB$840,AN$13,FALSE),"")</f>
        <v/>
      </c>
      <c r="AO127" s="81" t="str">
        <f>IFERROR(VLOOKUP($A127,SETA!$A$2:$BB$840,AO$13,FALSE),"")</f>
        <v/>
      </c>
      <c r="AP127" s="81" t="str">
        <f>IFERROR(VLOOKUP($A127,SETA!$A$2:$BB$840,AP$13,FALSE),"")</f>
        <v/>
      </c>
      <c r="AQ127" s="81" t="str">
        <f>IFERROR(VLOOKUP($A127,SETA!$A$2:$BB$840,AQ$13,FALSE),"")</f>
        <v/>
      </c>
      <c r="AR127" s="82" t="str">
        <f>IFERROR(VLOOKUP($A127,SETA!$A$2:$BB$840,AR$13,FALSE),"")</f>
        <v/>
      </c>
      <c r="AS127" s="81" t="str">
        <f>IFERROR(VLOOKUP($A127,SETA!$A$2:$BB$840,AS$13,FALSE),"")</f>
        <v/>
      </c>
      <c r="AW127">
        <f t="shared" si="41"/>
        <v>0</v>
      </c>
      <c r="AX127" s="6">
        <f t="shared" si="32"/>
        <v>0</v>
      </c>
      <c r="AY127" s="6">
        <f t="shared" si="33"/>
        <v>0</v>
      </c>
      <c r="AZ127" t="str">
        <f t="shared" si="34"/>
        <v>OK</v>
      </c>
    </row>
    <row r="128" spans="1:52" x14ac:dyDescent="0.25">
      <c r="B128" s="81" t="str">
        <f>IFERROR(VLOOKUP($A128,SETA!$A$2:$BB$840,B$13,FALSE),"")</f>
        <v/>
      </c>
      <c r="C128" s="81" t="str">
        <f>IFERROR(VLOOKUP($A128,SETA!$A$2:$BB$840,C$13,FALSE),"")</f>
        <v/>
      </c>
      <c r="D128" s="81" t="str">
        <f>IFERROR(VLOOKUP($A128,SETA!$A$2:$BB$840,D$13,FALSE),"")</f>
        <v/>
      </c>
      <c r="E128" s="131"/>
      <c r="F128" s="132"/>
      <c r="G128" s="132"/>
      <c r="H128" s="133"/>
      <c r="I128" s="133"/>
      <c r="J128" s="118"/>
      <c r="K128" s="121"/>
      <c r="L128" s="122"/>
      <c r="M128" s="122"/>
      <c r="N128" s="67"/>
      <c r="O128" s="67"/>
      <c r="P128" s="117"/>
      <c r="Q128" s="99" t="str">
        <f t="shared" si="35"/>
        <v/>
      </c>
      <c r="R128" s="100" t="str">
        <f t="shared" si="36"/>
        <v/>
      </c>
      <c r="S128" s="100" t="str">
        <f t="shared" si="37"/>
        <v/>
      </c>
      <c r="T128" s="100" t="str">
        <f t="shared" si="38"/>
        <v/>
      </c>
      <c r="U128" s="100" t="str">
        <f t="shared" si="39"/>
        <v/>
      </c>
      <c r="V128" s="101" t="str">
        <f t="shared" si="40"/>
        <v/>
      </c>
      <c r="W128" s="95" t="str">
        <f t="shared" si="26"/>
        <v/>
      </c>
      <c r="X128" s="95" t="str">
        <f t="shared" si="27"/>
        <v/>
      </c>
      <c r="Y128" s="95" t="str">
        <f t="shared" si="28"/>
        <v/>
      </c>
      <c r="Z128" s="95" t="str">
        <f t="shared" si="29"/>
        <v/>
      </c>
      <c r="AA128" s="95" t="str">
        <f t="shared" si="30"/>
        <v/>
      </c>
      <c r="AB128" s="95" t="str">
        <f t="shared" si="31"/>
        <v/>
      </c>
      <c r="AC128" s="95" t="str">
        <f>IFERROR(VLOOKUP($A128,SETA!$A$2:$BB$840,AC$13,FALSE),"")</f>
        <v/>
      </c>
      <c r="AD128" s="95" t="str">
        <f>IFERROR(VLOOKUP($A128,SETA!$A$2:$BB$840,AD$13,FALSE),"")</f>
        <v/>
      </c>
      <c r="AE128" s="95" t="str">
        <f>IFERROR(VLOOKUP($A128,SETA!$A$2:$BB$840,AE$13,FALSE),"")</f>
        <v/>
      </c>
      <c r="AF128" s="81" t="str">
        <f>IFERROR(VLOOKUP($A128,SETA!$A$2:$BB$840,AF$13,FALSE),"")</f>
        <v/>
      </c>
      <c r="AG128" s="81" t="str">
        <f>IFERROR(VLOOKUP($A128,SETA!$A$2:$BB$840,AG$13,FALSE),"")</f>
        <v/>
      </c>
      <c r="AH128" s="81" t="str">
        <f>IFERROR(VLOOKUP($A128,SETA!$A$2:$BB$840,AH$13,FALSE),"")</f>
        <v/>
      </c>
      <c r="AI128" s="81" t="str">
        <f>IFERROR(VLOOKUP($A128,SETA!$A$2:$BB$840,AI$13,FALSE),"")</f>
        <v/>
      </c>
      <c r="AJ128" s="81" t="str">
        <f>IFERROR(VLOOKUP($A128,SETA!$A$2:$BB$840,AJ$13,FALSE),"")</f>
        <v/>
      </c>
      <c r="AK128" s="81" t="str">
        <f>IFERROR(VLOOKUP($A128,SETA!$A$2:$BB$840,AK$13,FALSE),"")</f>
        <v/>
      </c>
      <c r="AL128" s="81" t="str">
        <f>IFERROR(VLOOKUP($A128,SETA!$A$2:$BB$840,AL$13,FALSE),"")</f>
        <v/>
      </c>
      <c r="AM128" s="81" t="str">
        <f>IFERROR(VLOOKUP($A128,SETA!$A$2:$BB$840,AM$13,FALSE),"")</f>
        <v/>
      </c>
      <c r="AN128" s="81" t="str">
        <f>IFERROR(VLOOKUP($A128,SETA!$A$2:$BB$840,AN$13,FALSE),"")</f>
        <v/>
      </c>
      <c r="AO128" s="81" t="str">
        <f>IFERROR(VLOOKUP($A128,SETA!$A$2:$BB$840,AO$13,FALSE),"")</f>
        <v/>
      </c>
      <c r="AP128" s="81" t="str">
        <f>IFERROR(VLOOKUP($A128,SETA!$A$2:$BB$840,AP$13,FALSE),"")</f>
        <v/>
      </c>
      <c r="AQ128" s="81" t="str">
        <f>IFERROR(VLOOKUP($A128,SETA!$A$2:$BB$840,AQ$13,FALSE),"")</f>
        <v/>
      </c>
      <c r="AR128" s="82" t="str">
        <f>IFERROR(VLOOKUP($A128,SETA!$A$2:$BB$840,AR$13,FALSE),"")</f>
        <v/>
      </c>
      <c r="AS128" s="81" t="str">
        <f>IFERROR(VLOOKUP($A128,SETA!$A$2:$BB$840,AS$13,FALSE),"")</f>
        <v/>
      </c>
      <c r="AW128">
        <f t="shared" si="41"/>
        <v>0</v>
      </c>
      <c r="AX128" s="6">
        <f t="shared" si="32"/>
        <v>0</v>
      </c>
      <c r="AY128" s="6">
        <f t="shared" si="33"/>
        <v>0</v>
      </c>
      <c r="AZ128" t="str">
        <f t="shared" si="34"/>
        <v>OK</v>
      </c>
    </row>
    <row r="129" spans="1:52" x14ac:dyDescent="0.25">
      <c r="A129" s="157"/>
      <c r="B129" s="81" t="str">
        <f>IFERROR(VLOOKUP($A129,SETA!$A$2:$BB$840,B$13,FALSE),"")</f>
        <v/>
      </c>
      <c r="C129" s="81" t="str">
        <f>IFERROR(VLOOKUP($A129,SETA!$A$2:$BB$840,C$13,FALSE),"")</f>
        <v/>
      </c>
      <c r="D129" s="81" t="str">
        <f>IFERROR(VLOOKUP($A129,SETA!$A$2:$BB$840,D$13,FALSE),"")</f>
        <v/>
      </c>
      <c r="E129" s="131"/>
      <c r="F129" s="132"/>
      <c r="G129" s="132"/>
      <c r="H129" s="133"/>
      <c r="I129" s="133"/>
      <c r="J129" s="118"/>
      <c r="K129" s="121"/>
      <c r="L129" s="122"/>
      <c r="M129" s="122"/>
      <c r="N129" s="67"/>
      <c r="O129" s="67"/>
      <c r="P129" s="117"/>
      <c r="Q129" s="99" t="str">
        <f t="shared" si="35"/>
        <v/>
      </c>
      <c r="R129" s="100" t="str">
        <f t="shared" si="36"/>
        <v/>
      </c>
      <c r="S129" s="100" t="str">
        <f t="shared" si="37"/>
        <v/>
      </c>
      <c r="T129" s="100" t="str">
        <f t="shared" si="38"/>
        <v/>
      </c>
      <c r="U129" s="100" t="str">
        <f t="shared" si="39"/>
        <v/>
      </c>
      <c r="V129" s="101" t="str">
        <f t="shared" si="40"/>
        <v/>
      </c>
      <c r="W129" s="95" t="str">
        <f t="shared" si="26"/>
        <v/>
      </c>
      <c r="X129" s="95" t="str">
        <f t="shared" si="27"/>
        <v/>
      </c>
      <c r="Y129" s="95" t="str">
        <f t="shared" si="28"/>
        <v/>
      </c>
      <c r="Z129" s="95" t="str">
        <f t="shared" si="29"/>
        <v/>
      </c>
      <c r="AA129" s="95" t="str">
        <f t="shared" si="30"/>
        <v/>
      </c>
      <c r="AB129" s="95" t="str">
        <f t="shared" si="31"/>
        <v/>
      </c>
      <c r="AC129" s="95" t="str">
        <f>IFERROR(VLOOKUP($A129,SETA!$A$2:$BB$840,AC$13,FALSE),"")</f>
        <v/>
      </c>
      <c r="AD129" s="95" t="str">
        <f>IFERROR(VLOOKUP($A129,SETA!$A$2:$BB$840,AD$13,FALSE),"")</f>
        <v/>
      </c>
      <c r="AE129" s="95" t="str">
        <f>IFERROR(VLOOKUP($A129,SETA!$A$2:$BB$840,AE$13,FALSE),"")</f>
        <v/>
      </c>
      <c r="AF129" s="81" t="str">
        <f>IFERROR(VLOOKUP($A129,SETA!$A$2:$BB$840,AF$13,FALSE),"")</f>
        <v/>
      </c>
      <c r="AG129" s="81" t="str">
        <f>IFERROR(VLOOKUP($A129,SETA!$A$2:$BB$840,AG$13,FALSE),"")</f>
        <v/>
      </c>
      <c r="AH129" s="81" t="str">
        <f>IFERROR(VLOOKUP($A129,SETA!$A$2:$BB$840,AH$13,FALSE),"")</f>
        <v/>
      </c>
      <c r="AI129" s="81" t="str">
        <f>IFERROR(VLOOKUP($A129,SETA!$A$2:$BB$840,AI$13,FALSE),"")</f>
        <v/>
      </c>
      <c r="AJ129" s="81" t="str">
        <f>IFERROR(VLOOKUP($A129,SETA!$A$2:$BB$840,AJ$13,FALSE),"")</f>
        <v/>
      </c>
      <c r="AK129" s="81" t="str">
        <f>IFERROR(VLOOKUP($A129,SETA!$A$2:$BB$840,AK$13,FALSE),"")</f>
        <v/>
      </c>
      <c r="AL129" s="81" t="str">
        <f>IFERROR(VLOOKUP($A129,SETA!$A$2:$BB$840,AL$13,FALSE),"")</f>
        <v/>
      </c>
      <c r="AM129" s="81" t="str">
        <f>IFERROR(VLOOKUP($A129,SETA!$A$2:$BB$840,AM$13,FALSE),"")</f>
        <v/>
      </c>
      <c r="AN129" s="81" t="str">
        <f>IFERROR(VLOOKUP($A129,SETA!$A$2:$BB$840,AN$13,FALSE),"")</f>
        <v/>
      </c>
      <c r="AO129" s="81" t="str">
        <f>IFERROR(VLOOKUP($A129,SETA!$A$2:$BB$840,AO$13,FALSE),"")</f>
        <v/>
      </c>
      <c r="AP129" s="81" t="str">
        <f>IFERROR(VLOOKUP($A129,SETA!$A$2:$BB$840,AP$13,FALSE),"")</f>
        <v/>
      </c>
      <c r="AQ129" s="81" t="str">
        <f>IFERROR(VLOOKUP($A129,SETA!$A$2:$BB$840,AQ$13,FALSE),"")</f>
        <v/>
      </c>
      <c r="AR129" s="82" t="str">
        <f>IFERROR(VLOOKUP($A129,SETA!$A$2:$BB$840,AR$13,FALSE),"")</f>
        <v/>
      </c>
      <c r="AS129" s="81" t="str">
        <f>IFERROR(VLOOKUP($A129,SETA!$A$2:$BB$840,AS$13,FALSE),"")</f>
        <v/>
      </c>
      <c r="AW129">
        <f t="shared" si="41"/>
        <v>0</v>
      </c>
      <c r="AX129" s="6">
        <f t="shared" si="32"/>
        <v>0</v>
      </c>
      <c r="AY129" s="6">
        <f t="shared" si="33"/>
        <v>0</v>
      </c>
      <c r="AZ129" t="str">
        <f t="shared" si="34"/>
        <v>OK</v>
      </c>
    </row>
    <row r="130" spans="1:52" x14ac:dyDescent="0.25">
      <c r="B130" s="81" t="str">
        <f>IFERROR(VLOOKUP($A130,SETA!$A$2:$BB$840,B$13,FALSE),"")</f>
        <v/>
      </c>
      <c r="C130" s="81" t="str">
        <f>IFERROR(VLOOKUP($A130,SETA!$A$2:$BB$840,C$13,FALSE),"")</f>
        <v/>
      </c>
      <c r="D130" s="81" t="str">
        <f>IFERROR(VLOOKUP($A130,SETA!$A$2:$BB$840,D$13,FALSE),"")</f>
        <v/>
      </c>
      <c r="E130" s="131"/>
      <c r="F130" s="132"/>
      <c r="G130" s="132"/>
      <c r="H130" s="133"/>
      <c r="I130" s="133"/>
      <c r="J130" s="118"/>
      <c r="K130" s="121"/>
      <c r="L130" s="122"/>
      <c r="M130" s="122"/>
      <c r="N130" s="67"/>
      <c r="O130" s="67"/>
      <c r="P130" s="117"/>
      <c r="Q130" s="99" t="str">
        <f t="shared" si="35"/>
        <v/>
      </c>
      <c r="R130" s="100" t="str">
        <f t="shared" si="36"/>
        <v/>
      </c>
      <c r="S130" s="100" t="str">
        <f t="shared" si="37"/>
        <v/>
      </c>
      <c r="T130" s="100" t="str">
        <f t="shared" si="38"/>
        <v/>
      </c>
      <c r="U130" s="100" t="str">
        <f t="shared" si="39"/>
        <v/>
      </c>
      <c r="V130" s="101" t="str">
        <f t="shared" si="40"/>
        <v/>
      </c>
      <c r="W130" s="95" t="str">
        <f t="shared" si="26"/>
        <v/>
      </c>
      <c r="X130" s="95" t="str">
        <f t="shared" si="27"/>
        <v/>
      </c>
      <c r="Y130" s="95" t="str">
        <f t="shared" si="28"/>
        <v/>
      </c>
      <c r="Z130" s="95" t="str">
        <f t="shared" si="29"/>
        <v/>
      </c>
      <c r="AA130" s="95" t="str">
        <f t="shared" si="30"/>
        <v/>
      </c>
      <c r="AB130" s="95" t="str">
        <f t="shared" si="31"/>
        <v/>
      </c>
      <c r="AC130" s="95" t="str">
        <f>IFERROR(VLOOKUP($A130,SETA!$A$2:$BB$840,AC$13,FALSE),"")</f>
        <v/>
      </c>
      <c r="AD130" s="95" t="str">
        <f>IFERROR(VLOOKUP($A130,SETA!$A$2:$BB$840,AD$13,FALSE),"")</f>
        <v/>
      </c>
      <c r="AE130" s="95" t="str">
        <f>IFERROR(VLOOKUP($A130,SETA!$A$2:$BB$840,AE$13,FALSE),"")</f>
        <v/>
      </c>
      <c r="AF130" s="81" t="str">
        <f>IFERROR(VLOOKUP($A130,SETA!$A$2:$BB$840,AF$13,FALSE),"")</f>
        <v/>
      </c>
      <c r="AG130" s="81" t="str">
        <f>IFERROR(VLOOKUP($A130,SETA!$A$2:$BB$840,AG$13,FALSE),"")</f>
        <v/>
      </c>
      <c r="AH130" s="81" t="str">
        <f>IFERROR(VLOOKUP($A130,SETA!$A$2:$BB$840,AH$13,FALSE),"")</f>
        <v/>
      </c>
      <c r="AI130" s="81" t="str">
        <f>IFERROR(VLOOKUP($A130,SETA!$A$2:$BB$840,AI$13,FALSE),"")</f>
        <v/>
      </c>
      <c r="AJ130" s="81" t="str">
        <f>IFERROR(VLOOKUP($A130,SETA!$A$2:$BB$840,AJ$13,FALSE),"")</f>
        <v/>
      </c>
      <c r="AK130" s="81" t="str">
        <f>IFERROR(VLOOKUP($A130,SETA!$A$2:$BB$840,AK$13,FALSE),"")</f>
        <v/>
      </c>
      <c r="AL130" s="81" t="str">
        <f>IFERROR(VLOOKUP($A130,SETA!$A$2:$BB$840,AL$13,FALSE),"")</f>
        <v/>
      </c>
      <c r="AM130" s="81" t="str">
        <f>IFERROR(VLOOKUP($A130,SETA!$A$2:$BB$840,AM$13,FALSE),"")</f>
        <v/>
      </c>
      <c r="AN130" s="81" t="str">
        <f>IFERROR(VLOOKUP($A130,SETA!$A$2:$BB$840,AN$13,FALSE),"")</f>
        <v/>
      </c>
      <c r="AO130" s="81" t="str">
        <f>IFERROR(VLOOKUP($A130,SETA!$A$2:$BB$840,AO$13,FALSE),"")</f>
        <v/>
      </c>
      <c r="AP130" s="81" t="str">
        <f>IFERROR(VLOOKUP($A130,SETA!$A$2:$BB$840,AP$13,FALSE),"")</f>
        <v/>
      </c>
      <c r="AQ130" s="81" t="str">
        <f>IFERROR(VLOOKUP($A130,SETA!$A$2:$BB$840,AQ$13,FALSE),"")</f>
        <v/>
      </c>
      <c r="AR130" s="82" t="str">
        <f>IFERROR(VLOOKUP($A130,SETA!$A$2:$BB$840,AR$13,FALSE),"")</f>
        <v/>
      </c>
      <c r="AS130" s="81" t="str">
        <f>IFERROR(VLOOKUP($A130,SETA!$A$2:$BB$840,AS$13,FALSE),"")</f>
        <v/>
      </c>
      <c r="AW130">
        <f t="shared" si="41"/>
        <v>0</v>
      </c>
      <c r="AX130" s="6">
        <f t="shared" si="32"/>
        <v>0</v>
      </c>
      <c r="AY130" s="6">
        <f t="shared" si="33"/>
        <v>0</v>
      </c>
      <c r="AZ130" t="str">
        <f t="shared" si="34"/>
        <v>OK</v>
      </c>
    </row>
    <row r="131" spans="1:52" x14ac:dyDescent="0.25">
      <c r="B131" s="81" t="str">
        <f>IFERROR(VLOOKUP($A131,SETA!$A$2:$BB$840,B$13,FALSE),"")</f>
        <v/>
      </c>
      <c r="C131" s="81" t="str">
        <f>IFERROR(VLOOKUP($A131,SETA!$A$2:$BB$840,C$13,FALSE),"")</f>
        <v/>
      </c>
      <c r="D131" s="81" t="str">
        <f>IFERROR(VLOOKUP($A131,SETA!$A$2:$BB$840,D$13,FALSE),"")</f>
        <v/>
      </c>
      <c r="E131" s="131"/>
      <c r="F131" s="132"/>
      <c r="G131" s="132"/>
      <c r="H131" s="133"/>
      <c r="I131" s="133"/>
      <c r="J131" s="118"/>
      <c r="K131" s="121"/>
      <c r="L131" s="122"/>
      <c r="M131" s="122"/>
      <c r="N131" s="67"/>
      <c r="O131" s="67"/>
      <c r="P131" s="117"/>
      <c r="Q131" s="99" t="str">
        <f t="shared" si="35"/>
        <v/>
      </c>
      <c r="R131" s="100" t="str">
        <f t="shared" si="36"/>
        <v/>
      </c>
      <c r="S131" s="100" t="str">
        <f t="shared" si="37"/>
        <v/>
      </c>
      <c r="T131" s="100" t="str">
        <f t="shared" si="38"/>
        <v/>
      </c>
      <c r="U131" s="100" t="str">
        <f t="shared" si="39"/>
        <v/>
      </c>
      <c r="V131" s="101" t="str">
        <f t="shared" si="40"/>
        <v/>
      </c>
      <c r="W131" s="95" t="str">
        <f t="shared" si="26"/>
        <v/>
      </c>
      <c r="X131" s="95" t="str">
        <f t="shared" si="27"/>
        <v/>
      </c>
      <c r="Y131" s="95" t="str">
        <f t="shared" si="28"/>
        <v/>
      </c>
      <c r="Z131" s="95" t="str">
        <f t="shared" si="29"/>
        <v/>
      </c>
      <c r="AA131" s="95" t="str">
        <f t="shared" si="30"/>
        <v/>
      </c>
      <c r="AB131" s="95" t="str">
        <f t="shared" si="31"/>
        <v/>
      </c>
      <c r="AC131" s="95" t="str">
        <f>IFERROR(VLOOKUP($A131,SETA!$A$2:$BB$840,AC$13,FALSE),"")</f>
        <v/>
      </c>
      <c r="AD131" s="95" t="str">
        <f>IFERROR(VLOOKUP($A131,SETA!$A$2:$BB$840,AD$13,FALSE),"")</f>
        <v/>
      </c>
      <c r="AE131" s="95" t="str">
        <f>IFERROR(VLOOKUP($A131,SETA!$A$2:$BB$840,AE$13,FALSE),"")</f>
        <v/>
      </c>
      <c r="AF131" s="81" t="str">
        <f>IFERROR(VLOOKUP($A131,SETA!$A$2:$BB$840,AF$13,FALSE),"")</f>
        <v/>
      </c>
      <c r="AG131" s="81" t="str">
        <f>IFERROR(VLOOKUP($A131,SETA!$A$2:$BB$840,AG$13,FALSE),"")</f>
        <v/>
      </c>
      <c r="AH131" s="81" t="str">
        <f>IFERROR(VLOOKUP($A131,SETA!$A$2:$BB$840,AH$13,FALSE),"")</f>
        <v/>
      </c>
      <c r="AI131" s="81" t="str">
        <f>IFERROR(VLOOKUP($A131,SETA!$A$2:$BB$840,AI$13,FALSE),"")</f>
        <v/>
      </c>
      <c r="AJ131" s="81" t="str">
        <f>IFERROR(VLOOKUP($A131,SETA!$A$2:$BB$840,AJ$13,FALSE),"")</f>
        <v/>
      </c>
      <c r="AK131" s="81" t="str">
        <f>IFERROR(VLOOKUP($A131,SETA!$A$2:$BB$840,AK$13,FALSE),"")</f>
        <v/>
      </c>
      <c r="AL131" s="81" t="str">
        <f>IFERROR(VLOOKUP($A131,SETA!$A$2:$BB$840,AL$13,FALSE),"")</f>
        <v/>
      </c>
      <c r="AM131" s="81" t="str">
        <f>IFERROR(VLOOKUP($A131,SETA!$A$2:$BB$840,AM$13,FALSE),"")</f>
        <v/>
      </c>
      <c r="AN131" s="81" t="str">
        <f>IFERROR(VLOOKUP($A131,SETA!$A$2:$BB$840,AN$13,FALSE),"")</f>
        <v/>
      </c>
      <c r="AO131" s="81" t="str">
        <f>IFERROR(VLOOKUP($A131,SETA!$A$2:$BB$840,AO$13,FALSE),"")</f>
        <v/>
      </c>
      <c r="AP131" s="81" t="str">
        <f>IFERROR(VLOOKUP($A131,SETA!$A$2:$BB$840,AP$13,FALSE),"")</f>
        <v/>
      </c>
      <c r="AQ131" s="81" t="str">
        <f>IFERROR(VLOOKUP($A131,SETA!$A$2:$BB$840,AQ$13,FALSE),"")</f>
        <v/>
      </c>
      <c r="AR131" s="82" t="str">
        <f>IFERROR(VLOOKUP($A131,SETA!$A$2:$BB$840,AR$13,FALSE),"")</f>
        <v/>
      </c>
      <c r="AS131" s="81" t="str">
        <f>IFERROR(VLOOKUP($A131,SETA!$A$2:$BB$840,AS$13,FALSE),"")</f>
        <v/>
      </c>
      <c r="AW131">
        <f t="shared" si="41"/>
        <v>0</v>
      </c>
      <c r="AX131" s="6">
        <f t="shared" si="32"/>
        <v>0</v>
      </c>
      <c r="AY131" s="6">
        <f t="shared" si="33"/>
        <v>0</v>
      </c>
      <c r="AZ131" t="str">
        <f t="shared" si="34"/>
        <v>OK</v>
      </c>
    </row>
    <row r="132" spans="1:52" x14ac:dyDescent="0.25">
      <c r="B132" s="81" t="str">
        <f>IFERROR(VLOOKUP($A132,SETA!$A$2:$BB$840,B$13,FALSE),"")</f>
        <v/>
      </c>
      <c r="C132" s="81" t="str">
        <f>IFERROR(VLOOKUP($A132,SETA!$A$2:$BB$840,C$13,FALSE),"")</f>
        <v/>
      </c>
      <c r="D132" s="81" t="str">
        <f>IFERROR(VLOOKUP($A132,SETA!$A$2:$BB$840,D$13,FALSE),"")</f>
        <v/>
      </c>
      <c r="E132" s="131"/>
      <c r="F132" s="132"/>
      <c r="G132" s="132"/>
      <c r="H132" s="133"/>
      <c r="I132" s="133"/>
      <c r="J132" s="118"/>
      <c r="K132" s="121"/>
      <c r="L132" s="122"/>
      <c r="M132" s="122"/>
      <c r="N132" s="67"/>
      <c r="O132" s="67"/>
      <c r="P132" s="117"/>
      <c r="Q132" s="99" t="str">
        <f t="shared" si="35"/>
        <v/>
      </c>
      <c r="R132" s="100" t="str">
        <f t="shared" si="36"/>
        <v/>
      </c>
      <c r="S132" s="100" t="str">
        <f t="shared" si="37"/>
        <v/>
      </c>
      <c r="T132" s="100" t="str">
        <f t="shared" si="38"/>
        <v/>
      </c>
      <c r="U132" s="100" t="str">
        <f t="shared" si="39"/>
        <v/>
      </c>
      <c r="V132" s="101" t="str">
        <f t="shared" si="40"/>
        <v/>
      </c>
      <c r="W132" s="95" t="str">
        <f t="shared" si="26"/>
        <v/>
      </c>
      <c r="X132" s="95" t="str">
        <f t="shared" si="27"/>
        <v/>
      </c>
      <c r="Y132" s="95" t="str">
        <f t="shared" si="28"/>
        <v/>
      </c>
      <c r="Z132" s="95" t="str">
        <f t="shared" si="29"/>
        <v/>
      </c>
      <c r="AA132" s="95" t="str">
        <f t="shared" si="30"/>
        <v/>
      </c>
      <c r="AB132" s="95" t="str">
        <f t="shared" si="31"/>
        <v/>
      </c>
      <c r="AC132" s="95" t="str">
        <f>IFERROR(VLOOKUP($A132,SETA!$A$2:$BB$840,AC$13,FALSE),"")</f>
        <v/>
      </c>
      <c r="AD132" s="95" t="str">
        <f>IFERROR(VLOOKUP($A132,SETA!$A$2:$BB$840,AD$13,FALSE),"")</f>
        <v/>
      </c>
      <c r="AE132" s="95" t="str">
        <f>IFERROR(VLOOKUP($A132,SETA!$A$2:$BB$840,AE$13,FALSE),"")</f>
        <v/>
      </c>
      <c r="AF132" s="81" t="str">
        <f>IFERROR(VLOOKUP($A132,SETA!$A$2:$BB$840,AF$13,FALSE),"")</f>
        <v/>
      </c>
      <c r="AG132" s="81" t="str">
        <f>IFERROR(VLOOKUP($A132,SETA!$A$2:$BB$840,AG$13,FALSE),"")</f>
        <v/>
      </c>
      <c r="AH132" s="81" t="str">
        <f>IFERROR(VLOOKUP($A132,SETA!$A$2:$BB$840,AH$13,FALSE),"")</f>
        <v/>
      </c>
      <c r="AI132" s="81" t="str">
        <f>IFERROR(VLOOKUP($A132,SETA!$A$2:$BB$840,AI$13,FALSE),"")</f>
        <v/>
      </c>
      <c r="AJ132" s="81" t="str">
        <f>IFERROR(VLOOKUP($A132,SETA!$A$2:$BB$840,AJ$13,FALSE),"")</f>
        <v/>
      </c>
      <c r="AK132" s="81" t="str">
        <f>IFERROR(VLOOKUP($A132,SETA!$A$2:$BB$840,AK$13,FALSE),"")</f>
        <v/>
      </c>
      <c r="AL132" s="81" t="str">
        <f>IFERROR(VLOOKUP($A132,SETA!$A$2:$BB$840,AL$13,FALSE),"")</f>
        <v/>
      </c>
      <c r="AM132" s="81" t="str">
        <f>IFERROR(VLOOKUP($A132,SETA!$A$2:$BB$840,AM$13,FALSE),"")</f>
        <v/>
      </c>
      <c r="AN132" s="81" t="str">
        <f>IFERROR(VLOOKUP($A132,SETA!$A$2:$BB$840,AN$13,FALSE),"")</f>
        <v/>
      </c>
      <c r="AO132" s="81" t="str">
        <f>IFERROR(VLOOKUP($A132,SETA!$A$2:$BB$840,AO$13,FALSE),"")</f>
        <v/>
      </c>
      <c r="AP132" s="81" t="str">
        <f>IFERROR(VLOOKUP($A132,SETA!$A$2:$BB$840,AP$13,FALSE),"")</f>
        <v/>
      </c>
      <c r="AQ132" s="81" t="str">
        <f>IFERROR(VLOOKUP($A132,SETA!$A$2:$BB$840,AQ$13,FALSE),"")</f>
        <v/>
      </c>
      <c r="AR132" s="82" t="str">
        <f>IFERROR(VLOOKUP($A132,SETA!$A$2:$BB$840,AR$13,FALSE),"")</f>
        <v/>
      </c>
      <c r="AS132" s="81" t="str">
        <f>IFERROR(VLOOKUP($A132,SETA!$A$2:$BB$840,AS$13,FALSE),"")</f>
        <v/>
      </c>
      <c r="AW132">
        <f t="shared" si="41"/>
        <v>0</v>
      </c>
      <c r="AX132" s="6">
        <f t="shared" si="32"/>
        <v>0</v>
      </c>
      <c r="AY132" s="6">
        <f t="shared" si="33"/>
        <v>0</v>
      </c>
      <c r="AZ132" t="str">
        <f t="shared" si="34"/>
        <v>OK</v>
      </c>
    </row>
    <row r="133" spans="1:52" x14ac:dyDescent="0.25">
      <c r="B133" s="81" t="str">
        <f>IFERROR(VLOOKUP($A133,SETA!$A$2:$BB$840,B$13,FALSE),"")</f>
        <v/>
      </c>
      <c r="C133" s="81" t="str">
        <f>IFERROR(VLOOKUP($A133,SETA!$A$2:$BB$840,C$13,FALSE),"")</f>
        <v/>
      </c>
      <c r="D133" s="81" t="str">
        <f>IFERROR(VLOOKUP($A133,SETA!$A$2:$BB$840,D$13,FALSE),"")</f>
        <v/>
      </c>
      <c r="E133" s="131"/>
      <c r="F133" s="132"/>
      <c r="G133" s="132"/>
      <c r="H133" s="133"/>
      <c r="I133" s="133"/>
      <c r="J133" s="118"/>
      <c r="K133" s="121"/>
      <c r="L133" s="122"/>
      <c r="M133" s="122"/>
      <c r="N133" s="67"/>
      <c r="O133" s="67"/>
      <c r="P133" s="117"/>
      <c r="Q133" s="99" t="str">
        <f t="shared" si="35"/>
        <v/>
      </c>
      <c r="R133" s="100" t="str">
        <f t="shared" si="36"/>
        <v/>
      </c>
      <c r="S133" s="100" t="str">
        <f t="shared" si="37"/>
        <v/>
      </c>
      <c r="T133" s="100" t="str">
        <f t="shared" si="38"/>
        <v/>
      </c>
      <c r="U133" s="100" t="str">
        <f t="shared" si="39"/>
        <v/>
      </c>
      <c r="V133" s="101" t="str">
        <f t="shared" si="40"/>
        <v/>
      </c>
      <c r="W133" s="95" t="str">
        <f t="shared" si="26"/>
        <v/>
      </c>
      <c r="X133" s="95" t="str">
        <f t="shared" si="27"/>
        <v/>
      </c>
      <c r="Y133" s="95" t="str">
        <f t="shared" si="28"/>
        <v/>
      </c>
      <c r="Z133" s="95" t="str">
        <f t="shared" si="29"/>
        <v/>
      </c>
      <c r="AA133" s="95" t="str">
        <f t="shared" si="30"/>
        <v/>
      </c>
      <c r="AB133" s="95" t="str">
        <f t="shared" si="31"/>
        <v/>
      </c>
      <c r="AC133" s="95" t="str">
        <f>IFERROR(VLOOKUP($A133,SETA!$A$2:$BB$840,AC$13,FALSE),"")</f>
        <v/>
      </c>
      <c r="AD133" s="95" t="str">
        <f>IFERROR(VLOOKUP($A133,SETA!$A$2:$BB$840,AD$13,FALSE),"")</f>
        <v/>
      </c>
      <c r="AE133" s="95" t="str">
        <f>IFERROR(VLOOKUP($A133,SETA!$A$2:$BB$840,AE$13,FALSE),"")</f>
        <v/>
      </c>
      <c r="AF133" s="81" t="str">
        <f>IFERROR(VLOOKUP($A133,SETA!$A$2:$BB$840,AF$13,FALSE),"")</f>
        <v/>
      </c>
      <c r="AG133" s="81" t="str">
        <f>IFERROR(VLOOKUP($A133,SETA!$A$2:$BB$840,AG$13,FALSE),"")</f>
        <v/>
      </c>
      <c r="AH133" s="81" t="str">
        <f>IFERROR(VLOOKUP($A133,SETA!$A$2:$BB$840,AH$13,FALSE),"")</f>
        <v/>
      </c>
      <c r="AI133" s="81" t="str">
        <f>IFERROR(VLOOKUP($A133,SETA!$A$2:$BB$840,AI$13,FALSE),"")</f>
        <v/>
      </c>
      <c r="AJ133" s="81" t="str">
        <f>IFERROR(VLOOKUP($A133,SETA!$A$2:$BB$840,AJ$13,FALSE),"")</f>
        <v/>
      </c>
      <c r="AK133" s="81" t="str">
        <f>IFERROR(VLOOKUP($A133,SETA!$A$2:$BB$840,AK$13,FALSE),"")</f>
        <v/>
      </c>
      <c r="AL133" s="81" t="str">
        <f>IFERROR(VLOOKUP($A133,SETA!$A$2:$BB$840,AL$13,FALSE),"")</f>
        <v/>
      </c>
      <c r="AM133" s="81" t="str">
        <f>IFERROR(VLOOKUP($A133,SETA!$A$2:$BB$840,AM$13,FALSE),"")</f>
        <v/>
      </c>
      <c r="AN133" s="81" t="str">
        <f>IFERROR(VLOOKUP($A133,SETA!$A$2:$BB$840,AN$13,FALSE),"")</f>
        <v/>
      </c>
      <c r="AO133" s="81" t="str">
        <f>IFERROR(VLOOKUP($A133,SETA!$A$2:$BB$840,AO$13,FALSE),"")</f>
        <v/>
      </c>
      <c r="AP133" s="81" t="str">
        <f>IFERROR(VLOOKUP($A133,SETA!$A$2:$BB$840,AP$13,FALSE),"")</f>
        <v/>
      </c>
      <c r="AQ133" s="81" t="str">
        <f>IFERROR(VLOOKUP($A133,SETA!$A$2:$BB$840,AQ$13,FALSE),"")</f>
        <v/>
      </c>
      <c r="AR133" s="82" t="str">
        <f>IFERROR(VLOOKUP($A133,SETA!$A$2:$BB$840,AR$13,FALSE),"")</f>
        <v/>
      </c>
      <c r="AS133" s="81" t="str">
        <f>IFERROR(VLOOKUP($A133,SETA!$A$2:$BB$840,AS$13,FALSE),"")</f>
        <v/>
      </c>
      <c r="AW133">
        <f t="shared" si="41"/>
        <v>0</v>
      </c>
      <c r="AX133" s="6">
        <f t="shared" si="32"/>
        <v>0</v>
      </c>
      <c r="AY133" s="6">
        <f t="shared" si="33"/>
        <v>0</v>
      </c>
      <c r="AZ133" t="str">
        <f t="shared" si="34"/>
        <v>OK</v>
      </c>
    </row>
    <row r="134" spans="1:52" x14ac:dyDescent="0.25">
      <c r="B134" s="81" t="str">
        <f>IFERROR(VLOOKUP($A134,SETA!$A$2:$BB$840,B$13,FALSE),"")</f>
        <v/>
      </c>
      <c r="C134" s="81" t="str">
        <f>IFERROR(VLOOKUP($A134,SETA!$A$2:$BB$840,C$13,FALSE),"")</f>
        <v/>
      </c>
      <c r="D134" s="81" t="str">
        <f>IFERROR(VLOOKUP($A134,SETA!$A$2:$BB$840,D$13,FALSE),"")</f>
        <v/>
      </c>
      <c r="E134" s="131"/>
      <c r="F134" s="132"/>
      <c r="G134" s="132"/>
      <c r="H134" s="133"/>
      <c r="I134" s="133"/>
      <c r="J134" s="118"/>
      <c r="K134" s="121"/>
      <c r="L134" s="122"/>
      <c r="M134" s="122"/>
      <c r="N134" s="67"/>
      <c r="O134" s="67"/>
      <c r="P134" s="117"/>
      <c r="Q134" s="99" t="str">
        <f t="shared" si="35"/>
        <v/>
      </c>
      <c r="R134" s="100" t="str">
        <f t="shared" si="36"/>
        <v/>
      </c>
      <c r="S134" s="100" t="str">
        <f t="shared" si="37"/>
        <v/>
      </c>
      <c r="T134" s="100" t="str">
        <f t="shared" si="38"/>
        <v/>
      </c>
      <c r="U134" s="100" t="str">
        <f t="shared" si="39"/>
        <v/>
      </c>
      <c r="V134" s="101" t="str">
        <f t="shared" si="40"/>
        <v/>
      </c>
      <c r="W134" s="95" t="str">
        <f t="shared" si="26"/>
        <v/>
      </c>
      <c r="X134" s="95" t="str">
        <f t="shared" si="27"/>
        <v/>
      </c>
      <c r="Y134" s="95" t="str">
        <f t="shared" si="28"/>
        <v/>
      </c>
      <c r="Z134" s="95" t="str">
        <f t="shared" si="29"/>
        <v/>
      </c>
      <c r="AA134" s="95" t="str">
        <f t="shared" si="30"/>
        <v/>
      </c>
      <c r="AB134" s="95" t="str">
        <f t="shared" si="31"/>
        <v/>
      </c>
      <c r="AC134" s="95" t="str">
        <f>IFERROR(VLOOKUP($A134,SETA!$A$2:$BB$840,AC$13,FALSE),"")</f>
        <v/>
      </c>
      <c r="AD134" s="95" t="str">
        <f>IFERROR(VLOOKUP($A134,SETA!$A$2:$BB$840,AD$13,FALSE),"")</f>
        <v/>
      </c>
      <c r="AE134" s="95" t="str">
        <f>IFERROR(VLOOKUP($A134,SETA!$A$2:$BB$840,AE$13,FALSE),"")</f>
        <v/>
      </c>
      <c r="AF134" s="81" t="str">
        <f>IFERROR(VLOOKUP($A134,SETA!$A$2:$BB$840,AF$13,FALSE),"")</f>
        <v/>
      </c>
      <c r="AG134" s="81" t="str">
        <f>IFERROR(VLOOKUP($A134,SETA!$A$2:$BB$840,AG$13,FALSE),"")</f>
        <v/>
      </c>
      <c r="AH134" s="81" t="str">
        <f>IFERROR(VLOOKUP($A134,SETA!$A$2:$BB$840,AH$13,FALSE),"")</f>
        <v/>
      </c>
      <c r="AI134" s="81" t="str">
        <f>IFERROR(VLOOKUP($A134,SETA!$A$2:$BB$840,AI$13,FALSE),"")</f>
        <v/>
      </c>
      <c r="AJ134" s="81" t="str">
        <f>IFERROR(VLOOKUP($A134,SETA!$A$2:$BB$840,AJ$13,FALSE),"")</f>
        <v/>
      </c>
      <c r="AK134" s="81" t="str">
        <f>IFERROR(VLOOKUP($A134,SETA!$A$2:$BB$840,AK$13,FALSE),"")</f>
        <v/>
      </c>
      <c r="AL134" s="81" t="str">
        <f>IFERROR(VLOOKUP($A134,SETA!$A$2:$BB$840,AL$13,FALSE),"")</f>
        <v/>
      </c>
      <c r="AM134" s="81" t="str">
        <f>IFERROR(VLOOKUP($A134,SETA!$A$2:$BB$840,AM$13,FALSE),"")</f>
        <v/>
      </c>
      <c r="AN134" s="81" t="str">
        <f>IFERROR(VLOOKUP($A134,SETA!$A$2:$BB$840,AN$13,FALSE),"")</f>
        <v/>
      </c>
      <c r="AO134" s="81" t="str">
        <f>IFERROR(VLOOKUP($A134,SETA!$A$2:$BB$840,AO$13,FALSE),"")</f>
        <v/>
      </c>
      <c r="AP134" s="81" t="str">
        <f>IFERROR(VLOOKUP($A134,SETA!$A$2:$BB$840,AP$13,FALSE),"")</f>
        <v/>
      </c>
      <c r="AQ134" s="81" t="str">
        <f>IFERROR(VLOOKUP($A134,SETA!$A$2:$BB$840,AQ$13,FALSE),"")</f>
        <v/>
      </c>
      <c r="AR134" s="82" t="str">
        <f>IFERROR(VLOOKUP($A134,SETA!$A$2:$BB$840,AR$13,FALSE),"")</f>
        <v/>
      </c>
      <c r="AS134" s="81" t="str">
        <f>IFERROR(VLOOKUP($A134,SETA!$A$2:$BB$840,AS$13,FALSE),"")</f>
        <v/>
      </c>
      <c r="AW134">
        <f t="shared" si="41"/>
        <v>0</v>
      </c>
      <c r="AX134" s="6">
        <f t="shared" si="32"/>
        <v>0</v>
      </c>
      <c r="AY134" s="6">
        <f t="shared" si="33"/>
        <v>0</v>
      </c>
      <c r="AZ134" t="str">
        <f t="shared" si="34"/>
        <v>OK</v>
      </c>
    </row>
    <row r="135" spans="1:52" x14ac:dyDescent="0.25">
      <c r="B135" s="81" t="str">
        <f>IFERROR(VLOOKUP($A135,SETA!$A$2:$BB$840,B$13,FALSE),"")</f>
        <v/>
      </c>
      <c r="C135" s="81" t="str">
        <f>IFERROR(VLOOKUP($A135,SETA!$A$2:$BB$840,C$13,FALSE),"")</f>
        <v/>
      </c>
      <c r="D135" s="81" t="str">
        <f>IFERROR(VLOOKUP($A135,SETA!$A$2:$BB$840,D$13,FALSE),"")</f>
        <v/>
      </c>
      <c r="E135" s="131"/>
      <c r="F135" s="132"/>
      <c r="G135" s="132"/>
      <c r="H135" s="133"/>
      <c r="I135" s="133"/>
      <c r="J135" s="118"/>
      <c r="K135" s="121"/>
      <c r="L135" s="122"/>
      <c r="M135" s="122"/>
      <c r="N135" s="67"/>
      <c r="O135" s="67"/>
      <c r="P135" s="117"/>
      <c r="Q135" s="99" t="str">
        <f t="shared" si="35"/>
        <v/>
      </c>
      <c r="R135" s="100" t="str">
        <f t="shared" si="36"/>
        <v/>
      </c>
      <c r="S135" s="100" t="str">
        <f t="shared" si="37"/>
        <v/>
      </c>
      <c r="T135" s="100" t="str">
        <f t="shared" si="38"/>
        <v/>
      </c>
      <c r="U135" s="100" t="str">
        <f t="shared" si="39"/>
        <v/>
      </c>
      <c r="V135" s="101" t="str">
        <f t="shared" si="40"/>
        <v/>
      </c>
      <c r="W135" s="95" t="str">
        <f t="shared" si="26"/>
        <v/>
      </c>
      <c r="X135" s="95" t="str">
        <f t="shared" si="27"/>
        <v/>
      </c>
      <c r="Y135" s="95" t="str">
        <f t="shared" si="28"/>
        <v/>
      </c>
      <c r="Z135" s="95" t="str">
        <f t="shared" si="29"/>
        <v/>
      </c>
      <c r="AA135" s="95" t="str">
        <f t="shared" si="30"/>
        <v/>
      </c>
      <c r="AB135" s="95" t="str">
        <f t="shared" si="31"/>
        <v/>
      </c>
      <c r="AC135" s="95" t="str">
        <f>IFERROR(VLOOKUP($A135,SETA!$A$2:$BB$840,AC$13,FALSE),"")</f>
        <v/>
      </c>
      <c r="AD135" s="95" t="str">
        <f>IFERROR(VLOOKUP($A135,SETA!$A$2:$BB$840,AD$13,FALSE),"")</f>
        <v/>
      </c>
      <c r="AE135" s="95" t="str">
        <f>IFERROR(VLOOKUP($A135,SETA!$A$2:$BB$840,AE$13,FALSE),"")</f>
        <v/>
      </c>
      <c r="AF135" s="81" t="str">
        <f>IFERROR(VLOOKUP($A135,SETA!$A$2:$BB$840,AF$13,FALSE),"")</f>
        <v/>
      </c>
      <c r="AG135" s="81" t="str">
        <f>IFERROR(VLOOKUP($A135,SETA!$A$2:$BB$840,AG$13,FALSE),"")</f>
        <v/>
      </c>
      <c r="AH135" s="81" t="str">
        <f>IFERROR(VLOOKUP($A135,SETA!$A$2:$BB$840,AH$13,FALSE),"")</f>
        <v/>
      </c>
      <c r="AI135" s="81" t="str">
        <f>IFERROR(VLOOKUP($A135,SETA!$A$2:$BB$840,AI$13,FALSE),"")</f>
        <v/>
      </c>
      <c r="AJ135" s="81" t="str">
        <f>IFERROR(VLOOKUP($A135,SETA!$A$2:$BB$840,AJ$13,FALSE),"")</f>
        <v/>
      </c>
      <c r="AK135" s="81" t="str">
        <f>IFERROR(VLOOKUP($A135,SETA!$A$2:$BB$840,AK$13,FALSE),"")</f>
        <v/>
      </c>
      <c r="AL135" s="81" t="str">
        <f>IFERROR(VLOOKUP($A135,SETA!$A$2:$BB$840,AL$13,FALSE),"")</f>
        <v/>
      </c>
      <c r="AM135" s="81" t="str">
        <f>IFERROR(VLOOKUP($A135,SETA!$A$2:$BB$840,AM$13,FALSE),"")</f>
        <v/>
      </c>
      <c r="AN135" s="81" t="str">
        <f>IFERROR(VLOOKUP($A135,SETA!$A$2:$BB$840,AN$13,FALSE),"")</f>
        <v/>
      </c>
      <c r="AO135" s="81" t="str">
        <f>IFERROR(VLOOKUP($A135,SETA!$A$2:$BB$840,AO$13,FALSE),"")</f>
        <v/>
      </c>
      <c r="AP135" s="81" t="str">
        <f>IFERROR(VLOOKUP($A135,SETA!$A$2:$BB$840,AP$13,FALSE),"")</f>
        <v/>
      </c>
      <c r="AQ135" s="81" t="str">
        <f>IFERROR(VLOOKUP($A135,SETA!$A$2:$BB$840,AQ$13,FALSE),"")</f>
        <v/>
      </c>
      <c r="AR135" s="82" t="str">
        <f>IFERROR(VLOOKUP($A135,SETA!$A$2:$BB$840,AR$13,FALSE),"")</f>
        <v/>
      </c>
      <c r="AS135" s="81" t="str">
        <f>IFERROR(VLOOKUP($A135,SETA!$A$2:$BB$840,AS$13,FALSE),"")</f>
        <v/>
      </c>
      <c r="AW135">
        <f t="shared" si="41"/>
        <v>0</v>
      </c>
      <c r="AX135" s="6">
        <f t="shared" si="32"/>
        <v>0</v>
      </c>
      <c r="AY135" s="6">
        <f t="shared" si="33"/>
        <v>0</v>
      </c>
      <c r="AZ135" t="str">
        <f t="shared" si="34"/>
        <v>OK</v>
      </c>
    </row>
    <row r="136" spans="1:52" x14ac:dyDescent="0.25">
      <c r="B136" s="81" t="str">
        <f>IFERROR(VLOOKUP($A136,SETA!$A$2:$BB$840,B$13,FALSE),"")</f>
        <v/>
      </c>
      <c r="C136" s="81" t="str">
        <f>IFERROR(VLOOKUP($A136,SETA!$A$2:$BB$840,C$13,FALSE),"")</f>
        <v/>
      </c>
      <c r="D136" s="81" t="str">
        <f>IFERROR(VLOOKUP($A136,SETA!$A$2:$BB$840,D$13,FALSE),"")</f>
        <v/>
      </c>
      <c r="E136" s="131"/>
      <c r="F136" s="132"/>
      <c r="G136" s="132"/>
      <c r="H136" s="133"/>
      <c r="I136" s="133"/>
      <c r="J136" s="118"/>
      <c r="K136" s="121"/>
      <c r="L136" s="122"/>
      <c r="M136" s="122"/>
      <c r="N136" s="67"/>
      <c r="O136" s="67"/>
      <c r="P136" s="117"/>
      <c r="Q136" s="99" t="str">
        <f t="shared" si="35"/>
        <v/>
      </c>
      <c r="R136" s="100" t="str">
        <f t="shared" si="36"/>
        <v/>
      </c>
      <c r="S136" s="100" t="str">
        <f t="shared" si="37"/>
        <v/>
      </c>
      <c r="T136" s="100" t="str">
        <f t="shared" si="38"/>
        <v/>
      </c>
      <c r="U136" s="100" t="str">
        <f t="shared" si="39"/>
        <v/>
      </c>
      <c r="V136" s="101" t="str">
        <f t="shared" si="40"/>
        <v/>
      </c>
      <c r="W136" s="95" t="str">
        <f t="shared" si="26"/>
        <v/>
      </c>
      <c r="X136" s="95" t="str">
        <f t="shared" si="27"/>
        <v/>
      </c>
      <c r="Y136" s="95" t="str">
        <f t="shared" si="28"/>
        <v/>
      </c>
      <c r="Z136" s="95" t="str">
        <f t="shared" si="29"/>
        <v/>
      </c>
      <c r="AA136" s="95" t="str">
        <f t="shared" si="30"/>
        <v/>
      </c>
      <c r="AB136" s="95" t="str">
        <f t="shared" si="31"/>
        <v/>
      </c>
      <c r="AC136" s="95" t="str">
        <f>IFERROR(VLOOKUP($A136,SETA!$A$2:$BB$840,AC$13,FALSE),"")</f>
        <v/>
      </c>
      <c r="AD136" s="95" t="str">
        <f>IFERROR(VLOOKUP($A136,SETA!$A$2:$BB$840,AD$13,FALSE),"")</f>
        <v/>
      </c>
      <c r="AE136" s="95" t="str">
        <f>IFERROR(VLOOKUP($A136,SETA!$A$2:$BB$840,AE$13,FALSE),"")</f>
        <v/>
      </c>
      <c r="AF136" s="81" t="str">
        <f>IFERROR(VLOOKUP($A136,SETA!$A$2:$BB$840,AF$13,FALSE),"")</f>
        <v/>
      </c>
      <c r="AG136" s="81" t="str">
        <f>IFERROR(VLOOKUP($A136,SETA!$A$2:$BB$840,AG$13,FALSE),"")</f>
        <v/>
      </c>
      <c r="AH136" s="81" t="str">
        <f>IFERROR(VLOOKUP($A136,SETA!$A$2:$BB$840,AH$13,FALSE),"")</f>
        <v/>
      </c>
      <c r="AI136" s="81" t="str">
        <f>IFERROR(VLOOKUP($A136,SETA!$A$2:$BB$840,AI$13,FALSE),"")</f>
        <v/>
      </c>
      <c r="AJ136" s="81" t="str">
        <f>IFERROR(VLOOKUP($A136,SETA!$A$2:$BB$840,AJ$13,FALSE),"")</f>
        <v/>
      </c>
      <c r="AK136" s="81" t="str">
        <f>IFERROR(VLOOKUP($A136,SETA!$A$2:$BB$840,AK$13,FALSE),"")</f>
        <v/>
      </c>
      <c r="AL136" s="81" t="str">
        <f>IFERROR(VLOOKUP($A136,SETA!$A$2:$BB$840,AL$13,FALSE),"")</f>
        <v/>
      </c>
      <c r="AM136" s="81" t="str">
        <f>IFERROR(VLOOKUP($A136,SETA!$A$2:$BB$840,AM$13,FALSE),"")</f>
        <v/>
      </c>
      <c r="AN136" s="81" t="str">
        <f>IFERROR(VLOOKUP($A136,SETA!$A$2:$BB$840,AN$13,FALSE),"")</f>
        <v/>
      </c>
      <c r="AO136" s="81" t="str">
        <f>IFERROR(VLOOKUP($A136,SETA!$A$2:$BB$840,AO$13,FALSE),"")</f>
        <v/>
      </c>
      <c r="AP136" s="81" t="str">
        <f>IFERROR(VLOOKUP($A136,SETA!$A$2:$BB$840,AP$13,FALSE),"")</f>
        <v/>
      </c>
      <c r="AQ136" s="81" t="str">
        <f>IFERROR(VLOOKUP($A136,SETA!$A$2:$BB$840,AQ$13,FALSE),"")</f>
        <v/>
      </c>
      <c r="AR136" s="82" t="str">
        <f>IFERROR(VLOOKUP($A136,SETA!$A$2:$BB$840,AR$13,FALSE),"")</f>
        <v/>
      </c>
      <c r="AS136" s="81" t="str">
        <f>IFERROR(VLOOKUP($A136,SETA!$A$2:$BB$840,AS$13,FALSE),"")</f>
        <v/>
      </c>
      <c r="AW136">
        <f t="shared" si="41"/>
        <v>0</v>
      </c>
      <c r="AX136" s="6">
        <f t="shared" si="32"/>
        <v>0</v>
      </c>
      <c r="AY136" s="6">
        <f t="shared" si="33"/>
        <v>0</v>
      </c>
      <c r="AZ136" t="str">
        <f t="shared" si="34"/>
        <v>OK</v>
      </c>
    </row>
    <row r="137" spans="1:52" x14ac:dyDescent="0.25">
      <c r="B137" s="81" t="str">
        <f>IFERROR(VLOOKUP($A137,SETA!$A$2:$BB$840,B$13,FALSE),"")</f>
        <v/>
      </c>
      <c r="C137" s="81" t="str">
        <f>IFERROR(VLOOKUP($A137,SETA!$A$2:$BB$840,C$13,FALSE),"")</f>
        <v/>
      </c>
      <c r="D137" s="81" t="str">
        <f>IFERROR(VLOOKUP($A137,SETA!$A$2:$BB$840,D$13,FALSE),"")</f>
        <v/>
      </c>
      <c r="E137" s="131"/>
      <c r="F137" s="132"/>
      <c r="G137" s="132"/>
      <c r="H137" s="133"/>
      <c r="I137" s="133"/>
      <c r="J137" s="118"/>
      <c r="K137" s="121"/>
      <c r="L137" s="122"/>
      <c r="M137" s="122"/>
      <c r="N137" s="67"/>
      <c r="O137" s="67"/>
      <c r="P137" s="117"/>
      <c r="Q137" s="99" t="str">
        <f t="shared" si="35"/>
        <v/>
      </c>
      <c r="R137" s="100" t="str">
        <f t="shared" si="36"/>
        <v/>
      </c>
      <c r="S137" s="100" t="str">
        <f t="shared" si="37"/>
        <v/>
      </c>
      <c r="T137" s="100" t="str">
        <f t="shared" si="38"/>
        <v/>
      </c>
      <c r="U137" s="100" t="str">
        <f t="shared" si="39"/>
        <v/>
      </c>
      <c r="V137" s="101" t="str">
        <f t="shared" si="40"/>
        <v/>
      </c>
      <c r="W137" s="95" t="str">
        <f t="shared" si="26"/>
        <v/>
      </c>
      <c r="X137" s="95" t="str">
        <f t="shared" si="27"/>
        <v/>
      </c>
      <c r="Y137" s="95" t="str">
        <f t="shared" si="28"/>
        <v/>
      </c>
      <c r="Z137" s="95" t="str">
        <f t="shared" si="29"/>
        <v/>
      </c>
      <c r="AA137" s="95" t="str">
        <f t="shared" si="30"/>
        <v/>
      </c>
      <c r="AB137" s="95" t="str">
        <f t="shared" si="31"/>
        <v/>
      </c>
      <c r="AC137" s="95" t="str">
        <f>IFERROR(VLOOKUP($A137,SETA!$A$2:$BB$840,AC$13,FALSE),"")</f>
        <v/>
      </c>
      <c r="AD137" s="95" t="str">
        <f>IFERROR(VLOOKUP($A137,SETA!$A$2:$BB$840,AD$13,FALSE),"")</f>
        <v/>
      </c>
      <c r="AE137" s="95" t="str">
        <f>IFERROR(VLOOKUP($A137,SETA!$A$2:$BB$840,AE$13,FALSE),"")</f>
        <v/>
      </c>
      <c r="AF137" s="81" t="str">
        <f>IFERROR(VLOOKUP($A137,SETA!$A$2:$BB$840,AF$13,FALSE),"")</f>
        <v/>
      </c>
      <c r="AG137" s="81" t="str">
        <f>IFERROR(VLOOKUP($A137,SETA!$A$2:$BB$840,AG$13,FALSE),"")</f>
        <v/>
      </c>
      <c r="AH137" s="81" t="str">
        <f>IFERROR(VLOOKUP($A137,SETA!$A$2:$BB$840,AH$13,FALSE),"")</f>
        <v/>
      </c>
      <c r="AI137" s="81" t="str">
        <f>IFERROR(VLOOKUP($A137,SETA!$A$2:$BB$840,AI$13,FALSE),"")</f>
        <v/>
      </c>
      <c r="AJ137" s="81" t="str">
        <f>IFERROR(VLOOKUP($A137,SETA!$A$2:$BB$840,AJ$13,FALSE),"")</f>
        <v/>
      </c>
      <c r="AK137" s="81" t="str">
        <f>IFERROR(VLOOKUP($A137,SETA!$A$2:$BB$840,AK$13,FALSE),"")</f>
        <v/>
      </c>
      <c r="AL137" s="81" t="str">
        <f>IFERROR(VLOOKUP($A137,SETA!$A$2:$BB$840,AL$13,FALSE),"")</f>
        <v/>
      </c>
      <c r="AM137" s="81" t="str">
        <f>IFERROR(VLOOKUP($A137,SETA!$A$2:$BB$840,AM$13,FALSE),"")</f>
        <v/>
      </c>
      <c r="AN137" s="81" t="str">
        <f>IFERROR(VLOOKUP($A137,SETA!$A$2:$BB$840,AN$13,FALSE),"")</f>
        <v/>
      </c>
      <c r="AO137" s="81" t="str">
        <f>IFERROR(VLOOKUP($A137,SETA!$A$2:$BB$840,AO$13,FALSE),"")</f>
        <v/>
      </c>
      <c r="AP137" s="81" t="str">
        <f>IFERROR(VLOOKUP($A137,SETA!$A$2:$BB$840,AP$13,FALSE),"")</f>
        <v/>
      </c>
      <c r="AQ137" s="81" t="str">
        <f>IFERROR(VLOOKUP($A137,SETA!$A$2:$BB$840,AQ$13,FALSE),"")</f>
        <v/>
      </c>
      <c r="AR137" s="82" t="str">
        <f>IFERROR(VLOOKUP($A137,SETA!$A$2:$BB$840,AR$13,FALSE),"")</f>
        <v/>
      </c>
      <c r="AS137" s="81" t="str">
        <f>IFERROR(VLOOKUP($A137,SETA!$A$2:$BB$840,AS$13,FALSE),"")</f>
        <v/>
      </c>
      <c r="AW137">
        <f t="shared" si="41"/>
        <v>0</v>
      </c>
      <c r="AX137" s="6">
        <f t="shared" si="32"/>
        <v>0</v>
      </c>
      <c r="AY137" s="6">
        <f t="shared" si="33"/>
        <v>0</v>
      </c>
      <c r="AZ137" t="str">
        <f t="shared" si="34"/>
        <v>OK</v>
      </c>
    </row>
    <row r="138" spans="1:52" x14ac:dyDescent="0.25">
      <c r="B138" s="81" t="str">
        <f>IFERROR(VLOOKUP($A138,SETA!$A$2:$BB$840,B$13,FALSE),"")</f>
        <v/>
      </c>
      <c r="C138" s="81" t="str">
        <f>IFERROR(VLOOKUP($A138,SETA!$A$2:$BB$840,C$13,FALSE),"")</f>
        <v/>
      </c>
      <c r="D138" s="81" t="str">
        <f>IFERROR(VLOOKUP($A138,SETA!$A$2:$BB$840,D$13,FALSE),"")</f>
        <v/>
      </c>
      <c r="E138" s="131"/>
      <c r="F138" s="132"/>
      <c r="G138" s="132"/>
      <c r="H138" s="133"/>
      <c r="I138" s="133"/>
      <c r="J138" s="118"/>
      <c r="K138" s="121"/>
      <c r="L138" s="122"/>
      <c r="M138" s="122"/>
      <c r="N138" s="67"/>
      <c r="O138" s="67"/>
      <c r="P138" s="117"/>
      <c r="Q138" s="99" t="str">
        <f t="shared" si="35"/>
        <v/>
      </c>
      <c r="R138" s="100" t="str">
        <f t="shared" si="36"/>
        <v/>
      </c>
      <c r="S138" s="100" t="str">
        <f t="shared" si="37"/>
        <v/>
      </c>
      <c r="T138" s="100" t="str">
        <f t="shared" si="38"/>
        <v/>
      </c>
      <c r="U138" s="100" t="str">
        <f t="shared" si="39"/>
        <v/>
      </c>
      <c r="V138" s="101" t="str">
        <f t="shared" si="40"/>
        <v/>
      </c>
      <c r="W138" s="95" t="str">
        <f t="shared" si="26"/>
        <v/>
      </c>
      <c r="X138" s="95" t="str">
        <f t="shared" si="27"/>
        <v/>
      </c>
      <c r="Y138" s="95" t="str">
        <f t="shared" si="28"/>
        <v/>
      </c>
      <c r="Z138" s="95" t="str">
        <f t="shared" si="29"/>
        <v/>
      </c>
      <c r="AA138" s="95" t="str">
        <f t="shared" si="30"/>
        <v/>
      </c>
      <c r="AB138" s="95" t="str">
        <f t="shared" si="31"/>
        <v/>
      </c>
      <c r="AC138" s="95" t="str">
        <f>IFERROR(VLOOKUP($A138,SETA!$A$2:$BB$840,AC$13,FALSE),"")</f>
        <v/>
      </c>
      <c r="AD138" s="95" t="str">
        <f>IFERROR(VLOOKUP($A138,SETA!$A$2:$BB$840,AD$13,FALSE),"")</f>
        <v/>
      </c>
      <c r="AE138" s="95" t="str">
        <f>IFERROR(VLOOKUP($A138,SETA!$A$2:$BB$840,AE$13,FALSE),"")</f>
        <v/>
      </c>
      <c r="AF138" s="81" t="str">
        <f>IFERROR(VLOOKUP($A138,SETA!$A$2:$BB$840,AF$13,FALSE),"")</f>
        <v/>
      </c>
      <c r="AG138" s="81" t="str">
        <f>IFERROR(VLOOKUP($A138,SETA!$A$2:$BB$840,AG$13,FALSE),"")</f>
        <v/>
      </c>
      <c r="AH138" s="81" t="str">
        <f>IFERROR(VLOOKUP($A138,SETA!$A$2:$BB$840,AH$13,FALSE),"")</f>
        <v/>
      </c>
      <c r="AI138" s="81" t="str">
        <f>IFERROR(VLOOKUP($A138,SETA!$A$2:$BB$840,AI$13,FALSE),"")</f>
        <v/>
      </c>
      <c r="AJ138" s="81" t="str">
        <f>IFERROR(VLOOKUP($A138,SETA!$A$2:$BB$840,AJ$13,FALSE),"")</f>
        <v/>
      </c>
      <c r="AK138" s="81" t="str">
        <f>IFERROR(VLOOKUP($A138,SETA!$A$2:$BB$840,AK$13,FALSE),"")</f>
        <v/>
      </c>
      <c r="AL138" s="81" t="str">
        <f>IFERROR(VLOOKUP($A138,SETA!$A$2:$BB$840,AL$13,FALSE),"")</f>
        <v/>
      </c>
      <c r="AM138" s="81" t="str">
        <f>IFERROR(VLOOKUP($A138,SETA!$A$2:$BB$840,AM$13,FALSE),"")</f>
        <v/>
      </c>
      <c r="AN138" s="81" t="str">
        <f>IFERROR(VLOOKUP($A138,SETA!$A$2:$BB$840,AN$13,FALSE),"")</f>
        <v/>
      </c>
      <c r="AO138" s="81" t="str">
        <f>IFERROR(VLOOKUP($A138,SETA!$A$2:$BB$840,AO$13,FALSE),"")</f>
        <v/>
      </c>
      <c r="AP138" s="81" t="str">
        <f>IFERROR(VLOOKUP($A138,SETA!$A$2:$BB$840,AP$13,FALSE),"")</f>
        <v/>
      </c>
      <c r="AQ138" s="81" t="str">
        <f>IFERROR(VLOOKUP($A138,SETA!$A$2:$BB$840,AQ$13,FALSE),"")</f>
        <v/>
      </c>
      <c r="AR138" s="82" t="str">
        <f>IFERROR(VLOOKUP($A138,SETA!$A$2:$BB$840,AR$13,FALSE),"")</f>
        <v/>
      </c>
      <c r="AS138" s="81" t="str">
        <f>IFERROR(VLOOKUP($A138,SETA!$A$2:$BB$840,AS$13,FALSE),"")</f>
        <v/>
      </c>
      <c r="AW138">
        <f t="shared" si="41"/>
        <v>0</v>
      </c>
      <c r="AX138" s="6">
        <f t="shared" si="32"/>
        <v>0</v>
      </c>
      <c r="AY138" s="6">
        <f t="shared" si="33"/>
        <v>0</v>
      </c>
      <c r="AZ138" t="str">
        <f t="shared" si="34"/>
        <v>OK</v>
      </c>
    </row>
    <row r="139" spans="1:52" x14ac:dyDescent="0.25">
      <c r="B139" s="81" t="str">
        <f>IFERROR(VLOOKUP($A139,SETA!$A$2:$BB$840,B$13,FALSE),"")</f>
        <v/>
      </c>
      <c r="C139" s="81" t="str">
        <f>IFERROR(VLOOKUP($A139,SETA!$A$2:$BB$840,C$13,FALSE),"")</f>
        <v/>
      </c>
      <c r="D139" s="81" t="str">
        <f>IFERROR(VLOOKUP($A139,SETA!$A$2:$BB$840,D$13,FALSE),"")</f>
        <v/>
      </c>
      <c r="E139" s="131"/>
      <c r="F139" s="132"/>
      <c r="G139" s="132"/>
      <c r="H139" s="133"/>
      <c r="I139" s="133"/>
      <c r="J139" s="118"/>
      <c r="K139" s="121"/>
      <c r="L139" s="122"/>
      <c r="M139" s="122"/>
      <c r="N139" s="67"/>
      <c r="O139" s="67"/>
      <c r="P139" s="117"/>
      <c r="Q139" s="99" t="str">
        <f t="shared" si="35"/>
        <v/>
      </c>
      <c r="R139" s="100" t="str">
        <f t="shared" si="36"/>
        <v/>
      </c>
      <c r="S139" s="100" t="str">
        <f t="shared" si="37"/>
        <v/>
      </c>
      <c r="T139" s="100" t="str">
        <f t="shared" si="38"/>
        <v/>
      </c>
      <c r="U139" s="100" t="str">
        <f t="shared" si="39"/>
        <v/>
      </c>
      <c r="V139" s="101" t="str">
        <f t="shared" si="40"/>
        <v/>
      </c>
      <c r="W139" s="95" t="str">
        <f t="shared" si="26"/>
        <v/>
      </c>
      <c r="X139" s="95" t="str">
        <f t="shared" si="27"/>
        <v/>
      </c>
      <c r="Y139" s="95" t="str">
        <f t="shared" si="28"/>
        <v/>
      </c>
      <c r="Z139" s="95" t="str">
        <f t="shared" si="29"/>
        <v/>
      </c>
      <c r="AA139" s="95" t="str">
        <f t="shared" si="30"/>
        <v/>
      </c>
      <c r="AB139" s="95" t="str">
        <f t="shared" si="31"/>
        <v/>
      </c>
      <c r="AC139" s="95" t="str">
        <f>IFERROR(VLOOKUP($A139,SETA!$A$2:$BB$840,AC$13,FALSE),"")</f>
        <v/>
      </c>
      <c r="AD139" s="95" t="str">
        <f>IFERROR(VLOOKUP($A139,SETA!$A$2:$BB$840,AD$13,FALSE),"")</f>
        <v/>
      </c>
      <c r="AE139" s="95" t="str">
        <f>IFERROR(VLOOKUP($A139,SETA!$A$2:$BB$840,AE$13,FALSE),"")</f>
        <v/>
      </c>
      <c r="AF139" s="81" t="str">
        <f>IFERROR(VLOOKUP($A139,SETA!$A$2:$BB$840,AF$13,FALSE),"")</f>
        <v/>
      </c>
      <c r="AG139" s="81" t="str">
        <f>IFERROR(VLOOKUP($A139,SETA!$A$2:$BB$840,AG$13,FALSE),"")</f>
        <v/>
      </c>
      <c r="AH139" s="81" t="str">
        <f>IFERROR(VLOOKUP($A139,SETA!$A$2:$BB$840,AH$13,FALSE),"")</f>
        <v/>
      </c>
      <c r="AI139" s="81" t="str">
        <f>IFERROR(VLOOKUP($A139,SETA!$A$2:$BB$840,AI$13,FALSE),"")</f>
        <v/>
      </c>
      <c r="AJ139" s="81" t="str">
        <f>IFERROR(VLOOKUP($A139,SETA!$A$2:$BB$840,AJ$13,FALSE),"")</f>
        <v/>
      </c>
      <c r="AK139" s="81" t="str">
        <f>IFERROR(VLOOKUP($A139,SETA!$A$2:$BB$840,AK$13,FALSE),"")</f>
        <v/>
      </c>
      <c r="AL139" s="81" t="str">
        <f>IFERROR(VLOOKUP($A139,SETA!$A$2:$BB$840,AL$13,FALSE),"")</f>
        <v/>
      </c>
      <c r="AM139" s="81" t="str">
        <f>IFERROR(VLOOKUP($A139,SETA!$A$2:$BB$840,AM$13,FALSE),"")</f>
        <v/>
      </c>
      <c r="AN139" s="81" t="str">
        <f>IFERROR(VLOOKUP($A139,SETA!$A$2:$BB$840,AN$13,FALSE),"")</f>
        <v/>
      </c>
      <c r="AO139" s="81" t="str">
        <f>IFERROR(VLOOKUP($A139,SETA!$A$2:$BB$840,AO$13,FALSE),"")</f>
        <v/>
      </c>
      <c r="AP139" s="81" t="str">
        <f>IFERROR(VLOOKUP($A139,SETA!$A$2:$BB$840,AP$13,FALSE),"")</f>
        <v/>
      </c>
      <c r="AQ139" s="81" t="str">
        <f>IFERROR(VLOOKUP($A139,SETA!$A$2:$BB$840,AQ$13,FALSE),"")</f>
        <v/>
      </c>
      <c r="AR139" s="82" t="str">
        <f>IFERROR(VLOOKUP($A139,SETA!$A$2:$BB$840,AR$13,FALSE),"")</f>
        <v/>
      </c>
      <c r="AS139" s="81" t="str">
        <f>IFERROR(VLOOKUP($A139,SETA!$A$2:$BB$840,AS$13,FALSE),"")</f>
        <v/>
      </c>
      <c r="AW139">
        <f t="shared" si="41"/>
        <v>0</v>
      </c>
      <c r="AX139" s="6">
        <f t="shared" si="32"/>
        <v>0</v>
      </c>
      <c r="AY139" s="6">
        <f t="shared" si="33"/>
        <v>0</v>
      </c>
      <c r="AZ139" t="str">
        <f t="shared" si="34"/>
        <v>OK</v>
      </c>
    </row>
    <row r="140" spans="1:52" x14ac:dyDescent="0.25">
      <c r="B140" s="81" t="str">
        <f>IFERROR(VLOOKUP($A140,SETA!$A$2:$BB$840,B$13,FALSE),"")</f>
        <v/>
      </c>
      <c r="C140" s="81" t="str">
        <f>IFERROR(VLOOKUP($A140,SETA!$A$2:$BB$840,C$13,FALSE),"")</f>
        <v/>
      </c>
      <c r="D140" s="81" t="str">
        <f>IFERROR(VLOOKUP($A140,SETA!$A$2:$BB$840,D$13,FALSE),"")</f>
        <v/>
      </c>
      <c r="E140" s="131"/>
      <c r="F140" s="132"/>
      <c r="G140" s="132"/>
      <c r="H140" s="133"/>
      <c r="I140" s="133"/>
      <c r="J140" s="118"/>
      <c r="K140" s="121"/>
      <c r="L140" s="122"/>
      <c r="M140" s="122"/>
      <c r="N140" s="67"/>
      <c r="O140" s="67"/>
      <c r="P140" s="117"/>
      <c r="Q140" s="99" t="str">
        <f t="shared" si="35"/>
        <v/>
      </c>
      <c r="R140" s="100" t="str">
        <f t="shared" si="36"/>
        <v/>
      </c>
      <c r="S140" s="100" t="str">
        <f t="shared" si="37"/>
        <v/>
      </c>
      <c r="T140" s="100" t="str">
        <f t="shared" si="38"/>
        <v/>
      </c>
      <c r="U140" s="100" t="str">
        <f t="shared" si="39"/>
        <v/>
      </c>
      <c r="V140" s="101" t="str">
        <f t="shared" si="40"/>
        <v/>
      </c>
      <c r="W140" s="95" t="str">
        <f t="shared" si="26"/>
        <v/>
      </c>
      <c r="X140" s="95" t="str">
        <f t="shared" si="27"/>
        <v/>
      </c>
      <c r="Y140" s="95" t="str">
        <f t="shared" si="28"/>
        <v/>
      </c>
      <c r="Z140" s="95" t="str">
        <f t="shared" si="29"/>
        <v/>
      </c>
      <c r="AA140" s="95" t="str">
        <f t="shared" si="30"/>
        <v/>
      </c>
      <c r="AB140" s="95" t="str">
        <f t="shared" si="31"/>
        <v/>
      </c>
      <c r="AC140" s="95" t="str">
        <f>IFERROR(VLOOKUP($A140,SETA!$A$2:$BB$840,AC$13,FALSE),"")</f>
        <v/>
      </c>
      <c r="AD140" s="95" t="str">
        <f>IFERROR(VLOOKUP($A140,SETA!$A$2:$BB$840,AD$13,FALSE),"")</f>
        <v/>
      </c>
      <c r="AE140" s="95" t="str">
        <f>IFERROR(VLOOKUP($A140,SETA!$A$2:$BB$840,AE$13,FALSE),"")</f>
        <v/>
      </c>
      <c r="AF140" s="81" t="str">
        <f>IFERROR(VLOOKUP($A140,SETA!$A$2:$BB$840,AF$13,FALSE),"")</f>
        <v/>
      </c>
      <c r="AG140" s="81" t="str">
        <f>IFERROR(VLOOKUP($A140,SETA!$A$2:$BB$840,AG$13,FALSE),"")</f>
        <v/>
      </c>
      <c r="AH140" s="81" t="str">
        <f>IFERROR(VLOOKUP($A140,SETA!$A$2:$BB$840,AH$13,FALSE),"")</f>
        <v/>
      </c>
      <c r="AI140" s="81" t="str">
        <f>IFERROR(VLOOKUP($A140,SETA!$A$2:$BB$840,AI$13,FALSE),"")</f>
        <v/>
      </c>
      <c r="AJ140" s="81" t="str">
        <f>IFERROR(VLOOKUP($A140,SETA!$A$2:$BB$840,AJ$13,FALSE),"")</f>
        <v/>
      </c>
      <c r="AK140" s="81" t="str">
        <f>IFERROR(VLOOKUP($A140,SETA!$A$2:$BB$840,AK$13,FALSE),"")</f>
        <v/>
      </c>
      <c r="AL140" s="81" t="str">
        <f>IFERROR(VLOOKUP($A140,SETA!$A$2:$BB$840,AL$13,FALSE),"")</f>
        <v/>
      </c>
      <c r="AM140" s="81" t="str">
        <f>IFERROR(VLOOKUP($A140,SETA!$A$2:$BB$840,AM$13,FALSE),"")</f>
        <v/>
      </c>
      <c r="AN140" s="81" t="str">
        <f>IFERROR(VLOOKUP($A140,SETA!$A$2:$BB$840,AN$13,FALSE),"")</f>
        <v/>
      </c>
      <c r="AO140" s="81" t="str">
        <f>IFERROR(VLOOKUP($A140,SETA!$A$2:$BB$840,AO$13,FALSE),"")</f>
        <v/>
      </c>
      <c r="AP140" s="81" t="str">
        <f>IFERROR(VLOOKUP($A140,SETA!$A$2:$BB$840,AP$13,FALSE),"")</f>
        <v/>
      </c>
      <c r="AQ140" s="81" t="str">
        <f>IFERROR(VLOOKUP($A140,SETA!$A$2:$BB$840,AQ$13,FALSE),"")</f>
        <v/>
      </c>
      <c r="AR140" s="82" t="str">
        <f>IFERROR(VLOOKUP($A140,SETA!$A$2:$BB$840,AR$13,FALSE),"")</f>
        <v/>
      </c>
      <c r="AS140" s="81" t="str">
        <f>IFERROR(VLOOKUP($A140,SETA!$A$2:$BB$840,AS$13,FALSE),"")</f>
        <v/>
      </c>
      <c r="AW140">
        <f t="shared" si="41"/>
        <v>0</v>
      </c>
      <c r="AZ140" t="str">
        <f t="shared" si="34"/>
        <v>OK</v>
      </c>
    </row>
    <row r="141" spans="1:52" x14ac:dyDescent="0.25">
      <c r="B141" s="81" t="str">
        <f>IFERROR(VLOOKUP($A141,SETA!$A$2:$BB$840,B$13,FALSE),"")</f>
        <v/>
      </c>
      <c r="C141" s="81" t="str">
        <f>IFERROR(VLOOKUP($A141,SETA!$A$2:$BB$840,C$13,FALSE),"")</f>
        <v/>
      </c>
      <c r="D141" s="81" t="str">
        <f>IFERROR(VLOOKUP($A141,SETA!$A$2:$BB$840,D$13,FALSE),"")</f>
        <v/>
      </c>
      <c r="E141" s="131"/>
      <c r="F141" s="132"/>
      <c r="G141" s="132"/>
      <c r="H141" s="133"/>
      <c r="I141" s="133"/>
      <c r="J141" s="118"/>
      <c r="K141" s="121"/>
      <c r="L141" s="122"/>
      <c r="M141" s="122"/>
      <c r="N141" s="67"/>
      <c r="O141" s="67"/>
      <c r="P141" s="117"/>
      <c r="Q141" s="99" t="str">
        <f t="shared" si="35"/>
        <v/>
      </c>
      <c r="R141" s="100" t="str">
        <f t="shared" si="36"/>
        <v/>
      </c>
      <c r="S141" s="100" t="str">
        <f t="shared" si="37"/>
        <v/>
      </c>
      <c r="T141" s="100" t="str">
        <f t="shared" si="38"/>
        <v/>
      </c>
      <c r="U141" s="100" t="str">
        <f t="shared" si="39"/>
        <v/>
      </c>
      <c r="V141" s="101" t="str">
        <f t="shared" si="40"/>
        <v/>
      </c>
      <c r="W141" s="95" t="str">
        <f t="shared" si="26"/>
        <v/>
      </c>
      <c r="X141" s="95" t="str">
        <f t="shared" si="27"/>
        <v/>
      </c>
      <c r="Y141" s="95" t="str">
        <f t="shared" si="28"/>
        <v/>
      </c>
      <c r="Z141" s="95" t="str">
        <f t="shared" si="29"/>
        <v/>
      </c>
      <c r="AA141" s="95" t="str">
        <f t="shared" si="30"/>
        <v/>
      </c>
      <c r="AB141" s="95" t="str">
        <f t="shared" si="31"/>
        <v/>
      </c>
      <c r="AC141" s="95" t="str">
        <f>IFERROR(VLOOKUP($A141,SETA!$A$2:$BB$840,AC$13,FALSE),"")</f>
        <v/>
      </c>
      <c r="AD141" s="95" t="str">
        <f>IFERROR(VLOOKUP($A141,SETA!$A$2:$BB$840,AD$13,FALSE),"")</f>
        <v/>
      </c>
      <c r="AE141" s="95" t="str">
        <f>IFERROR(VLOOKUP($A141,SETA!$A$2:$BB$840,AE$13,FALSE),"")</f>
        <v/>
      </c>
      <c r="AF141" s="81" t="str">
        <f>IFERROR(VLOOKUP($A141,SETA!$A$2:$BB$840,AF$13,FALSE),"")</f>
        <v/>
      </c>
      <c r="AG141" s="81" t="str">
        <f>IFERROR(VLOOKUP($A141,SETA!$A$2:$BB$840,AG$13,FALSE),"")</f>
        <v/>
      </c>
      <c r="AH141" s="81" t="str">
        <f>IFERROR(VLOOKUP($A141,SETA!$A$2:$BB$840,AH$13,FALSE),"")</f>
        <v/>
      </c>
      <c r="AI141" s="81" t="str">
        <f>IFERROR(VLOOKUP($A141,SETA!$A$2:$BB$840,AI$13,FALSE),"")</f>
        <v/>
      </c>
      <c r="AJ141" s="81" t="str">
        <f>IFERROR(VLOOKUP($A141,SETA!$A$2:$BB$840,AJ$13,FALSE),"")</f>
        <v/>
      </c>
      <c r="AK141" s="81" t="str">
        <f>IFERROR(VLOOKUP($A141,SETA!$A$2:$BB$840,AK$13,FALSE),"")</f>
        <v/>
      </c>
      <c r="AL141" s="81" t="str">
        <f>IFERROR(VLOOKUP($A141,SETA!$A$2:$BB$840,AL$13,FALSE),"")</f>
        <v/>
      </c>
      <c r="AM141" s="81" t="str">
        <f>IFERROR(VLOOKUP($A141,SETA!$A$2:$BB$840,AM$13,FALSE),"")</f>
        <v/>
      </c>
      <c r="AN141" s="81" t="str">
        <f>IFERROR(VLOOKUP($A141,SETA!$A$2:$BB$840,AN$13,FALSE),"")</f>
        <v/>
      </c>
      <c r="AO141" s="81" t="str">
        <f>IFERROR(VLOOKUP($A141,SETA!$A$2:$BB$840,AO$13,FALSE),"")</f>
        <v/>
      </c>
      <c r="AP141" s="81" t="str">
        <f>IFERROR(VLOOKUP($A141,SETA!$A$2:$BB$840,AP$13,FALSE),"")</f>
        <v/>
      </c>
      <c r="AQ141" s="81" t="str">
        <f>IFERROR(VLOOKUP($A141,SETA!$A$2:$BB$840,AQ$13,FALSE),"")</f>
        <v/>
      </c>
      <c r="AR141" s="82" t="str">
        <f>IFERROR(VLOOKUP($A141,SETA!$A$2:$BB$840,AR$13,FALSE),"")</f>
        <v/>
      </c>
      <c r="AS141" s="81" t="str">
        <f>IFERROR(VLOOKUP($A141,SETA!$A$2:$BB$840,AS$13,FALSE),"")</f>
        <v/>
      </c>
      <c r="AW141">
        <f t="shared" si="41"/>
        <v>0</v>
      </c>
      <c r="AZ141" t="str">
        <f t="shared" si="34"/>
        <v>OK</v>
      </c>
    </row>
    <row r="142" spans="1:52" x14ac:dyDescent="0.25">
      <c r="B142" s="81" t="str">
        <f>IFERROR(VLOOKUP($A142,SETA!$A$2:$BB$840,B$13,FALSE),"")</f>
        <v/>
      </c>
      <c r="C142" s="81" t="str">
        <f>IFERROR(VLOOKUP($A142,SETA!$A$2:$BB$840,C$13,FALSE),"")</f>
        <v/>
      </c>
      <c r="D142" s="81" t="str">
        <f>IFERROR(VLOOKUP($A142,SETA!$A$2:$BB$840,D$13,FALSE),"")</f>
        <v/>
      </c>
      <c r="E142" s="131"/>
      <c r="F142" s="132"/>
      <c r="G142" s="132"/>
      <c r="H142" s="133"/>
      <c r="I142" s="133"/>
      <c r="J142" s="118"/>
      <c r="K142" s="121"/>
      <c r="L142" s="122"/>
      <c r="M142" s="122"/>
      <c r="N142" s="67"/>
      <c r="O142" s="67"/>
      <c r="P142" s="117"/>
      <c r="Q142" s="99" t="str">
        <f t="shared" si="35"/>
        <v/>
      </c>
      <c r="R142" s="100" t="str">
        <f t="shared" si="36"/>
        <v/>
      </c>
      <c r="S142" s="100" t="str">
        <f t="shared" si="37"/>
        <v/>
      </c>
      <c r="T142" s="100" t="str">
        <f t="shared" si="38"/>
        <v/>
      </c>
      <c r="U142" s="100" t="str">
        <f t="shared" si="39"/>
        <v/>
      </c>
      <c r="V142" s="101" t="str">
        <f t="shared" si="40"/>
        <v/>
      </c>
      <c r="W142" s="95" t="str">
        <f t="shared" si="26"/>
        <v/>
      </c>
      <c r="X142" s="95" t="str">
        <f t="shared" si="27"/>
        <v/>
      </c>
      <c r="Y142" s="95" t="str">
        <f t="shared" si="28"/>
        <v/>
      </c>
      <c r="Z142" s="95" t="str">
        <f t="shared" si="29"/>
        <v/>
      </c>
      <c r="AA142" s="95" t="str">
        <f t="shared" si="30"/>
        <v/>
      </c>
      <c r="AB142" s="95" t="str">
        <f t="shared" si="31"/>
        <v/>
      </c>
      <c r="AC142" s="95" t="str">
        <f>IFERROR(VLOOKUP($A142,SETA!$A$2:$BB$840,AC$13,FALSE),"")</f>
        <v/>
      </c>
      <c r="AD142" s="95" t="str">
        <f>IFERROR(VLOOKUP($A142,SETA!$A$2:$BB$840,AD$13,FALSE),"")</f>
        <v/>
      </c>
      <c r="AE142" s="95" t="str">
        <f>IFERROR(VLOOKUP($A142,SETA!$A$2:$BB$840,AE$13,FALSE),"")</f>
        <v/>
      </c>
      <c r="AF142" s="81" t="str">
        <f>IFERROR(VLOOKUP($A142,SETA!$A$2:$BB$840,AF$13,FALSE),"")</f>
        <v/>
      </c>
      <c r="AG142" s="81" t="str">
        <f>IFERROR(VLOOKUP($A142,SETA!$A$2:$BB$840,AG$13,FALSE),"")</f>
        <v/>
      </c>
      <c r="AH142" s="81" t="str">
        <f>IFERROR(VLOOKUP($A142,SETA!$A$2:$BB$840,AH$13,FALSE),"")</f>
        <v/>
      </c>
      <c r="AI142" s="81" t="str">
        <f>IFERROR(VLOOKUP($A142,SETA!$A$2:$BB$840,AI$13,FALSE),"")</f>
        <v/>
      </c>
      <c r="AJ142" s="81" t="str">
        <f>IFERROR(VLOOKUP($A142,SETA!$A$2:$BB$840,AJ$13,FALSE),"")</f>
        <v/>
      </c>
      <c r="AK142" s="81" t="str">
        <f>IFERROR(VLOOKUP($A142,SETA!$A$2:$BB$840,AK$13,FALSE),"")</f>
        <v/>
      </c>
      <c r="AL142" s="81" t="str">
        <f>IFERROR(VLOOKUP($A142,SETA!$A$2:$BB$840,AL$13,FALSE),"")</f>
        <v/>
      </c>
      <c r="AM142" s="81" t="str">
        <f>IFERROR(VLOOKUP($A142,SETA!$A$2:$BB$840,AM$13,FALSE),"")</f>
        <v/>
      </c>
      <c r="AN142" s="81" t="str">
        <f>IFERROR(VLOOKUP($A142,SETA!$A$2:$BB$840,AN$13,FALSE),"")</f>
        <v/>
      </c>
      <c r="AO142" s="81" t="str">
        <f>IFERROR(VLOOKUP($A142,SETA!$A$2:$BB$840,AO$13,FALSE),"")</f>
        <v/>
      </c>
      <c r="AP142" s="81" t="str">
        <f>IFERROR(VLOOKUP($A142,SETA!$A$2:$BB$840,AP$13,FALSE),"")</f>
        <v/>
      </c>
      <c r="AQ142" s="81" t="str">
        <f>IFERROR(VLOOKUP($A142,SETA!$A$2:$BB$840,AQ$13,FALSE),"")</f>
        <v/>
      </c>
      <c r="AR142" s="82" t="str">
        <f>IFERROR(VLOOKUP($A142,SETA!$A$2:$BB$840,AR$13,FALSE),"")</f>
        <v/>
      </c>
      <c r="AS142" s="81" t="str">
        <f>IFERROR(VLOOKUP($A142,SETA!$A$2:$BB$840,AS$13,FALSE),"")</f>
        <v/>
      </c>
      <c r="AW142">
        <f t="shared" si="41"/>
        <v>0</v>
      </c>
      <c r="AZ142" t="str">
        <f t="shared" si="34"/>
        <v>OK</v>
      </c>
    </row>
    <row r="143" spans="1:52" x14ac:dyDescent="0.25">
      <c r="B143" s="81" t="str">
        <f>IFERROR(VLOOKUP($A143,SETA!$A$2:$BB$840,B$13,FALSE),"")</f>
        <v/>
      </c>
      <c r="C143" s="81" t="str">
        <f>IFERROR(VLOOKUP($A143,SETA!$A$2:$BB$840,C$13,FALSE),"")</f>
        <v/>
      </c>
      <c r="D143" s="81" t="str">
        <f>IFERROR(VLOOKUP($A143,SETA!$A$2:$BB$840,D$13,FALSE),"")</f>
        <v/>
      </c>
      <c r="E143" s="131"/>
      <c r="F143" s="132"/>
      <c r="G143" s="132"/>
      <c r="H143" s="133"/>
      <c r="I143" s="133"/>
      <c r="J143" s="118"/>
      <c r="K143" s="121"/>
      <c r="L143" s="122"/>
      <c r="M143" s="122"/>
      <c r="N143" s="67"/>
      <c r="O143" s="67"/>
      <c r="P143" s="117"/>
      <c r="Q143" s="99" t="str">
        <f t="shared" si="35"/>
        <v/>
      </c>
      <c r="R143" s="100" t="str">
        <f t="shared" si="36"/>
        <v/>
      </c>
      <c r="S143" s="100" t="str">
        <f t="shared" si="37"/>
        <v/>
      </c>
      <c r="T143" s="100" t="str">
        <f t="shared" si="38"/>
        <v/>
      </c>
      <c r="U143" s="100" t="str">
        <f t="shared" si="39"/>
        <v/>
      </c>
      <c r="V143" s="101" t="str">
        <f t="shared" si="40"/>
        <v/>
      </c>
      <c r="W143" s="95" t="str">
        <f t="shared" ref="W143:W206" si="42">IFERROR(AI143+E143,"")</f>
        <v/>
      </c>
      <c r="X143" s="95" t="str">
        <f t="shared" ref="X143:X206" si="43">IFERROR(AJ143+F143,"")</f>
        <v/>
      </c>
      <c r="Y143" s="95" t="str">
        <f t="shared" ref="Y143:Y206" si="44">IFERROR(AK143+G143,"")</f>
        <v/>
      </c>
      <c r="Z143" s="95" t="str">
        <f t="shared" ref="Z143:Z206" si="45">IFERROR(AO143+H143,"")</f>
        <v/>
      </c>
      <c r="AA143" s="95" t="str">
        <f t="shared" ref="AA143:AA206" si="46">IFERROR(AP143+I143,"")</f>
        <v/>
      </c>
      <c r="AB143" s="95" t="str">
        <f t="shared" ref="AB143:AB206" si="47">IFERROR(AQ143+J143,"")</f>
        <v/>
      </c>
      <c r="AC143" s="95" t="str">
        <f>IFERROR(VLOOKUP($A143,SETA!$A$2:$BB$840,AC$13,FALSE),"")</f>
        <v/>
      </c>
      <c r="AD143" s="95" t="str">
        <f>IFERROR(VLOOKUP($A143,SETA!$A$2:$BB$840,AD$13,FALSE),"")</f>
        <v/>
      </c>
      <c r="AE143" s="95" t="str">
        <f>IFERROR(VLOOKUP($A143,SETA!$A$2:$BB$840,AE$13,FALSE),"")</f>
        <v/>
      </c>
      <c r="AF143" s="81" t="str">
        <f>IFERROR(VLOOKUP($A143,SETA!$A$2:$BB$840,AF$13,FALSE),"")</f>
        <v/>
      </c>
      <c r="AG143" s="81" t="str">
        <f>IFERROR(VLOOKUP($A143,SETA!$A$2:$BB$840,AG$13,FALSE),"")</f>
        <v/>
      </c>
      <c r="AH143" s="81" t="str">
        <f>IFERROR(VLOOKUP($A143,SETA!$A$2:$BB$840,AH$13,FALSE),"")</f>
        <v/>
      </c>
      <c r="AI143" s="81" t="str">
        <f>IFERROR(VLOOKUP($A143,SETA!$A$2:$BB$840,AI$13,FALSE),"")</f>
        <v/>
      </c>
      <c r="AJ143" s="81" t="str">
        <f>IFERROR(VLOOKUP($A143,SETA!$A$2:$BB$840,AJ$13,FALSE),"")</f>
        <v/>
      </c>
      <c r="AK143" s="81" t="str">
        <f>IFERROR(VLOOKUP($A143,SETA!$A$2:$BB$840,AK$13,FALSE),"")</f>
        <v/>
      </c>
      <c r="AL143" s="81" t="str">
        <f>IFERROR(VLOOKUP($A143,SETA!$A$2:$BB$840,AL$13,FALSE),"")</f>
        <v/>
      </c>
      <c r="AM143" s="81" t="str">
        <f>IFERROR(VLOOKUP($A143,SETA!$A$2:$BB$840,AM$13,FALSE),"")</f>
        <v/>
      </c>
      <c r="AN143" s="81" t="str">
        <f>IFERROR(VLOOKUP($A143,SETA!$A$2:$BB$840,AN$13,FALSE),"")</f>
        <v/>
      </c>
      <c r="AO143" s="81" t="str">
        <f>IFERROR(VLOOKUP($A143,SETA!$A$2:$BB$840,AO$13,FALSE),"")</f>
        <v/>
      </c>
      <c r="AP143" s="81" t="str">
        <f>IFERROR(VLOOKUP($A143,SETA!$A$2:$BB$840,AP$13,FALSE),"")</f>
        <v/>
      </c>
      <c r="AQ143" s="81" t="str">
        <f>IFERROR(VLOOKUP($A143,SETA!$A$2:$BB$840,AQ$13,FALSE),"")</f>
        <v/>
      </c>
      <c r="AR143" s="82" t="str">
        <f>IFERROR(VLOOKUP($A143,SETA!$A$2:$BB$840,AR$13,FALSE),"")</f>
        <v/>
      </c>
      <c r="AS143" s="81" t="str">
        <f>IFERROR(VLOOKUP($A143,SETA!$A$2:$BB$840,AS$13,FALSE),"")</f>
        <v/>
      </c>
      <c r="AW143">
        <f t="shared" si="41"/>
        <v>0</v>
      </c>
      <c r="AZ143" t="str">
        <f t="shared" si="34"/>
        <v>OK</v>
      </c>
    </row>
    <row r="144" spans="1:52" x14ac:dyDescent="0.25">
      <c r="B144" s="81" t="str">
        <f>IFERROR(VLOOKUP($A144,SETA!$A$2:$BB$840,B$13,FALSE),"")</f>
        <v/>
      </c>
      <c r="C144" s="81" t="str">
        <f>IFERROR(VLOOKUP($A144,SETA!$A$2:$BB$840,C$13,FALSE),"")</f>
        <v/>
      </c>
      <c r="D144" s="81" t="str">
        <f>IFERROR(VLOOKUP($A144,SETA!$A$2:$BB$840,D$13,FALSE),"")</f>
        <v/>
      </c>
      <c r="E144" s="131"/>
      <c r="F144" s="132"/>
      <c r="G144" s="132"/>
      <c r="H144" s="133"/>
      <c r="I144" s="133"/>
      <c r="J144" s="118"/>
      <c r="K144" s="121"/>
      <c r="L144" s="122"/>
      <c r="M144" s="122"/>
      <c r="N144" s="67"/>
      <c r="O144" s="67"/>
      <c r="P144" s="117"/>
      <c r="Q144" s="99" t="str">
        <f t="shared" si="35"/>
        <v/>
      </c>
      <c r="R144" s="100" t="str">
        <f t="shared" si="36"/>
        <v/>
      </c>
      <c r="S144" s="100" t="str">
        <f t="shared" si="37"/>
        <v/>
      </c>
      <c r="T144" s="100" t="str">
        <f t="shared" si="38"/>
        <v/>
      </c>
      <c r="U144" s="100" t="str">
        <f t="shared" si="39"/>
        <v/>
      </c>
      <c r="V144" s="101" t="str">
        <f t="shared" si="40"/>
        <v/>
      </c>
      <c r="W144" s="95" t="str">
        <f t="shared" si="42"/>
        <v/>
      </c>
      <c r="X144" s="95" t="str">
        <f t="shared" si="43"/>
        <v/>
      </c>
      <c r="Y144" s="95" t="str">
        <f t="shared" si="44"/>
        <v/>
      </c>
      <c r="Z144" s="95" t="str">
        <f t="shared" si="45"/>
        <v/>
      </c>
      <c r="AA144" s="95" t="str">
        <f t="shared" si="46"/>
        <v/>
      </c>
      <c r="AB144" s="95" t="str">
        <f t="shared" si="47"/>
        <v/>
      </c>
      <c r="AC144" s="95" t="str">
        <f>IFERROR(VLOOKUP($A144,SETA!$A$2:$BB$840,AC$13,FALSE),"")</f>
        <v/>
      </c>
      <c r="AD144" s="95" t="str">
        <f>IFERROR(VLOOKUP($A144,SETA!$A$2:$BB$840,AD$13,FALSE),"")</f>
        <v/>
      </c>
      <c r="AE144" s="95" t="str">
        <f>IFERROR(VLOOKUP($A144,SETA!$A$2:$BB$840,AE$13,FALSE),"")</f>
        <v/>
      </c>
      <c r="AF144" s="81" t="str">
        <f>IFERROR(VLOOKUP($A144,SETA!$A$2:$BB$840,AF$13,FALSE),"")</f>
        <v/>
      </c>
      <c r="AG144" s="81" t="str">
        <f>IFERROR(VLOOKUP($A144,SETA!$A$2:$BB$840,AG$13,FALSE),"")</f>
        <v/>
      </c>
      <c r="AH144" s="81" t="str">
        <f>IFERROR(VLOOKUP($A144,SETA!$A$2:$BB$840,AH$13,FALSE),"")</f>
        <v/>
      </c>
      <c r="AI144" s="81" t="str">
        <f>IFERROR(VLOOKUP($A144,SETA!$A$2:$BB$840,AI$13,FALSE),"")</f>
        <v/>
      </c>
      <c r="AJ144" s="81" t="str">
        <f>IFERROR(VLOOKUP($A144,SETA!$A$2:$BB$840,AJ$13,FALSE),"")</f>
        <v/>
      </c>
      <c r="AK144" s="81" t="str">
        <f>IFERROR(VLOOKUP($A144,SETA!$A$2:$BB$840,AK$13,FALSE),"")</f>
        <v/>
      </c>
      <c r="AL144" s="81" t="str">
        <f>IFERROR(VLOOKUP($A144,SETA!$A$2:$BB$840,AL$13,FALSE),"")</f>
        <v/>
      </c>
      <c r="AM144" s="81" t="str">
        <f>IFERROR(VLOOKUP($A144,SETA!$A$2:$BB$840,AM$13,FALSE),"")</f>
        <v/>
      </c>
      <c r="AN144" s="81" t="str">
        <f>IFERROR(VLOOKUP($A144,SETA!$A$2:$BB$840,AN$13,FALSE),"")</f>
        <v/>
      </c>
      <c r="AO144" s="81" t="str">
        <f>IFERROR(VLOOKUP($A144,SETA!$A$2:$BB$840,AO$13,FALSE),"")</f>
        <v/>
      </c>
      <c r="AP144" s="81" t="str">
        <f>IFERROR(VLOOKUP($A144,SETA!$A$2:$BB$840,AP$13,FALSE),"")</f>
        <v/>
      </c>
      <c r="AQ144" s="81" t="str">
        <f>IFERROR(VLOOKUP($A144,SETA!$A$2:$BB$840,AQ$13,FALSE),"")</f>
        <v/>
      </c>
      <c r="AR144" s="82" t="str">
        <f>IFERROR(VLOOKUP($A144,SETA!$A$2:$BB$840,AR$13,FALSE),"")</f>
        <v/>
      </c>
      <c r="AS144" s="81" t="str">
        <f>IFERROR(VLOOKUP($A144,SETA!$A$2:$BB$840,AS$13,FALSE),"")</f>
        <v/>
      </c>
      <c r="AW144">
        <f t="shared" ref="AW144:AW207" si="48">A144</f>
        <v>0</v>
      </c>
      <c r="AZ144" t="str">
        <f t="shared" ref="AZ144:AZ169" si="49">IF(AY144=AX144,"OK","MIRARMIRAR")</f>
        <v>OK</v>
      </c>
    </row>
    <row r="145" spans="1:52" x14ac:dyDescent="0.25">
      <c r="B145" s="81" t="str">
        <f>IFERROR(VLOOKUP($A145,SETA!$A$2:$BB$840,B$13,FALSE),"")</f>
        <v/>
      </c>
      <c r="C145" s="81" t="str">
        <f>IFERROR(VLOOKUP($A145,SETA!$A$2:$BB$840,C$13,FALSE),"")</f>
        <v/>
      </c>
      <c r="D145" s="81" t="str">
        <f>IFERROR(VLOOKUP($A145,SETA!$A$2:$BB$840,D$13,FALSE),"")</f>
        <v/>
      </c>
      <c r="E145" s="131"/>
      <c r="F145" s="132"/>
      <c r="G145" s="132"/>
      <c r="H145" s="133"/>
      <c r="I145" s="133"/>
      <c r="J145" s="118"/>
      <c r="K145" s="121"/>
      <c r="L145" s="122"/>
      <c r="M145" s="122"/>
      <c r="N145" s="67"/>
      <c r="O145" s="67"/>
      <c r="P145" s="117"/>
      <c r="Q145" s="99" t="str">
        <f t="shared" ref="Q145:Q208" si="50">IFERROR(IF($C145="Resuelta",0,AC145-(AI145+E145)),"")</f>
        <v/>
      </c>
      <c r="R145" s="100" t="str">
        <f t="shared" ref="R145:R208" si="51">IFERROR(IF($C145="Resuelta",0,AD145-(AJ145+F145)),"")</f>
        <v/>
      </c>
      <c r="S145" s="100" t="str">
        <f t="shared" ref="S145:S208" si="52">IFERROR(IF($C145="Resuelta",0,AE145-(AK145+G145)),"")</f>
        <v/>
      </c>
      <c r="T145" s="100" t="str">
        <f t="shared" ref="T145:T208" si="53">IFERROR(IF($C145="Resuelta",0,AL145-(AO145+H145)),"")</f>
        <v/>
      </c>
      <c r="U145" s="100" t="str">
        <f t="shared" ref="U145:U208" si="54">IFERROR(IF($C145="Resuelta",0,AM145-(AP145+I145)),"")</f>
        <v/>
      </c>
      <c r="V145" s="101" t="str">
        <f t="shared" ref="V145:V208" si="55">IFERROR(IF($C145="Resuelta",0,AN145-(AQ145+J145)),"")</f>
        <v/>
      </c>
      <c r="W145" s="95" t="str">
        <f t="shared" si="42"/>
        <v/>
      </c>
      <c r="X145" s="95" t="str">
        <f t="shared" si="43"/>
        <v/>
      </c>
      <c r="Y145" s="95" t="str">
        <f t="shared" si="44"/>
        <v/>
      </c>
      <c r="Z145" s="95" t="str">
        <f t="shared" si="45"/>
        <v/>
      </c>
      <c r="AA145" s="95" t="str">
        <f t="shared" si="46"/>
        <v/>
      </c>
      <c r="AB145" s="95" t="str">
        <f t="shared" si="47"/>
        <v/>
      </c>
      <c r="AC145" s="95" t="str">
        <f>IFERROR(VLOOKUP($A145,SETA!$A$2:$BB$840,AC$13,FALSE),"")</f>
        <v/>
      </c>
      <c r="AD145" s="95" t="str">
        <f>IFERROR(VLOOKUP($A145,SETA!$A$2:$BB$840,AD$13,FALSE),"")</f>
        <v/>
      </c>
      <c r="AE145" s="95" t="str">
        <f>IFERROR(VLOOKUP($A145,SETA!$A$2:$BB$840,AE$13,FALSE),"")</f>
        <v/>
      </c>
      <c r="AF145" s="81" t="str">
        <f>IFERROR(VLOOKUP($A145,SETA!$A$2:$BB$840,AF$13,FALSE),"")</f>
        <v/>
      </c>
      <c r="AG145" s="81" t="str">
        <f>IFERROR(VLOOKUP($A145,SETA!$A$2:$BB$840,AG$13,FALSE),"")</f>
        <v/>
      </c>
      <c r="AH145" s="81" t="str">
        <f>IFERROR(VLOOKUP($A145,SETA!$A$2:$BB$840,AH$13,FALSE),"")</f>
        <v/>
      </c>
      <c r="AI145" s="81" t="str">
        <f>IFERROR(VLOOKUP($A145,SETA!$A$2:$BB$840,AI$13,FALSE),"")</f>
        <v/>
      </c>
      <c r="AJ145" s="81" t="str">
        <f>IFERROR(VLOOKUP($A145,SETA!$A$2:$BB$840,AJ$13,FALSE),"")</f>
        <v/>
      </c>
      <c r="AK145" s="81" t="str">
        <f>IFERROR(VLOOKUP($A145,SETA!$A$2:$BB$840,AK$13,FALSE),"")</f>
        <v/>
      </c>
      <c r="AL145" s="81" t="str">
        <f>IFERROR(VLOOKUP($A145,SETA!$A$2:$BB$840,AL$13,FALSE),"")</f>
        <v/>
      </c>
      <c r="AM145" s="81" t="str">
        <f>IFERROR(VLOOKUP($A145,SETA!$A$2:$BB$840,AM$13,FALSE),"")</f>
        <v/>
      </c>
      <c r="AN145" s="81" t="str">
        <f>IFERROR(VLOOKUP($A145,SETA!$A$2:$BB$840,AN$13,FALSE),"")</f>
        <v/>
      </c>
      <c r="AO145" s="81" t="str">
        <f>IFERROR(VLOOKUP($A145,SETA!$A$2:$BB$840,AO$13,FALSE),"")</f>
        <v/>
      </c>
      <c r="AP145" s="81" t="str">
        <f>IFERROR(VLOOKUP($A145,SETA!$A$2:$BB$840,AP$13,FALSE),"")</f>
        <v/>
      </c>
      <c r="AQ145" s="81" t="str">
        <f>IFERROR(VLOOKUP($A145,SETA!$A$2:$BB$840,AQ$13,FALSE),"")</f>
        <v/>
      </c>
      <c r="AR145" s="82" t="str">
        <f>IFERROR(VLOOKUP($A145,SETA!$A$2:$BB$840,AR$13,FALSE),"")</f>
        <v/>
      </c>
      <c r="AS145" s="81" t="str">
        <f>IFERROR(VLOOKUP($A145,SETA!$A$2:$BB$840,AS$13,FALSE),"")</f>
        <v/>
      </c>
      <c r="AW145">
        <f t="shared" si="48"/>
        <v>0</v>
      </c>
      <c r="AZ145" t="str">
        <f t="shared" si="49"/>
        <v>OK</v>
      </c>
    </row>
    <row r="146" spans="1:52" x14ac:dyDescent="0.25">
      <c r="B146" s="81" t="str">
        <f>IFERROR(VLOOKUP($A146,SETA!$A$2:$BB$840,B$13,FALSE),"")</f>
        <v/>
      </c>
      <c r="C146" s="81" t="str">
        <f>IFERROR(VLOOKUP($A146,SETA!$A$2:$BB$840,C$13,FALSE),"")</f>
        <v/>
      </c>
      <c r="D146" s="81" t="str">
        <f>IFERROR(VLOOKUP($A146,SETA!$A$2:$BB$840,D$13,FALSE),"")</f>
        <v/>
      </c>
      <c r="E146" s="131"/>
      <c r="F146" s="132"/>
      <c r="G146" s="132"/>
      <c r="H146" s="133"/>
      <c r="I146" s="133"/>
      <c r="J146" s="118"/>
      <c r="K146" s="121"/>
      <c r="L146" s="122"/>
      <c r="M146" s="122"/>
      <c r="N146" s="67"/>
      <c r="O146" s="67"/>
      <c r="P146" s="117"/>
      <c r="Q146" s="99" t="str">
        <f t="shared" si="50"/>
        <v/>
      </c>
      <c r="R146" s="100" t="str">
        <f t="shared" si="51"/>
        <v/>
      </c>
      <c r="S146" s="100" t="str">
        <f t="shared" si="52"/>
        <v/>
      </c>
      <c r="T146" s="100" t="str">
        <f t="shared" si="53"/>
        <v/>
      </c>
      <c r="U146" s="100" t="str">
        <f t="shared" si="54"/>
        <v/>
      </c>
      <c r="V146" s="101" t="str">
        <f t="shared" si="55"/>
        <v/>
      </c>
      <c r="W146" s="95" t="str">
        <f t="shared" si="42"/>
        <v/>
      </c>
      <c r="X146" s="95" t="str">
        <f t="shared" si="43"/>
        <v/>
      </c>
      <c r="Y146" s="95" t="str">
        <f t="shared" si="44"/>
        <v/>
      </c>
      <c r="Z146" s="95" t="str">
        <f t="shared" si="45"/>
        <v/>
      </c>
      <c r="AA146" s="95" t="str">
        <f t="shared" si="46"/>
        <v/>
      </c>
      <c r="AB146" s="95" t="str">
        <f t="shared" si="47"/>
        <v/>
      </c>
      <c r="AC146" s="95" t="str">
        <f>IFERROR(VLOOKUP($A146,SETA!$A$2:$BB$840,AC$13,FALSE),"")</f>
        <v/>
      </c>
      <c r="AD146" s="95" t="str">
        <f>IFERROR(VLOOKUP($A146,SETA!$A$2:$BB$840,AD$13,FALSE),"")</f>
        <v/>
      </c>
      <c r="AE146" s="95" t="str">
        <f>IFERROR(VLOOKUP($A146,SETA!$A$2:$BB$840,AE$13,FALSE),"")</f>
        <v/>
      </c>
      <c r="AF146" s="81" t="str">
        <f>IFERROR(VLOOKUP($A146,SETA!$A$2:$BB$840,AF$13,FALSE),"")</f>
        <v/>
      </c>
      <c r="AG146" s="81" t="str">
        <f>IFERROR(VLOOKUP($A146,SETA!$A$2:$BB$840,AG$13,FALSE),"")</f>
        <v/>
      </c>
      <c r="AH146" s="81" t="str">
        <f>IFERROR(VLOOKUP($A146,SETA!$A$2:$BB$840,AH$13,FALSE),"")</f>
        <v/>
      </c>
      <c r="AI146" s="81" t="str">
        <f>IFERROR(VLOOKUP($A146,SETA!$A$2:$BB$840,AI$13,FALSE),"")</f>
        <v/>
      </c>
      <c r="AJ146" s="81" t="str">
        <f>IFERROR(VLOOKUP($A146,SETA!$A$2:$BB$840,AJ$13,FALSE),"")</f>
        <v/>
      </c>
      <c r="AK146" s="81" t="str">
        <f>IFERROR(VLOOKUP($A146,SETA!$A$2:$BB$840,AK$13,FALSE),"")</f>
        <v/>
      </c>
      <c r="AL146" s="81" t="str">
        <f>IFERROR(VLOOKUP($A146,SETA!$A$2:$BB$840,AL$13,FALSE),"")</f>
        <v/>
      </c>
      <c r="AM146" s="81" t="str">
        <f>IFERROR(VLOOKUP($A146,SETA!$A$2:$BB$840,AM$13,FALSE),"")</f>
        <v/>
      </c>
      <c r="AN146" s="81" t="str">
        <f>IFERROR(VLOOKUP($A146,SETA!$A$2:$BB$840,AN$13,FALSE),"")</f>
        <v/>
      </c>
      <c r="AO146" s="81" t="str">
        <f>IFERROR(VLOOKUP($A146,SETA!$A$2:$BB$840,AO$13,FALSE),"")</f>
        <v/>
      </c>
      <c r="AP146" s="81" t="str">
        <f>IFERROR(VLOOKUP($A146,SETA!$A$2:$BB$840,AP$13,FALSE),"")</f>
        <v/>
      </c>
      <c r="AQ146" s="81" t="str">
        <f>IFERROR(VLOOKUP($A146,SETA!$A$2:$BB$840,AQ$13,FALSE),"")</f>
        <v/>
      </c>
      <c r="AR146" s="82" t="str">
        <f>IFERROR(VLOOKUP($A146,SETA!$A$2:$BB$840,AR$13,FALSE),"")</f>
        <v/>
      </c>
      <c r="AS146" s="81" t="str">
        <f>IFERROR(VLOOKUP($A146,SETA!$A$2:$BB$840,AS$13,FALSE),"")</f>
        <v/>
      </c>
      <c r="AW146">
        <f t="shared" si="48"/>
        <v>0</v>
      </c>
      <c r="AZ146" t="str">
        <f t="shared" si="49"/>
        <v>OK</v>
      </c>
    </row>
    <row r="147" spans="1:52" x14ac:dyDescent="0.25">
      <c r="A147" s="157"/>
      <c r="B147" s="81" t="str">
        <f>IFERROR(VLOOKUP($A147,SETA!$A$2:$BB$840,B$13,FALSE),"")</f>
        <v/>
      </c>
      <c r="C147" s="81" t="str">
        <f>IFERROR(VLOOKUP($A147,SETA!$A$2:$BB$840,C$13,FALSE),"")</f>
        <v/>
      </c>
      <c r="D147" s="81" t="str">
        <f>IFERROR(VLOOKUP($A147,SETA!$A$2:$BB$840,D$13,FALSE),"")</f>
        <v/>
      </c>
      <c r="E147" s="131"/>
      <c r="F147" s="132"/>
      <c r="G147" s="132"/>
      <c r="H147" s="133"/>
      <c r="I147" s="133"/>
      <c r="J147" s="118"/>
      <c r="K147" s="121"/>
      <c r="L147" s="122"/>
      <c r="M147" s="122"/>
      <c r="N147" s="67"/>
      <c r="O147" s="67"/>
      <c r="P147" s="117"/>
      <c r="Q147" s="99" t="str">
        <f t="shared" si="50"/>
        <v/>
      </c>
      <c r="R147" s="100" t="str">
        <f t="shared" si="51"/>
        <v/>
      </c>
      <c r="S147" s="100" t="str">
        <f t="shared" si="52"/>
        <v/>
      </c>
      <c r="T147" s="100" t="str">
        <f t="shared" si="53"/>
        <v/>
      </c>
      <c r="U147" s="100" t="str">
        <f t="shared" si="54"/>
        <v/>
      </c>
      <c r="V147" s="101" t="str">
        <f t="shared" si="55"/>
        <v/>
      </c>
      <c r="W147" s="95" t="str">
        <f t="shared" si="42"/>
        <v/>
      </c>
      <c r="X147" s="95" t="str">
        <f t="shared" si="43"/>
        <v/>
      </c>
      <c r="Y147" s="95" t="str">
        <f t="shared" si="44"/>
        <v/>
      </c>
      <c r="Z147" s="95" t="str">
        <f t="shared" si="45"/>
        <v/>
      </c>
      <c r="AA147" s="95" t="str">
        <f t="shared" si="46"/>
        <v/>
      </c>
      <c r="AB147" s="95" t="str">
        <f t="shared" si="47"/>
        <v/>
      </c>
      <c r="AC147" s="95" t="str">
        <f>IFERROR(VLOOKUP($A147,SETA!$A$2:$BB$840,AC$13,FALSE),"")</f>
        <v/>
      </c>
      <c r="AD147" s="95" t="str">
        <f>IFERROR(VLOOKUP($A147,SETA!$A$2:$BB$840,AD$13,FALSE),"")</f>
        <v/>
      </c>
      <c r="AE147" s="95" t="str">
        <f>IFERROR(VLOOKUP($A147,SETA!$A$2:$BB$840,AE$13,FALSE),"")</f>
        <v/>
      </c>
      <c r="AF147" s="81" t="str">
        <f>IFERROR(VLOOKUP($A147,SETA!$A$2:$BB$840,AF$13,FALSE),"")</f>
        <v/>
      </c>
      <c r="AG147" s="81" t="str">
        <f>IFERROR(VLOOKUP($A147,SETA!$A$2:$BB$840,AG$13,FALSE),"")</f>
        <v/>
      </c>
      <c r="AH147" s="81" t="str">
        <f>IFERROR(VLOOKUP($A147,SETA!$A$2:$BB$840,AH$13,FALSE),"")</f>
        <v/>
      </c>
      <c r="AI147" s="81" t="str">
        <f>IFERROR(VLOOKUP($A147,SETA!$A$2:$BB$840,AI$13,FALSE),"")</f>
        <v/>
      </c>
      <c r="AJ147" s="81" t="str">
        <f>IFERROR(VLOOKUP($A147,SETA!$A$2:$BB$840,AJ$13,FALSE),"")</f>
        <v/>
      </c>
      <c r="AK147" s="81" t="str">
        <f>IFERROR(VLOOKUP($A147,SETA!$A$2:$BB$840,AK$13,FALSE),"")</f>
        <v/>
      </c>
      <c r="AL147" s="81" t="str">
        <f>IFERROR(VLOOKUP($A147,SETA!$A$2:$BB$840,AL$13,FALSE),"")</f>
        <v/>
      </c>
      <c r="AM147" s="81" t="str">
        <f>IFERROR(VLOOKUP($A147,SETA!$A$2:$BB$840,AM$13,FALSE),"")</f>
        <v/>
      </c>
      <c r="AN147" s="81" t="str">
        <f>IFERROR(VLOOKUP($A147,SETA!$A$2:$BB$840,AN$13,FALSE),"")</f>
        <v/>
      </c>
      <c r="AO147" s="81" t="str">
        <f>IFERROR(VLOOKUP($A147,SETA!$A$2:$BB$840,AO$13,FALSE),"")</f>
        <v/>
      </c>
      <c r="AP147" s="81" t="str">
        <f>IFERROR(VLOOKUP($A147,SETA!$A$2:$BB$840,AP$13,FALSE),"")</f>
        <v/>
      </c>
      <c r="AQ147" s="81" t="str">
        <f>IFERROR(VLOOKUP($A147,SETA!$A$2:$BB$840,AQ$13,FALSE),"")</f>
        <v/>
      </c>
      <c r="AR147" s="82" t="str">
        <f>IFERROR(VLOOKUP($A147,SETA!$A$2:$BB$840,AR$13,FALSE),"")</f>
        <v/>
      </c>
      <c r="AS147" s="81" t="str">
        <f>IFERROR(VLOOKUP($A147,SETA!$A$2:$BB$840,AS$13,FALSE),"")</f>
        <v/>
      </c>
      <c r="AW147">
        <f t="shared" si="48"/>
        <v>0</v>
      </c>
      <c r="AZ147" t="str">
        <f t="shared" si="49"/>
        <v>OK</v>
      </c>
    </row>
    <row r="148" spans="1:52" x14ac:dyDescent="0.25">
      <c r="B148" s="81" t="str">
        <f>IFERROR(VLOOKUP($A148,SETA!$A$2:$BB$840,B$13,FALSE),"")</f>
        <v/>
      </c>
      <c r="C148" s="81" t="str">
        <f>IFERROR(VLOOKUP($A148,SETA!$A$2:$BB$840,C$13,FALSE),"")</f>
        <v/>
      </c>
      <c r="D148" s="81" t="str">
        <f>IFERROR(VLOOKUP($A148,SETA!$A$2:$BB$840,D$13,FALSE),"")</f>
        <v/>
      </c>
      <c r="E148" s="131"/>
      <c r="F148" s="132"/>
      <c r="G148" s="132"/>
      <c r="H148" s="133"/>
      <c r="I148" s="133"/>
      <c r="J148" s="118"/>
      <c r="K148" s="121"/>
      <c r="L148" s="122"/>
      <c r="M148" s="122"/>
      <c r="N148" s="67"/>
      <c r="O148" s="67"/>
      <c r="P148" s="117"/>
      <c r="Q148" s="99" t="str">
        <f t="shared" si="50"/>
        <v/>
      </c>
      <c r="R148" s="100" t="str">
        <f t="shared" si="51"/>
        <v/>
      </c>
      <c r="S148" s="100" t="str">
        <f t="shared" si="52"/>
        <v/>
      </c>
      <c r="T148" s="100" t="str">
        <f t="shared" si="53"/>
        <v/>
      </c>
      <c r="U148" s="100" t="str">
        <f t="shared" si="54"/>
        <v/>
      </c>
      <c r="V148" s="101" t="str">
        <f t="shared" si="55"/>
        <v/>
      </c>
      <c r="W148" s="95" t="str">
        <f t="shared" si="42"/>
        <v/>
      </c>
      <c r="X148" s="95" t="str">
        <f t="shared" si="43"/>
        <v/>
      </c>
      <c r="Y148" s="95" t="str">
        <f t="shared" si="44"/>
        <v/>
      </c>
      <c r="Z148" s="95" t="str">
        <f t="shared" si="45"/>
        <v/>
      </c>
      <c r="AA148" s="95" t="str">
        <f t="shared" si="46"/>
        <v/>
      </c>
      <c r="AB148" s="95" t="str">
        <f t="shared" si="47"/>
        <v/>
      </c>
      <c r="AC148" s="95" t="str">
        <f>IFERROR(VLOOKUP($A148,SETA!$A$2:$BB$840,AC$13,FALSE),"")</f>
        <v/>
      </c>
      <c r="AD148" s="95" t="str">
        <f>IFERROR(VLOOKUP($A148,SETA!$A$2:$BB$840,AD$13,FALSE),"")</f>
        <v/>
      </c>
      <c r="AE148" s="95" t="str">
        <f>IFERROR(VLOOKUP($A148,SETA!$A$2:$BB$840,AE$13,FALSE),"")</f>
        <v/>
      </c>
      <c r="AF148" s="81" t="str">
        <f>IFERROR(VLOOKUP($A148,SETA!$A$2:$BB$840,AF$13,FALSE),"")</f>
        <v/>
      </c>
      <c r="AG148" s="81" t="str">
        <f>IFERROR(VLOOKUP($A148,SETA!$A$2:$BB$840,AG$13,FALSE),"")</f>
        <v/>
      </c>
      <c r="AH148" s="81" t="str">
        <f>IFERROR(VLOOKUP($A148,SETA!$A$2:$BB$840,AH$13,FALSE),"")</f>
        <v/>
      </c>
      <c r="AI148" s="81" t="str">
        <f>IFERROR(VLOOKUP($A148,SETA!$A$2:$BB$840,AI$13,FALSE),"")</f>
        <v/>
      </c>
      <c r="AJ148" s="81" t="str">
        <f>IFERROR(VLOOKUP($A148,SETA!$A$2:$BB$840,AJ$13,FALSE),"")</f>
        <v/>
      </c>
      <c r="AK148" s="81" t="str">
        <f>IFERROR(VLOOKUP($A148,SETA!$A$2:$BB$840,AK$13,FALSE),"")</f>
        <v/>
      </c>
      <c r="AL148" s="81" t="str">
        <f>IFERROR(VLOOKUP($A148,SETA!$A$2:$BB$840,AL$13,FALSE),"")</f>
        <v/>
      </c>
      <c r="AM148" s="81" t="str">
        <f>IFERROR(VLOOKUP($A148,SETA!$A$2:$BB$840,AM$13,FALSE),"")</f>
        <v/>
      </c>
      <c r="AN148" s="81" t="str">
        <f>IFERROR(VLOOKUP($A148,SETA!$A$2:$BB$840,AN$13,FALSE),"")</f>
        <v/>
      </c>
      <c r="AO148" s="81" t="str">
        <f>IFERROR(VLOOKUP($A148,SETA!$A$2:$BB$840,AO$13,FALSE),"")</f>
        <v/>
      </c>
      <c r="AP148" s="81" t="str">
        <f>IFERROR(VLOOKUP($A148,SETA!$A$2:$BB$840,AP$13,FALSE),"")</f>
        <v/>
      </c>
      <c r="AQ148" s="81" t="str">
        <f>IFERROR(VLOOKUP($A148,SETA!$A$2:$BB$840,AQ$13,FALSE),"")</f>
        <v/>
      </c>
      <c r="AR148" s="82" t="str">
        <f>IFERROR(VLOOKUP($A148,SETA!$A$2:$BB$840,AR$13,FALSE),"")</f>
        <v/>
      </c>
      <c r="AS148" s="81" t="str">
        <f>IFERROR(VLOOKUP($A148,SETA!$A$2:$BB$840,AS$13,FALSE),"")</f>
        <v/>
      </c>
      <c r="AW148">
        <f t="shared" si="48"/>
        <v>0</v>
      </c>
      <c r="AZ148" t="str">
        <f t="shared" si="49"/>
        <v>OK</v>
      </c>
    </row>
    <row r="149" spans="1:52" x14ac:dyDescent="0.25">
      <c r="B149" s="81" t="str">
        <f>IFERROR(VLOOKUP($A149,SETA!$A$2:$BB$840,B$13,FALSE),"")</f>
        <v/>
      </c>
      <c r="C149" s="81" t="str">
        <f>IFERROR(VLOOKUP($A149,SETA!$A$2:$BB$840,C$13,FALSE),"")</f>
        <v/>
      </c>
      <c r="D149" s="81" t="str">
        <f>IFERROR(VLOOKUP($A149,SETA!$A$2:$BB$840,D$13,FALSE),"")</f>
        <v/>
      </c>
      <c r="E149" s="131"/>
      <c r="F149" s="132"/>
      <c r="G149" s="132"/>
      <c r="H149" s="133"/>
      <c r="I149" s="133"/>
      <c r="J149" s="118"/>
      <c r="K149" s="121"/>
      <c r="L149" s="122"/>
      <c r="M149" s="122"/>
      <c r="N149" s="67"/>
      <c r="O149" s="67"/>
      <c r="P149" s="117"/>
      <c r="Q149" s="99" t="str">
        <f t="shared" si="50"/>
        <v/>
      </c>
      <c r="R149" s="100" t="str">
        <f t="shared" si="51"/>
        <v/>
      </c>
      <c r="S149" s="100" t="str">
        <f t="shared" si="52"/>
        <v/>
      </c>
      <c r="T149" s="100" t="str">
        <f t="shared" si="53"/>
        <v/>
      </c>
      <c r="U149" s="100" t="str">
        <f t="shared" si="54"/>
        <v/>
      </c>
      <c r="V149" s="101" t="str">
        <f t="shared" si="55"/>
        <v/>
      </c>
      <c r="W149" s="95" t="str">
        <f t="shared" si="42"/>
        <v/>
      </c>
      <c r="X149" s="95" t="str">
        <f t="shared" si="43"/>
        <v/>
      </c>
      <c r="Y149" s="95" t="str">
        <f t="shared" si="44"/>
        <v/>
      </c>
      <c r="Z149" s="95" t="str">
        <f t="shared" si="45"/>
        <v/>
      </c>
      <c r="AA149" s="95" t="str">
        <f t="shared" si="46"/>
        <v/>
      </c>
      <c r="AB149" s="95" t="str">
        <f t="shared" si="47"/>
        <v/>
      </c>
      <c r="AC149" s="95" t="str">
        <f>IFERROR(VLOOKUP($A149,SETA!$A$2:$BB$840,AC$13,FALSE),"")</f>
        <v/>
      </c>
      <c r="AD149" s="95" t="str">
        <f>IFERROR(VLOOKUP($A149,SETA!$A$2:$BB$840,AD$13,FALSE),"")</f>
        <v/>
      </c>
      <c r="AE149" s="95" t="str">
        <f>IFERROR(VLOOKUP($A149,SETA!$A$2:$BB$840,AE$13,FALSE),"")</f>
        <v/>
      </c>
      <c r="AF149" s="81" t="str">
        <f>IFERROR(VLOOKUP($A149,SETA!$A$2:$BB$840,AF$13,FALSE),"")</f>
        <v/>
      </c>
      <c r="AG149" s="81" t="str">
        <f>IFERROR(VLOOKUP($A149,SETA!$A$2:$BB$840,AG$13,FALSE),"")</f>
        <v/>
      </c>
      <c r="AH149" s="81" t="str">
        <f>IFERROR(VLOOKUP($A149,SETA!$A$2:$BB$840,AH$13,FALSE),"")</f>
        <v/>
      </c>
      <c r="AI149" s="81" t="str">
        <f>IFERROR(VLOOKUP($A149,SETA!$A$2:$BB$840,AI$13,FALSE),"")</f>
        <v/>
      </c>
      <c r="AJ149" s="81" t="str">
        <f>IFERROR(VLOOKUP($A149,SETA!$A$2:$BB$840,AJ$13,FALSE),"")</f>
        <v/>
      </c>
      <c r="AK149" s="81" t="str">
        <f>IFERROR(VLOOKUP($A149,SETA!$A$2:$BB$840,AK$13,FALSE),"")</f>
        <v/>
      </c>
      <c r="AL149" s="81" t="str">
        <f>IFERROR(VLOOKUP($A149,SETA!$A$2:$BB$840,AL$13,FALSE),"")</f>
        <v/>
      </c>
      <c r="AM149" s="81" t="str">
        <f>IFERROR(VLOOKUP($A149,SETA!$A$2:$BB$840,AM$13,FALSE),"")</f>
        <v/>
      </c>
      <c r="AN149" s="81" t="str">
        <f>IFERROR(VLOOKUP($A149,SETA!$A$2:$BB$840,AN$13,FALSE),"")</f>
        <v/>
      </c>
      <c r="AO149" s="81" t="str">
        <f>IFERROR(VLOOKUP($A149,SETA!$A$2:$BB$840,AO$13,FALSE),"")</f>
        <v/>
      </c>
      <c r="AP149" s="81" t="str">
        <f>IFERROR(VLOOKUP($A149,SETA!$A$2:$BB$840,AP$13,FALSE),"")</f>
        <v/>
      </c>
      <c r="AQ149" s="81" t="str">
        <f>IFERROR(VLOOKUP($A149,SETA!$A$2:$BB$840,AQ$13,FALSE),"")</f>
        <v/>
      </c>
      <c r="AR149" s="82" t="str">
        <f>IFERROR(VLOOKUP($A149,SETA!$A$2:$BB$840,AR$13,FALSE),"")</f>
        <v/>
      </c>
      <c r="AS149" s="81" t="str">
        <f>IFERROR(VLOOKUP($A149,SETA!$A$2:$BB$840,AS$13,FALSE),"")</f>
        <v/>
      </c>
      <c r="AW149">
        <f t="shared" si="48"/>
        <v>0</v>
      </c>
      <c r="AZ149" t="str">
        <f t="shared" si="49"/>
        <v>OK</v>
      </c>
    </row>
    <row r="150" spans="1:52" x14ac:dyDescent="0.25">
      <c r="B150" s="81" t="str">
        <f>IFERROR(VLOOKUP($A150,SETA!$A$2:$BB$840,B$13,FALSE),"")</f>
        <v/>
      </c>
      <c r="C150" s="81" t="str">
        <f>IFERROR(VLOOKUP($A150,SETA!$A$2:$BB$840,C$13,FALSE),"")</f>
        <v/>
      </c>
      <c r="D150" s="81" t="str">
        <f>IFERROR(VLOOKUP($A150,SETA!$A$2:$BB$840,D$13,FALSE),"")</f>
        <v/>
      </c>
      <c r="E150" s="131"/>
      <c r="F150" s="132"/>
      <c r="G150" s="132"/>
      <c r="H150" s="133"/>
      <c r="I150" s="133"/>
      <c r="J150" s="118"/>
      <c r="K150" s="121"/>
      <c r="L150" s="122"/>
      <c r="M150" s="122"/>
      <c r="N150" s="67"/>
      <c r="O150" s="67"/>
      <c r="P150" s="117"/>
      <c r="Q150" s="99" t="str">
        <f t="shared" si="50"/>
        <v/>
      </c>
      <c r="R150" s="100" t="str">
        <f t="shared" si="51"/>
        <v/>
      </c>
      <c r="S150" s="100" t="str">
        <f t="shared" si="52"/>
        <v/>
      </c>
      <c r="T150" s="100" t="str">
        <f t="shared" si="53"/>
        <v/>
      </c>
      <c r="U150" s="100" t="str">
        <f t="shared" si="54"/>
        <v/>
      </c>
      <c r="V150" s="101" t="str">
        <f t="shared" si="55"/>
        <v/>
      </c>
      <c r="W150" s="95" t="str">
        <f t="shared" si="42"/>
        <v/>
      </c>
      <c r="X150" s="95" t="str">
        <f t="shared" si="43"/>
        <v/>
      </c>
      <c r="Y150" s="95" t="str">
        <f t="shared" si="44"/>
        <v/>
      </c>
      <c r="Z150" s="95" t="str">
        <f t="shared" si="45"/>
        <v/>
      </c>
      <c r="AA150" s="95" t="str">
        <f t="shared" si="46"/>
        <v/>
      </c>
      <c r="AB150" s="95" t="str">
        <f t="shared" si="47"/>
        <v/>
      </c>
      <c r="AC150" s="95" t="str">
        <f>IFERROR(VLOOKUP($A150,SETA!$A$2:$BB$840,AC$13,FALSE),"")</f>
        <v/>
      </c>
      <c r="AD150" s="95" t="str">
        <f>IFERROR(VLOOKUP($A150,SETA!$A$2:$BB$840,AD$13,FALSE),"")</f>
        <v/>
      </c>
      <c r="AE150" s="95" t="str">
        <f>IFERROR(VLOOKUP($A150,SETA!$A$2:$BB$840,AE$13,FALSE),"")</f>
        <v/>
      </c>
      <c r="AF150" s="81" t="str">
        <f>IFERROR(VLOOKUP($A150,SETA!$A$2:$BB$840,AF$13,FALSE),"")</f>
        <v/>
      </c>
      <c r="AG150" s="81" t="str">
        <f>IFERROR(VLOOKUP($A150,SETA!$A$2:$BB$840,AG$13,FALSE),"")</f>
        <v/>
      </c>
      <c r="AH150" s="81" t="str">
        <f>IFERROR(VLOOKUP($A150,SETA!$A$2:$BB$840,AH$13,FALSE),"")</f>
        <v/>
      </c>
      <c r="AI150" s="81" t="str">
        <f>IFERROR(VLOOKUP($A150,SETA!$A$2:$BB$840,AI$13,FALSE),"")</f>
        <v/>
      </c>
      <c r="AJ150" s="81" t="str">
        <f>IFERROR(VLOOKUP($A150,SETA!$A$2:$BB$840,AJ$13,FALSE),"")</f>
        <v/>
      </c>
      <c r="AK150" s="81" t="str">
        <f>IFERROR(VLOOKUP($A150,SETA!$A$2:$BB$840,AK$13,FALSE),"")</f>
        <v/>
      </c>
      <c r="AL150" s="81" t="str">
        <f>IFERROR(VLOOKUP($A150,SETA!$A$2:$BB$840,AL$13,FALSE),"")</f>
        <v/>
      </c>
      <c r="AM150" s="81" t="str">
        <f>IFERROR(VLOOKUP($A150,SETA!$A$2:$BB$840,AM$13,FALSE),"")</f>
        <v/>
      </c>
      <c r="AN150" s="81" t="str">
        <f>IFERROR(VLOOKUP($A150,SETA!$A$2:$BB$840,AN$13,FALSE),"")</f>
        <v/>
      </c>
      <c r="AO150" s="81" t="str">
        <f>IFERROR(VLOOKUP($A150,SETA!$A$2:$BB$840,AO$13,FALSE),"")</f>
        <v/>
      </c>
      <c r="AP150" s="81" t="str">
        <f>IFERROR(VLOOKUP($A150,SETA!$A$2:$BB$840,AP$13,FALSE),"")</f>
        <v/>
      </c>
      <c r="AQ150" s="81" t="str">
        <f>IFERROR(VLOOKUP($A150,SETA!$A$2:$BB$840,AQ$13,FALSE),"")</f>
        <v/>
      </c>
      <c r="AR150" s="82" t="str">
        <f>IFERROR(VLOOKUP($A150,SETA!$A$2:$BB$840,AR$13,FALSE),"")</f>
        <v/>
      </c>
      <c r="AS150" s="81" t="str">
        <f>IFERROR(VLOOKUP($A150,SETA!$A$2:$BB$840,AS$13,FALSE),"")</f>
        <v/>
      </c>
      <c r="AW150">
        <f t="shared" si="48"/>
        <v>0</v>
      </c>
      <c r="AZ150" t="str">
        <f t="shared" si="49"/>
        <v>OK</v>
      </c>
    </row>
    <row r="151" spans="1:52" x14ac:dyDescent="0.25">
      <c r="B151" s="81" t="str">
        <f>IFERROR(VLOOKUP($A151,SETA!$A$2:$BB$840,B$13,FALSE),"")</f>
        <v/>
      </c>
      <c r="C151" s="81" t="str">
        <f>IFERROR(VLOOKUP($A151,SETA!$A$2:$BB$840,C$13,FALSE),"")</f>
        <v/>
      </c>
      <c r="D151" s="81" t="str">
        <f>IFERROR(VLOOKUP($A151,SETA!$A$2:$BB$840,D$13,FALSE),"")</f>
        <v/>
      </c>
      <c r="E151" s="131"/>
      <c r="F151" s="132"/>
      <c r="G151" s="132"/>
      <c r="H151" s="133"/>
      <c r="I151" s="133"/>
      <c r="J151" s="118"/>
      <c r="K151" s="121"/>
      <c r="L151" s="122"/>
      <c r="M151" s="122"/>
      <c r="N151" s="67"/>
      <c r="O151" s="67"/>
      <c r="P151" s="117"/>
      <c r="Q151" s="99" t="str">
        <f t="shared" si="50"/>
        <v/>
      </c>
      <c r="R151" s="100" t="str">
        <f t="shared" si="51"/>
        <v/>
      </c>
      <c r="S151" s="100" t="str">
        <f t="shared" si="52"/>
        <v/>
      </c>
      <c r="T151" s="100" t="str">
        <f t="shared" si="53"/>
        <v/>
      </c>
      <c r="U151" s="100" t="str">
        <f t="shared" si="54"/>
        <v/>
      </c>
      <c r="V151" s="101" t="str">
        <f t="shared" si="55"/>
        <v/>
      </c>
      <c r="W151" s="95" t="str">
        <f t="shared" si="42"/>
        <v/>
      </c>
      <c r="X151" s="95" t="str">
        <f t="shared" si="43"/>
        <v/>
      </c>
      <c r="Y151" s="95" t="str">
        <f t="shared" si="44"/>
        <v/>
      </c>
      <c r="Z151" s="95" t="str">
        <f t="shared" si="45"/>
        <v/>
      </c>
      <c r="AA151" s="95" t="str">
        <f t="shared" si="46"/>
        <v/>
      </c>
      <c r="AB151" s="95" t="str">
        <f t="shared" si="47"/>
        <v/>
      </c>
      <c r="AC151" s="95" t="str">
        <f>IFERROR(VLOOKUP($A151,SETA!$A$2:$BB$840,AC$13,FALSE),"")</f>
        <v/>
      </c>
      <c r="AD151" s="95" t="str">
        <f>IFERROR(VLOOKUP($A151,SETA!$A$2:$BB$840,AD$13,FALSE),"")</f>
        <v/>
      </c>
      <c r="AE151" s="95" t="str">
        <f>IFERROR(VLOOKUP($A151,SETA!$A$2:$BB$840,AE$13,FALSE),"")</f>
        <v/>
      </c>
      <c r="AF151" s="81" t="str">
        <f>IFERROR(VLOOKUP($A151,SETA!$A$2:$BB$840,AF$13,FALSE),"")</f>
        <v/>
      </c>
      <c r="AG151" s="81" t="str">
        <f>IFERROR(VLOOKUP($A151,SETA!$A$2:$BB$840,AG$13,FALSE),"")</f>
        <v/>
      </c>
      <c r="AH151" s="81" t="str">
        <f>IFERROR(VLOOKUP($A151,SETA!$A$2:$BB$840,AH$13,FALSE),"")</f>
        <v/>
      </c>
      <c r="AI151" s="81" t="str">
        <f>IFERROR(VLOOKUP($A151,SETA!$A$2:$BB$840,AI$13,FALSE),"")</f>
        <v/>
      </c>
      <c r="AJ151" s="81" t="str">
        <f>IFERROR(VLOOKUP($A151,SETA!$A$2:$BB$840,AJ$13,FALSE),"")</f>
        <v/>
      </c>
      <c r="AK151" s="81" t="str">
        <f>IFERROR(VLOOKUP($A151,SETA!$A$2:$BB$840,AK$13,FALSE),"")</f>
        <v/>
      </c>
      <c r="AL151" s="81" t="str">
        <f>IFERROR(VLOOKUP($A151,SETA!$A$2:$BB$840,AL$13,FALSE),"")</f>
        <v/>
      </c>
      <c r="AM151" s="81" t="str">
        <f>IFERROR(VLOOKUP($A151,SETA!$A$2:$BB$840,AM$13,FALSE),"")</f>
        <v/>
      </c>
      <c r="AN151" s="81" t="str">
        <f>IFERROR(VLOOKUP($A151,SETA!$A$2:$BB$840,AN$13,FALSE),"")</f>
        <v/>
      </c>
      <c r="AO151" s="81" t="str">
        <f>IFERROR(VLOOKUP($A151,SETA!$A$2:$BB$840,AO$13,FALSE),"")</f>
        <v/>
      </c>
      <c r="AP151" s="81" t="str">
        <f>IFERROR(VLOOKUP($A151,SETA!$A$2:$BB$840,AP$13,FALSE),"")</f>
        <v/>
      </c>
      <c r="AQ151" s="81" t="str">
        <f>IFERROR(VLOOKUP($A151,SETA!$A$2:$BB$840,AQ$13,FALSE),"")</f>
        <v/>
      </c>
      <c r="AR151" s="82" t="str">
        <f>IFERROR(VLOOKUP($A151,SETA!$A$2:$BB$840,AR$13,FALSE),"")</f>
        <v/>
      </c>
      <c r="AS151" s="81" t="str">
        <f>IFERROR(VLOOKUP($A151,SETA!$A$2:$BB$840,AS$13,FALSE),"")</f>
        <v/>
      </c>
      <c r="AW151">
        <f t="shared" si="48"/>
        <v>0</v>
      </c>
      <c r="AZ151" t="str">
        <f t="shared" si="49"/>
        <v>OK</v>
      </c>
    </row>
    <row r="152" spans="1:52" x14ac:dyDescent="0.25">
      <c r="B152" s="81" t="str">
        <f>IFERROR(VLOOKUP($A152,SETA!$A$2:$BB$840,B$13,FALSE),"")</f>
        <v/>
      </c>
      <c r="C152" s="81" t="str">
        <f>IFERROR(VLOOKUP($A152,SETA!$A$2:$BB$840,C$13,FALSE),"")</f>
        <v/>
      </c>
      <c r="D152" s="81" t="str">
        <f>IFERROR(VLOOKUP($A152,SETA!$A$2:$BB$840,D$13,FALSE),"")</f>
        <v/>
      </c>
      <c r="E152" s="131"/>
      <c r="F152" s="132"/>
      <c r="G152" s="132"/>
      <c r="H152" s="133"/>
      <c r="I152" s="133"/>
      <c r="J152" s="118"/>
      <c r="K152" s="121"/>
      <c r="L152" s="122"/>
      <c r="M152" s="122"/>
      <c r="N152" s="67"/>
      <c r="O152" s="67"/>
      <c r="P152" s="117"/>
      <c r="Q152" s="99" t="str">
        <f t="shared" si="50"/>
        <v/>
      </c>
      <c r="R152" s="100" t="str">
        <f t="shared" si="51"/>
        <v/>
      </c>
      <c r="S152" s="100" t="str">
        <f t="shared" si="52"/>
        <v/>
      </c>
      <c r="T152" s="100" t="str">
        <f t="shared" si="53"/>
        <v/>
      </c>
      <c r="U152" s="100" t="str">
        <f t="shared" si="54"/>
        <v/>
      </c>
      <c r="V152" s="101" t="str">
        <f t="shared" si="55"/>
        <v/>
      </c>
      <c r="W152" s="95" t="str">
        <f t="shared" si="42"/>
        <v/>
      </c>
      <c r="X152" s="95" t="str">
        <f t="shared" si="43"/>
        <v/>
      </c>
      <c r="Y152" s="95" t="str">
        <f t="shared" si="44"/>
        <v/>
      </c>
      <c r="Z152" s="95" t="str">
        <f t="shared" si="45"/>
        <v/>
      </c>
      <c r="AA152" s="95" t="str">
        <f t="shared" si="46"/>
        <v/>
      </c>
      <c r="AB152" s="95" t="str">
        <f t="shared" si="47"/>
        <v/>
      </c>
      <c r="AC152" s="95" t="str">
        <f>IFERROR(VLOOKUP($A152,SETA!$A$2:$BB$840,AC$13,FALSE),"")</f>
        <v/>
      </c>
      <c r="AD152" s="95" t="str">
        <f>IFERROR(VLOOKUP($A152,SETA!$A$2:$BB$840,AD$13,FALSE),"")</f>
        <v/>
      </c>
      <c r="AE152" s="95" t="str">
        <f>IFERROR(VLOOKUP($A152,SETA!$A$2:$BB$840,AE$13,FALSE),"")</f>
        <v/>
      </c>
      <c r="AF152" s="81" t="str">
        <f>IFERROR(VLOOKUP($A152,SETA!$A$2:$BB$840,AF$13,FALSE),"")</f>
        <v/>
      </c>
      <c r="AG152" s="81" t="str">
        <f>IFERROR(VLOOKUP($A152,SETA!$A$2:$BB$840,AG$13,FALSE),"")</f>
        <v/>
      </c>
      <c r="AH152" s="81" t="str">
        <f>IFERROR(VLOOKUP($A152,SETA!$A$2:$BB$840,AH$13,FALSE),"")</f>
        <v/>
      </c>
      <c r="AI152" s="81" t="str">
        <f>IFERROR(VLOOKUP($A152,SETA!$A$2:$BB$840,AI$13,FALSE),"")</f>
        <v/>
      </c>
      <c r="AJ152" s="81" t="str">
        <f>IFERROR(VLOOKUP($A152,SETA!$A$2:$BB$840,AJ$13,FALSE),"")</f>
        <v/>
      </c>
      <c r="AK152" s="81" t="str">
        <f>IFERROR(VLOOKUP($A152,SETA!$A$2:$BB$840,AK$13,FALSE),"")</f>
        <v/>
      </c>
      <c r="AL152" s="81" t="str">
        <f>IFERROR(VLOOKUP($A152,SETA!$A$2:$BB$840,AL$13,FALSE),"")</f>
        <v/>
      </c>
      <c r="AM152" s="81" t="str">
        <f>IFERROR(VLOOKUP($A152,SETA!$A$2:$BB$840,AM$13,FALSE),"")</f>
        <v/>
      </c>
      <c r="AN152" s="81" t="str">
        <f>IFERROR(VLOOKUP($A152,SETA!$A$2:$BB$840,AN$13,FALSE),"")</f>
        <v/>
      </c>
      <c r="AO152" s="81" t="str">
        <f>IFERROR(VLOOKUP($A152,SETA!$A$2:$BB$840,AO$13,FALSE),"")</f>
        <v/>
      </c>
      <c r="AP152" s="81" t="str">
        <f>IFERROR(VLOOKUP($A152,SETA!$A$2:$BB$840,AP$13,FALSE),"")</f>
        <v/>
      </c>
      <c r="AQ152" s="81" t="str">
        <f>IFERROR(VLOOKUP($A152,SETA!$A$2:$BB$840,AQ$13,FALSE),"")</f>
        <v/>
      </c>
      <c r="AR152" s="82" t="str">
        <f>IFERROR(VLOOKUP($A152,SETA!$A$2:$BB$840,AR$13,FALSE),"")</f>
        <v/>
      </c>
      <c r="AS152" s="81" t="str">
        <f>IFERROR(VLOOKUP($A152,SETA!$A$2:$BB$840,AS$13,FALSE),"")</f>
        <v/>
      </c>
      <c r="AW152">
        <f t="shared" si="48"/>
        <v>0</v>
      </c>
      <c r="AZ152" t="str">
        <f t="shared" si="49"/>
        <v>OK</v>
      </c>
    </row>
    <row r="153" spans="1:52" x14ac:dyDescent="0.25">
      <c r="B153" s="81" t="str">
        <f>IFERROR(VLOOKUP($A153,SETA!$A$2:$BB$840,B$13,FALSE),"")</f>
        <v/>
      </c>
      <c r="C153" s="81" t="str">
        <f>IFERROR(VLOOKUP($A153,SETA!$A$2:$BB$840,C$13,FALSE),"")</f>
        <v/>
      </c>
      <c r="D153" s="81" t="str">
        <f>IFERROR(VLOOKUP($A153,SETA!$A$2:$BB$840,D$13,FALSE),"")</f>
        <v/>
      </c>
      <c r="E153" s="131"/>
      <c r="F153" s="132"/>
      <c r="G153" s="132"/>
      <c r="H153" s="133"/>
      <c r="I153" s="133"/>
      <c r="J153" s="118"/>
      <c r="K153" s="121"/>
      <c r="L153" s="122"/>
      <c r="M153" s="122"/>
      <c r="N153" s="67"/>
      <c r="O153" s="67"/>
      <c r="P153" s="117"/>
      <c r="Q153" s="99" t="str">
        <f t="shared" si="50"/>
        <v/>
      </c>
      <c r="R153" s="100" t="str">
        <f t="shared" si="51"/>
        <v/>
      </c>
      <c r="S153" s="100" t="str">
        <f t="shared" si="52"/>
        <v/>
      </c>
      <c r="T153" s="100" t="str">
        <f t="shared" si="53"/>
        <v/>
      </c>
      <c r="U153" s="100" t="str">
        <f t="shared" si="54"/>
        <v/>
      </c>
      <c r="V153" s="101" t="str">
        <f t="shared" si="55"/>
        <v/>
      </c>
      <c r="W153" s="95" t="str">
        <f t="shared" si="42"/>
        <v/>
      </c>
      <c r="X153" s="95" t="str">
        <f t="shared" si="43"/>
        <v/>
      </c>
      <c r="Y153" s="95" t="str">
        <f t="shared" si="44"/>
        <v/>
      </c>
      <c r="Z153" s="95" t="str">
        <f t="shared" si="45"/>
        <v/>
      </c>
      <c r="AA153" s="95" t="str">
        <f t="shared" si="46"/>
        <v/>
      </c>
      <c r="AB153" s="95" t="str">
        <f t="shared" si="47"/>
        <v/>
      </c>
      <c r="AC153" s="95" t="str">
        <f>IFERROR(VLOOKUP($A153,SETA!$A$2:$BB$840,AC$13,FALSE),"")</f>
        <v/>
      </c>
      <c r="AD153" s="95" t="str">
        <f>IFERROR(VLOOKUP($A153,SETA!$A$2:$BB$840,AD$13,FALSE),"")</f>
        <v/>
      </c>
      <c r="AE153" s="95" t="str">
        <f>IFERROR(VLOOKUP($A153,SETA!$A$2:$BB$840,AE$13,FALSE),"")</f>
        <v/>
      </c>
      <c r="AF153" s="81" t="str">
        <f>IFERROR(VLOOKUP($A153,SETA!$A$2:$BB$840,AF$13,FALSE),"")</f>
        <v/>
      </c>
      <c r="AG153" s="81" t="str">
        <f>IFERROR(VLOOKUP($A153,SETA!$A$2:$BB$840,AG$13,FALSE),"")</f>
        <v/>
      </c>
      <c r="AH153" s="81" t="str">
        <f>IFERROR(VLOOKUP($A153,SETA!$A$2:$BB$840,AH$13,FALSE),"")</f>
        <v/>
      </c>
      <c r="AI153" s="81" t="str">
        <f>IFERROR(VLOOKUP($A153,SETA!$A$2:$BB$840,AI$13,FALSE),"")</f>
        <v/>
      </c>
      <c r="AJ153" s="81" t="str">
        <f>IFERROR(VLOOKUP($A153,SETA!$A$2:$BB$840,AJ$13,FALSE),"")</f>
        <v/>
      </c>
      <c r="AK153" s="81" t="str">
        <f>IFERROR(VLOOKUP($A153,SETA!$A$2:$BB$840,AK$13,FALSE),"")</f>
        <v/>
      </c>
      <c r="AL153" s="81" t="str">
        <f>IFERROR(VLOOKUP($A153,SETA!$A$2:$BB$840,AL$13,FALSE),"")</f>
        <v/>
      </c>
      <c r="AM153" s="81" t="str">
        <f>IFERROR(VLOOKUP($A153,SETA!$A$2:$BB$840,AM$13,FALSE),"")</f>
        <v/>
      </c>
      <c r="AN153" s="81" t="str">
        <f>IFERROR(VLOOKUP($A153,SETA!$A$2:$BB$840,AN$13,FALSE),"")</f>
        <v/>
      </c>
      <c r="AO153" s="81" t="str">
        <f>IFERROR(VLOOKUP($A153,SETA!$A$2:$BB$840,AO$13,FALSE),"")</f>
        <v/>
      </c>
      <c r="AP153" s="81" t="str">
        <f>IFERROR(VLOOKUP($A153,SETA!$A$2:$BB$840,AP$13,FALSE),"")</f>
        <v/>
      </c>
      <c r="AQ153" s="81" t="str">
        <f>IFERROR(VLOOKUP($A153,SETA!$A$2:$BB$840,AQ$13,FALSE),"")</f>
        <v/>
      </c>
      <c r="AR153" s="82" t="str">
        <f>IFERROR(VLOOKUP($A153,SETA!$A$2:$BB$840,AR$13,FALSE),"")</f>
        <v/>
      </c>
      <c r="AS153" s="81" t="str">
        <f>IFERROR(VLOOKUP($A153,SETA!$A$2:$BB$840,AS$13,FALSE),"")</f>
        <v/>
      </c>
      <c r="AW153">
        <f t="shared" si="48"/>
        <v>0</v>
      </c>
      <c r="AZ153" t="str">
        <f t="shared" si="49"/>
        <v>OK</v>
      </c>
    </row>
    <row r="154" spans="1:52" x14ac:dyDescent="0.25">
      <c r="B154" s="81" t="str">
        <f>IFERROR(VLOOKUP($A154,SETA!$A$2:$BB$840,B$13,FALSE),"")</f>
        <v/>
      </c>
      <c r="C154" s="81" t="str">
        <f>IFERROR(VLOOKUP($A154,SETA!$A$2:$BB$840,C$13,FALSE),"")</f>
        <v/>
      </c>
      <c r="D154" s="81" t="str">
        <f>IFERROR(VLOOKUP($A154,SETA!$A$2:$BB$840,D$13,FALSE),"")</f>
        <v/>
      </c>
      <c r="E154" s="131"/>
      <c r="F154" s="132"/>
      <c r="G154" s="132"/>
      <c r="H154" s="133"/>
      <c r="I154" s="133"/>
      <c r="J154" s="118"/>
      <c r="K154" s="121"/>
      <c r="L154" s="122"/>
      <c r="M154" s="122"/>
      <c r="N154" s="67"/>
      <c r="O154" s="67"/>
      <c r="P154" s="117"/>
      <c r="Q154" s="99" t="str">
        <f t="shared" si="50"/>
        <v/>
      </c>
      <c r="R154" s="100" t="str">
        <f t="shared" si="51"/>
        <v/>
      </c>
      <c r="S154" s="100" t="str">
        <f t="shared" si="52"/>
        <v/>
      </c>
      <c r="T154" s="100" t="str">
        <f t="shared" si="53"/>
        <v/>
      </c>
      <c r="U154" s="100" t="str">
        <f t="shared" si="54"/>
        <v/>
      </c>
      <c r="V154" s="101" t="str">
        <f t="shared" si="55"/>
        <v/>
      </c>
      <c r="W154" s="95" t="str">
        <f t="shared" si="42"/>
        <v/>
      </c>
      <c r="X154" s="95" t="str">
        <f t="shared" si="43"/>
        <v/>
      </c>
      <c r="Y154" s="95" t="str">
        <f t="shared" si="44"/>
        <v/>
      </c>
      <c r="Z154" s="95" t="str">
        <f t="shared" si="45"/>
        <v/>
      </c>
      <c r="AA154" s="95" t="str">
        <f t="shared" si="46"/>
        <v/>
      </c>
      <c r="AB154" s="95" t="str">
        <f t="shared" si="47"/>
        <v/>
      </c>
      <c r="AC154" s="95" t="str">
        <f>IFERROR(VLOOKUP($A154,SETA!$A$2:$BB$840,AC$13,FALSE),"")</f>
        <v/>
      </c>
      <c r="AD154" s="95" t="str">
        <f>IFERROR(VLOOKUP($A154,SETA!$A$2:$BB$840,AD$13,FALSE),"")</f>
        <v/>
      </c>
      <c r="AE154" s="95" t="str">
        <f>IFERROR(VLOOKUP($A154,SETA!$A$2:$BB$840,AE$13,FALSE),"")</f>
        <v/>
      </c>
      <c r="AF154" s="81" t="str">
        <f>IFERROR(VLOOKUP($A154,SETA!$A$2:$BB$840,AF$13,FALSE),"")</f>
        <v/>
      </c>
      <c r="AG154" s="81" t="str">
        <f>IFERROR(VLOOKUP($A154,SETA!$A$2:$BB$840,AG$13,FALSE),"")</f>
        <v/>
      </c>
      <c r="AH154" s="81" t="str">
        <f>IFERROR(VLOOKUP($A154,SETA!$A$2:$BB$840,AH$13,FALSE),"")</f>
        <v/>
      </c>
      <c r="AI154" s="81" t="str">
        <f>IFERROR(VLOOKUP($A154,SETA!$A$2:$BB$840,AI$13,FALSE),"")</f>
        <v/>
      </c>
      <c r="AJ154" s="81" t="str">
        <f>IFERROR(VLOOKUP($A154,SETA!$A$2:$BB$840,AJ$13,FALSE),"")</f>
        <v/>
      </c>
      <c r="AK154" s="81" t="str">
        <f>IFERROR(VLOOKUP($A154,SETA!$A$2:$BB$840,AK$13,FALSE),"")</f>
        <v/>
      </c>
      <c r="AL154" s="81" t="str">
        <f>IFERROR(VLOOKUP($A154,SETA!$A$2:$BB$840,AL$13,FALSE),"")</f>
        <v/>
      </c>
      <c r="AM154" s="81" t="str">
        <f>IFERROR(VLOOKUP($A154,SETA!$A$2:$BB$840,AM$13,FALSE),"")</f>
        <v/>
      </c>
      <c r="AN154" s="81" t="str">
        <f>IFERROR(VLOOKUP($A154,SETA!$A$2:$BB$840,AN$13,FALSE),"")</f>
        <v/>
      </c>
      <c r="AO154" s="81" t="str">
        <f>IFERROR(VLOOKUP($A154,SETA!$A$2:$BB$840,AO$13,FALSE),"")</f>
        <v/>
      </c>
      <c r="AP154" s="81" t="str">
        <f>IFERROR(VLOOKUP($A154,SETA!$A$2:$BB$840,AP$13,FALSE),"")</f>
        <v/>
      </c>
      <c r="AQ154" s="81" t="str">
        <f>IFERROR(VLOOKUP($A154,SETA!$A$2:$BB$840,AQ$13,FALSE),"")</f>
        <v/>
      </c>
      <c r="AR154" s="82" t="str">
        <f>IFERROR(VLOOKUP($A154,SETA!$A$2:$BB$840,AR$13,FALSE),"")</f>
        <v/>
      </c>
      <c r="AS154" s="81" t="str">
        <f>IFERROR(VLOOKUP($A154,SETA!$A$2:$BB$840,AS$13,FALSE),"")</f>
        <v/>
      </c>
      <c r="AW154">
        <f t="shared" si="48"/>
        <v>0</v>
      </c>
      <c r="AZ154" t="str">
        <f t="shared" si="49"/>
        <v>OK</v>
      </c>
    </row>
    <row r="155" spans="1:52" x14ac:dyDescent="0.25">
      <c r="B155" s="81" t="str">
        <f>IFERROR(VLOOKUP($A155,SETA!$A$2:$BB$840,B$13,FALSE),"")</f>
        <v/>
      </c>
      <c r="C155" s="81" t="str">
        <f>IFERROR(VLOOKUP($A155,SETA!$A$2:$BB$840,C$13,FALSE),"")</f>
        <v/>
      </c>
      <c r="D155" s="81" t="str">
        <f>IFERROR(VLOOKUP($A155,SETA!$A$2:$BB$840,D$13,FALSE),"")</f>
        <v/>
      </c>
      <c r="E155" s="131"/>
      <c r="F155" s="132"/>
      <c r="G155" s="132"/>
      <c r="H155" s="133"/>
      <c r="I155" s="133"/>
      <c r="J155" s="118"/>
      <c r="K155" s="121"/>
      <c r="L155" s="122"/>
      <c r="M155" s="122"/>
      <c r="N155" s="67"/>
      <c r="O155" s="67"/>
      <c r="P155" s="117"/>
      <c r="Q155" s="99" t="str">
        <f t="shared" si="50"/>
        <v/>
      </c>
      <c r="R155" s="100" t="str">
        <f t="shared" si="51"/>
        <v/>
      </c>
      <c r="S155" s="100" t="str">
        <f t="shared" si="52"/>
        <v/>
      </c>
      <c r="T155" s="100" t="str">
        <f t="shared" si="53"/>
        <v/>
      </c>
      <c r="U155" s="100" t="str">
        <f t="shared" si="54"/>
        <v/>
      </c>
      <c r="V155" s="101" t="str">
        <f t="shared" si="55"/>
        <v/>
      </c>
      <c r="W155" s="95" t="str">
        <f t="shared" si="42"/>
        <v/>
      </c>
      <c r="X155" s="95" t="str">
        <f t="shared" si="43"/>
        <v/>
      </c>
      <c r="Y155" s="95" t="str">
        <f t="shared" si="44"/>
        <v/>
      </c>
      <c r="Z155" s="95" t="str">
        <f t="shared" si="45"/>
        <v/>
      </c>
      <c r="AA155" s="95" t="str">
        <f t="shared" si="46"/>
        <v/>
      </c>
      <c r="AB155" s="95" t="str">
        <f t="shared" si="47"/>
        <v/>
      </c>
      <c r="AC155" s="95" t="str">
        <f>IFERROR(VLOOKUP($A155,SETA!$A$2:$BB$840,AC$13,FALSE),"")</f>
        <v/>
      </c>
      <c r="AD155" s="95" t="str">
        <f>IFERROR(VLOOKUP($A155,SETA!$A$2:$BB$840,AD$13,FALSE),"")</f>
        <v/>
      </c>
      <c r="AE155" s="95" t="str">
        <f>IFERROR(VLOOKUP($A155,SETA!$A$2:$BB$840,AE$13,FALSE),"")</f>
        <v/>
      </c>
      <c r="AF155" s="81" t="str">
        <f>IFERROR(VLOOKUP($A155,SETA!$A$2:$BB$840,AF$13,FALSE),"")</f>
        <v/>
      </c>
      <c r="AG155" s="81" t="str">
        <f>IFERROR(VLOOKUP($A155,SETA!$A$2:$BB$840,AG$13,FALSE),"")</f>
        <v/>
      </c>
      <c r="AH155" s="81" t="str">
        <f>IFERROR(VLOOKUP($A155,SETA!$A$2:$BB$840,AH$13,FALSE),"")</f>
        <v/>
      </c>
      <c r="AI155" s="81" t="str">
        <f>IFERROR(VLOOKUP($A155,SETA!$A$2:$BB$840,AI$13,FALSE),"")</f>
        <v/>
      </c>
      <c r="AJ155" s="81" t="str">
        <f>IFERROR(VLOOKUP($A155,SETA!$A$2:$BB$840,AJ$13,FALSE),"")</f>
        <v/>
      </c>
      <c r="AK155" s="81" t="str">
        <f>IFERROR(VLOOKUP($A155,SETA!$A$2:$BB$840,AK$13,FALSE),"")</f>
        <v/>
      </c>
      <c r="AL155" s="81" t="str">
        <f>IFERROR(VLOOKUP($A155,SETA!$A$2:$BB$840,AL$13,FALSE),"")</f>
        <v/>
      </c>
      <c r="AM155" s="81" t="str">
        <f>IFERROR(VLOOKUP($A155,SETA!$A$2:$BB$840,AM$13,FALSE),"")</f>
        <v/>
      </c>
      <c r="AN155" s="81" t="str">
        <f>IFERROR(VLOOKUP($A155,SETA!$A$2:$BB$840,AN$13,FALSE),"")</f>
        <v/>
      </c>
      <c r="AO155" s="81" t="str">
        <f>IFERROR(VLOOKUP($A155,SETA!$A$2:$BB$840,AO$13,FALSE),"")</f>
        <v/>
      </c>
      <c r="AP155" s="81" t="str">
        <f>IFERROR(VLOOKUP($A155,SETA!$A$2:$BB$840,AP$13,FALSE),"")</f>
        <v/>
      </c>
      <c r="AQ155" s="81" t="str">
        <f>IFERROR(VLOOKUP($A155,SETA!$A$2:$BB$840,AQ$13,FALSE),"")</f>
        <v/>
      </c>
      <c r="AR155" s="82" t="str">
        <f>IFERROR(VLOOKUP($A155,SETA!$A$2:$BB$840,AR$13,FALSE),"")</f>
        <v/>
      </c>
      <c r="AS155" s="81" t="str">
        <f>IFERROR(VLOOKUP($A155,SETA!$A$2:$BB$840,AS$13,FALSE),"")</f>
        <v/>
      </c>
      <c r="AW155">
        <f t="shared" si="48"/>
        <v>0</v>
      </c>
      <c r="AZ155" t="str">
        <f t="shared" si="49"/>
        <v>OK</v>
      </c>
    </row>
    <row r="156" spans="1:52" x14ac:dyDescent="0.25">
      <c r="B156" s="81" t="str">
        <f>IFERROR(VLOOKUP($A156,SETA!$A$2:$BB$840,B$13,FALSE),"")</f>
        <v/>
      </c>
      <c r="C156" s="81" t="str">
        <f>IFERROR(VLOOKUP($A156,SETA!$A$2:$BB$840,C$13,FALSE),"")</f>
        <v/>
      </c>
      <c r="D156" s="81" t="str">
        <f>IFERROR(VLOOKUP($A156,SETA!$A$2:$BB$840,D$13,FALSE),"")</f>
        <v/>
      </c>
      <c r="E156" s="131"/>
      <c r="F156" s="132"/>
      <c r="G156" s="132"/>
      <c r="H156" s="133"/>
      <c r="I156" s="133"/>
      <c r="J156" s="118"/>
      <c r="K156" s="121"/>
      <c r="L156" s="122"/>
      <c r="M156" s="122"/>
      <c r="N156" s="67"/>
      <c r="O156" s="67"/>
      <c r="P156" s="117"/>
      <c r="Q156" s="99" t="str">
        <f t="shared" si="50"/>
        <v/>
      </c>
      <c r="R156" s="100" t="str">
        <f t="shared" si="51"/>
        <v/>
      </c>
      <c r="S156" s="100" t="str">
        <f t="shared" si="52"/>
        <v/>
      </c>
      <c r="T156" s="100" t="str">
        <f t="shared" si="53"/>
        <v/>
      </c>
      <c r="U156" s="100" t="str">
        <f t="shared" si="54"/>
        <v/>
      </c>
      <c r="V156" s="101" t="str">
        <f t="shared" si="55"/>
        <v/>
      </c>
      <c r="W156" s="95" t="str">
        <f t="shared" si="42"/>
        <v/>
      </c>
      <c r="X156" s="95" t="str">
        <f t="shared" si="43"/>
        <v/>
      </c>
      <c r="Y156" s="95" t="str">
        <f t="shared" si="44"/>
        <v/>
      </c>
      <c r="Z156" s="95" t="str">
        <f t="shared" si="45"/>
        <v/>
      </c>
      <c r="AA156" s="95" t="str">
        <f t="shared" si="46"/>
        <v/>
      </c>
      <c r="AB156" s="95" t="str">
        <f t="shared" si="47"/>
        <v/>
      </c>
      <c r="AC156" s="95" t="str">
        <f>IFERROR(VLOOKUP($A156,SETA!$A$2:$BB$840,AC$13,FALSE),"")</f>
        <v/>
      </c>
      <c r="AD156" s="95" t="str">
        <f>IFERROR(VLOOKUP($A156,SETA!$A$2:$BB$840,AD$13,FALSE),"")</f>
        <v/>
      </c>
      <c r="AE156" s="95" t="str">
        <f>IFERROR(VLOOKUP($A156,SETA!$A$2:$BB$840,AE$13,FALSE),"")</f>
        <v/>
      </c>
      <c r="AF156" s="81" t="str">
        <f>IFERROR(VLOOKUP($A156,SETA!$A$2:$BB$840,AF$13,FALSE),"")</f>
        <v/>
      </c>
      <c r="AG156" s="81" t="str">
        <f>IFERROR(VLOOKUP($A156,SETA!$A$2:$BB$840,AG$13,FALSE),"")</f>
        <v/>
      </c>
      <c r="AH156" s="81" t="str">
        <f>IFERROR(VLOOKUP($A156,SETA!$A$2:$BB$840,AH$13,FALSE),"")</f>
        <v/>
      </c>
      <c r="AI156" s="81" t="str">
        <f>IFERROR(VLOOKUP($A156,SETA!$A$2:$BB$840,AI$13,FALSE),"")</f>
        <v/>
      </c>
      <c r="AJ156" s="81" t="str">
        <f>IFERROR(VLOOKUP($A156,SETA!$A$2:$BB$840,AJ$13,FALSE),"")</f>
        <v/>
      </c>
      <c r="AK156" s="81" t="str">
        <f>IFERROR(VLOOKUP($A156,SETA!$A$2:$BB$840,AK$13,FALSE),"")</f>
        <v/>
      </c>
      <c r="AL156" s="81" t="str">
        <f>IFERROR(VLOOKUP($A156,SETA!$A$2:$BB$840,AL$13,FALSE),"")</f>
        <v/>
      </c>
      <c r="AM156" s="81" t="str">
        <f>IFERROR(VLOOKUP($A156,SETA!$A$2:$BB$840,AM$13,FALSE),"")</f>
        <v/>
      </c>
      <c r="AN156" s="81" t="str">
        <f>IFERROR(VLOOKUP($A156,SETA!$A$2:$BB$840,AN$13,FALSE),"")</f>
        <v/>
      </c>
      <c r="AO156" s="81" t="str">
        <f>IFERROR(VLOOKUP($A156,SETA!$A$2:$BB$840,AO$13,FALSE),"")</f>
        <v/>
      </c>
      <c r="AP156" s="81" t="str">
        <f>IFERROR(VLOOKUP($A156,SETA!$A$2:$BB$840,AP$13,FALSE),"")</f>
        <v/>
      </c>
      <c r="AQ156" s="81" t="str">
        <f>IFERROR(VLOOKUP($A156,SETA!$A$2:$BB$840,AQ$13,FALSE),"")</f>
        <v/>
      </c>
      <c r="AR156" s="82" t="str">
        <f>IFERROR(VLOOKUP($A156,SETA!$A$2:$BB$840,AR$13,FALSE),"")</f>
        <v/>
      </c>
      <c r="AS156" s="81" t="str">
        <f>IFERROR(VLOOKUP($A156,SETA!$A$2:$BB$840,AS$13,FALSE),"")</f>
        <v/>
      </c>
      <c r="AW156">
        <f t="shared" si="48"/>
        <v>0</v>
      </c>
      <c r="AZ156" t="str">
        <f t="shared" si="49"/>
        <v>OK</v>
      </c>
    </row>
    <row r="157" spans="1:52" x14ac:dyDescent="0.25">
      <c r="B157" s="81" t="str">
        <f>IFERROR(VLOOKUP($A157,SETA!$A$2:$BB$840,B$13,FALSE),"")</f>
        <v/>
      </c>
      <c r="C157" s="81" t="str">
        <f>IFERROR(VLOOKUP($A157,SETA!$A$2:$BB$840,C$13,FALSE),"")</f>
        <v/>
      </c>
      <c r="D157" s="81" t="str">
        <f>IFERROR(VLOOKUP($A157,SETA!$A$2:$BB$840,D$13,FALSE),"")</f>
        <v/>
      </c>
      <c r="E157" s="131"/>
      <c r="F157" s="132"/>
      <c r="G157" s="132"/>
      <c r="H157" s="133"/>
      <c r="I157" s="133"/>
      <c r="J157" s="118"/>
      <c r="K157" s="121"/>
      <c r="L157" s="122"/>
      <c r="M157" s="122"/>
      <c r="N157" s="67"/>
      <c r="O157" s="67"/>
      <c r="P157" s="117"/>
      <c r="Q157" s="99" t="str">
        <f t="shared" si="50"/>
        <v/>
      </c>
      <c r="R157" s="100" t="str">
        <f t="shared" si="51"/>
        <v/>
      </c>
      <c r="S157" s="100" t="str">
        <f t="shared" si="52"/>
        <v/>
      </c>
      <c r="T157" s="100" t="str">
        <f t="shared" si="53"/>
        <v/>
      </c>
      <c r="U157" s="100" t="str">
        <f t="shared" si="54"/>
        <v/>
      </c>
      <c r="V157" s="101" t="str">
        <f t="shared" si="55"/>
        <v/>
      </c>
      <c r="W157" s="95" t="str">
        <f t="shared" si="42"/>
        <v/>
      </c>
      <c r="X157" s="95" t="str">
        <f t="shared" si="43"/>
        <v/>
      </c>
      <c r="Y157" s="95" t="str">
        <f t="shared" si="44"/>
        <v/>
      </c>
      <c r="Z157" s="95" t="str">
        <f t="shared" si="45"/>
        <v/>
      </c>
      <c r="AA157" s="95" t="str">
        <f t="shared" si="46"/>
        <v/>
      </c>
      <c r="AB157" s="95" t="str">
        <f t="shared" si="47"/>
        <v/>
      </c>
      <c r="AC157" s="95" t="str">
        <f>IFERROR(VLOOKUP($A157,SETA!$A$2:$BB$840,AC$13,FALSE),"")</f>
        <v/>
      </c>
      <c r="AD157" s="95" t="str">
        <f>IFERROR(VLOOKUP($A157,SETA!$A$2:$BB$840,AD$13,FALSE),"")</f>
        <v/>
      </c>
      <c r="AE157" s="95" t="str">
        <f>IFERROR(VLOOKUP($A157,SETA!$A$2:$BB$840,AE$13,FALSE),"")</f>
        <v/>
      </c>
      <c r="AF157" s="81" t="str">
        <f>IFERROR(VLOOKUP($A157,SETA!$A$2:$BB$840,AF$13,FALSE),"")</f>
        <v/>
      </c>
      <c r="AG157" s="81" t="str">
        <f>IFERROR(VLOOKUP($A157,SETA!$A$2:$BB$840,AG$13,FALSE),"")</f>
        <v/>
      </c>
      <c r="AH157" s="81" t="str">
        <f>IFERROR(VLOOKUP($A157,SETA!$A$2:$BB$840,AH$13,FALSE),"")</f>
        <v/>
      </c>
      <c r="AI157" s="81" t="str">
        <f>IFERROR(VLOOKUP($A157,SETA!$A$2:$BB$840,AI$13,FALSE),"")</f>
        <v/>
      </c>
      <c r="AJ157" s="81" t="str">
        <f>IFERROR(VLOOKUP($A157,SETA!$A$2:$BB$840,AJ$13,FALSE),"")</f>
        <v/>
      </c>
      <c r="AK157" s="81" t="str">
        <f>IFERROR(VLOOKUP($A157,SETA!$A$2:$BB$840,AK$13,FALSE),"")</f>
        <v/>
      </c>
      <c r="AL157" s="81" t="str">
        <f>IFERROR(VLOOKUP($A157,SETA!$A$2:$BB$840,AL$13,FALSE),"")</f>
        <v/>
      </c>
      <c r="AM157" s="81" t="str">
        <f>IFERROR(VLOOKUP($A157,SETA!$A$2:$BB$840,AM$13,FALSE),"")</f>
        <v/>
      </c>
      <c r="AN157" s="81" t="str">
        <f>IFERROR(VLOOKUP($A157,SETA!$A$2:$BB$840,AN$13,FALSE),"")</f>
        <v/>
      </c>
      <c r="AO157" s="81" t="str">
        <f>IFERROR(VLOOKUP($A157,SETA!$A$2:$BB$840,AO$13,FALSE),"")</f>
        <v/>
      </c>
      <c r="AP157" s="81" t="str">
        <f>IFERROR(VLOOKUP($A157,SETA!$A$2:$BB$840,AP$13,FALSE),"")</f>
        <v/>
      </c>
      <c r="AQ157" s="81" t="str">
        <f>IFERROR(VLOOKUP($A157,SETA!$A$2:$BB$840,AQ$13,FALSE),"")</f>
        <v/>
      </c>
      <c r="AR157" s="82" t="str">
        <f>IFERROR(VLOOKUP($A157,SETA!$A$2:$BB$840,AR$13,FALSE),"")</f>
        <v/>
      </c>
      <c r="AS157" s="81" t="str">
        <f>IFERROR(VLOOKUP($A157,SETA!$A$2:$BB$840,AS$13,FALSE),"")</f>
        <v/>
      </c>
      <c r="AW157">
        <f t="shared" si="48"/>
        <v>0</v>
      </c>
      <c r="AZ157" t="str">
        <f t="shared" si="49"/>
        <v>OK</v>
      </c>
    </row>
    <row r="158" spans="1:52" x14ac:dyDescent="0.25">
      <c r="B158" s="81" t="str">
        <f>IFERROR(VLOOKUP($A158,SETA!$A$2:$BB$840,B$13,FALSE),"")</f>
        <v/>
      </c>
      <c r="C158" s="81" t="str">
        <f>IFERROR(VLOOKUP($A158,SETA!$A$2:$BB$840,C$13,FALSE),"")</f>
        <v/>
      </c>
      <c r="D158" s="81" t="str">
        <f>IFERROR(VLOOKUP($A158,SETA!$A$2:$BB$840,D$13,FALSE),"")</f>
        <v/>
      </c>
      <c r="E158" s="131"/>
      <c r="F158" s="132"/>
      <c r="G158" s="132"/>
      <c r="H158" s="133"/>
      <c r="I158" s="133"/>
      <c r="J158" s="118"/>
      <c r="K158" s="121"/>
      <c r="L158" s="122"/>
      <c r="M158" s="122"/>
      <c r="N158" s="67"/>
      <c r="O158" s="67"/>
      <c r="P158" s="117"/>
      <c r="Q158" s="99" t="str">
        <f t="shared" si="50"/>
        <v/>
      </c>
      <c r="R158" s="100" t="str">
        <f t="shared" si="51"/>
        <v/>
      </c>
      <c r="S158" s="100" t="str">
        <f t="shared" si="52"/>
        <v/>
      </c>
      <c r="T158" s="100" t="str">
        <f t="shared" si="53"/>
        <v/>
      </c>
      <c r="U158" s="100" t="str">
        <f t="shared" si="54"/>
        <v/>
      </c>
      <c r="V158" s="101" t="str">
        <f t="shared" si="55"/>
        <v/>
      </c>
      <c r="W158" s="95" t="str">
        <f t="shared" si="42"/>
        <v/>
      </c>
      <c r="X158" s="95" t="str">
        <f t="shared" si="43"/>
        <v/>
      </c>
      <c r="Y158" s="95" t="str">
        <f t="shared" si="44"/>
        <v/>
      </c>
      <c r="Z158" s="95" t="str">
        <f t="shared" si="45"/>
        <v/>
      </c>
      <c r="AA158" s="95" t="str">
        <f t="shared" si="46"/>
        <v/>
      </c>
      <c r="AB158" s="95" t="str">
        <f t="shared" si="47"/>
        <v/>
      </c>
      <c r="AC158" s="95" t="str">
        <f>IFERROR(VLOOKUP($A158,SETA!$A$2:$BB$840,AC$13,FALSE),"")</f>
        <v/>
      </c>
      <c r="AD158" s="95" t="str">
        <f>IFERROR(VLOOKUP($A158,SETA!$A$2:$BB$840,AD$13,FALSE),"")</f>
        <v/>
      </c>
      <c r="AE158" s="95" t="str">
        <f>IFERROR(VLOOKUP($A158,SETA!$A$2:$BB$840,AE$13,FALSE),"")</f>
        <v/>
      </c>
      <c r="AF158" s="81" t="str">
        <f>IFERROR(VLOOKUP($A158,SETA!$A$2:$BB$840,AF$13,FALSE),"")</f>
        <v/>
      </c>
      <c r="AG158" s="81" t="str">
        <f>IFERROR(VLOOKUP($A158,SETA!$A$2:$BB$840,AG$13,FALSE),"")</f>
        <v/>
      </c>
      <c r="AH158" s="81" t="str">
        <f>IFERROR(VLOOKUP($A158,SETA!$A$2:$BB$840,AH$13,FALSE),"")</f>
        <v/>
      </c>
      <c r="AI158" s="81" t="str">
        <f>IFERROR(VLOOKUP($A158,SETA!$A$2:$BB$840,AI$13,FALSE),"")</f>
        <v/>
      </c>
      <c r="AJ158" s="81" t="str">
        <f>IFERROR(VLOOKUP($A158,SETA!$A$2:$BB$840,AJ$13,FALSE),"")</f>
        <v/>
      </c>
      <c r="AK158" s="81" t="str">
        <f>IFERROR(VLOOKUP($A158,SETA!$A$2:$BB$840,AK$13,FALSE),"")</f>
        <v/>
      </c>
      <c r="AL158" s="81" t="str">
        <f>IFERROR(VLOOKUP($A158,SETA!$A$2:$BB$840,AL$13,FALSE),"")</f>
        <v/>
      </c>
      <c r="AM158" s="81" t="str">
        <f>IFERROR(VLOOKUP($A158,SETA!$A$2:$BB$840,AM$13,FALSE),"")</f>
        <v/>
      </c>
      <c r="AN158" s="81" t="str">
        <f>IFERROR(VLOOKUP($A158,SETA!$A$2:$BB$840,AN$13,FALSE),"")</f>
        <v/>
      </c>
      <c r="AO158" s="81" t="str">
        <f>IFERROR(VLOOKUP($A158,SETA!$A$2:$BB$840,AO$13,FALSE),"")</f>
        <v/>
      </c>
      <c r="AP158" s="81" t="str">
        <f>IFERROR(VLOOKUP($A158,SETA!$A$2:$BB$840,AP$13,FALSE),"")</f>
        <v/>
      </c>
      <c r="AQ158" s="81" t="str">
        <f>IFERROR(VLOOKUP($A158,SETA!$A$2:$BB$840,AQ$13,FALSE),"")</f>
        <v/>
      </c>
      <c r="AR158" s="82" t="str">
        <f>IFERROR(VLOOKUP($A158,SETA!$A$2:$BB$840,AR$13,FALSE),"")</f>
        <v/>
      </c>
      <c r="AS158" s="81" t="str">
        <f>IFERROR(VLOOKUP($A158,SETA!$A$2:$BB$840,AS$13,FALSE),"")</f>
        <v/>
      </c>
      <c r="AW158">
        <f t="shared" si="48"/>
        <v>0</v>
      </c>
      <c r="AZ158" t="str">
        <f t="shared" si="49"/>
        <v>OK</v>
      </c>
    </row>
    <row r="159" spans="1:52" x14ac:dyDescent="0.25">
      <c r="B159" s="81" t="str">
        <f>IFERROR(VLOOKUP($A159,SETA!$A$2:$BB$840,B$13,FALSE),"")</f>
        <v/>
      </c>
      <c r="C159" s="81" t="str">
        <f>IFERROR(VLOOKUP($A159,SETA!$A$2:$BB$840,C$13,FALSE),"")</f>
        <v/>
      </c>
      <c r="D159" s="81" t="str">
        <f>IFERROR(VLOOKUP($A159,SETA!$A$2:$BB$840,D$13,FALSE),"")</f>
        <v/>
      </c>
      <c r="E159" s="131"/>
      <c r="F159" s="132"/>
      <c r="G159" s="132"/>
      <c r="H159" s="133"/>
      <c r="I159" s="133"/>
      <c r="J159" s="118"/>
      <c r="K159" s="121"/>
      <c r="L159" s="122"/>
      <c r="M159" s="122"/>
      <c r="N159" s="67"/>
      <c r="O159" s="67"/>
      <c r="P159" s="117"/>
      <c r="Q159" s="99" t="str">
        <f t="shared" si="50"/>
        <v/>
      </c>
      <c r="R159" s="100" t="str">
        <f t="shared" si="51"/>
        <v/>
      </c>
      <c r="S159" s="100" t="str">
        <f t="shared" si="52"/>
        <v/>
      </c>
      <c r="T159" s="100" t="str">
        <f t="shared" si="53"/>
        <v/>
      </c>
      <c r="U159" s="100" t="str">
        <f t="shared" si="54"/>
        <v/>
      </c>
      <c r="V159" s="101" t="str">
        <f t="shared" si="55"/>
        <v/>
      </c>
      <c r="W159" s="95" t="str">
        <f t="shared" si="42"/>
        <v/>
      </c>
      <c r="X159" s="95" t="str">
        <f t="shared" si="43"/>
        <v/>
      </c>
      <c r="Y159" s="95" t="str">
        <f t="shared" si="44"/>
        <v/>
      </c>
      <c r="Z159" s="95" t="str">
        <f t="shared" si="45"/>
        <v/>
      </c>
      <c r="AA159" s="95" t="str">
        <f t="shared" si="46"/>
        <v/>
      </c>
      <c r="AB159" s="95" t="str">
        <f t="shared" si="47"/>
        <v/>
      </c>
      <c r="AC159" s="95" t="str">
        <f>IFERROR(VLOOKUP($A159,SETA!$A$2:$BB$840,AC$13,FALSE),"")</f>
        <v/>
      </c>
      <c r="AD159" s="95" t="str">
        <f>IFERROR(VLOOKUP($A159,SETA!$A$2:$BB$840,AD$13,FALSE),"")</f>
        <v/>
      </c>
      <c r="AE159" s="95" t="str">
        <f>IFERROR(VLOOKUP($A159,SETA!$A$2:$BB$840,AE$13,FALSE),"")</f>
        <v/>
      </c>
      <c r="AF159" s="81" t="str">
        <f>IFERROR(VLOOKUP($A159,SETA!$A$2:$BB$840,AF$13,FALSE),"")</f>
        <v/>
      </c>
      <c r="AG159" s="81" t="str">
        <f>IFERROR(VLOOKUP($A159,SETA!$A$2:$BB$840,AG$13,FALSE),"")</f>
        <v/>
      </c>
      <c r="AH159" s="81" t="str">
        <f>IFERROR(VLOOKUP($A159,SETA!$A$2:$BB$840,AH$13,FALSE),"")</f>
        <v/>
      </c>
      <c r="AI159" s="81" t="str">
        <f>IFERROR(VLOOKUP($A159,SETA!$A$2:$BB$840,AI$13,FALSE),"")</f>
        <v/>
      </c>
      <c r="AJ159" s="81" t="str">
        <f>IFERROR(VLOOKUP($A159,SETA!$A$2:$BB$840,AJ$13,FALSE),"")</f>
        <v/>
      </c>
      <c r="AK159" s="81" t="str">
        <f>IFERROR(VLOOKUP($A159,SETA!$A$2:$BB$840,AK$13,FALSE),"")</f>
        <v/>
      </c>
      <c r="AL159" s="81" t="str">
        <f>IFERROR(VLOOKUP($A159,SETA!$A$2:$BB$840,AL$13,FALSE),"")</f>
        <v/>
      </c>
      <c r="AM159" s="81" t="str">
        <f>IFERROR(VLOOKUP($A159,SETA!$A$2:$BB$840,AM$13,FALSE),"")</f>
        <v/>
      </c>
      <c r="AN159" s="81" t="str">
        <f>IFERROR(VLOOKUP($A159,SETA!$A$2:$BB$840,AN$13,FALSE),"")</f>
        <v/>
      </c>
      <c r="AO159" s="81" t="str">
        <f>IFERROR(VLOOKUP($A159,SETA!$A$2:$BB$840,AO$13,FALSE),"")</f>
        <v/>
      </c>
      <c r="AP159" s="81" t="str">
        <f>IFERROR(VLOOKUP($A159,SETA!$A$2:$BB$840,AP$13,FALSE),"")</f>
        <v/>
      </c>
      <c r="AQ159" s="81" t="str">
        <f>IFERROR(VLOOKUP($A159,SETA!$A$2:$BB$840,AQ$13,FALSE),"")</f>
        <v/>
      </c>
      <c r="AR159" s="82" t="str">
        <f>IFERROR(VLOOKUP($A159,SETA!$A$2:$BB$840,AR$13,FALSE),"")</f>
        <v/>
      </c>
      <c r="AS159" s="81" t="str">
        <f>IFERROR(VLOOKUP($A159,SETA!$A$2:$BB$840,AS$13,FALSE),"")</f>
        <v/>
      </c>
      <c r="AW159">
        <f t="shared" si="48"/>
        <v>0</v>
      </c>
      <c r="AZ159" t="str">
        <f t="shared" si="49"/>
        <v>OK</v>
      </c>
    </row>
    <row r="160" spans="1:52" x14ac:dyDescent="0.25">
      <c r="B160" s="81" t="str">
        <f>IFERROR(VLOOKUP($A160,SETA!$A$2:$BB$840,B$13,FALSE),"")</f>
        <v/>
      </c>
      <c r="C160" s="81" t="str">
        <f>IFERROR(VLOOKUP($A160,SETA!$A$2:$BB$840,C$13,FALSE),"")</f>
        <v/>
      </c>
      <c r="D160" s="81" t="str">
        <f>IFERROR(VLOOKUP($A160,SETA!$A$2:$BB$840,D$13,FALSE),"")</f>
        <v/>
      </c>
      <c r="E160" s="131"/>
      <c r="F160" s="132"/>
      <c r="G160" s="132"/>
      <c r="H160" s="133"/>
      <c r="I160" s="133"/>
      <c r="J160" s="118"/>
      <c r="K160" s="121"/>
      <c r="L160" s="122"/>
      <c r="M160" s="122"/>
      <c r="N160" s="67"/>
      <c r="O160" s="67"/>
      <c r="P160" s="117"/>
      <c r="Q160" s="99" t="str">
        <f t="shared" si="50"/>
        <v/>
      </c>
      <c r="R160" s="100" t="str">
        <f t="shared" si="51"/>
        <v/>
      </c>
      <c r="S160" s="100" t="str">
        <f t="shared" si="52"/>
        <v/>
      </c>
      <c r="T160" s="100" t="str">
        <f t="shared" si="53"/>
        <v/>
      </c>
      <c r="U160" s="100" t="str">
        <f t="shared" si="54"/>
        <v/>
      </c>
      <c r="V160" s="101" t="str">
        <f t="shared" si="55"/>
        <v/>
      </c>
      <c r="W160" s="95" t="str">
        <f t="shared" si="42"/>
        <v/>
      </c>
      <c r="X160" s="95" t="str">
        <f t="shared" si="43"/>
        <v/>
      </c>
      <c r="Y160" s="95" t="str">
        <f t="shared" si="44"/>
        <v/>
      </c>
      <c r="Z160" s="95" t="str">
        <f t="shared" si="45"/>
        <v/>
      </c>
      <c r="AA160" s="95" t="str">
        <f t="shared" si="46"/>
        <v/>
      </c>
      <c r="AB160" s="95" t="str">
        <f t="shared" si="47"/>
        <v/>
      </c>
      <c r="AC160" s="95" t="str">
        <f>IFERROR(VLOOKUP($A160,SETA!$A$2:$BB$840,AC$13,FALSE),"")</f>
        <v/>
      </c>
      <c r="AD160" s="95" t="str">
        <f>IFERROR(VLOOKUP($A160,SETA!$A$2:$BB$840,AD$13,FALSE),"")</f>
        <v/>
      </c>
      <c r="AE160" s="95" t="str">
        <f>IFERROR(VLOOKUP($A160,SETA!$A$2:$BB$840,AE$13,FALSE),"")</f>
        <v/>
      </c>
      <c r="AF160" s="81" t="str">
        <f>IFERROR(VLOOKUP($A160,SETA!$A$2:$BB$840,AF$13,FALSE),"")</f>
        <v/>
      </c>
      <c r="AG160" s="81" t="str">
        <f>IFERROR(VLOOKUP($A160,SETA!$A$2:$BB$840,AG$13,FALSE),"")</f>
        <v/>
      </c>
      <c r="AH160" s="81" t="str">
        <f>IFERROR(VLOOKUP($A160,SETA!$A$2:$BB$840,AH$13,FALSE),"")</f>
        <v/>
      </c>
      <c r="AI160" s="81" t="str">
        <f>IFERROR(VLOOKUP($A160,SETA!$A$2:$BB$840,AI$13,FALSE),"")</f>
        <v/>
      </c>
      <c r="AJ160" s="81" t="str">
        <f>IFERROR(VLOOKUP($A160,SETA!$A$2:$BB$840,AJ$13,FALSE),"")</f>
        <v/>
      </c>
      <c r="AK160" s="81" t="str">
        <f>IFERROR(VLOOKUP($A160,SETA!$A$2:$BB$840,AK$13,FALSE),"")</f>
        <v/>
      </c>
      <c r="AL160" s="81" t="str">
        <f>IFERROR(VLOOKUP($A160,SETA!$A$2:$BB$840,AL$13,FALSE),"")</f>
        <v/>
      </c>
      <c r="AM160" s="81" t="str">
        <f>IFERROR(VLOOKUP($A160,SETA!$A$2:$BB$840,AM$13,FALSE),"")</f>
        <v/>
      </c>
      <c r="AN160" s="81" t="str">
        <f>IFERROR(VLOOKUP($A160,SETA!$A$2:$BB$840,AN$13,FALSE),"")</f>
        <v/>
      </c>
      <c r="AO160" s="81" t="str">
        <f>IFERROR(VLOOKUP($A160,SETA!$A$2:$BB$840,AO$13,FALSE),"")</f>
        <v/>
      </c>
      <c r="AP160" s="81" t="str">
        <f>IFERROR(VLOOKUP($A160,SETA!$A$2:$BB$840,AP$13,FALSE),"")</f>
        <v/>
      </c>
      <c r="AQ160" s="81" t="str">
        <f>IFERROR(VLOOKUP($A160,SETA!$A$2:$BB$840,AQ$13,FALSE),"")</f>
        <v/>
      </c>
      <c r="AR160" s="82" t="str">
        <f>IFERROR(VLOOKUP($A160,SETA!$A$2:$BB$840,AR$13,FALSE),"")</f>
        <v/>
      </c>
      <c r="AS160" s="81" t="str">
        <f>IFERROR(VLOOKUP($A160,SETA!$A$2:$BB$840,AS$13,FALSE),"")</f>
        <v/>
      </c>
      <c r="AW160">
        <f t="shared" si="48"/>
        <v>0</v>
      </c>
      <c r="AZ160" t="str">
        <f t="shared" si="49"/>
        <v>OK</v>
      </c>
    </row>
    <row r="161" spans="2:52" x14ac:dyDescent="0.25">
      <c r="B161" s="81" t="str">
        <f>IFERROR(VLOOKUP($A161,SETA!$A$2:$BB$840,B$13,FALSE),"")</f>
        <v/>
      </c>
      <c r="C161" s="81" t="str">
        <f>IFERROR(VLOOKUP($A161,SETA!$A$2:$BB$840,C$13,FALSE),"")</f>
        <v/>
      </c>
      <c r="D161" s="81" t="str">
        <f>IFERROR(VLOOKUP($A161,SETA!$A$2:$BB$840,D$13,FALSE),"")</f>
        <v/>
      </c>
      <c r="E161" s="131"/>
      <c r="F161" s="132"/>
      <c r="G161" s="132"/>
      <c r="H161" s="133"/>
      <c r="I161" s="133"/>
      <c r="J161" s="118"/>
      <c r="K161" s="121"/>
      <c r="L161" s="122"/>
      <c r="M161" s="122"/>
      <c r="N161" s="67"/>
      <c r="O161" s="67"/>
      <c r="P161" s="117"/>
      <c r="Q161" s="99" t="str">
        <f t="shared" si="50"/>
        <v/>
      </c>
      <c r="R161" s="100" t="str">
        <f t="shared" si="51"/>
        <v/>
      </c>
      <c r="S161" s="100" t="str">
        <f t="shared" si="52"/>
        <v/>
      </c>
      <c r="T161" s="100" t="str">
        <f t="shared" si="53"/>
        <v/>
      </c>
      <c r="U161" s="100" t="str">
        <f t="shared" si="54"/>
        <v/>
      </c>
      <c r="V161" s="101" t="str">
        <f t="shared" si="55"/>
        <v/>
      </c>
      <c r="W161" s="95" t="str">
        <f t="shared" si="42"/>
        <v/>
      </c>
      <c r="X161" s="95" t="str">
        <f t="shared" si="43"/>
        <v/>
      </c>
      <c r="Y161" s="95" t="str">
        <f t="shared" si="44"/>
        <v/>
      </c>
      <c r="Z161" s="95" t="str">
        <f t="shared" si="45"/>
        <v/>
      </c>
      <c r="AA161" s="95" t="str">
        <f t="shared" si="46"/>
        <v/>
      </c>
      <c r="AB161" s="95" t="str">
        <f t="shared" si="47"/>
        <v/>
      </c>
      <c r="AC161" s="95" t="str">
        <f>IFERROR(VLOOKUP($A161,SETA!$A$2:$BB$840,AC$13,FALSE),"")</f>
        <v/>
      </c>
      <c r="AD161" s="95" t="str">
        <f>IFERROR(VLOOKUP($A161,SETA!$A$2:$BB$840,AD$13,FALSE),"")</f>
        <v/>
      </c>
      <c r="AE161" s="95" t="str">
        <f>IFERROR(VLOOKUP($A161,SETA!$A$2:$BB$840,AE$13,FALSE),"")</f>
        <v/>
      </c>
      <c r="AF161" s="81" t="str">
        <f>IFERROR(VLOOKUP($A161,SETA!$A$2:$BB$840,AF$13,FALSE),"")</f>
        <v/>
      </c>
      <c r="AG161" s="81" t="str">
        <f>IFERROR(VLOOKUP($A161,SETA!$A$2:$BB$840,AG$13,FALSE),"")</f>
        <v/>
      </c>
      <c r="AH161" s="81" t="str">
        <f>IFERROR(VLOOKUP($A161,SETA!$A$2:$BB$840,AH$13,FALSE),"")</f>
        <v/>
      </c>
      <c r="AI161" s="81" t="str">
        <f>IFERROR(VLOOKUP($A161,SETA!$A$2:$BB$840,AI$13,FALSE),"")</f>
        <v/>
      </c>
      <c r="AJ161" s="81" t="str">
        <f>IFERROR(VLOOKUP($A161,SETA!$A$2:$BB$840,AJ$13,FALSE),"")</f>
        <v/>
      </c>
      <c r="AK161" s="81" t="str">
        <f>IFERROR(VLOOKUP($A161,SETA!$A$2:$BB$840,AK$13,FALSE),"")</f>
        <v/>
      </c>
      <c r="AL161" s="81" t="str">
        <f>IFERROR(VLOOKUP($A161,SETA!$A$2:$BB$840,AL$13,FALSE),"")</f>
        <v/>
      </c>
      <c r="AM161" s="81" t="str">
        <f>IFERROR(VLOOKUP($A161,SETA!$A$2:$BB$840,AM$13,FALSE),"")</f>
        <v/>
      </c>
      <c r="AN161" s="81" t="str">
        <f>IFERROR(VLOOKUP($A161,SETA!$A$2:$BB$840,AN$13,FALSE),"")</f>
        <v/>
      </c>
      <c r="AO161" s="81" t="str">
        <f>IFERROR(VLOOKUP($A161,SETA!$A$2:$BB$840,AO$13,FALSE),"")</f>
        <v/>
      </c>
      <c r="AP161" s="81" t="str">
        <f>IFERROR(VLOOKUP($A161,SETA!$A$2:$BB$840,AP$13,FALSE),"")</f>
        <v/>
      </c>
      <c r="AQ161" s="81" t="str">
        <f>IFERROR(VLOOKUP($A161,SETA!$A$2:$BB$840,AQ$13,FALSE),"")</f>
        <v/>
      </c>
      <c r="AR161" s="82" t="str">
        <f>IFERROR(VLOOKUP($A161,SETA!$A$2:$BB$840,AR$13,FALSE),"")</f>
        <v/>
      </c>
      <c r="AS161" s="81" t="str">
        <f>IFERROR(VLOOKUP($A161,SETA!$A$2:$BB$840,AS$13,FALSE),"")</f>
        <v/>
      </c>
      <c r="AW161">
        <f t="shared" si="48"/>
        <v>0</v>
      </c>
      <c r="AZ161" t="str">
        <f t="shared" si="49"/>
        <v>OK</v>
      </c>
    </row>
    <row r="162" spans="2:52" x14ac:dyDescent="0.25">
      <c r="B162" s="81" t="str">
        <f>IFERROR(VLOOKUP($A162,SETA!$A$2:$BB$840,B$13,FALSE),"")</f>
        <v/>
      </c>
      <c r="C162" s="81" t="str">
        <f>IFERROR(VLOOKUP($A162,SETA!$A$2:$BB$840,C$13,FALSE),"")</f>
        <v/>
      </c>
      <c r="D162" s="81" t="str">
        <f>IFERROR(VLOOKUP($A162,SETA!$A$2:$BB$840,D$13,FALSE),"")</f>
        <v/>
      </c>
      <c r="E162" s="131"/>
      <c r="F162" s="132"/>
      <c r="G162" s="132"/>
      <c r="H162" s="133"/>
      <c r="I162" s="133"/>
      <c r="J162" s="118"/>
      <c r="K162" s="121"/>
      <c r="L162" s="122"/>
      <c r="M162" s="122"/>
      <c r="N162" s="67"/>
      <c r="O162" s="67"/>
      <c r="P162" s="117"/>
      <c r="Q162" s="99" t="str">
        <f t="shared" si="50"/>
        <v/>
      </c>
      <c r="R162" s="100" t="str">
        <f t="shared" si="51"/>
        <v/>
      </c>
      <c r="S162" s="100" t="str">
        <f t="shared" si="52"/>
        <v/>
      </c>
      <c r="T162" s="100" t="str">
        <f t="shared" si="53"/>
        <v/>
      </c>
      <c r="U162" s="100" t="str">
        <f t="shared" si="54"/>
        <v/>
      </c>
      <c r="V162" s="101" t="str">
        <f t="shared" si="55"/>
        <v/>
      </c>
      <c r="W162" s="95" t="str">
        <f t="shared" si="42"/>
        <v/>
      </c>
      <c r="X162" s="95" t="str">
        <f t="shared" si="43"/>
        <v/>
      </c>
      <c r="Y162" s="95" t="str">
        <f t="shared" si="44"/>
        <v/>
      </c>
      <c r="Z162" s="95" t="str">
        <f t="shared" si="45"/>
        <v/>
      </c>
      <c r="AA162" s="95" t="str">
        <f t="shared" si="46"/>
        <v/>
      </c>
      <c r="AB162" s="95" t="str">
        <f t="shared" si="47"/>
        <v/>
      </c>
      <c r="AC162" s="95" t="str">
        <f>IFERROR(VLOOKUP($A162,SETA!$A$2:$BB$840,AC$13,FALSE),"")</f>
        <v/>
      </c>
      <c r="AD162" s="95" t="str">
        <f>IFERROR(VLOOKUP($A162,SETA!$A$2:$BB$840,AD$13,FALSE),"")</f>
        <v/>
      </c>
      <c r="AE162" s="95" t="str">
        <f>IFERROR(VLOOKUP($A162,SETA!$A$2:$BB$840,AE$13,FALSE),"")</f>
        <v/>
      </c>
      <c r="AF162" s="81" t="str">
        <f>IFERROR(VLOOKUP($A162,SETA!$A$2:$BB$840,AF$13,FALSE),"")</f>
        <v/>
      </c>
      <c r="AG162" s="81" t="str">
        <f>IFERROR(VLOOKUP($A162,SETA!$A$2:$BB$840,AG$13,FALSE),"")</f>
        <v/>
      </c>
      <c r="AH162" s="81" t="str">
        <f>IFERROR(VLOOKUP($A162,SETA!$A$2:$BB$840,AH$13,FALSE),"")</f>
        <v/>
      </c>
      <c r="AI162" s="81" t="str">
        <f>IFERROR(VLOOKUP($A162,SETA!$A$2:$BB$840,AI$13,FALSE),"")</f>
        <v/>
      </c>
      <c r="AJ162" s="81" t="str">
        <f>IFERROR(VLOOKUP($A162,SETA!$A$2:$BB$840,AJ$13,FALSE),"")</f>
        <v/>
      </c>
      <c r="AK162" s="81" t="str">
        <f>IFERROR(VLOOKUP($A162,SETA!$A$2:$BB$840,AK$13,FALSE),"")</f>
        <v/>
      </c>
      <c r="AL162" s="81" t="str">
        <f>IFERROR(VLOOKUP($A162,SETA!$A$2:$BB$840,AL$13,FALSE),"")</f>
        <v/>
      </c>
      <c r="AM162" s="81" t="str">
        <f>IFERROR(VLOOKUP($A162,SETA!$A$2:$BB$840,AM$13,FALSE),"")</f>
        <v/>
      </c>
      <c r="AN162" s="81" t="str">
        <f>IFERROR(VLOOKUP($A162,SETA!$A$2:$BB$840,AN$13,FALSE),"")</f>
        <v/>
      </c>
      <c r="AO162" s="81" t="str">
        <f>IFERROR(VLOOKUP($A162,SETA!$A$2:$BB$840,AO$13,FALSE),"")</f>
        <v/>
      </c>
      <c r="AP162" s="81" t="str">
        <f>IFERROR(VLOOKUP($A162,SETA!$A$2:$BB$840,AP$13,FALSE),"")</f>
        <v/>
      </c>
      <c r="AQ162" s="81" t="str">
        <f>IFERROR(VLOOKUP($A162,SETA!$A$2:$BB$840,AQ$13,FALSE),"")</f>
        <v/>
      </c>
      <c r="AR162" s="82" t="str">
        <f>IFERROR(VLOOKUP($A162,SETA!$A$2:$BB$840,AR$13,FALSE),"")</f>
        <v/>
      </c>
      <c r="AS162" s="81" t="str">
        <f>IFERROR(VLOOKUP($A162,SETA!$A$2:$BB$840,AS$13,FALSE),"")</f>
        <v/>
      </c>
      <c r="AW162">
        <f t="shared" si="48"/>
        <v>0</v>
      </c>
      <c r="AZ162" t="str">
        <f t="shared" si="49"/>
        <v>OK</v>
      </c>
    </row>
    <row r="163" spans="2:52" x14ac:dyDescent="0.25">
      <c r="B163" s="81" t="str">
        <f>IFERROR(VLOOKUP($A163,SETA!$A$2:$BB$840,B$13,FALSE),"")</f>
        <v/>
      </c>
      <c r="C163" s="81" t="str">
        <f>IFERROR(VLOOKUP($A163,SETA!$A$2:$BB$840,C$13,FALSE),"")</f>
        <v/>
      </c>
      <c r="D163" s="81" t="str">
        <f>IFERROR(VLOOKUP($A163,SETA!$A$2:$BB$840,D$13,FALSE),"")</f>
        <v/>
      </c>
      <c r="E163" s="131"/>
      <c r="F163" s="132"/>
      <c r="G163" s="132"/>
      <c r="H163" s="133"/>
      <c r="I163" s="133"/>
      <c r="J163" s="118"/>
      <c r="K163" s="121"/>
      <c r="L163" s="122"/>
      <c r="M163" s="122"/>
      <c r="N163" s="67"/>
      <c r="O163" s="67"/>
      <c r="P163" s="117"/>
      <c r="Q163" s="99" t="str">
        <f t="shared" si="50"/>
        <v/>
      </c>
      <c r="R163" s="100" t="str">
        <f t="shared" si="51"/>
        <v/>
      </c>
      <c r="S163" s="100" t="str">
        <f t="shared" si="52"/>
        <v/>
      </c>
      <c r="T163" s="100" t="str">
        <f t="shared" si="53"/>
        <v/>
      </c>
      <c r="U163" s="100" t="str">
        <f t="shared" si="54"/>
        <v/>
      </c>
      <c r="V163" s="101" t="str">
        <f t="shared" si="55"/>
        <v/>
      </c>
      <c r="W163" s="95" t="str">
        <f t="shared" si="42"/>
        <v/>
      </c>
      <c r="X163" s="95" t="str">
        <f t="shared" si="43"/>
        <v/>
      </c>
      <c r="Y163" s="95" t="str">
        <f t="shared" si="44"/>
        <v/>
      </c>
      <c r="Z163" s="95" t="str">
        <f t="shared" si="45"/>
        <v/>
      </c>
      <c r="AA163" s="95" t="str">
        <f t="shared" si="46"/>
        <v/>
      </c>
      <c r="AB163" s="95" t="str">
        <f t="shared" si="47"/>
        <v/>
      </c>
      <c r="AC163" s="95" t="str">
        <f>IFERROR(VLOOKUP($A163,SETA!$A$2:$BB$840,AC$13,FALSE),"")</f>
        <v/>
      </c>
      <c r="AD163" s="95" t="str">
        <f>IFERROR(VLOOKUP($A163,SETA!$A$2:$BB$840,AD$13,FALSE),"")</f>
        <v/>
      </c>
      <c r="AE163" s="95" t="str">
        <f>IFERROR(VLOOKUP($A163,SETA!$A$2:$BB$840,AE$13,FALSE),"")</f>
        <v/>
      </c>
      <c r="AF163" s="81" t="str">
        <f>IFERROR(VLOOKUP($A163,SETA!$A$2:$BB$840,AF$13,FALSE),"")</f>
        <v/>
      </c>
      <c r="AG163" s="81" t="str">
        <f>IFERROR(VLOOKUP($A163,SETA!$A$2:$BB$840,AG$13,FALSE),"")</f>
        <v/>
      </c>
      <c r="AH163" s="81" t="str">
        <f>IFERROR(VLOOKUP($A163,SETA!$A$2:$BB$840,AH$13,FALSE),"")</f>
        <v/>
      </c>
      <c r="AI163" s="81" t="str">
        <f>IFERROR(VLOOKUP($A163,SETA!$A$2:$BB$840,AI$13,FALSE),"")</f>
        <v/>
      </c>
      <c r="AJ163" s="81" t="str">
        <f>IFERROR(VLOOKUP($A163,SETA!$A$2:$BB$840,AJ$13,FALSE),"")</f>
        <v/>
      </c>
      <c r="AK163" s="81" t="str">
        <f>IFERROR(VLOOKUP($A163,SETA!$A$2:$BB$840,AK$13,FALSE),"")</f>
        <v/>
      </c>
      <c r="AL163" s="81" t="str">
        <f>IFERROR(VLOOKUP($A163,SETA!$A$2:$BB$840,AL$13,FALSE),"")</f>
        <v/>
      </c>
      <c r="AM163" s="81" t="str">
        <f>IFERROR(VLOOKUP($A163,SETA!$A$2:$BB$840,AM$13,FALSE),"")</f>
        <v/>
      </c>
      <c r="AN163" s="81" t="str">
        <f>IFERROR(VLOOKUP($A163,SETA!$A$2:$BB$840,AN$13,FALSE),"")</f>
        <v/>
      </c>
      <c r="AO163" s="81" t="str">
        <f>IFERROR(VLOOKUP($A163,SETA!$A$2:$BB$840,AO$13,FALSE),"")</f>
        <v/>
      </c>
      <c r="AP163" s="81" t="str">
        <f>IFERROR(VLOOKUP($A163,SETA!$A$2:$BB$840,AP$13,FALSE),"")</f>
        <v/>
      </c>
      <c r="AQ163" s="81" t="str">
        <f>IFERROR(VLOOKUP($A163,SETA!$A$2:$BB$840,AQ$13,FALSE),"")</f>
        <v/>
      </c>
      <c r="AR163" s="82" t="str">
        <f>IFERROR(VLOOKUP($A163,SETA!$A$2:$BB$840,AR$13,FALSE),"")</f>
        <v/>
      </c>
      <c r="AS163" s="81" t="str">
        <f>IFERROR(VLOOKUP($A163,SETA!$A$2:$BB$840,AS$13,FALSE),"")</f>
        <v/>
      </c>
      <c r="AW163">
        <f t="shared" si="48"/>
        <v>0</v>
      </c>
      <c r="AZ163" t="str">
        <f t="shared" si="49"/>
        <v>OK</v>
      </c>
    </row>
    <row r="164" spans="2:52" x14ac:dyDescent="0.25">
      <c r="B164" s="81" t="str">
        <f>IFERROR(VLOOKUP($A164,SETA!$A$2:$BB$840,B$13,FALSE),"")</f>
        <v/>
      </c>
      <c r="C164" s="81" t="str">
        <f>IFERROR(VLOOKUP($A164,SETA!$A$2:$BB$840,C$13,FALSE),"")</f>
        <v/>
      </c>
      <c r="D164" s="81" t="str">
        <f>IFERROR(VLOOKUP($A164,SETA!$A$2:$BB$840,D$13,FALSE),"")</f>
        <v/>
      </c>
      <c r="E164" s="131"/>
      <c r="F164" s="132"/>
      <c r="G164" s="132"/>
      <c r="H164" s="133"/>
      <c r="I164" s="133"/>
      <c r="J164" s="118"/>
      <c r="K164" s="121"/>
      <c r="L164" s="122"/>
      <c r="M164" s="122"/>
      <c r="N164" s="67"/>
      <c r="O164" s="67"/>
      <c r="P164" s="117"/>
      <c r="Q164" s="99" t="str">
        <f t="shared" si="50"/>
        <v/>
      </c>
      <c r="R164" s="100" t="str">
        <f t="shared" si="51"/>
        <v/>
      </c>
      <c r="S164" s="100" t="str">
        <f t="shared" si="52"/>
        <v/>
      </c>
      <c r="T164" s="100" t="str">
        <f t="shared" si="53"/>
        <v/>
      </c>
      <c r="U164" s="100" t="str">
        <f t="shared" si="54"/>
        <v/>
      </c>
      <c r="V164" s="101" t="str">
        <f t="shared" si="55"/>
        <v/>
      </c>
      <c r="W164" s="95" t="str">
        <f t="shared" si="42"/>
        <v/>
      </c>
      <c r="X164" s="95" t="str">
        <f t="shared" si="43"/>
        <v/>
      </c>
      <c r="Y164" s="95" t="str">
        <f t="shared" si="44"/>
        <v/>
      </c>
      <c r="Z164" s="95" t="str">
        <f t="shared" si="45"/>
        <v/>
      </c>
      <c r="AA164" s="95" t="str">
        <f t="shared" si="46"/>
        <v/>
      </c>
      <c r="AB164" s="95" t="str">
        <f t="shared" si="47"/>
        <v/>
      </c>
      <c r="AC164" s="95" t="str">
        <f>IFERROR(VLOOKUP($A164,SETA!$A$2:$BB$840,AC$13,FALSE),"")</f>
        <v/>
      </c>
      <c r="AD164" s="95" t="str">
        <f>IFERROR(VLOOKUP($A164,SETA!$A$2:$BB$840,AD$13,FALSE),"")</f>
        <v/>
      </c>
      <c r="AE164" s="95" t="str">
        <f>IFERROR(VLOOKUP($A164,SETA!$A$2:$BB$840,AE$13,FALSE),"")</f>
        <v/>
      </c>
      <c r="AF164" s="81" t="str">
        <f>IFERROR(VLOOKUP($A164,SETA!$A$2:$BB$840,AF$13,FALSE),"")</f>
        <v/>
      </c>
      <c r="AG164" s="81" t="str">
        <f>IFERROR(VLOOKUP($A164,SETA!$A$2:$BB$840,AG$13,FALSE),"")</f>
        <v/>
      </c>
      <c r="AH164" s="81" t="str">
        <f>IFERROR(VLOOKUP($A164,SETA!$A$2:$BB$840,AH$13,FALSE),"")</f>
        <v/>
      </c>
      <c r="AI164" s="81" t="str">
        <f>IFERROR(VLOOKUP($A164,SETA!$A$2:$BB$840,AI$13,FALSE),"")</f>
        <v/>
      </c>
      <c r="AJ164" s="81" t="str">
        <f>IFERROR(VLOOKUP($A164,SETA!$A$2:$BB$840,AJ$13,FALSE),"")</f>
        <v/>
      </c>
      <c r="AK164" s="81" t="str">
        <f>IFERROR(VLOOKUP($A164,SETA!$A$2:$BB$840,AK$13,FALSE),"")</f>
        <v/>
      </c>
      <c r="AL164" s="81" t="str">
        <f>IFERROR(VLOOKUP($A164,SETA!$A$2:$BB$840,AL$13,FALSE),"")</f>
        <v/>
      </c>
      <c r="AM164" s="81" t="str">
        <f>IFERROR(VLOOKUP($A164,SETA!$A$2:$BB$840,AM$13,FALSE),"")</f>
        <v/>
      </c>
      <c r="AN164" s="81" t="str">
        <f>IFERROR(VLOOKUP($A164,SETA!$A$2:$BB$840,AN$13,FALSE),"")</f>
        <v/>
      </c>
      <c r="AO164" s="81" t="str">
        <f>IFERROR(VLOOKUP($A164,SETA!$A$2:$BB$840,AO$13,FALSE),"")</f>
        <v/>
      </c>
      <c r="AP164" s="81" t="str">
        <f>IFERROR(VLOOKUP($A164,SETA!$A$2:$BB$840,AP$13,FALSE),"")</f>
        <v/>
      </c>
      <c r="AQ164" s="81" t="str">
        <f>IFERROR(VLOOKUP($A164,SETA!$A$2:$BB$840,AQ$13,FALSE),"")</f>
        <v/>
      </c>
      <c r="AR164" s="82" t="str">
        <f>IFERROR(VLOOKUP($A164,SETA!$A$2:$BB$840,AR$13,FALSE),"")</f>
        <v/>
      </c>
      <c r="AS164" s="81" t="str">
        <f>IFERROR(VLOOKUP($A164,SETA!$A$2:$BB$840,AS$13,FALSE),"")</f>
        <v/>
      </c>
      <c r="AW164">
        <f t="shared" si="48"/>
        <v>0</v>
      </c>
      <c r="AZ164" t="str">
        <f t="shared" si="49"/>
        <v>OK</v>
      </c>
    </row>
    <row r="165" spans="2:52" x14ac:dyDescent="0.25">
      <c r="B165" s="81" t="str">
        <f>IFERROR(VLOOKUP($A165,SETA!$A$2:$BB$840,B$13,FALSE),"")</f>
        <v/>
      </c>
      <c r="C165" s="81" t="str">
        <f>IFERROR(VLOOKUP($A165,SETA!$A$2:$BB$840,C$13,FALSE),"")</f>
        <v/>
      </c>
      <c r="D165" s="81" t="str">
        <f>IFERROR(VLOOKUP($A165,SETA!$A$2:$BB$840,D$13,FALSE),"")</f>
        <v/>
      </c>
      <c r="E165" s="131"/>
      <c r="F165" s="132"/>
      <c r="G165" s="132"/>
      <c r="H165" s="133"/>
      <c r="I165" s="133"/>
      <c r="J165" s="118"/>
      <c r="K165" s="121"/>
      <c r="L165" s="122"/>
      <c r="M165" s="122"/>
      <c r="N165" s="67"/>
      <c r="O165" s="67"/>
      <c r="P165" s="117"/>
      <c r="Q165" s="99" t="str">
        <f t="shared" si="50"/>
        <v/>
      </c>
      <c r="R165" s="100" t="str">
        <f t="shared" si="51"/>
        <v/>
      </c>
      <c r="S165" s="100" t="str">
        <f t="shared" si="52"/>
        <v/>
      </c>
      <c r="T165" s="100" t="str">
        <f t="shared" si="53"/>
        <v/>
      </c>
      <c r="U165" s="100" t="str">
        <f t="shared" si="54"/>
        <v/>
      </c>
      <c r="V165" s="101" t="str">
        <f t="shared" si="55"/>
        <v/>
      </c>
      <c r="W165" s="95" t="str">
        <f t="shared" si="42"/>
        <v/>
      </c>
      <c r="X165" s="95" t="str">
        <f t="shared" si="43"/>
        <v/>
      </c>
      <c r="Y165" s="95" t="str">
        <f t="shared" si="44"/>
        <v/>
      </c>
      <c r="Z165" s="95" t="str">
        <f t="shared" si="45"/>
        <v/>
      </c>
      <c r="AA165" s="95" t="str">
        <f t="shared" si="46"/>
        <v/>
      </c>
      <c r="AB165" s="95" t="str">
        <f t="shared" si="47"/>
        <v/>
      </c>
      <c r="AC165" s="95" t="str">
        <f>IFERROR(VLOOKUP($A165,SETA!$A$2:$BB$840,AC$13,FALSE),"")</f>
        <v/>
      </c>
      <c r="AD165" s="95" t="str">
        <f>IFERROR(VLOOKUP($A165,SETA!$A$2:$BB$840,AD$13,FALSE),"")</f>
        <v/>
      </c>
      <c r="AE165" s="95" t="str">
        <f>IFERROR(VLOOKUP($A165,SETA!$A$2:$BB$840,AE$13,FALSE),"")</f>
        <v/>
      </c>
      <c r="AF165" s="81" t="str">
        <f>IFERROR(VLOOKUP($A165,SETA!$A$2:$BB$840,AF$13,FALSE),"")</f>
        <v/>
      </c>
      <c r="AG165" s="81" t="str">
        <f>IFERROR(VLOOKUP($A165,SETA!$A$2:$BB$840,AG$13,FALSE),"")</f>
        <v/>
      </c>
      <c r="AH165" s="81" t="str">
        <f>IFERROR(VLOOKUP($A165,SETA!$A$2:$BB$840,AH$13,FALSE),"")</f>
        <v/>
      </c>
      <c r="AI165" s="81" t="str">
        <f>IFERROR(VLOOKUP($A165,SETA!$A$2:$BB$840,AI$13,FALSE),"")</f>
        <v/>
      </c>
      <c r="AJ165" s="81" t="str">
        <f>IFERROR(VLOOKUP($A165,SETA!$A$2:$BB$840,AJ$13,FALSE),"")</f>
        <v/>
      </c>
      <c r="AK165" s="81" t="str">
        <f>IFERROR(VLOOKUP($A165,SETA!$A$2:$BB$840,AK$13,FALSE),"")</f>
        <v/>
      </c>
      <c r="AL165" s="81" t="str">
        <f>IFERROR(VLOOKUP($A165,SETA!$A$2:$BB$840,AL$13,FALSE),"")</f>
        <v/>
      </c>
      <c r="AM165" s="81" t="str">
        <f>IFERROR(VLOOKUP($A165,SETA!$A$2:$BB$840,AM$13,FALSE),"")</f>
        <v/>
      </c>
      <c r="AN165" s="81" t="str">
        <f>IFERROR(VLOOKUP($A165,SETA!$A$2:$BB$840,AN$13,FALSE),"")</f>
        <v/>
      </c>
      <c r="AO165" s="81" t="str">
        <f>IFERROR(VLOOKUP($A165,SETA!$A$2:$BB$840,AO$13,FALSE),"")</f>
        <v/>
      </c>
      <c r="AP165" s="81" t="str">
        <f>IFERROR(VLOOKUP($A165,SETA!$A$2:$BB$840,AP$13,FALSE),"")</f>
        <v/>
      </c>
      <c r="AQ165" s="81" t="str">
        <f>IFERROR(VLOOKUP($A165,SETA!$A$2:$BB$840,AQ$13,FALSE),"")</f>
        <v/>
      </c>
      <c r="AR165" s="82" t="str">
        <f>IFERROR(VLOOKUP($A165,SETA!$A$2:$BB$840,AR$13,FALSE),"")</f>
        <v/>
      </c>
      <c r="AS165" s="81" t="str">
        <f>IFERROR(VLOOKUP($A165,SETA!$A$2:$BB$840,AS$13,FALSE),"")</f>
        <v/>
      </c>
      <c r="AW165">
        <f t="shared" si="48"/>
        <v>0</v>
      </c>
      <c r="AZ165" t="str">
        <f t="shared" si="49"/>
        <v>OK</v>
      </c>
    </row>
    <row r="166" spans="2:52" x14ac:dyDescent="0.25">
      <c r="B166" s="81" t="str">
        <f>IFERROR(VLOOKUP($A166,SETA!$A$2:$BB$840,B$13,FALSE),"")</f>
        <v/>
      </c>
      <c r="C166" s="81" t="str">
        <f>IFERROR(VLOOKUP($A166,SETA!$A$2:$BB$840,C$13,FALSE),"")</f>
        <v/>
      </c>
      <c r="D166" s="81" t="str">
        <f>IFERROR(VLOOKUP($A166,SETA!$A$2:$BB$840,D$13,FALSE),"")</f>
        <v/>
      </c>
      <c r="E166" s="131"/>
      <c r="F166" s="132"/>
      <c r="G166" s="132"/>
      <c r="H166" s="133"/>
      <c r="I166" s="133"/>
      <c r="J166" s="118"/>
      <c r="K166" s="121"/>
      <c r="L166" s="122"/>
      <c r="M166" s="122"/>
      <c r="N166" s="67"/>
      <c r="O166" s="67"/>
      <c r="P166" s="117"/>
      <c r="Q166" s="99" t="str">
        <f t="shared" si="50"/>
        <v/>
      </c>
      <c r="R166" s="100" t="str">
        <f t="shared" si="51"/>
        <v/>
      </c>
      <c r="S166" s="100" t="str">
        <f t="shared" si="52"/>
        <v/>
      </c>
      <c r="T166" s="100" t="str">
        <f t="shared" si="53"/>
        <v/>
      </c>
      <c r="U166" s="100" t="str">
        <f t="shared" si="54"/>
        <v/>
      </c>
      <c r="V166" s="101" t="str">
        <f t="shared" si="55"/>
        <v/>
      </c>
      <c r="W166" s="95" t="str">
        <f t="shared" si="42"/>
        <v/>
      </c>
      <c r="X166" s="95" t="str">
        <f t="shared" si="43"/>
        <v/>
      </c>
      <c r="Y166" s="95" t="str">
        <f t="shared" si="44"/>
        <v/>
      </c>
      <c r="Z166" s="95" t="str">
        <f t="shared" si="45"/>
        <v/>
      </c>
      <c r="AA166" s="95" t="str">
        <f t="shared" si="46"/>
        <v/>
      </c>
      <c r="AB166" s="95" t="str">
        <f t="shared" si="47"/>
        <v/>
      </c>
      <c r="AC166" s="95" t="str">
        <f>IFERROR(VLOOKUP($A166,SETA!$A$2:$BB$840,AC$13,FALSE),"")</f>
        <v/>
      </c>
      <c r="AD166" s="95" t="str">
        <f>IFERROR(VLOOKUP($A166,SETA!$A$2:$BB$840,AD$13,FALSE),"")</f>
        <v/>
      </c>
      <c r="AE166" s="95" t="str">
        <f>IFERROR(VLOOKUP($A166,SETA!$A$2:$BB$840,AE$13,FALSE),"")</f>
        <v/>
      </c>
      <c r="AF166" s="81" t="str">
        <f>IFERROR(VLOOKUP($A166,SETA!$A$2:$BB$840,AF$13,FALSE),"")</f>
        <v/>
      </c>
      <c r="AG166" s="81" t="str">
        <f>IFERROR(VLOOKUP($A166,SETA!$A$2:$BB$840,AG$13,FALSE),"")</f>
        <v/>
      </c>
      <c r="AH166" s="81" t="str">
        <f>IFERROR(VLOOKUP($A166,SETA!$A$2:$BB$840,AH$13,FALSE),"")</f>
        <v/>
      </c>
      <c r="AI166" s="81" t="str">
        <f>IFERROR(VLOOKUP($A166,SETA!$A$2:$BB$840,AI$13,FALSE),"")</f>
        <v/>
      </c>
      <c r="AJ166" s="81" t="str">
        <f>IFERROR(VLOOKUP($A166,SETA!$A$2:$BB$840,AJ$13,FALSE),"")</f>
        <v/>
      </c>
      <c r="AK166" s="81" t="str">
        <f>IFERROR(VLOOKUP($A166,SETA!$A$2:$BB$840,AK$13,FALSE),"")</f>
        <v/>
      </c>
      <c r="AL166" s="81" t="str">
        <f>IFERROR(VLOOKUP($A166,SETA!$A$2:$BB$840,AL$13,FALSE),"")</f>
        <v/>
      </c>
      <c r="AM166" s="81" t="str">
        <f>IFERROR(VLOOKUP($A166,SETA!$A$2:$BB$840,AM$13,FALSE),"")</f>
        <v/>
      </c>
      <c r="AN166" s="81" t="str">
        <f>IFERROR(VLOOKUP($A166,SETA!$A$2:$BB$840,AN$13,FALSE),"")</f>
        <v/>
      </c>
      <c r="AO166" s="81" t="str">
        <f>IFERROR(VLOOKUP($A166,SETA!$A$2:$BB$840,AO$13,FALSE),"")</f>
        <v/>
      </c>
      <c r="AP166" s="81" t="str">
        <f>IFERROR(VLOOKUP($A166,SETA!$A$2:$BB$840,AP$13,FALSE),"")</f>
        <v/>
      </c>
      <c r="AQ166" s="81" t="str">
        <f>IFERROR(VLOOKUP($A166,SETA!$A$2:$BB$840,AQ$13,FALSE),"")</f>
        <v/>
      </c>
      <c r="AR166" s="82" t="str">
        <f>IFERROR(VLOOKUP($A166,SETA!$A$2:$BB$840,AR$13,FALSE),"")</f>
        <v/>
      </c>
      <c r="AS166" s="81" t="str">
        <f>IFERROR(VLOOKUP($A166,SETA!$A$2:$BB$840,AS$13,FALSE),"")</f>
        <v/>
      </c>
      <c r="AW166">
        <f t="shared" si="48"/>
        <v>0</v>
      </c>
      <c r="AZ166" t="str">
        <f t="shared" si="49"/>
        <v>OK</v>
      </c>
    </row>
    <row r="167" spans="2:52" x14ac:dyDescent="0.25">
      <c r="B167" s="81" t="str">
        <f>IFERROR(VLOOKUP($A167,SETA!$A$2:$BB$840,B$13,FALSE),"")</f>
        <v/>
      </c>
      <c r="C167" s="81" t="str">
        <f>IFERROR(VLOOKUP($A167,SETA!$A$2:$BB$840,C$13,FALSE),"")</f>
        <v/>
      </c>
      <c r="D167" s="81" t="str">
        <f>IFERROR(VLOOKUP($A167,SETA!$A$2:$BB$840,D$13,FALSE),"")</f>
        <v/>
      </c>
      <c r="E167" s="131"/>
      <c r="F167" s="132"/>
      <c r="G167" s="132"/>
      <c r="H167" s="133"/>
      <c r="I167" s="133"/>
      <c r="J167" s="118"/>
      <c r="K167" s="121"/>
      <c r="L167" s="122"/>
      <c r="M167" s="122"/>
      <c r="N167" s="67"/>
      <c r="O167" s="67"/>
      <c r="P167" s="117"/>
      <c r="Q167" s="99" t="str">
        <f t="shared" si="50"/>
        <v/>
      </c>
      <c r="R167" s="100" t="str">
        <f t="shared" si="51"/>
        <v/>
      </c>
      <c r="S167" s="100" t="str">
        <f t="shared" si="52"/>
        <v/>
      </c>
      <c r="T167" s="100" t="str">
        <f t="shared" si="53"/>
        <v/>
      </c>
      <c r="U167" s="100" t="str">
        <f t="shared" si="54"/>
        <v/>
      </c>
      <c r="V167" s="101" t="str">
        <f t="shared" si="55"/>
        <v/>
      </c>
      <c r="W167" s="95" t="str">
        <f t="shared" si="42"/>
        <v/>
      </c>
      <c r="X167" s="95" t="str">
        <f t="shared" si="43"/>
        <v/>
      </c>
      <c r="Y167" s="95" t="str">
        <f t="shared" si="44"/>
        <v/>
      </c>
      <c r="Z167" s="95" t="str">
        <f t="shared" si="45"/>
        <v/>
      </c>
      <c r="AA167" s="95" t="str">
        <f t="shared" si="46"/>
        <v/>
      </c>
      <c r="AB167" s="95" t="str">
        <f t="shared" si="47"/>
        <v/>
      </c>
      <c r="AC167" s="95" t="str">
        <f>IFERROR(VLOOKUP($A167,SETA!$A$2:$BB$840,AC$13,FALSE),"")</f>
        <v/>
      </c>
      <c r="AD167" s="95" t="str">
        <f>IFERROR(VLOOKUP($A167,SETA!$A$2:$BB$840,AD$13,FALSE),"")</f>
        <v/>
      </c>
      <c r="AE167" s="95" t="str">
        <f>IFERROR(VLOOKUP($A167,SETA!$A$2:$BB$840,AE$13,FALSE),"")</f>
        <v/>
      </c>
      <c r="AF167" s="81" t="str">
        <f>IFERROR(VLOOKUP($A167,SETA!$A$2:$BB$840,AF$13,FALSE),"")</f>
        <v/>
      </c>
      <c r="AG167" s="81" t="str">
        <f>IFERROR(VLOOKUP($A167,SETA!$A$2:$BB$840,AG$13,FALSE),"")</f>
        <v/>
      </c>
      <c r="AH167" s="81" t="str">
        <f>IFERROR(VLOOKUP($A167,SETA!$A$2:$BB$840,AH$13,FALSE),"")</f>
        <v/>
      </c>
      <c r="AI167" s="81" t="str">
        <f>IFERROR(VLOOKUP($A167,SETA!$A$2:$BB$840,AI$13,FALSE),"")</f>
        <v/>
      </c>
      <c r="AJ167" s="81" t="str">
        <f>IFERROR(VLOOKUP($A167,SETA!$A$2:$BB$840,AJ$13,FALSE),"")</f>
        <v/>
      </c>
      <c r="AK167" s="81" t="str">
        <f>IFERROR(VLOOKUP($A167,SETA!$A$2:$BB$840,AK$13,FALSE),"")</f>
        <v/>
      </c>
      <c r="AL167" s="81" t="str">
        <f>IFERROR(VLOOKUP($A167,SETA!$A$2:$BB$840,AL$13,FALSE),"")</f>
        <v/>
      </c>
      <c r="AM167" s="81" t="str">
        <f>IFERROR(VLOOKUP($A167,SETA!$A$2:$BB$840,AM$13,FALSE),"")</f>
        <v/>
      </c>
      <c r="AN167" s="81" t="str">
        <f>IFERROR(VLOOKUP($A167,SETA!$A$2:$BB$840,AN$13,FALSE),"")</f>
        <v/>
      </c>
      <c r="AO167" s="81" t="str">
        <f>IFERROR(VLOOKUP($A167,SETA!$A$2:$BB$840,AO$13,FALSE),"")</f>
        <v/>
      </c>
      <c r="AP167" s="81" t="str">
        <f>IFERROR(VLOOKUP($A167,SETA!$A$2:$BB$840,AP$13,FALSE),"")</f>
        <v/>
      </c>
      <c r="AQ167" s="81" t="str">
        <f>IFERROR(VLOOKUP($A167,SETA!$A$2:$BB$840,AQ$13,FALSE),"")</f>
        <v/>
      </c>
      <c r="AR167" s="82" t="str">
        <f>IFERROR(VLOOKUP($A167,SETA!$A$2:$BB$840,AR$13,FALSE),"")</f>
        <v/>
      </c>
      <c r="AS167" s="81" t="str">
        <f>IFERROR(VLOOKUP($A167,SETA!$A$2:$BB$840,AS$13,FALSE),"")</f>
        <v/>
      </c>
      <c r="AW167">
        <f t="shared" si="48"/>
        <v>0</v>
      </c>
      <c r="AZ167" t="str">
        <f t="shared" si="49"/>
        <v>OK</v>
      </c>
    </row>
    <row r="168" spans="2:52" x14ac:dyDescent="0.25">
      <c r="B168" s="81" t="str">
        <f>IFERROR(VLOOKUP($A168,SETA!$A$2:$BB$840,B$13,FALSE),"")</f>
        <v/>
      </c>
      <c r="C168" s="81" t="str">
        <f>IFERROR(VLOOKUP($A168,SETA!$A$2:$BB$840,C$13,FALSE),"")</f>
        <v/>
      </c>
      <c r="D168" s="81" t="str">
        <f>IFERROR(VLOOKUP($A168,SETA!$A$2:$BB$840,D$13,FALSE),"")</f>
        <v/>
      </c>
      <c r="E168" s="131"/>
      <c r="F168" s="132"/>
      <c r="G168" s="132"/>
      <c r="H168" s="133"/>
      <c r="I168" s="133"/>
      <c r="J168" s="118"/>
      <c r="K168" s="121"/>
      <c r="L168" s="122"/>
      <c r="M168" s="122"/>
      <c r="N168" s="67"/>
      <c r="O168" s="67"/>
      <c r="P168" s="117"/>
      <c r="Q168" s="99" t="str">
        <f t="shared" si="50"/>
        <v/>
      </c>
      <c r="R168" s="100" t="str">
        <f t="shared" si="51"/>
        <v/>
      </c>
      <c r="S168" s="100" t="str">
        <f t="shared" si="52"/>
        <v/>
      </c>
      <c r="T168" s="100" t="str">
        <f t="shared" si="53"/>
        <v/>
      </c>
      <c r="U168" s="100" t="str">
        <f t="shared" si="54"/>
        <v/>
      </c>
      <c r="V168" s="101" t="str">
        <f t="shared" si="55"/>
        <v/>
      </c>
      <c r="W168" s="95" t="str">
        <f t="shared" si="42"/>
        <v/>
      </c>
      <c r="X168" s="95" t="str">
        <f t="shared" si="43"/>
        <v/>
      </c>
      <c r="Y168" s="95" t="str">
        <f t="shared" si="44"/>
        <v/>
      </c>
      <c r="Z168" s="95" t="str">
        <f t="shared" si="45"/>
        <v/>
      </c>
      <c r="AA168" s="95" t="str">
        <f t="shared" si="46"/>
        <v/>
      </c>
      <c r="AB168" s="95" t="str">
        <f t="shared" si="47"/>
        <v/>
      </c>
      <c r="AC168" s="95" t="str">
        <f>IFERROR(VLOOKUP($A168,SETA!$A$2:$BB$840,AC$13,FALSE),"")</f>
        <v/>
      </c>
      <c r="AD168" s="95" t="str">
        <f>IFERROR(VLOOKUP($A168,SETA!$A$2:$BB$840,AD$13,FALSE),"")</f>
        <v/>
      </c>
      <c r="AE168" s="95" t="str">
        <f>IFERROR(VLOOKUP($A168,SETA!$A$2:$BB$840,AE$13,FALSE),"")</f>
        <v/>
      </c>
      <c r="AF168" s="81" t="str">
        <f>IFERROR(VLOOKUP($A168,SETA!$A$2:$BB$840,AF$13,FALSE),"")</f>
        <v/>
      </c>
      <c r="AG168" s="81" t="str">
        <f>IFERROR(VLOOKUP($A168,SETA!$A$2:$BB$840,AG$13,FALSE),"")</f>
        <v/>
      </c>
      <c r="AH168" s="81" t="str">
        <f>IFERROR(VLOOKUP($A168,SETA!$A$2:$BB$840,AH$13,FALSE),"")</f>
        <v/>
      </c>
      <c r="AI168" s="81" t="str">
        <f>IFERROR(VLOOKUP($A168,SETA!$A$2:$BB$840,AI$13,FALSE),"")</f>
        <v/>
      </c>
      <c r="AJ168" s="81" t="str">
        <f>IFERROR(VLOOKUP($A168,SETA!$A$2:$BB$840,AJ$13,FALSE),"")</f>
        <v/>
      </c>
      <c r="AK168" s="81" t="str">
        <f>IFERROR(VLOOKUP($A168,SETA!$A$2:$BB$840,AK$13,FALSE),"")</f>
        <v/>
      </c>
      <c r="AL168" s="81" t="str">
        <f>IFERROR(VLOOKUP($A168,SETA!$A$2:$BB$840,AL$13,FALSE),"")</f>
        <v/>
      </c>
      <c r="AM168" s="81" t="str">
        <f>IFERROR(VLOOKUP($A168,SETA!$A$2:$BB$840,AM$13,FALSE),"")</f>
        <v/>
      </c>
      <c r="AN168" s="81" t="str">
        <f>IFERROR(VLOOKUP($A168,SETA!$A$2:$BB$840,AN$13,FALSE),"")</f>
        <v/>
      </c>
      <c r="AO168" s="81" t="str">
        <f>IFERROR(VLOOKUP($A168,SETA!$A$2:$BB$840,AO$13,FALSE),"")</f>
        <v/>
      </c>
      <c r="AP168" s="81" t="str">
        <f>IFERROR(VLOOKUP($A168,SETA!$A$2:$BB$840,AP$13,FALSE),"")</f>
        <v/>
      </c>
      <c r="AQ168" s="81" t="str">
        <f>IFERROR(VLOOKUP($A168,SETA!$A$2:$BB$840,AQ$13,FALSE),"")</f>
        <v/>
      </c>
      <c r="AR168" s="82" t="str">
        <f>IFERROR(VLOOKUP($A168,SETA!$A$2:$BB$840,AR$13,FALSE),"")</f>
        <v/>
      </c>
      <c r="AS168" s="81" t="str">
        <f>IFERROR(VLOOKUP($A168,SETA!$A$2:$BB$840,AS$13,FALSE),"")</f>
        <v/>
      </c>
      <c r="AW168">
        <f t="shared" si="48"/>
        <v>0</v>
      </c>
      <c r="AZ168" t="str">
        <f t="shared" si="49"/>
        <v>OK</v>
      </c>
    </row>
    <row r="169" spans="2:52" x14ac:dyDescent="0.25">
      <c r="B169" s="81" t="str">
        <f>IFERROR(VLOOKUP($A169,SETA!$A$2:$BB$840,B$13,FALSE),"")</f>
        <v/>
      </c>
      <c r="C169" s="81" t="str">
        <f>IFERROR(VLOOKUP($A169,SETA!$A$2:$BB$840,C$13,FALSE),"")</f>
        <v/>
      </c>
      <c r="D169" s="81" t="str">
        <f>IFERROR(VLOOKUP($A169,SETA!$A$2:$BB$840,D$13,FALSE),"")</f>
        <v/>
      </c>
      <c r="E169" s="131"/>
      <c r="F169" s="132"/>
      <c r="G169" s="132"/>
      <c r="H169" s="133"/>
      <c r="I169" s="133"/>
      <c r="J169" s="118"/>
      <c r="K169" s="121"/>
      <c r="L169" s="122"/>
      <c r="M169" s="122"/>
      <c r="N169" s="67"/>
      <c r="O169" s="67"/>
      <c r="P169" s="117"/>
      <c r="Q169" s="99" t="str">
        <f t="shared" si="50"/>
        <v/>
      </c>
      <c r="R169" s="100" t="str">
        <f t="shared" si="51"/>
        <v/>
      </c>
      <c r="S169" s="100" t="str">
        <f t="shared" si="52"/>
        <v/>
      </c>
      <c r="T169" s="100" t="str">
        <f t="shared" si="53"/>
        <v/>
      </c>
      <c r="U169" s="100" t="str">
        <f t="shared" si="54"/>
        <v/>
      </c>
      <c r="V169" s="101" t="str">
        <f t="shared" si="55"/>
        <v/>
      </c>
      <c r="W169" s="95" t="str">
        <f t="shared" si="42"/>
        <v/>
      </c>
      <c r="X169" s="95" t="str">
        <f t="shared" si="43"/>
        <v/>
      </c>
      <c r="Y169" s="95" t="str">
        <f t="shared" si="44"/>
        <v/>
      </c>
      <c r="Z169" s="95" t="str">
        <f t="shared" si="45"/>
        <v/>
      </c>
      <c r="AA169" s="95" t="str">
        <f t="shared" si="46"/>
        <v/>
      </c>
      <c r="AB169" s="95" t="str">
        <f t="shared" si="47"/>
        <v/>
      </c>
      <c r="AC169" s="95" t="str">
        <f>IFERROR(VLOOKUP($A169,SETA!$A$2:$BB$840,AC$13,FALSE),"")</f>
        <v/>
      </c>
      <c r="AD169" s="95" t="str">
        <f>IFERROR(VLOOKUP($A169,SETA!$A$2:$BB$840,AD$13,FALSE),"")</f>
        <v/>
      </c>
      <c r="AE169" s="95" t="str">
        <f>IFERROR(VLOOKUP($A169,SETA!$A$2:$BB$840,AE$13,FALSE),"")</f>
        <v/>
      </c>
      <c r="AF169" s="81" t="str">
        <f>IFERROR(VLOOKUP($A169,SETA!$A$2:$BB$840,AF$13,FALSE),"")</f>
        <v/>
      </c>
      <c r="AG169" s="81" t="str">
        <f>IFERROR(VLOOKUP($A169,SETA!$A$2:$BB$840,AG$13,FALSE),"")</f>
        <v/>
      </c>
      <c r="AH169" s="81" t="str">
        <f>IFERROR(VLOOKUP($A169,SETA!$A$2:$BB$840,AH$13,FALSE),"")</f>
        <v/>
      </c>
      <c r="AI169" s="81" t="str">
        <f>IFERROR(VLOOKUP($A169,SETA!$A$2:$BB$840,AI$13,FALSE),"")</f>
        <v/>
      </c>
      <c r="AJ169" s="81" t="str">
        <f>IFERROR(VLOOKUP($A169,SETA!$A$2:$BB$840,AJ$13,FALSE),"")</f>
        <v/>
      </c>
      <c r="AK169" s="81" t="str">
        <f>IFERROR(VLOOKUP($A169,SETA!$A$2:$BB$840,AK$13,FALSE),"")</f>
        <v/>
      </c>
      <c r="AL169" s="81" t="str">
        <f>IFERROR(VLOOKUP($A169,SETA!$A$2:$BB$840,AL$13,FALSE),"")</f>
        <v/>
      </c>
      <c r="AM169" s="81" t="str">
        <f>IFERROR(VLOOKUP($A169,SETA!$A$2:$BB$840,AM$13,FALSE),"")</f>
        <v/>
      </c>
      <c r="AN169" s="81" t="str">
        <f>IFERROR(VLOOKUP($A169,SETA!$A$2:$BB$840,AN$13,FALSE),"")</f>
        <v/>
      </c>
      <c r="AO169" s="81" t="str">
        <f>IFERROR(VLOOKUP($A169,SETA!$A$2:$BB$840,AO$13,FALSE),"")</f>
        <v/>
      </c>
      <c r="AP169" s="81" t="str">
        <f>IFERROR(VLOOKUP($A169,SETA!$A$2:$BB$840,AP$13,FALSE),"")</f>
        <v/>
      </c>
      <c r="AQ169" s="81" t="str">
        <f>IFERROR(VLOOKUP($A169,SETA!$A$2:$BB$840,AQ$13,FALSE),"")</f>
        <v/>
      </c>
      <c r="AR169" s="82" t="str">
        <f>IFERROR(VLOOKUP($A169,SETA!$A$2:$BB$840,AR$13,FALSE),"")</f>
        <v/>
      </c>
      <c r="AS169" s="81" t="str">
        <f>IFERROR(VLOOKUP($A169,SETA!$A$2:$BB$840,AS$13,FALSE),"")</f>
        <v/>
      </c>
      <c r="AW169">
        <f t="shared" si="48"/>
        <v>0</v>
      </c>
      <c r="AZ169" t="str">
        <f t="shared" si="49"/>
        <v>OK</v>
      </c>
    </row>
    <row r="170" spans="2:52" x14ac:dyDescent="0.25">
      <c r="B170" s="81" t="str">
        <f>IFERROR(VLOOKUP($A170,SETA!$A$2:$BB$840,B$13,FALSE),"")</f>
        <v/>
      </c>
      <c r="C170" s="81" t="str">
        <f>IFERROR(VLOOKUP($A170,SETA!$A$2:$BB$840,C$13,FALSE),"")</f>
        <v/>
      </c>
      <c r="D170" s="81" t="str">
        <f>IFERROR(VLOOKUP($A170,SETA!$A$2:$BB$840,D$13,FALSE),"")</f>
        <v/>
      </c>
      <c r="E170" s="131"/>
      <c r="F170" s="132"/>
      <c r="G170" s="132"/>
      <c r="H170" s="133"/>
      <c r="I170" s="133"/>
      <c r="J170" s="118"/>
      <c r="K170" s="121"/>
      <c r="L170" s="122"/>
      <c r="M170" s="122"/>
      <c r="N170" s="67"/>
      <c r="O170" s="67"/>
      <c r="P170" s="117"/>
      <c r="Q170" s="99" t="str">
        <f t="shared" si="50"/>
        <v/>
      </c>
      <c r="R170" s="100" t="str">
        <f t="shared" si="51"/>
        <v/>
      </c>
      <c r="S170" s="100" t="str">
        <f t="shared" si="52"/>
        <v/>
      </c>
      <c r="T170" s="100" t="str">
        <f t="shared" si="53"/>
        <v/>
      </c>
      <c r="U170" s="100" t="str">
        <f t="shared" si="54"/>
        <v/>
      </c>
      <c r="V170" s="101" t="str">
        <f t="shared" si="55"/>
        <v/>
      </c>
      <c r="W170" s="95" t="str">
        <f t="shared" si="42"/>
        <v/>
      </c>
      <c r="X170" s="95" t="str">
        <f t="shared" si="43"/>
        <v/>
      </c>
      <c r="Y170" s="95" t="str">
        <f t="shared" si="44"/>
        <v/>
      </c>
      <c r="Z170" s="95" t="str">
        <f t="shared" si="45"/>
        <v/>
      </c>
      <c r="AA170" s="95" t="str">
        <f t="shared" si="46"/>
        <v/>
      </c>
      <c r="AB170" s="95" t="str">
        <f t="shared" si="47"/>
        <v/>
      </c>
      <c r="AC170" s="95" t="str">
        <f>IFERROR(VLOOKUP($A170,SETA!$A$2:$BB$840,AC$13,FALSE),"")</f>
        <v/>
      </c>
      <c r="AD170" s="95" t="str">
        <f>IFERROR(VLOOKUP($A170,SETA!$A$2:$BB$840,AD$13,FALSE),"")</f>
        <v/>
      </c>
      <c r="AE170" s="95" t="str">
        <f>IFERROR(VLOOKUP($A170,SETA!$A$2:$BB$840,AE$13,FALSE),"")</f>
        <v/>
      </c>
      <c r="AF170" s="81" t="str">
        <f>IFERROR(VLOOKUP($A170,SETA!$A$2:$BB$840,AF$13,FALSE),"")</f>
        <v/>
      </c>
      <c r="AG170" s="81" t="str">
        <f>IFERROR(VLOOKUP($A170,SETA!$A$2:$BB$840,AG$13,FALSE),"")</f>
        <v/>
      </c>
      <c r="AH170" s="81" t="str">
        <f>IFERROR(VLOOKUP($A170,SETA!$A$2:$BB$840,AH$13,FALSE),"")</f>
        <v/>
      </c>
      <c r="AI170" s="81" t="str">
        <f>IFERROR(VLOOKUP($A170,SETA!$A$2:$BB$840,AI$13,FALSE),"")</f>
        <v/>
      </c>
      <c r="AJ170" s="81" t="str">
        <f>IFERROR(VLOOKUP($A170,SETA!$A$2:$BB$840,AJ$13,FALSE),"")</f>
        <v/>
      </c>
      <c r="AK170" s="81" t="str">
        <f>IFERROR(VLOOKUP($A170,SETA!$A$2:$BB$840,AK$13,FALSE),"")</f>
        <v/>
      </c>
      <c r="AL170" s="81" t="str">
        <f>IFERROR(VLOOKUP($A170,SETA!$A$2:$BB$840,AL$13,FALSE),"")</f>
        <v/>
      </c>
      <c r="AM170" s="81" t="str">
        <f>IFERROR(VLOOKUP($A170,SETA!$A$2:$BB$840,AM$13,FALSE),"")</f>
        <v/>
      </c>
      <c r="AN170" s="81" t="str">
        <f>IFERROR(VLOOKUP($A170,SETA!$A$2:$BB$840,AN$13,FALSE),"")</f>
        <v/>
      </c>
      <c r="AO170" s="81" t="str">
        <f>IFERROR(VLOOKUP($A170,SETA!$A$2:$BB$840,AO$13,FALSE),"")</f>
        <v/>
      </c>
      <c r="AP170" s="81" t="str">
        <f>IFERROR(VLOOKUP($A170,SETA!$A$2:$BB$840,AP$13,FALSE),"")</f>
        <v/>
      </c>
      <c r="AQ170" s="81" t="str">
        <f>IFERROR(VLOOKUP($A170,SETA!$A$2:$BB$840,AQ$13,FALSE),"")</f>
        <v/>
      </c>
      <c r="AR170" s="82" t="str">
        <f>IFERROR(VLOOKUP($A170,SETA!$A$2:$BB$840,AR$13,FALSE),"")</f>
        <v/>
      </c>
      <c r="AS170" s="81" t="str">
        <f>IFERROR(VLOOKUP($A170,SETA!$A$2:$BB$840,AS$13,FALSE),"")</f>
        <v/>
      </c>
      <c r="AW170">
        <f t="shared" si="48"/>
        <v>0</v>
      </c>
    </row>
    <row r="171" spans="2:52" x14ac:dyDescent="0.25">
      <c r="B171" s="81" t="str">
        <f>IFERROR(VLOOKUP($A171,SETA!$A$2:$BB$840,B$13,FALSE),"")</f>
        <v/>
      </c>
      <c r="C171" s="81" t="str">
        <f>IFERROR(VLOOKUP($A171,SETA!$A$2:$BB$840,C$13,FALSE),"")</f>
        <v/>
      </c>
      <c r="D171" s="81" t="str">
        <f>IFERROR(VLOOKUP($A171,SETA!$A$2:$BB$840,D$13,FALSE),"")</f>
        <v/>
      </c>
      <c r="E171" s="131"/>
      <c r="F171" s="132"/>
      <c r="G171" s="132"/>
      <c r="H171" s="133"/>
      <c r="I171" s="133"/>
      <c r="J171" s="118"/>
      <c r="K171" s="121"/>
      <c r="L171" s="122"/>
      <c r="M171" s="122"/>
      <c r="N171" s="67"/>
      <c r="O171" s="67"/>
      <c r="P171" s="117"/>
      <c r="Q171" s="99" t="str">
        <f t="shared" si="50"/>
        <v/>
      </c>
      <c r="R171" s="100" t="str">
        <f t="shared" si="51"/>
        <v/>
      </c>
      <c r="S171" s="100" t="str">
        <f t="shared" si="52"/>
        <v/>
      </c>
      <c r="T171" s="100" t="str">
        <f t="shared" si="53"/>
        <v/>
      </c>
      <c r="U171" s="100" t="str">
        <f t="shared" si="54"/>
        <v/>
      </c>
      <c r="V171" s="101" t="str">
        <f t="shared" si="55"/>
        <v/>
      </c>
      <c r="W171" s="95" t="str">
        <f t="shared" si="42"/>
        <v/>
      </c>
      <c r="X171" s="95" t="str">
        <f t="shared" si="43"/>
        <v/>
      </c>
      <c r="Y171" s="95" t="str">
        <f t="shared" si="44"/>
        <v/>
      </c>
      <c r="Z171" s="95" t="str">
        <f t="shared" si="45"/>
        <v/>
      </c>
      <c r="AA171" s="95" t="str">
        <f t="shared" si="46"/>
        <v/>
      </c>
      <c r="AB171" s="95" t="str">
        <f t="shared" si="47"/>
        <v/>
      </c>
      <c r="AC171" s="95" t="str">
        <f>IFERROR(VLOOKUP($A171,SETA!$A$2:$BB$840,AC$13,FALSE),"")</f>
        <v/>
      </c>
      <c r="AD171" s="95" t="str">
        <f>IFERROR(VLOOKUP($A171,SETA!$A$2:$BB$840,AD$13,FALSE),"")</f>
        <v/>
      </c>
      <c r="AE171" s="95" t="str">
        <f>IFERROR(VLOOKUP($A171,SETA!$A$2:$BB$840,AE$13,FALSE),"")</f>
        <v/>
      </c>
      <c r="AF171" s="81" t="str">
        <f>IFERROR(VLOOKUP($A171,SETA!$A$2:$BB$840,AF$13,FALSE),"")</f>
        <v/>
      </c>
      <c r="AG171" s="81" t="str">
        <f>IFERROR(VLOOKUP($A171,SETA!$A$2:$BB$840,AG$13,FALSE),"")</f>
        <v/>
      </c>
      <c r="AH171" s="81" t="str">
        <f>IFERROR(VLOOKUP($A171,SETA!$A$2:$BB$840,AH$13,FALSE),"")</f>
        <v/>
      </c>
      <c r="AI171" s="81" t="str">
        <f>IFERROR(VLOOKUP($A171,SETA!$A$2:$BB$840,AI$13,FALSE),"")</f>
        <v/>
      </c>
      <c r="AJ171" s="81" t="str">
        <f>IFERROR(VLOOKUP($A171,SETA!$A$2:$BB$840,AJ$13,FALSE),"")</f>
        <v/>
      </c>
      <c r="AK171" s="81" t="str">
        <f>IFERROR(VLOOKUP($A171,SETA!$A$2:$BB$840,AK$13,FALSE),"")</f>
        <v/>
      </c>
      <c r="AL171" s="81" t="str">
        <f>IFERROR(VLOOKUP($A171,SETA!$A$2:$BB$840,AL$13,FALSE),"")</f>
        <v/>
      </c>
      <c r="AM171" s="81" t="str">
        <f>IFERROR(VLOOKUP($A171,SETA!$A$2:$BB$840,AM$13,FALSE),"")</f>
        <v/>
      </c>
      <c r="AN171" s="81" t="str">
        <f>IFERROR(VLOOKUP($A171,SETA!$A$2:$BB$840,AN$13,FALSE),"")</f>
        <v/>
      </c>
      <c r="AO171" s="81" t="str">
        <f>IFERROR(VLOOKUP($A171,SETA!$A$2:$BB$840,AO$13,FALSE),"")</f>
        <v/>
      </c>
      <c r="AP171" s="81" t="str">
        <f>IFERROR(VLOOKUP($A171,SETA!$A$2:$BB$840,AP$13,FALSE),"")</f>
        <v/>
      </c>
      <c r="AQ171" s="81" t="str">
        <f>IFERROR(VLOOKUP($A171,SETA!$A$2:$BB$840,AQ$13,FALSE),"")</f>
        <v/>
      </c>
      <c r="AR171" s="82" t="str">
        <f>IFERROR(VLOOKUP($A171,SETA!$A$2:$BB$840,AR$13,FALSE),"")</f>
        <v/>
      </c>
      <c r="AS171" s="81" t="str">
        <f>IFERROR(VLOOKUP($A171,SETA!$A$2:$BB$840,AS$13,FALSE),"")</f>
        <v/>
      </c>
      <c r="AW171">
        <f t="shared" si="48"/>
        <v>0</v>
      </c>
    </row>
    <row r="172" spans="2:52" x14ac:dyDescent="0.25">
      <c r="B172" s="81" t="str">
        <f>IFERROR(VLOOKUP($A172,SETA!$A$2:$BB$840,B$13,FALSE),"")</f>
        <v/>
      </c>
      <c r="C172" s="81" t="str">
        <f>IFERROR(VLOOKUP($A172,SETA!$A$2:$BB$840,C$13,FALSE),"")</f>
        <v/>
      </c>
      <c r="D172" s="81" t="str">
        <f>IFERROR(VLOOKUP($A172,SETA!$A$2:$BB$840,D$13,FALSE),"")</f>
        <v/>
      </c>
      <c r="E172" s="131"/>
      <c r="F172" s="132"/>
      <c r="G172" s="132"/>
      <c r="H172" s="133"/>
      <c r="I172" s="133"/>
      <c r="J172" s="118"/>
      <c r="K172" s="121"/>
      <c r="L172" s="122"/>
      <c r="M172" s="122"/>
      <c r="N172" s="67"/>
      <c r="O172" s="67"/>
      <c r="P172" s="117"/>
      <c r="Q172" s="99" t="str">
        <f t="shared" si="50"/>
        <v/>
      </c>
      <c r="R172" s="100" t="str">
        <f t="shared" si="51"/>
        <v/>
      </c>
      <c r="S172" s="100" t="str">
        <f t="shared" si="52"/>
        <v/>
      </c>
      <c r="T172" s="100" t="str">
        <f t="shared" si="53"/>
        <v/>
      </c>
      <c r="U172" s="100" t="str">
        <f t="shared" si="54"/>
        <v/>
      </c>
      <c r="V172" s="101" t="str">
        <f t="shared" si="55"/>
        <v/>
      </c>
      <c r="W172" s="95" t="str">
        <f t="shared" si="42"/>
        <v/>
      </c>
      <c r="X172" s="95" t="str">
        <f t="shared" si="43"/>
        <v/>
      </c>
      <c r="Y172" s="95" t="str">
        <f t="shared" si="44"/>
        <v/>
      </c>
      <c r="Z172" s="95" t="str">
        <f t="shared" si="45"/>
        <v/>
      </c>
      <c r="AA172" s="95" t="str">
        <f t="shared" si="46"/>
        <v/>
      </c>
      <c r="AB172" s="95" t="str">
        <f t="shared" si="47"/>
        <v/>
      </c>
      <c r="AC172" s="95" t="str">
        <f>IFERROR(VLOOKUP($A172,SETA!$A$2:$BB$840,AC$13,FALSE),"")</f>
        <v/>
      </c>
      <c r="AD172" s="95" t="str">
        <f>IFERROR(VLOOKUP($A172,SETA!$A$2:$BB$840,AD$13,FALSE),"")</f>
        <v/>
      </c>
      <c r="AE172" s="95" t="str">
        <f>IFERROR(VLOOKUP($A172,SETA!$A$2:$BB$840,AE$13,FALSE),"")</f>
        <v/>
      </c>
      <c r="AF172" s="81" t="str">
        <f>IFERROR(VLOOKUP($A172,SETA!$A$2:$BB$840,AF$13,FALSE),"")</f>
        <v/>
      </c>
      <c r="AG172" s="81" t="str">
        <f>IFERROR(VLOOKUP($A172,SETA!$A$2:$BB$840,AG$13,FALSE),"")</f>
        <v/>
      </c>
      <c r="AH172" s="81" t="str">
        <f>IFERROR(VLOOKUP($A172,SETA!$A$2:$BB$840,AH$13,FALSE),"")</f>
        <v/>
      </c>
      <c r="AI172" s="81" t="str">
        <f>IFERROR(VLOOKUP($A172,SETA!$A$2:$BB$840,AI$13,FALSE),"")</f>
        <v/>
      </c>
      <c r="AJ172" s="81" t="str">
        <f>IFERROR(VLOOKUP($A172,SETA!$A$2:$BB$840,AJ$13,FALSE),"")</f>
        <v/>
      </c>
      <c r="AK172" s="81" t="str">
        <f>IFERROR(VLOOKUP($A172,SETA!$A$2:$BB$840,AK$13,FALSE),"")</f>
        <v/>
      </c>
      <c r="AL172" s="81" t="str">
        <f>IFERROR(VLOOKUP($A172,SETA!$A$2:$BB$840,AL$13,FALSE),"")</f>
        <v/>
      </c>
      <c r="AM172" s="81" t="str">
        <f>IFERROR(VLOOKUP($A172,SETA!$A$2:$BB$840,AM$13,FALSE),"")</f>
        <v/>
      </c>
      <c r="AN172" s="81" t="str">
        <f>IFERROR(VLOOKUP($A172,SETA!$A$2:$BB$840,AN$13,FALSE),"")</f>
        <v/>
      </c>
      <c r="AO172" s="81" t="str">
        <f>IFERROR(VLOOKUP($A172,SETA!$A$2:$BB$840,AO$13,FALSE),"")</f>
        <v/>
      </c>
      <c r="AP172" s="81" t="str">
        <f>IFERROR(VLOOKUP($A172,SETA!$A$2:$BB$840,AP$13,FALSE),"")</f>
        <v/>
      </c>
      <c r="AQ172" s="81" t="str">
        <f>IFERROR(VLOOKUP($A172,SETA!$A$2:$BB$840,AQ$13,FALSE),"")</f>
        <v/>
      </c>
      <c r="AR172" s="82" t="str">
        <f>IFERROR(VLOOKUP($A172,SETA!$A$2:$BB$840,AR$13,FALSE),"")</f>
        <v/>
      </c>
      <c r="AS172" s="81" t="str">
        <f>IFERROR(VLOOKUP($A172,SETA!$A$2:$BB$840,AS$13,FALSE),"")</f>
        <v/>
      </c>
      <c r="AW172">
        <f t="shared" si="48"/>
        <v>0</v>
      </c>
    </row>
    <row r="173" spans="2:52" x14ac:dyDescent="0.25">
      <c r="B173" s="81" t="str">
        <f>IFERROR(VLOOKUP($A173,SETA!$A$2:$BB$840,B$13,FALSE),"")</f>
        <v/>
      </c>
      <c r="C173" s="81" t="str">
        <f>IFERROR(VLOOKUP($A173,SETA!$A$2:$BB$840,C$13,FALSE),"")</f>
        <v/>
      </c>
      <c r="D173" s="81" t="str">
        <f>IFERROR(VLOOKUP($A173,SETA!$A$2:$BB$840,D$13,FALSE),"")</f>
        <v/>
      </c>
      <c r="E173" s="131"/>
      <c r="F173" s="132"/>
      <c r="G173" s="132"/>
      <c r="H173" s="133"/>
      <c r="I173" s="133"/>
      <c r="J173" s="118"/>
      <c r="K173" s="121"/>
      <c r="L173" s="122"/>
      <c r="M173" s="122"/>
      <c r="N173" s="67"/>
      <c r="O173" s="67"/>
      <c r="P173" s="117"/>
      <c r="Q173" s="99" t="str">
        <f t="shared" si="50"/>
        <v/>
      </c>
      <c r="R173" s="100" t="str">
        <f t="shared" si="51"/>
        <v/>
      </c>
      <c r="S173" s="100" t="str">
        <f t="shared" si="52"/>
        <v/>
      </c>
      <c r="T173" s="100" t="str">
        <f t="shared" si="53"/>
        <v/>
      </c>
      <c r="U173" s="100" t="str">
        <f t="shared" si="54"/>
        <v/>
      </c>
      <c r="V173" s="101" t="str">
        <f t="shared" si="55"/>
        <v/>
      </c>
      <c r="W173" s="95" t="str">
        <f t="shared" si="42"/>
        <v/>
      </c>
      <c r="X173" s="95" t="str">
        <f t="shared" si="43"/>
        <v/>
      </c>
      <c r="Y173" s="95" t="str">
        <f t="shared" si="44"/>
        <v/>
      </c>
      <c r="Z173" s="95" t="str">
        <f t="shared" si="45"/>
        <v/>
      </c>
      <c r="AA173" s="95" t="str">
        <f t="shared" si="46"/>
        <v/>
      </c>
      <c r="AB173" s="95" t="str">
        <f t="shared" si="47"/>
        <v/>
      </c>
      <c r="AC173" s="95" t="str">
        <f>IFERROR(VLOOKUP($A173,SETA!$A$2:$BB$840,AC$13,FALSE),"")</f>
        <v/>
      </c>
      <c r="AD173" s="95" t="str">
        <f>IFERROR(VLOOKUP($A173,SETA!$A$2:$BB$840,AD$13,FALSE),"")</f>
        <v/>
      </c>
      <c r="AE173" s="95" t="str">
        <f>IFERROR(VLOOKUP($A173,SETA!$A$2:$BB$840,AE$13,FALSE),"")</f>
        <v/>
      </c>
      <c r="AF173" s="81" t="str">
        <f>IFERROR(VLOOKUP($A173,SETA!$A$2:$BB$840,AF$13,FALSE),"")</f>
        <v/>
      </c>
      <c r="AG173" s="81" t="str">
        <f>IFERROR(VLOOKUP($A173,SETA!$A$2:$BB$840,AG$13,FALSE),"")</f>
        <v/>
      </c>
      <c r="AH173" s="81" t="str">
        <f>IFERROR(VLOOKUP($A173,SETA!$A$2:$BB$840,AH$13,FALSE),"")</f>
        <v/>
      </c>
      <c r="AI173" s="81" t="str">
        <f>IFERROR(VLOOKUP($A173,SETA!$A$2:$BB$840,AI$13,FALSE),"")</f>
        <v/>
      </c>
      <c r="AJ173" s="81" t="str">
        <f>IFERROR(VLOOKUP($A173,SETA!$A$2:$BB$840,AJ$13,FALSE),"")</f>
        <v/>
      </c>
      <c r="AK173" s="81" t="str">
        <f>IFERROR(VLOOKUP($A173,SETA!$A$2:$BB$840,AK$13,FALSE),"")</f>
        <v/>
      </c>
      <c r="AL173" s="81" t="str">
        <f>IFERROR(VLOOKUP($A173,SETA!$A$2:$BB$840,AL$13,FALSE),"")</f>
        <v/>
      </c>
      <c r="AM173" s="81" t="str">
        <f>IFERROR(VLOOKUP($A173,SETA!$A$2:$BB$840,AM$13,FALSE),"")</f>
        <v/>
      </c>
      <c r="AN173" s="81" t="str">
        <f>IFERROR(VLOOKUP($A173,SETA!$A$2:$BB$840,AN$13,FALSE),"")</f>
        <v/>
      </c>
      <c r="AO173" s="81" t="str">
        <f>IFERROR(VLOOKUP($A173,SETA!$A$2:$BB$840,AO$13,FALSE),"")</f>
        <v/>
      </c>
      <c r="AP173" s="81" t="str">
        <f>IFERROR(VLOOKUP($A173,SETA!$A$2:$BB$840,AP$13,FALSE),"")</f>
        <v/>
      </c>
      <c r="AQ173" s="81" t="str">
        <f>IFERROR(VLOOKUP($A173,SETA!$A$2:$BB$840,AQ$13,FALSE),"")</f>
        <v/>
      </c>
      <c r="AR173" s="82" t="str">
        <f>IFERROR(VLOOKUP($A173,SETA!$A$2:$BB$840,AR$13,FALSE),"")</f>
        <v/>
      </c>
      <c r="AS173" s="81" t="str">
        <f>IFERROR(VLOOKUP($A173,SETA!$A$2:$BB$840,AS$13,FALSE),"")</f>
        <v/>
      </c>
      <c r="AW173">
        <f t="shared" si="48"/>
        <v>0</v>
      </c>
    </row>
    <row r="174" spans="2:52" x14ac:dyDescent="0.25">
      <c r="B174" s="81" t="str">
        <f>IFERROR(VLOOKUP($A174,SETA!$A$2:$BB$840,B$13,FALSE),"")</f>
        <v/>
      </c>
      <c r="C174" s="81" t="str">
        <f>IFERROR(VLOOKUP($A174,SETA!$A$2:$BB$840,C$13,FALSE),"")</f>
        <v/>
      </c>
      <c r="D174" s="81" t="str">
        <f>IFERROR(VLOOKUP($A174,SETA!$A$2:$BB$840,D$13,FALSE),"")</f>
        <v/>
      </c>
      <c r="E174" s="131"/>
      <c r="F174" s="132"/>
      <c r="G174" s="132"/>
      <c r="H174" s="133"/>
      <c r="I174" s="133"/>
      <c r="J174" s="118"/>
      <c r="K174" s="121"/>
      <c r="L174" s="122"/>
      <c r="M174" s="122"/>
      <c r="N174" s="67"/>
      <c r="O174" s="67"/>
      <c r="P174" s="117"/>
      <c r="Q174" s="99" t="str">
        <f t="shared" si="50"/>
        <v/>
      </c>
      <c r="R174" s="100" t="str">
        <f t="shared" si="51"/>
        <v/>
      </c>
      <c r="S174" s="100" t="str">
        <f t="shared" si="52"/>
        <v/>
      </c>
      <c r="T174" s="100" t="str">
        <f t="shared" si="53"/>
        <v/>
      </c>
      <c r="U174" s="100" t="str">
        <f t="shared" si="54"/>
        <v/>
      </c>
      <c r="V174" s="101" t="str">
        <f t="shared" si="55"/>
        <v/>
      </c>
      <c r="W174" s="95" t="str">
        <f t="shared" si="42"/>
        <v/>
      </c>
      <c r="X174" s="95" t="str">
        <f t="shared" si="43"/>
        <v/>
      </c>
      <c r="Y174" s="95" t="str">
        <f t="shared" si="44"/>
        <v/>
      </c>
      <c r="Z174" s="95" t="str">
        <f t="shared" si="45"/>
        <v/>
      </c>
      <c r="AA174" s="95" t="str">
        <f t="shared" si="46"/>
        <v/>
      </c>
      <c r="AB174" s="95" t="str">
        <f t="shared" si="47"/>
        <v/>
      </c>
      <c r="AC174" s="95" t="str">
        <f>IFERROR(VLOOKUP($A174,SETA!$A$2:$BB$840,AC$13,FALSE),"")</f>
        <v/>
      </c>
      <c r="AD174" s="95" t="str">
        <f>IFERROR(VLOOKUP($A174,SETA!$A$2:$BB$840,AD$13,FALSE),"")</f>
        <v/>
      </c>
      <c r="AE174" s="95" t="str">
        <f>IFERROR(VLOOKUP($A174,SETA!$A$2:$BB$840,AE$13,FALSE),"")</f>
        <v/>
      </c>
      <c r="AF174" s="81" t="str">
        <f>IFERROR(VLOOKUP($A174,SETA!$A$2:$BB$840,AF$13,FALSE),"")</f>
        <v/>
      </c>
      <c r="AG174" s="81" t="str">
        <f>IFERROR(VLOOKUP($A174,SETA!$A$2:$BB$840,AG$13,FALSE),"")</f>
        <v/>
      </c>
      <c r="AH174" s="81" t="str">
        <f>IFERROR(VLOOKUP($A174,SETA!$A$2:$BB$840,AH$13,FALSE),"")</f>
        <v/>
      </c>
      <c r="AI174" s="81" t="str">
        <f>IFERROR(VLOOKUP($A174,SETA!$A$2:$BB$840,AI$13,FALSE),"")</f>
        <v/>
      </c>
      <c r="AJ174" s="81" t="str">
        <f>IFERROR(VLOOKUP($A174,SETA!$A$2:$BB$840,AJ$13,FALSE),"")</f>
        <v/>
      </c>
      <c r="AK174" s="81" t="str">
        <f>IFERROR(VLOOKUP($A174,SETA!$A$2:$BB$840,AK$13,FALSE),"")</f>
        <v/>
      </c>
      <c r="AL174" s="81" t="str">
        <f>IFERROR(VLOOKUP($A174,SETA!$A$2:$BB$840,AL$13,FALSE),"")</f>
        <v/>
      </c>
      <c r="AM174" s="81" t="str">
        <f>IFERROR(VLOOKUP($A174,SETA!$A$2:$BB$840,AM$13,FALSE),"")</f>
        <v/>
      </c>
      <c r="AN174" s="81" t="str">
        <f>IFERROR(VLOOKUP($A174,SETA!$A$2:$BB$840,AN$13,FALSE),"")</f>
        <v/>
      </c>
      <c r="AO174" s="81" t="str">
        <f>IFERROR(VLOOKUP($A174,SETA!$A$2:$BB$840,AO$13,FALSE),"")</f>
        <v/>
      </c>
      <c r="AP174" s="81" t="str">
        <f>IFERROR(VLOOKUP($A174,SETA!$A$2:$BB$840,AP$13,FALSE),"")</f>
        <v/>
      </c>
      <c r="AQ174" s="81" t="str">
        <f>IFERROR(VLOOKUP($A174,SETA!$A$2:$BB$840,AQ$13,FALSE),"")</f>
        <v/>
      </c>
      <c r="AR174" s="82" t="str">
        <f>IFERROR(VLOOKUP($A174,SETA!$A$2:$BB$840,AR$13,FALSE),"")</f>
        <v/>
      </c>
      <c r="AS174" s="81" t="str">
        <f>IFERROR(VLOOKUP($A174,SETA!$A$2:$BB$840,AS$13,FALSE),"")</f>
        <v/>
      </c>
      <c r="AW174">
        <f t="shared" si="48"/>
        <v>0</v>
      </c>
    </row>
    <row r="175" spans="2:52" x14ac:dyDescent="0.25">
      <c r="B175" s="81" t="str">
        <f>IFERROR(VLOOKUP($A175,SETA!$A$2:$BB$840,B$13,FALSE),"")</f>
        <v/>
      </c>
      <c r="C175" s="81" t="str">
        <f>IFERROR(VLOOKUP($A175,SETA!$A$2:$BB$840,C$13,FALSE),"")</f>
        <v/>
      </c>
      <c r="D175" s="81" t="str">
        <f>IFERROR(VLOOKUP($A175,SETA!$A$2:$BB$840,D$13,FALSE),"")</f>
        <v/>
      </c>
      <c r="E175" s="131"/>
      <c r="F175" s="132"/>
      <c r="G175" s="132"/>
      <c r="H175" s="133"/>
      <c r="I175" s="133"/>
      <c r="J175" s="118"/>
      <c r="K175" s="121"/>
      <c r="L175" s="122"/>
      <c r="M175" s="122"/>
      <c r="N175" s="67"/>
      <c r="O175" s="67"/>
      <c r="P175" s="117"/>
      <c r="Q175" s="99" t="str">
        <f t="shared" si="50"/>
        <v/>
      </c>
      <c r="R175" s="100" t="str">
        <f t="shared" si="51"/>
        <v/>
      </c>
      <c r="S175" s="100" t="str">
        <f t="shared" si="52"/>
        <v/>
      </c>
      <c r="T175" s="100" t="str">
        <f t="shared" si="53"/>
        <v/>
      </c>
      <c r="U175" s="100" t="str">
        <f t="shared" si="54"/>
        <v/>
      </c>
      <c r="V175" s="101" t="str">
        <f t="shared" si="55"/>
        <v/>
      </c>
      <c r="W175" s="95" t="str">
        <f t="shared" si="42"/>
        <v/>
      </c>
      <c r="X175" s="95" t="str">
        <f t="shared" si="43"/>
        <v/>
      </c>
      <c r="Y175" s="95" t="str">
        <f t="shared" si="44"/>
        <v/>
      </c>
      <c r="Z175" s="95" t="str">
        <f t="shared" si="45"/>
        <v/>
      </c>
      <c r="AA175" s="95" t="str">
        <f t="shared" si="46"/>
        <v/>
      </c>
      <c r="AB175" s="95" t="str">
        <f t="shared" si="47"/>
        <v/>
      </c>
      <c r="AC175" s="95" t="str">
        <f>IFERROR(VLOOKUP($A175,SETA!$A$2:$BB$840,AC$13,FALSE),"")</f>
        <v/>
      </c>
      <c r="AD175" s="95" t="str">
        <f>IFERROR(VLOOKUP($A175,SETA!$A$2:$BB$840,AD$13,FALSE),"")</f>
        <v/>
      </c>
      <c r="AE175" s="95" t="str">
        <f>IFERROR(VLOOKUP($A175,SETA!$A$2:$BB$840,AE$13,FALSE),"")</f>
        <v/>
      </c>
      <c r="AF175" s="81" t="str">
        <f>IFERROR(VLOOKUP($A175,SETA!$A$2:$BB$840,AF$13,FALSE),"")</f>
        <v/>
      </c>
      <c r="AG175" s="81" t="str">
        <f>IFERROR(VLOOKUP($A175,SETA!$A$2:$BB$840,AG$13,FALSE),"")</f>
        <v/>
      </c>
      <c r="AH175" s="81" t="str">
        <f>IFERROR(VLOOKUP($A175,SETA!$A$2:$BB$840,AH$13,FALSE),"")</f>
        <v/>
      </c>
      <c r="AI175" s="81" t="str">
        <f>IFERROR(VLOOKUP($A175,SETA!$A$2:$BB$840,AI$13,FALSE),"")</f>
        <v/>
      </c>
      <c r="AJ175" s="81" t="str">
        <f>IFERROR(VLOOKUP($A175,SETA!$A$2:$BB$840,AJ$13,FALSE),"")</f>
        <v/>
      </c>
      <c r="AK175" s="81" t="str">
        <f>IFERROR(VLOOKUP($A175,SETA!$A$2:$BB$840,AK$13,FALSE),"")</f>
        <v/>
      </c>
      <c r="AL175" s="81" t="str">
        <f>IFERROR(VLOOKUP($A175,SETA!$A$2:$BB$840,AL$13,FALSE),"")</f>
        <v/>
      </c>
      <c r="AM175" s="81" t="str">
        <f>IFERROR(VLOOKUP($A175,SETA!$A$2:$BB$840,AM$13,FALSE),"")</f>
        <v/>
      </c>
      <c r="AN175" s="81" t="str">
        <f>IFERROR(VLOOKUP($A175,SETA!$A$2:$BB$840,AN$13,FALSE),"")</f>
        <v/>
      </c>
      <c r="AO175" s="81" t="str">
        <f>IFERROR(VLOOKUP($A175,SETA!$A$2:$BB$840,AO$13,FALSE),"")</f>
        <v/>
      </c>
      <c r="AP175" s="81" t="str">
        <f>IFERROR(VLOOKUP($A175,SETA!$A$2:$BB$840,AP$13,FALSE),"")</f>
        <v/>
      </c>
      <c r="AQ175" s="81" t="str">
        <f>IFERROR(VLOOKUP($A175,SETA!$A$2:$BB$840,AQ$13,FALSE),"")</f>
        <v/>
      </c>
      <c r="AR175" s="82" t="str">
        <f>IFERROR(VLOOKUP($A175,SETA!$A$2:$BB$840,AR$13,FALSE),"")</f>
        <v/>
      </c>
      <c r="AS175" s="81" t="str">
        <f>IFERROR(VLOOKUP($A175,SETA!$A$2:$BB$840,AS$13,FALSE),"")</f>
        <v/>
      </c>
      <c r="AW175">
        <f t="shared" si="48"/>
        <v>0</v>
      </c>
    </row>
    <row r="176" spans="2:52" x14ac:dyDescent="0.25">
      <c r="B176" s="81" t="str">
        <f>IFERROR(VLOOKUP($A176,SETA!$A$2:$BB$840,B$13,FALSE),"")</f>
        <v/>
      </c>
      <c r="C176" s="81" t="str">
        <f>IFERROR(VLOOKUP($A176,SETA!$A$2:$BB$840,C$13,FALSE),"")</f>
        <v/>
      </c>
      <c r="D176" s="81" t="str">
        <f>IFERROR(VLOOKUP($A176,SETA!$A$2:$BB$840,D$13,FALSE),"")</f>
        <v/>
      </c>
      <c r="E176" s="131"/>
      <c r="F176" s="132"/>
      <c r="G176" s="132"/>
      <c r="H176" s="133"/>
      <c r="I176" s="133"/>
      <c r="J176" s="118"/>
      <c r="K176" s="121"/>
      <c r="L176" s="122"/>
      <c r="M176" s="122"/>
      <c r="N176" s="67"/>
      <c r="O176" s="67"/>
      <c r="P176" s="117"/>
      <c r="Q176" s="99" t="str">
        <f t="shared" si="50"/>
        <v/>
      </c>
      <c r="R176" s="100" t="str">
        <f t="shared" si="51"/>
        <v/>
      </c>
      <c r="S176" s="100" t="str">
        <f t="shared" si="52"/>
        <v/>
      </c>
      <c r="T176" s="100" t="str">
        <f t="shared" si="53"/>
        <v/>
      </c>
      <c r="U176" s="100" t="str">
        <f t="shared" si="54"/>
        <v/>
      </c>
      <c r="V176" s="101" t="str">
        <f t="shared" si="55"/>
        <v/>
      </c>
      <c r="W176" s="95" t="str">
        <f t="shared" si="42"/>
        <v/>
      </c>
      <c r="X176" s="95" t="str">
        <f t="shared" si="43"/>
        <v/>
      </c>
      <c r="Y176" s="95" t="str">
        <f t="shared" si="44"/>
        <v/>
      </c>
      <c r="Z176" s="95" t="str">
        <f t="shared" si="45"/>
        <v/>
      </c>
      <c r="AA176" s="95" t="str">
        <f t="shared" si="46"/>
        <v/>
      </c>
      <c r="AB176" s="95" t="str">
        <f t="shared" si="47"/>
        <v/>
      </c>
      <c r="AC176" s="95" t="str">
        <f>IFERROR(VLOOKUP($A176,SETA!$A$2:$BB$840,AC$13,FALSE),"")</f>
        <v/>
      </c>
      <c r="AD176" s="95" t="str">
        <f>IFERROR(VLOOKUP($A176,SETA!$A$2:$BB$840,AD$13,FALSE),"")</f>
        <v/>
      </c>
      <c r="AE176" s="95" t="str">
        <f>IFERROR(VLOOKUP($A176,SETA!$A$2:$BB$840,AE$13,FALSE),"")</f>
        <v/>
      </c>
      <c r="AF176" s="81" t="str">
        <f>IFERROR(VLOOKUP($A176,SETA!$A$2:$BB$840,AF$13,FALSE),"")</f>
        <v/>
      </c>
      <c r="AG176" s="81" t="str">
        <f>IFERROR(VLOOKUP($A176,SETA!$A$2:$BB$840,AG$13,FALSE),"")</f>
        <v/>
      </c>
      <c r="AH176" s="81" t="str">
        <f>IFERROR(VLOOKUP($A176,SETA!$A$2:$BB$840,AH$13,FALSE),"")</f>
        <v/>
      </c>
      <c r="AI176" s="81" t="str">
        <f>IFERROR(VLOOKUP($A176,SETA!$A$2:$BB$840,AI$13,FALSE),"")</f>
        <v/>
      </c>
      <c r="AJ176" s="81" t="str">
        <f>IFERROR(VLOOKUP($A176,SETA!$A$2:$BB$840,AJ$13,FALSE),"")</f>
        <v/>
      </c>
      <c r="AK176" s="81" t="str">
        <f>IFERROR(VLOOKUP($A176,SETA!$A$2:$BB$840,AK$13,FALSE),"")</f>
        <v/>
      </c>
      <c r="AL176" s="81" t="str">
        <f>IFERROR(VLOOKUP($A176,SETA!$A$2:$BB$840,AL$13,FALSE),"")</f>
        <v/>
      </c>
      <c r="AM176" s="81" t="str">
        <f>IFERROR(VLOOKUP($A176,SETA!$A$2:$BB$840,AM$13,FALSE),"")</f>
        <v/>
      </c>
      <c r="AN176" s="81" t="str">
        <f>IFERROR(VLOOKUP($A176,SETA!$A$2:$BB$840,AN$13,FALSE),"")</f>
        <v/>
      </c>
      <c r="AO176" s="81" t="str">
        <f>IFERROR(VLOOKUP($A176,SETA!$A$2:$BB$840,AO$13,FALSE),"")</f>
        <v/>
      </c>
      <c r="AP176" s="81" t="str">
        <f>IFERROR(VLOOKUP($A176,SETA!$A$2:$BB$840,AP$13,FALSE),"")</f>
        <v/>
      </c>
      <c r="AQ176" s="81" t="str">
        <f>IFERROR(VLOOKUP($A176,SETA!$A$2:$BB$840,AQ$13,FALSE),"")</f>
        <v/>
      </c>
      <c r="AR176" s="82" t="str">
        <f>IFERROR(VLOOKUP($A176,SETA!$A$2:$BB$840,AR$13,FALSE),"")</f>
        <v/>
      </c>
      <c r="AS176" s="81" t="str">
        <f>IFERROR(VLOOKUP($A176,SETA!$A$2:$BB$840,AS$13,FALSE),"")</f>
        <v/>
      </c>
      <c r="AW176">
        <f t="shared" si="48"/>
        <v>0</v>
      </c>
    </row>
    <row r="177" spans="2:49" x14ac:dyDescent="0.25">
      <c r="B177" s="81" t="str">
        <f>IFERROR(VLOOKUP($A177,SETA!$A$2:$BB$840,B$13,FALSE),"")</f>
        <v/>
      </c>
      <c r="C177" s="81" t="str">
        <f>IFERROR(VLOOKUP($A177,SETA!$A$2:$BB$840,C$13,FALSE),"")</f>
        <v/>
      </c>
      <c r="D177" s="81" t="str">
        <f>IFERROR(VLOOKUP($A177,SETA!$A$2:$BB$840,D$13,FALSE),"")</f>
        <v/>
      </c>
      <c r="E177" s="131"/>
      <c r="F177" s="132"/>
      <c r="G177" s="132"/>
      <c r="H177" s="133"/>
      <c r="I177" s="133"/>
      <c r="J177" s="118"/>
      <c r="K177" s="121"/>
      <c r="L177" s="122"/>
      <c r="M177" s="122"/>
      <c r="N177" s="67"/>
      <c r="O177" s="67"/>
      <c r="P177" s="117"/>
      <c r="Q177" s="99" t="str">
        <f t="shared" si="50"/>
        <v/>
      </c>
      <c r="R177" s="100" t="str">
        <f t="shared" si="51"/>
        <v/>
      </c>
      <c r="S177" s="100" t="str">
        <f t="shared" si="52"/>
        <v/>
      </c>
      <c r="T177" s="100" t="str">
        <f t="shared" si="53"/>
        <v/>
      </c>
      <c r="U177" s="100" t="str">
        <f t="shared" si="54"/>
        <v/>
      </c>
      <c r="V177" s="101" t="str">
        <f t="shared" si="55"/>
        <v/>
      </c>
      <c r="W177" s="95" t="str">
        <f t="shared" si="42"/>
        <v/>
      </c>
      <c r="X177" s="95" t="str">
        <f t="shared" si="43"/>
        <v/>
      </c>
      <c r="Y177" s="95" t="str">
        <f t="shared" si="44"/>
        <v/>
      </c>
      <c r="Z177" s="95" t="str">
        <f t="shared" si="45"/>
        <v/>
      </c>
      <c r="AA177" s="95" t="str">
        <f t="shared" si="46"/>
        <v/>
      </c>
      <c r="AB177" s="95" t="str">
        <f t="shared" si="47"/>
        <v/>
      </c>
      <c r="AC177" s="95" t="str">
        <f>IFERROR(VLOOKUP($A177,SETA!$A$2:$BB$840,AC$13,FALSE),"")</f>
        <v/>
      </c>
      <c r="AD177" s="95" t="str">
        <f>IFERROR(VLOOKUP($A177,SETA!$A$2:$BB$840,AD$13,FALSE),"")</f>
        <v/>
      </c>
      <c r="AE177" s="95" t="str">
        <f>IFERROR(VLOOKUP($A177,SETA!$A$2:$BB$840,AE$13,FALSE),"")</f>
        <v/>
      </c>
      <c r="AF177" s="81" t="str">
        <f>IFERROR(VLOOKUP($A177,SETA!$A$2:$BB$840,AF$13,FALSE),"")</f>
        <v/>
      </c>
      <c r="AG177" s="81" t="str">
        <f>IFERROR(VLOOKUP($A177,SETA!$A$2:$BB$840,AG$13,FALSE),"")</f>
        <v/>
      </c>
      <c r="AH177" s="81" t="str">
        <f>IFERROR(VLOOKUP($A177,SETA!$A$2:$BB$840,AH$13,FALSE),"")</f>
        <v/>
      </c>
      <c r="AI177" s="81" t="str">
        <f>IFERROR(VLOOKUP($A177,SETA!$A$2:$BB$840,AI$13,FALSE),"")</f>
        <v/>
      </c>
      <c r="AJ177" s="81" t="str">
        <f>IFERROR(VLOOKUP($A177,SETA!$A$2:$BB$840,AJ$13,FALSE),"")</f>
        <v/>
      </c>
      <c r="AK177" s="81" t="str">
        <f>IFERROR(VLOOKUP($A177,SETA!$A$2:$BB$840,AK$13,FALSE),"")</f>
        <v/>
      </c>
      <c r="AL177" s="81" t="str">
        <f>IFERROR(VLOOKUP($A177,SETA!$A$2:$BB$840,AL$13,FALSE),"")</f>
        <v/>
      </c>
      <c r="AM177" s="81" t="str">
        <f>IFERROR(VLOOKUP($A177,SETA!$A$2:$BB$840,AM$13,FALSE),"")</f>
        <v/>
      </c>
      <c r="AN177" s="81" t="str">
        <f>IFERROR(VLOOKUP($A177,SETA!$A$2:$BB$840,AN$13,FALSE),"")</f>
        <v/>
      </c>
      <c r="AO177" s="81" t="str">
        <f>IFERROR(VLOOKUP($A177,SETA!$A$2:$BB$840,AO$13,FALSE),"")</f>
        <v/>
      </c>
      <c r="AP177" s="81" t="str">
        <f>IFERROR(VLOOKUP($A177,SETA!$A$2:$BB$840,AP$13,FALSE),"")</f>
        <v/>
      </c>
      <c r="AQ177" s="81" t="str">
        <f>IFERROR(VLOOKUP($A177,SETA!$A$2:$BB$840,AQ$13,FALSE),"")</f>
        <v/>
      </c>
      <c r="AR177" s="82" t="str">
        <f>IFERROR(VLOOKUP($A177,SETA!$A$2:$BB$840,AR$13,FALSE),"")</f>
        <v/>
      </c>
      <c r="AS177" s="81" t="str">
        <f>IFERROR(VLOOKUP($A177,SETA!$A$2:$BB$840,AS$13,FALSE),"")</f>
        <v/>
      </c>
      <c r="AW177">
        <f t="shared" si="48"/>
        <v>0</v>
      </c>
    </row>
    <row r="178" spans="2:49" x14ac:dyDescent="0.25">
      <c r="B178" s="81" t="str">
        <f>IFERROR(VLOOKUP($A178,SETA!$A$2:$BB$840,B$13,FALSE),"")</f>
        <v/>
      </c>
      <c r="C178" s="81" t="str">
        <f>IFERROR(VLOOKUP($A178,SETA!$A$2:$BB$840,C$13,FALSE),"")</f>
        <v/>
      </c>
      <c r="D178" s="81" t="str">
        <f>IFERROR(VLOOKUP($A178,SETA!$A$2:$BB$840,D$13,FALSE),"")</f>
        <v/>
      </c>
      <c r="E178" s="131"/>
      <c r="F178" s="132"/>
      <c r="G178" s="132"/>
      <c r="H178" s="133"/>
      <c r="I178" s="133"/>
      <c r="J178" s="118"/>
      <c r="K178" s="121"/>
      <c r="L178" s="122"/>
      <c r="M178" s="122"/>
      <c r="N178" s="67"/>
      <c r="O178" s="67"/>
      <c r="P178" s="117"/>
      <c r="Q178" s="99" t="str">
        <f t="shared" si="50"/>
        <v/>
      </c>
      <c r="R178" s="100" t="str">
        <f t="shared" si="51"/>
        <v/>
      </c>
      <c r="S178" s="100" t="str">
        <f t="shared" si="52"/>
        <v/>
      </c>
      <c r="T178" s="100" t="str">
        <f t="shared" si="53"/>
        <v/>
      </c>
      <c r="U178" s="100" t="str">
        <f t="shared" si="54"/>
        <v/>
      </c>
      <c r="V178" s="101" t="str">
        <f t="shared" si="55"/>
        <v/>
      </c>
      <c r="W178" s="95" t="str">
        <f t="shared" si="42"/>
        <v/>
      </c>
      <c r="X178" s="95" t="str">
        <f t="shared" si="43"/>
        <v/>
      </c>
      <c r="Y178" s="95" t="str">
        <f t="shared" si="44"/>
        <v/>
      </c>
      <c r="Z178" s="95" t="str">
        <f t="shared" si="45"/>
        <v/>
      </c>
      <c r="AA178" s="95" t="str">
        <f t="shared" si="46"/>
        <v/>
      </c>
      <c r="AB178" s="95" t="str">
        <f t="shared" si="47"/>
        <v/>
      </c>
      <c r="AC178" s="95" t="str">
        <f>IFERROR(VLOOKUP($A178,SETA!$A$2:$BB$840,AC$13,FALSE),"")</f>
        <v/>
      </c>
      <c r="AD178" s="95" t="str">
        <f>IFERROR(VLOOKUP($A178,SETA!$A$2:$BB$840,AD$13,FALSE),"")</f>
        <v/>
      </c>
      <c r="AE178" s="95" t="str">
        <f>IFERROR(VLOOKUP($A178,SETA!$A$2:$BB$840,AE$13,FALSE),"")</f>
        <v/>
      </c>
      <c r="AF178" s="81" t="str">
        <f>IFERROR(VLOOKUP($A178,SETA!$A$2:$BB$840,AF$13,FALSE),"")</f>
        <v/>
      </c>
      <c r="AG178" s="81" t="str">
        <f>IFERROR(VLOOKUP($A178,SETA!$A$2:$BB$840,AG$13,FALSE),"")</f>
        <v/>
      </c>
      <c r="AH178" s="81" t="str">
        <f>IFERROR(VLOOKUP($A178,SETA!$A$2:$BB$840,AH$13,FALSE),"")</f>
        <v/>
      </c>
      <c r="AI178" s="81" t="str">
        <f>IFERROR(VLOOKUP($A178,SETA!$A$2:$BB$840,AI$13,FALSE),"")</f>
        <v/>
      </c>
      <c r="AJ178" s="81" t="str">
        <f>IFERROR(VLOOKUP($A178,SETA!$A$2:$BB$840,AJ$13,FALSE),"")</f>
        <v/>
      </c>
      <c r="AK178" s="81" t="str">
        <f>IFERROR(VLOOKUP($A178,SETA!$A$2:$BB$840,AK$13,FALSE),"")</f>
        <v/>
      </c>
      <c r="AL178" s="81" t="str">
        <f>IFERROR(VLOOKUP($A178,SETA!$A$2:$BB$840,AL$13,FALSE),"")</f>
        <v/>
      </c>
      <c r="AM178" s="81" t="str">
        <f>IFERROR(VLOOKUP($A178,SETA!$A$2:$BB$840,AM$13,FALSE),"")</f>
        <v/>
      </c>
      <c r="AN178" s="81" t="str">
        <f>IFERROR(VLOOKUP($A178,SETA!$A$2:$BB$840,AN$13,FALSE),"")</f>
        <v/>
      </c>
      <c r="AO178" s="81" t="str">
        <f>IFERROR(VLOOKUP($A178,SETA!$A$2:$BB$840,AO$13,FALSE),"")</f>
        <v/>
      </c>
      <c r="AP178" s="81" t="str">
        <f>IFERROR(VLOOKUP($A178,SETA!$A$2:$BB$840,AP$13,FALSE),"")</f>
        <v/>
      </c>
      <c r="AQ178" s="81" t="str">
        <f>IFERROR(VLOOKUP($A178,SETA!$A$2:$BB$840,AQ$13,FALSE),"")</f>
        <v/>
      </c>
      <c r="AR178" s="82" t="str">
        <f>IFERROR(VLOOKUP($A178,SETA!$A$2:$BB$840,AR$13,FALSE),"")</f>
        <v/>
      </c>
      <c r="AS178" s="81" t="str">
        <f>IFERROR(VLOOKUP($A178,SETA!$A$2:$BB$840,AS$13,FALSE),"")</f>
        <v/>
      </c>
      <c r="AW178">
        <f t="shared" si="48"/>
        <v>0</v>
      </c>
    </row>
    <row r="179" spans="2:49" x14ac:dyDescent="0.25">
      <c r="B179" s="81" t="str">
        <f>IFERROR(VLOOKUP($A179,SETA!$A$2:$BB$840,B$13,FALSE),"")</f>
        <v/>
      </c>
      <c r="C179" s="81" t="str">
        <f>IFERROR(VLOOKUP($A179,SETA!$A$2:$BB$840,C$13,FALSE),"")</f>
        <v/>
      </c>
      <c r="D179" s="81" t="str">
        <f>IFERROR(VLOOKUP($A179,SETA!$A$2:$BB$840,D$13,FALSE),"")</f>
        <v/>
      </c>
      <c r="E179" s="131"/>
      <c r="F179" s="132"/>
      <c r="G179" s="132"/>
      <c r="H179" s="133"/>
      <c r="I179" s="133"/>
      <c r="J179" s="118"/>
      <c r="K179" s="121"/>
      <c r="L179" s="122"/>
      <c r="M179" s="122"/>
      <c r="N179" s="67"/>
      <c r="O179" s="67"/>
      <c r="P179" s="117"/>
      <c r="Q179" s="99" t="str">
        <f t="shared" si="50"/>
        <v/>
      </c>
      <c r="R179" s="100" t="str">
        <f t="shared" si="51"/>
        <v/>
      </c>
      <c r="S179" s="100" t="str">
        <f t="shared" si="52"/>
        <v/>
      </c>
      <c r="T179" s="100" t="str">
        <f t="shared" si="53"/>
        <v/>
      </c>
      <c r="U179" s="100" t="str">
        <f t="shared" si="54"/>
        <v/>
      </c>
      <c r="V179" s="101" t="str">
        <f t="shared" si="55"/>
        <v/>
      </c>
      <c r="W179" s="95" t="str">
        <f t="shared" si="42"/>
        <v/>
      </c>
      <c r="X179" s="95" t="str">
        <f t="shared" si="43"/>
        <v/>
      </c>
      <c r="Y179" s="95" t="str">
        <f t="shared" si="44"/>
        <v/>
      </c>
      <c r="Z179" s="95" t="str">
        <f t="shared" si="45"/>
        <v/>
      </c>
      <c r="AA179" s="95" t="str">
        <f t="shared" si="46"/>
        <v/>
      </c>
      <c r="AB179" s="95" t="str">
        <f t="shared" si="47"/>
        <v/>
      </c>
      <c r="AC179" s="95" t="str">
        <f>IFERROR(VLOOKUP($A179,SETA!$A$2:$BB$840,AC$13,FALSE),"")</f>
        <v/>
      </c>
      <c r="AD179" s="95" t="str">
        <f>IFERROR(VLOOKUP($A179,SETA!$A$2:$BB$840,AD$13,FALSE),"")</f>
        <v/>
      </c>
      <c r="AE179" s="95" t="str">
        <f>IFERROR(VLOOKUP($A179,SETA!$A$2:$BB$840,AE$13,FALSE),"")</f>
        <v/>
      </c>
      <c r="AF179" s="81" t="str">
        <f>IFERROR(VLOOKUP($A179,SETA!$A$2:$BB$840,AF$13,FALSE),"")</f>
        <v/>
      </c>
      <c r="AG179" s="81" t="str">
        <f>IFERROR(VLOOKUP($A179,SETA!$A$2:$BB$840,AG$13,FALSE),"")</f>
        <v/>
      </c>
      <c r="AH179" s="81" t="str">
        <f>IFERROR(VLOOKUP($A179,SETA!$A$2:$BB$840,AH$13,FALSE),"")</f>
        <v/>
      </c>
      <c r="AI179" s="81" t="str">
        <f>IFERROR(VLOOKUP($A179,SETA!$A$2:$BB$840,AI$13,FALSE),"")</f>
        <v/>
      </c>
      <c r="AJ179" s="81" t="str">
        <f>IFERROR(VLOOKUP($A179,SETA!$A$2:$BB$840,AJ$13,FALSE),"")</f>
        <v/>
      </c>
      <c r="AK179" s="81" t="str">
        <f>IFERROR(VLOOKUP($A179,SETA!$A$2:$BB$840,AK$13,FALSE),"")</f>
        <v/>
      </c>
      <c r="AL179" s="81" t="str">
        <f>IFERROR(VLOOKUP($A179,SETA!$A$2:$BB$840,AL$13,FALSE),"")</f>
        <v/>
      </c>
      <c r="AM179" s="81" t="str">
        <f>IFERROR(VLOOKUP($A179,SETA!$A$2:$BB$840,AM$13,FALSE),"")</f>
        <v/>
      </c>
      <c r="AN179" s="81" t="str">
        <f>IFERROR(VLOOKUP($A179,SETA!$A$2:$BB$840,AN$13,FALSE),"")</f>
        <v/>
      </c>
      <c r="AO179" s="81" t="str">
        <f>IFERROR(VLOOKUP($A179,SETA!$A$2:$BB$840,AO$13,FALSE),"")</f>
        <v/>
      </c>
      <c r="AP179" s="81" t="str">
        <f>IFERROR(VLOOKUP($A179,SETA!$A$2:$BB$840,AP$13,FALSE),"")</f>
        <v/>
      </c>
      <c r="AQ179" s="81" t="str">
        <f>IFERROR(VLOOKUP($A179,SETA!$A$2:$BB$840,AQ$13,FALSE),"")</f>
        <v/>
      </c>
      <c r="AR179" s="82" t="str">
        <f>IFERROR(VLOOKUP($A179,SETA!$A$2:$BB$840,AR$13,FALSE),"")</f>
        <v/>
      </c>
      <c r="AS179" s="81" t="str">
        <f>IFERROR(VLOOKUP($A179,SETA!$A$2:$BB$840,AS$13,FALSE),"")</f>
        <v/>
      </c>
      <c r="AW179">
        <f t="shared" si="48"/>
        <v>0</v>
      </c>
    </row>
    <row r="180" spans="2:49" x14ac:dyDescent="0.25">
      <c r="B180" s="81" t="str">
        <f>IFERROR(VLOOKUP($A180,SETA!$A$2:$BB$840,B$13,FALSE),"")</f>
        <v/>
      </c>
      <c r="C180" s="81" t="str">
        <f>IFERROR(VLOOKUP($A180,SETA!$A$2:$BB$840,C$13,FALSE),"")</f>
        <v/>
      </c>
      <c r="D180" s="81" t="str">
        <f>IFERROR(VLOOKUP($A180,SETA!$A$2:$BB$840,D$13,FALSE),"")</f>
        <v/>
      </c>
      <c r="E180" s="131"/>
      <c r="F180" s="132"/>
      <c r="G180" s="132"/>
      <c r="H180" s="133"/>
      <c r="I180" s="133"/>
      <c r="J180" s="118"/>
      <c r="K180" s="121"/>
      <c r="L180" s="122"/>
      <c r="M180" s="122"/>
      <c r="N180" s="67"/>
      <c r="O180" s="67"/>
      <c r="P180" s="117"/>
      <c r="Q180" s="99" t="str">
        <f t="shared" si="50"/>
        <v/>
      </c>
      <c r="R180" s="100" t="str">
        <f t="shared" si="51"/>
        <v/>
      </c>
      <c r="S180" s="100" t="str">
        <f t="shared" si="52"/>
        <v/>
      </c>
      <c r="T180" s="100" t="str">
        <f t="shared" si="53"/>
        <v/>
      </c>
      <c r="U180" s="100" t="str">
        <f t="shared" si="54"/>
        <v/>
      </c>
      <c r="V180" s="101" t="str">
        <f t="shared" si="55"/>
        <v/>
      </c>
      <c r="W180" s="95" t="str">
        <f t="shared" si="42"/>
        <v/>
      </c>
      <c r="X180" s="95" t="str">
        <f t="shared" si="43"/>
        <v/>
      </c>
      <c r="Y180" s="95" t="str">
        <f t="shared" si="44"/>
        <v/>
      </c>
      <c r="Z180" s="95" t="str">
        <f t="shared" si="45"/>
        <v/>
      </c>
      <c r="AA180" s="95" t="str">
        <f t="shared" si="46"/>
        <v/>
      </c>
      <c r="AB180" s="95" t="str">
        <f t="shared" si="47"/>
        <v/>
      </c>
      <c r="AC180" s="95" t="str">
        <f>IFERROR(VLOOKUP($A180,SETA!$A$2:$BB$840,AC$13,FALSE),"")</f>
        <v/>
      </c>
      <c r="AD180" s="95" t="str">
        <f>IFERROR(VLOOKUP($A180,SETA!$A$2:$BB$840,AD$13,FALSE),"")</f>
        <v/>
      </c>
      <c r="AE180" s="95" t="str">
        <f>IFERROR(VLOOKUP($A180,SETA!$A$2:$BB$840,AE$13,FALSE),"")</f>
        <v/>
      </c>
      <c r="AF180" s="81" t="str">
        <f>IFERROR(VLOOKUP($A180,SETA!$A$2:$BB$840,AF$13,FALSE),"")</f>
        <v/>
      </c>
      <c r="AG180" s="81" t="str">
        <f>IFERROR(VLOOKUP($A180,SETA!$A$2:$BB$840,AG$13,FALSE),"")</f>
        <v/>
      </c>
      <c r="AH180" s="81" t="str">
        <f>IFERROR(VLOOKUP($A180,SETA!$A$2:$BB$840,AH$13,FALSE),"")</f>
        <v/>
      </c>
      <c r="AI180" s="81" t="str">
        <f>IFERROR(VLOOKUP($A180,SETA!$A$2:$BB$840,AI$13,FALSE),"")</f>
        <v/>
      </c>
      <c r="AJ180" s="81" t="str">
        <f>IFERROR(VLOOKUP($A180,SETA!$A$2:$BB$840,AJ$13,FALSE),"")</f>
        <v/>
      </c>
      <c r="AK180" s="81" t="str">
        <f>IFERROR(VLOOKUP($A180,SETA!$A$2:$BB$840,AK$13,FALSE),"")</f>
        <v/>
      </c>
      <c r="AL180" s="81" t="str">
        <f>IFERROR(VLOOKUP($A180,SETA!$A$2:$BB$840,AL$13,FALSE),"")</f>
        <v/>
      </c>
      <c r="AM180" s="81" t="str">
        <f>IFERROR(VLOOKUP($A180,SETA!$A$2:$BB$840,AM$13,FALSE),"")</f>
        <v/>
      </c>
      <c r="AN180" s="81" t="str">
        <f>IFERROR(VLOOKUP($A180,SETA!$A$2:$BB$840,AN$13,FALSE),"")</f>
        <v/>
      </c>
      <c r="AO180" s="81" t="str">
        <f>IFERROR(VLOOKUP($A180,SETA!$A$2:$BB$840,AO$13,FALSE),"")</f>
        <v/>
      </c>
      <c r="AP180" s="81" t="str">
        <f>IFERROR(VLOOKUP($A180,SETA!$A$2:$BB$840,AP$13,FALSE),"")</f>
        <v/>
      </c>
      <c r="AQ180" s="81" t="str">
        <f>IFERROR(VLOOKUP($A180,SETA!$A$2:$BB$840,AQ$13,FALSE),"")</f>
        <v/>
      </c>
      <c r="AR180" s="82" t="str">
        <f>IFERROR(VLOOKUP($A180,SETA!$A$2:$BB$840,AR$13,FALSE),"")</f>
        <v/>
      </c>
      <c r="AS180" s="81" t="str">
        <f>IFERROR(VLOOKUP($A180,SETA!$A$2:$BB$840,AS$13,FALSE),"")</f>
        <v/>
      </c>
      <c r="AW180">
        <f t="shared" si="48"/>
        <v>0</v>
      </c>
    </row>
    <row r="181" spans="2:49" x14ac:dyDescent="0.25">
      <c r="B181" s="81" t="str">
        <f>IFERROR(VLOOKUP($A181,SETA!$A$2:$BB$840,B$13,FALSE),"")</f>
        <v/>
      </c>
      <c r="C181" s="81" t="str">
        <f>IFERROR(VLOOKUP($A181,SETA!$A$2:$BB$840,C$13,FALSE),"")</f>
        <v/>
      </c>
      <c r="D181" s="81" t="str">
        <f>IFERROR(VLOOKUP($A181,SETA!$A$2:$BB$840,D$13,FALSE),"")</f>
        <v/>
      </c>
      <c r="E181" s="131"/>
      <c r="F181" s="132"/>
      <c r="G181" s="132"/>
      <c r="H181" s="133"/>
      <c r="I181" s="133"/>
      <c r="J181" s="118"/>
      <c r="K181" s="121"/>
      <c r="L181" s="122"/>
      <c r="M181" s="122"/>
      <c r="N181" s="67"/>
      <c r="O181" s="67"/>
      <c r="P181" s="117"/>
      <c r="Q181" s="99" t="str">
        <f t="shared" si="50"/>
        <v/>
      </c>
      <c r="R181" s="100" t="str">
        <f t="shared" si="51"/>
        <v/>
      </c>
      <c r="S181" s="100" t="str">
        <f t="shared" si="52"/>
        <v/>
      </c>
      <c r="T181" s="100" t="str">
        <f t="shared" si="53"/>
        <v/>
      </c>
      <c r="U181" s="100" t="str">
        <f t="shared" si="54"/>
        <v/>
      </c>
      <c r="V181" s="101" t="str">
        <f t="shared" si="55"/>
        <v/>
      </c>
      <c r="W181" s="95" t="str">
        <f t="shared" si="42"/>
        <v/>
      </c>
      <c r="X181" s="95" t="str">
        <f t="shared" si="43"/>
        <v/>
      </c>
      <c r="Y181" s="95" t="str">
        <f t="shared" si="44"/>
        <v/>
      </c>
      <c r="Z181" s="95" t="str">
        <f t="shared" si="45"/>
        <v/>
      </c>
      <c r="AA181" s="95" t="str">
        <f t="shared" si="46"/>
        <v/>
      </c>
      <c r="AB181" s="95" t="str">
        <f t="shared" si="47"/>
        <v/>
      </c>
      <c r="AC181" s="95" t="str">
        <f>IFERROR(VLOOKUP($A181,SETA!$A$2:$BB$840,AC$13,FALSE),"")</f>
        <v/>
      </c>
      <c r="AD181" s="95" t="str">
        <f>IFERROR(VLOOKUP($A181,SETA!$A$2:$BB$840,AD$13,FALSE),"")</f>
        <v/>
      </c>
      <c r="AE181" s="95" t="str">
        <f>IFERROR(VLOOKUP($A181,SETA!$A$2:$BB$840,AE$13,FALSE),"")</f>
        <v/>
      </c>
      <c r="AF181" s="81" t="str">
        <f>IFERROR(VLOOKUP($A181,SETA!$A$2:$BB$840,AF$13,FALSE),"")</f>
        <v/>
      </c>
      <c r="AG181" s="81" t="str">
        <f>IFERROR(VLOOKUP($A181,SETA!$A$2:$BB$840,AG$13,FALSE),"")</f>
        <v/>
      </c>
      <c r="AH181" s="81" t="str">
        <f>IFERROR(VLOOKUP($A181,SETA!$A$2:$BB$840,AH$13,FALSE),"")</f>
        <v/>
      </c>
      <c r="AI181" s="81" t="str">
        <f>IFERROR(VLOOKUP($A181,SETA!$A$2:$BB$840,AI$13,FALSE),"")</f>
        <v/>
      </c>
      <c r="AJ181" s="81" t="str">
        <f>IFERROR(VLOOKUP($A181,SETA!$A$2:$BB$840,AJ$13,FALSE),"")</f>
        <v/>
      </c>
      <c r="AK181" s="81" t="str">
        <f>IFERROR(VLOOKUP($A181,SETA!$A$2:$BB$840,AK$13,FALSE),"")</f>
        <v/>
      </c>
      <c r="AL181" s="81" t="str">
        <f>IFERROR(VLOOKUP($A181,SETA!$A$2:$BB$840,AL$13,FALSE),"")</f>
        <v/>
      </c>
      <c r="AM181" s="81" t="str">
        <f>IFERROR(VLOOKUP($A181,SETA!$A$2:$BB$840,AM$13,FALSE),"")</f>
        <v/>
      </c>
      <c r="AN181" s="81" t="str">
        <f>IFERROR(VLOOKUP($A181,SETA!$A$2:$BB$840,AN$13,FALSE),"")</f>
        <v/>
      </c>
      <c r="AO181" s="81" t="str">
        <f>IFERROR(VLOOKUP($A181,SETA!$A$2:$BB$840,AO$13,FALSE),"")</f>
        <v/>
      </c>
      <c r="AP181" s="81" t="str">
        <f>IFERROR(VLOOKUP($A181,SETA!$A$2:$BB$840,AP$13,FALSE),"")</f>
        <v/>
      </c>
      <c r="AQ181" s="81" t="str">
        <f>IFERROR(VLOOKUP($A181,SETA!$A$2:$BB$840,AQ$13,FALSE),"")</f>
        <v/>
      </c>
      <c r="AR181" s="82" t="str">
        <f>IFERROR(VLOOKUP($A181,SETA!$A$2:$BB$840,AR$13,FALSE),"")</f>
        <v/>
      </c>
      <c r="AS181" s="81" t="str">
        <f>IFERROR(VLOOKUP($A181,SETA!$A$2:$BB$840,AS$13,FALSE),"")</f>
        <v/>
      </c>
      <c r="AW181">
        <f t="shared" si="48"/>
        <v>0</v>
      </c>
    </row>
    <row r="182" spans="2:49" x14ac:dyDescent="0.25">
      <c r="B182" s="81" t="str">
        <f>IFERROR(VLOOKUP($A182,SETA!$A$2:$BB$840,B$13,FALSE),"")</f>
        <v/>
      </c>
      <c r="C182" s="81" t="str">
        <f>IFERROR(VLOOKUP($A182,SETA!$A$2:$BB$840,C$13,FALSE),"")</f>
        <v/>
      </c>
      <c r="D182" s="81" t="str">
        <f>IFERROR(VLOOKUP($A182,SETA!$A$2:$BB$840,D$13,FALSE),"")</f>
        <v/>
      </c>
      <c r="E182" s="131"/>
      <c r="F182" s="132"/>
      <c r="G182" s="132"/>
      <c r="H182" s="133"/>
      <c r="I182" s="133"/>
      <c r="J182" s="118"/>
      <c r="K182" s="121"/>
      <c r="L182" s="122"/>
      <c r="M182" s="122"/>
      <c r="N182" s="67"/>
      <c r="O182" s="67"/>
      <c r="P182" s="117"/>
      <c r="Q182" s="99" t="str">
        <f t="shared" si="50"/>
        <v/>
      </c>
      <c r="R182" s="100" t="str">
        <f t="shared" si="51"/>
        <v/>
      </c>
      <c r="S182" s="100" t="str">
        <f t="shared" si="52"/>
        <v/>
      </c>
      <c r="T182" s="100" t="str">
        <f t="shared" si="53"/>
        <v/>
      </c>
      <c r="U182" s="100" t="str">
        <f t="shared" si="54"/>
        <v/>
      </c>
      <c r="V182" s="101" t="str">
        <f t="shared" si="55"/>
        <v/>
      </c>
      <c r="W182" s="95" t="str">
        <f t="shared" si="42"/>
        <v/>
      </c>
      <c r="X182" s="95" t="str">
        <f t="shared" si="43"/>
        <v/>
      </c>
      <c r="Y182" s="95" t="str">
        <f t="shared" si="44"/>
        <v/>
      </c>
      <c r="Z182" s="95" t="str">
        <f t="shared" si="45"/>
        <v/>
      </c>
      <c r="AA182" s="95" t="str">
        <f t="shared" si="46"/>
        <v/>
      </c>
      <c r="AB182" s="95" t="str">
        <f t="shared" si="47"/>
        <v/>
      </c>
      <c r="AC182" s="95" t="str">
        <f>IFERROR(VLOOKUP($A182,SETA!$A$2:$BB$840,AC$13,FALSE),"")</f>
        <v/>
      </c>
      <c r="AD182" s="95" t="str">
        <f>IFERROR(VLOOKUP($A182,SETA!$A$2:$BB$840,AD$13,FALSE),"")</f>
        <v/>
      </c>
      <c r="AE182" s="95" t="str">
        <f>IFERROR(VLOOKUP($A182,SETA!$A$2:$BB$840,AE$13,FALSE),"")</f>
        <v/>
      </c>
      <c r="AF182" s="81" t="str">
        <f>IFERROR(VLOOKUP($A182,SETA!$A$2:$BB$840,AF$13,FALSE),"")</f>
        <v/>
      </c>
      <c r="AG182" s="81" t="str">
        <f>IFERROR(VLOOKUP($A182,SETA!$A$2:$BB$840,AG$13,FALSE),"")</f>
        <v/>
      </c>
      <c r="AH182" s="81" t="str">
        <f>IFERROR(VLOOKUP($A182,SETA!$A$2:$BB$840,AH$13,FALSE),"")</f>
        <v/>
      </c>
      <c r="AI182" s="81" t="str">
        <f>IFERROR(VLOOKUP($A182,SETA!$A$2:$BB$840,AI$13,FALSE),"")</f>
        <v/>
      </c>
      <c r="AJ182" s="81" t="str">
        <f>IFERROR(VLOOKUP($A182,SETA!$A$2:$BB$840,AJ$13,FALSE),"")</f>
        <v/>
      </c>
      <c r="AK182" s="81" t="str">
        <f>IFERROR(VLOOKUP($A182,SETA!$A$2:$BB$840,AK$13,FALSE),"")</f>
        <v/>
      </c>
      <c r="AL182" s="81" t="str">
        <f>IFERROR(VLOOKUP($A182,SETA!$A$2:$BB$840,AL$13,FALSE),"")</f>
        <v/>
      </c>
      <c r="AM182" s="81" t="str">
        <f>IFERROR(VLOOKUP($A182,SETA!$A$2:$BB$840,AM$13,FALSE),"")</f>
        <v/>
      </c>
      <c r="AN182" s="81" t="str">
        <f>IFERROR(VLOOKUP($A182,SETA!$A$2:$BB$840,AN$13,FALSE),"")</f>
        <v/>
      </c>
      <c r="AO182" s="81" t="str">
        <f>IFERROR(VLOOKUP($A182,SETA!$A$2:$BB$840,AO$13,FALSE),"")</f>
        <v/>
      </c>
      <c r="AP182" s="81" t="str">
        <f>IFERROR(VLOOKUP($A182,SETA!$A$2:$BB$840,AP$13,FALSE),"")</f>
        <v/>
      </c>
      <c r="AQ182" s="81" t="str">
        <f>IFERROR(VLOOKUP($A182,SETA!$A$2:$BB$840,AQ$13,FALSE),"")</f>
        <v/>
      </c>
      <c r="AR182" s="82" t="str">
        <f>IFERROR(VLOOKUP($A182,SETA!$A$2:$BB$840,AR$13,FALSE),"")</f>
        <v/>
      </c>
      <c r="AS182" s="81" t="str">
        <f>IFERROR(VLOOKUP($A182,SETA!$A$2:$BB$840,AS$13,FALSE),"")</f>
        <v/>
      </c>
      <c r="AW182">
        <f t="shared" si="48"/>
        <v>0</v>
      </c>
    </row>
    <row r="183" spans="2:49" x14ac:dyDescent="0.25">
      <c r="B183" s="81" t="str">
        <f>IFERROR(VLOOKUP($A183,SETA!$A$2:$BB$840,B$13,FALSE),"")</f>
        <v/>
      </c>
      <c r="C183" s="81" t="str">
        <f>IFERROR(VLOOKUP($A183,SETA!$A$2:$BB$840,C$13,FALSE),"")</f>
        <v/>
      </c>
      <c r="D183" s="81" t="str">
        <f>IFERROR(VLOOKUP($A183,SETA!$A$2:$BB$840,D$13,FALSE),"")</f>
        <v/>
      </c>
      <c r="E183" s="131"/>
      <c r="F183" s="132"/>
      <c r="G183" s="132"/>
      <c r="H183" s="133"/>
      <c r="I183" s="133"/>
      <c r="J183" s="118"/>
      <c r="K183" s="121"/>
      <c r="L183" s="122"/>
      <c r="M183" s="122"/>
      <c r="N183" s="67"/>
      <c r="O183" s="67"/>
      <c r="P183" s="117"/>
      <c r="Q183" s="99" t="str">
        <f t="shared" si="50"/>
        <v/>
      </c>
      <c r="R183" s="100" t="str">
        <f t="shared" si="51"/>
        <v/>
      </c>
      <c r="S183" s="100" t="str">
        <f t="shared" si="52"/>
        <v/>
      </c>
      <c r="T183" s="100" t="str">
        <f t="shared" si="53"/>
        <v/>
      </c>
      <c r="U183" s="100" t="str">
        <f t="shared" si="54"/>
        <v/>
      </c>
      <c r="V183" s="101" t="str">
        <f t="shared" si="55"/>
        <v/>
      </c>
      <c r="W183" s="95" t="str">
        <f t="shared" si="42"/>
        <v/>
      </c>
      <c r="X183" s="95" t="str">
        <f t="shared" si="43"/>
        <v/>
      </c>
      <c r="Y183" s="95" t="str">
        <f t="shared" si="44"/>
        <v/>
      </c>
      <c r="Z183" s="95" t="str">
        <f t="shared" si="45"/>
        <v/>
      </c>
      <c r="AA183" s="95" t="str">
        <f t="shared" si="46"/>
        <v/>
      </c>
      <c r="AB183" s="95" t="str">
        <f t="shared" si="47"/>
        <v/>
      </c>
      <c r="AC183" s="95" t="str">
        <f>IFERROR(VLOOKUP($A183,SETA!$A$2:$BB$840,AC$13,FALSE),"")</f>
        <v/>
      </c>
      <c r="AD183" s="95" t="str">
        <f>IFERROR(VLOOKUP($A183,SETA!$A$2:$BB$840,AD$13,FALSE),"")</f>
        <v/>
      </c>
      <c r="AE183" s="95" t="str">
        <f>IFERROR(VLOOKUP($A183,SETA!$A$2:$BB$840,AE$13,FALSE),"")</f>
        <v/>
      </c>
      <c r="AF183" s="81" t="str">
        <f>IFERROR(VLOOKUP($A183,SETA!$A$2:$BB$840,AF$13,FALSE),"")</f>
        <v/>
      </c>
      <c r="AG183" s="81" t="str">
        <f>IFERROR(VLOOKUP($A183,SETA!$A$2:$BB$840,AG$13,FALSE),"")</f>
        <v/>
      </c>
      <c r="AH183" s="81" t="str">
        <f>IFERROR(VLOOKUP($A183,SETA!$A$2:$BB$840,AH$13,FALSE),"")</f>
        <v/>
      </c>
      <c r="AI183" s="81" t="str">
        <f>IFERROR(VLOOKUP($A183,SETA!$A$2:$BB$840,AI$13,FALSE),"")</f>
        <v/>
      </c>
      <c r="AJ183" s="81" t="str">
        <f>IFERROR(VLOOKUP($A183,SETA!$A$2:$BB$840,AJ$13,FALSE),"")</f>
        <v/>
      </c>
      <c r="AK183" s="81" t="str">
        <f>IFERROR(VLOOKUP($A183,SETA!$A$2:$BB$840,AK$13,FALSE),"")</f>
        <v/>
      </c>
      <c r="AL183" s="81" t="str">
        <f>IFERROR(VLOOKUP($A183,SETA!$A$2:$BB$840,AL$13,FALSE),"")</f>
        <v/>
      </c>
      <c r="AM183" s="81" t="str">
        <f>IFERROR(VLOOKUP($A183,SETA!$A$2:$BB$840,AM$13,FALSE),"")</f>
        <v/>
      </c>
      <c r="AN183" s="81" t="str">
        <f>IFERROR(VLOOKUP($A183,SETA!$A$2:$BB$840,AN$13,FALSE),"")</f>
        <v/>
      </c>
      <c r="AO183" s="81" t="str">
        <f>IFERROR(VLOOKUP($A183,SETA!$A$2:$BB$840,AO$13,FALSE),"")</f>
        <v/>
      </c>
      <c r="AP183" s="81" t="str">
        <f>IFERROR(VLOOKUP($A183,SETA!$A$2:$BB$840,AP$13,FALSE),"")</f>
        <v/>
      </c>
      <c r="AQ183" s="81" t="str">
        <f>IFERROR(VLOOKUP($A183,SETA!$A$2:$BB$840,AQ$13,FALSE),"")</f>
        <v/>
      </c>
      <c r="AR183" s="82" t="str">
        <f>IFERROR(VLOOKUP($A183,SETA!$A$2:$BB$840,AR$13,FALSE),"")</f>
        <v/>
      </c>
      <c r="AS183" s="81" t="str">
        <f>IFERROR(VLOOKUP($A183,SETA!$A$2:$BB$840,AS$13,FALSE),"")</f>
        <v/>
      </c>
      <c r="AW183">
        <f t="shared" si="48"/>
        <v>0</v>
      </c>
    </row>
    <row r="184" spans="2:49" x14ac:dyDescent="0.25">
      <c r="B184" s="81" t="str">
        <f>IFERROR(VLOOKUP($A184,SETA!$A$2:$BB$840,B$13,FALSE),"")</f>
        <v/>
      </c>
      <c r="C184" s="81" t="str">
        <f>IFERROR(VLOOKUP($A184,SETA!$A$2:$BB$840,C$13,FALSE),"")</f>
        <v/>
      </c>
      <c r="D184" s="81" t="str">
        <f>IFERROR(VLOOKUP($A184,SETA!$A$2:$BB$840,D$13,FALSE),"")</f>
        <v/>
      </c>
      <c r="E184" s="131"/>
      <c r="F184" s="132"/>
      <c r="G184" s="132"/>
      <c r="H184" s="133"/>
      <c r="I184" s="133"/>
      <c r="J184" s="118"/>
      <c r="K184" s="121"/>
      <c r="L184" s="122"/>
      <c r="M184" s="122"/>
      <c r="N184" s="67"/>
      <c r="O184" s="67"/>
      <c r="P184" s="117"/>
      <c r="Q184" s="99" t="str">
        <f t="shared" si="50"/>
        <v/>
      </c>
      <c r="R184" s="100" t="str">
        <f t="shared" si="51"/>
        <v/>
      </c>
      <c r="S184" s="100" t="str">
        <f t="shared" si="52"/>
        <v/>
      </c>
      <c r="T184" s="100" t="str">
        <f t="shared" si="53"/>
        <v/>
      </c>
      <c r="U184" s="100" t="str">
        <f t="shared" si="54"/>
        <v/>
      </c>
      <c r="V184" s="101" t="str">
        <f t="shared" si="55"/>
        <v/>
      </c>
      <c r="W184" s="95" t="str">
        <f t="shared" si="42"/>
        <v/>
      </c>
      <c r="X184" s="95" t="str">
        <f t="shared" si="43"/>
        <v/>
      </c>
      <c r="Y184" s="95" t="str">
        <f t="shared" si="44"/>
        <v/>
      </c>
      <c r="Z184" s="95" t="str">
        <f t="shared" si="45"/>
        <v/>
      </c>
      <c r="AA184" s="95" t="str">
        <f t="shared" si="46"/>
        <v/>
      </c>
      <c r="AB184" s="95" t="str">
        <f t="shared" si="47"/>
        <v/>
      </c>
      <c r="AC184" s="95" t="str">
        <f>IFERROR(VLOOKUP($A184,SETA!$A$2:$BB$840,AC$13,FALSE),"")</f>
        <v/>
      </c>
      <c r="AD184" s="95" t="str">
        <f>IFERROR(VLOOKUP($A184,SETA!$A$2:$BB$840,AD$13,FALSE),"")</f>
        <v/>
      </c>
      <c r="AE184" s="95" t="str">
        <f>IFERROR(VLOOKUP($A184,SETA!$A$2:$BB$840,AE$13,FALSE),"")</f>
        <v/>
      </c>
      <c r="AF184" s="81" t="str">
        <f>IFERROR(VLOOKUP($A184,SETA!$A$2:$BB$840,AF$13,FALSE),"")</f>
        <v/>
      </c>
      <c r="AG184" s="81" t="str">
        <f>IFERROR(VLOOKUP($A184,SETA!$A$2:$BB$840,AG$13,FALSE),"")</f>
        <v/>
      </c>
      <c r="AH184" s="81" t="str">
        <f>IFERROR(VLOOKUP($A184,SETA!$A$2:$BB$840,AH$13,FALSE),"")</f>
        <v/>
      </c>
      <c r="AI184" s="81" t="str">
        <f>IFERROR(VLOOKUP($A184,SETA!$A$2:$BB$840,AI$13,FALSE),"")</f>
        <v/>
      </c>
      <c r="AJ184" s="81" t="str">
        <f>IFERROR(VLOOKUP($A184,SETA!$A$2:$BB$840,AJ$13,FALSE),"")</f>
        <v/>
      </c>
      <c r="AK184" s="81" t="str">
        <f>IFERROR(VLOOKUP($A184,SETA!$A$2:$BB$840,AK$13,FALSE),"")</f>
        <v/>
      </c>
      <c r="AL184" s="81" t="str">
        <f>IFERROR(VLOOKUP($A184,SETA!$A$2:$BB$840,AL$13,FALSE),"")</f>
        <v/>
      </c>
      <c r="AM184" s="81" t="str">
        <f>IFERROR(VLOOKUP($A184,SETA!$A$2:$BB$840,AM$13,FALSE),"")</f>
        <v/>
      </c>
      <c r="AN184" s="81" t="str">
        <f>IFERROR(VLOOKUP($A184,SETA!$A$2:$BB$840,AN$13,FALSE),"")</f>
        <v/>
      </c>
      <c r="AO184" s="81" t="str">
        <f>IFERROR(VLOOKUP($A184,SETA!$A$2:$BB$840,AO$13,FALSE),"")</f>
        <v/>
      </c>
      <c r="AP184" s="81" t="str">
        <f>IFERROR(VLOOKUP($A184,SETA!$A$2:$BB$840,AP$13,FALSE),"")</f>
        <v/>
      </c>
      <c r="AQ184" s="81" t="str">
        <f>IFERROR(VLOOKUP($A184,SETA!$A$2:$BB$840,AQ$13,FALSE),"")</f>
        <v/>
      </c>
      <c r="AR184" s="82" t="str">
        <f>IFERROR(VLOOKUP($A184,SETA!$A$2:$BB$840,AR$13,FALSE),"")</f>
        <v/>
      </c>
      <c r="AS184" s="81" t="str">
        <f>IFERROR(VLOOKUP($A184,SETA!$A$2:$BB$840,AS$13,FALSE),"")</f>
        <v/>
      </c>
      <c r="AW184">
        <f t="shared" si="48"/>
        <v>0</v>
      </c>
    </row>
    <row r="185" spans="2:49" x14ac:dyDescent="0.25">
      <c r="B185" s="81" t="str">
        <f>IFERROR(VLOOKUP($A185,SETA!$A$2:$BB$840,B$13,FALSE),"")</f>
        <v/>
      </c>
      <c r="C185" s="81" t="str">
        <f>IFERROR(VLOOKUP($A185,SETA!$A$2:$BB$840,C$13,FALSE),"")</f>
        <v/>
      </c>
      <c r="D185" s="81" t="str">
        <f>IFERROR(VLOOKUP($A185,SETA!$A$2:$BB$840,D$13,FALSE),"")</f>
        <v/>
      </c>
      <c r="E185" s="131"/>
      <c r="F185" s="132"/>
      <c r="G185" s="132"/>
      <c r="H185" s="133"/>
      <c r="I185" s="133"/>
      <c r="J185" s="118"/>
      <c r="K185" s="121"/>
      <c r="L185" s="122"/>
      <c r="M185" s="122"/>
      <c r="N185" s="67"/>
      <c r="O185" s="67"/>
      <c r="P185" s="117"/>
      <c r="Q185" s="99" t="str">
        <f t="shared" si="50"/>
        <v/>
      </c>
      <c r="R185" s="100" t="str">
        <f t="shared" si="51"/>
        <v/>
      </c>
      <c r="S185" s="100" t="str">
        <f t="shared" si="52"/>
        <v/>
      </c>
      <c r="T185" s="100" t="str">
        <f t="shared" si="53"/>
        <v/>
      </c>
      <c r="U185" s="100" t="str">
        <f t="shared" si="54"/>
        <v/>
      </c>
      <c r="V185" s="101" t="str">
        <f t="shared" si="55"/>
        <v/>
      </c>
      <c r="W185" s="95" t="str">
        <f t="shared" si="42"/>
        <v/>
      </c>
      <c r="X185" s="95" t="str">
        <f t="shared" si="43"/>
        <v/>
      </c>
      <c r="Y185" s="95" t="str">
        <f t="shared" si="44"/>
        <v/>
      </c>
      <c r="Z185" s="95" t="str">
        <f t="shared" si="45"/>
        <v/>
      </c>
      <c r="AA185" s="95" t="str">
        <f t="shared" si="46"/>
        <v/>
      </c>
      <c r="AB185" s="95" t="str">
        <f t="shared" si="47"/>
        <v/>
      </c>
      <c r="AC185" s="95" t="str">
        <f>IFERROR(VLOOKUP($A185,SETA!$A$2:$BB$840,AC$13,FALSE),"")</f>
        <v/>
      </c>
      <c r="AD185" s="95" t="str">
        <f>IFERROR(VLOOKUP($A185,SETA!$A$2:$BB$840,AD$13,FALSE),"")</f>
        <v/>
      </c>
      <c r="AE185" s="95" t="str">
        <f>IFERROR(VLOOKUP($A185,SETA!$A$2:$BB$840,AE$13,FALSE),"")</f>
        <v/>
      </c>
      <c r="AF185" s="81" t="str">
        <f>IFERROR(VLOOKUP($A185,SETA!$A$2:$BB$840,AF$13,FALSE),"")</f>
        <v/>
      </c>
      <c r="AG185" s="81" t="str">
        <f>IFERROR(VLOOKUP($A185,SETA!$A$2:$BB$840,AG$13,FALSE),"")</f>
        <v/>
      </c>
      <c r="AH185" s="81" t="str">
        <f>IFERROR(VLOOKUP($A185,SETA!$A$2:$BB$840,AH$13,FALSE),"")</f>
        <v/>
      </c>
      <c r="AI185" s="81" t="str">
        <f>IFERROR(VLOOKUP($A185,SETA!$A$2:$BB$840,AI$13,FALSE),"")</f>
        <v/>
      </c>
      <c r="AJ185" s="81" t="str">
        <f>IFERROR(VLOOKUP($A185,SETA!$A$2:$BB$840,AJ$13,FALSE),"")</f>
        <v/>
      </c>
      <c r="AK185" s="81" t="str">
        <f>IFERROR(VLOOKUP($A185,SETA!$A$2:$BB$840,AK$13,FALSE),"")</f>
        <v/>
      </c>
      <c r="AL185" s="81" t="str">
        <f>IFERROR(VLOOKUP($A185,SETA!$A$2:$BB$840,AL$13,FALSE),"")</f>
        <v/>
      </c>
      <c r="AM185" s="81" t="str">
        <f>IFERROR(VLOOKUP($A185,SETA!$A$2:$BB$840,AM$13,FALSE),"")</f>
        <v/>
      </c>
      <c r="AN185" s="81" t="str">
        <f>IFERROR(VLOOKUP($A185,SETA!$A$2:$BB$840,AN$13,FALSE),"")</f>
        <v/>
      </c>
      <c r="AO185" s="81" t="str">
        <f>IFERROR(VLOOKUP($A185,SETA!$A$2:$BB$840,AO$13,FALSE),"")</f>
        <v/>
      </c>
      <c r="AP185" s="81" t="str">
        <f>IFERROR(VLOOKUP($A185,SETA!$A$2:$BB$840,AP$13,FALSE),"")</f>
        <v/>
      </c>
      <c r="AQ185" s="81" t="str">
        <f>IFERROR(VLOOKUP($A185,SETA!$A$2:$BB$840,AQ$13,FALSE),"")</f>
        <v/>
      </c>
      <c r="AR185" s="82" t="str">
        <f>IFERROR(VLOOKUP($A185,SETA!$A$2:$BB$840,AR$13,FALSE),"")</f>
        <v/>
      </c>
      <c r="AS185" s="81" t="str">
        <f>IFERROR(VLOOKUP($A185,SETA!$A$2:$BB$840,AS$13,FALSE),"")</f>
        <v/>
      </c>
      <c r="AW185">
        <f t="shared" si="48"/>
        <v>0</v>
      </c>
    </row>
    <row r="186" spans="2:49" x14ac:dyDescent="0.25">
      <c r="B186" s="81" t="str">
        <f>IFERROR(VLOOKUP($A186,SETA!$A$2:$BB$840,B$13,FALSE),"")</f>
        <v/>
      </c>
      <c r="C186" s="81" t="str">
        <f>IFERROR(VLOOKUP($A186,SETA!$A$2:$BB$840,C$13,FALSE),"")</f>
        <v/>
      </c>
      <c r="D186" s="81" t="str">
        <f>IFERROR(VLOOKUP($A186,SETA!$A$2:$BB$840,D$13,FALSE),"")</f>
        <v/>
      </c>
      <c r="E186" s="131"/>
      <c r="F186" s="132"/>
      <c r="G186" s="132"/>
      <c r="H186" s="133"/>
      <c r="I186" s="133"/>
      <c r="J186" s="118"/>
      <c r="K186" s="121"/>
      <c r="L186" s="122"/>
      <c r="M186" s="122"/>
      <c r="N186" s="67"/>
      <c r="O186" s="67"/>
      <c r="P186" s="117"/>
      <c r="Q186" s="99" t="str">
        <f t="shared" si="50"/>
        <v/>
      </c>
      <c r="R186" s="100" t="str">
        <f t="shared" si="51"/>
        <v/>
      </c>
      <c r="S186" s="100" t="str">
        <f t="shared" si="52"/>
        <v/>
      </c>
      <c r="T186" s="100" t="str">
        <f t="shared" si="53"/>
        <v/>
      </c>
      <c r="U186" s="100" t="str">
        <f t="shared" si="54"/>
        <v/>
      </c>
      <c r="V186" s="101" t="str">
        <f t="shared" si="55"/>
        <v/>
      </c>
      <c r="W186" s="95" t="str">
        <f t="shared" si="42"/>
        <v/>
      </c>
      <c r="X186" s="95" t="str">
        <f t="shared" si="43"/>
        <v/>
      </c>
      <c r="Y186" s="95" t="str">
        <f t="shared" si="44"/>
        <v/>
      </c>
      <c r="Z186" s="95" t="str">
        <f t="shared" si="45"/>
        <v/>
      </c>
      <c r="AA186" s="95" t="str">
        <f t="shared" si="46"/>
        <v/>
      </c>
      <c r="AB186" s="95" t="str">
        <f t="shared" si="47"/>
        <v/>
      </c>
      <c r="AC186" s="95" t="str">
        <f>IFERROR(VLOOKUP($A186,SETA!$A$2:$BB$840,AC$13,FALSE),"")</f>
        <v/>
      </c>
      <c r="AD186" s="95" t="str">
        <f>IFERROR(VLOOKUP($A186,SETA!$A$2:$BB$840,AD$13,FALSE),"")</f>
        <v/>
      </c>
      <c r="AE186" s="95" t="str">
        <f>IFERROR(VLOOKUP($A186,SETA!$A$2:$BB$840,AE$13,FALSE),"")</f>
        <v/>
      </c>
      <c r="AF186" s="81" t="str">
        <f>IFERROR(VLOOKUP($A186,SETA!$A$2:$BB$840,AF$13,FALSE),"")</f>
        <v/>
      </c>
      <c r="AG186" s="81" t="str">
        <f>IFERROR(VLOOKUP($A186,SETA!$A$2:$BB$840,AG$13,FALSE),"")</f>
        <v/>
      </c>
      <c r="AH186" s="81" t="str">
        <f>IFERROR(VLOOKUP($A186,SETA!$A$2:$BB$840,AH$13,FALSE),"")</f>
        <v/>
      </c>
      <c r="AI186" s="81" t="str">
        <f>IFERROR(VLOOKUP($A186,SETA!$A$2:$BB$840,AI$13,FALSE),"")</f>
        <v/>
      </c>
      <c r="AJ186" s="81" t="str">
        <f>IFERROR(VLOOKUP($A186,SETA!$A$2:$BB$840,AJ$13,FALSE),"")</f>
        <v/>
      </c>
      <c r="AK186" s="81" t="str">
        <f>IFERROR(VLOOKUP($A186,SETA!$A$2:$BB$840,AK$13,FALSE),"")</f>
        <v/>
      </c>
      <c r="AL186" s="81" t="str">
        <f>IFERROR(VLOOKUP($A186,SETA!$A$2:$BB$840,AL$13,FALSE),"")</f>
        <v/>
      </c>
      <c r="AM186" s="81" t="str">
        <f>IFERROR(VLOOKUP($A186,SETA!$A$2:$BB$840,AM$13,FALSE),"")</f>
        <v/>
      </c>
      <c r="AN186" s="81" t="str">
        <f>IFERROR(VLOOKUP($A186,SETA!$A$2:$BB$840,AN$13,FALSE),"")</f>
        <v/>
      </c>
      <c r="AO186" s="81" t="str">
        <f>IFERROR(VLOOKUP($A186,SETA!$A$2:$BB$840,AO$13,FALSE),"")</f>
        <v/>
      </c>
      <c r="AP186" s="81" t="str">
        <f>IFERROR(VLOOKUP($A186,SETA!$A$2:$BB$840,AP$13,FALSE),"")</f>
        <v/>
      </c>
      <c r="AQ186" s="81" t="str">
        <f>IFERROR(VLOOKUP($A186,SETA!$A$2:$BB$840,AQ$13,FALSE),"")</f>
        <v/>
      </c>
      <c r="AR186" s="82" t="str">
        <f>IFERROR(VLOOKUP($A186,SETA!$A$2:$BB$840,AR$13,FALSE),"")</f>
        <v/>
      </c>
      <c r="AS186" s="81" t="str">
        <f>IFERROR(VLOOKUP($A186,SETA!$A$2:$BB$840,AS$13,FALSE),"")</f>
        <v/>
      </c>
      <c r="AW186">
        <f t="shared" si="48"/>
        <v>0</v>
      </c>
    </row>
    <row r="187" spans="2:49" x14ac:dyDescent="0.25">
      <c r="B187" s="81" t="str">
        <f>IFERROR(VLOOKUP($A187,SETA!$A$2:$BB$840,B$13,FALSE),"")</f>
        <v/>
      </c>
      <c r="C187" s="81" t="str">
        <f>IFERROR(VLOOKUP($A187,SETA!$A$2:$BB$840,C$13,FALSE),"")</f>
        <v/>
      </c>
      <c r="D187" s="81" t="str">
        <f>IFERROR(VLOOKUP($A187,SETA!$A$2:$BB$840,D$13,FALSE),"")</f>
        <v/>
      </c>
      <c r="E187" s="131"/>
      <c r="F187" s="132"/>
      <c r="G187" s="132"/>
      <c r="H187" s="133"/>
      <c r="I187" s="133"/>
      <c r="J187" s="118"/>
      <c r="K187" s="121"/>
      <c r="L187" s="122"/>
      <c r="M187" s="122"/>
      <c r="N187" s="67"/>
      <c r="O187" s="67"/>
      <c r="P187" s="117"/>
      <c r="Q187" s="99" t="str">
        <f t="shared" si="50"/>
        <v/>
      </c>
      <c r="R187" s="100" t="str">
        <f t="shared" si="51"/>
        <v/>
      </c>
      <c r="S187" s="100" t="str">
        <f t="shared" si="52"/>
        <v/>
      </c>
      <c r="T187" s="100" t="str">
        <f t="shared" si="53"/>
        <v/>
      </c>
      <c r="U187" s="100" t="str">
        <f t="shared" si="54"/>
        <v/>
      </c>
      <c r="V187" s="101" t="str">
        <f t="shared" si="55"/>
        <v/>
      </c>
      <c r="W187" s="95" t="str">
        <f t="shared" si="42"/>
        <v/>
      </c>
      <c r="X187" s="95" t="str">
        <f t="shared" si="43"/>
        <v/>
      </c>
      <c r="Y187" s="95" t="str">
        <f t="shared" si="44"/>
        <v/>
      </c>
      <c r="Z187" s="95" t="str">
        <f t="shared" si="45"/>
        <v/>
      </c>
      <c r="AA187" s="95" t="str">
        <f t="shared" si="46"/>
        <v/>
      </c>
      <c r="AB187" s="95" t="str">
        <f t="shared" si="47"/>
        <v/>
      </c>
      <c r="AC187" s="95" t="str">
        <f>IFERROR(VLOOKUP($A187,SETA!$A$2:$BB$840,AC$13,FALSE),"")</f>
        <v/>
      </c>
      <c r="AD187" s="95" t="str">
        <f>IFERROR(VLOOKUP($A187,SETA!$A$2:$BB$840,AD$13,FALSE),"")</f>
        <v/>
      </c>
      <c r="AE187" s="95" t="str">
        <f>IFERROR(VLOOKUP($A187,SETA!$A$2:$BB$840,AE$13,FALSE),"")</f>
        <v/>
      </c>
      <c r="AF187" s="81" t="str">
        <f>IFERROR(VLOOKUP($A187,SETA!$A$2:$BB$840,AF$13,FALSE),"")</f>
        <v/>
      </c>
      <c r="AG187" s="81" t="str">
        <f>IFERROR(VLOOKUP($A187,SETA!$A$2:$BB$840,AG$13,FALSE),"")</f>
        <v/>
      </c>
      <c r="AH187" s="81" t="str">
        <f>IFERROR(VLOOKUP($A187,SETA!$A$2:$BB$840,AH$13,FALSE),"")</f>
        <v/>
      </c>
      <c r="AI187" s="81" t="str">
        <f>IFERROR(VLOOKUP($A187,SETA!$A$2:$BB$840,AI$13,FALSE),"")</f>
        <v/>
      </c>
      <c r="AJ187" s="81" t="str">
        <f>IFERROR(VLOOKUP($A187,SETA!$A$2:$BB$840,AJ$13,FALSE),"")</f>
        <v/>
      </c>
      <c r="AK187" s="81" t="str">
        <f>IFERROR(VLOOKUP($A187,SETA!$A$2:$BB$840,AK$13,FALSE),"")</f>
        <v/>
      </c>
      <c r="AL187" s="81" t="str">
        <f>IFERROR(VLOOKUP($A187,SETA!$A$2:$BB$840,AL$13,FALSE),"")</f>
        <v/>
      </c>
      <c r="AM187" s="81" t="str">
        <f>IFERROR(VLOOKUP($A187,SETA!$A$2:$BB$840,AM$13,FALSE),"")</f>
        <v/>
      </c>
      <c r="AN187" s="81" t="str">
        <f>IFERROR(VLOOKUP($A187,SETA!$A$2:$BB$840,AN$13,FALSE),"")</f>
        <v/>
      </c>
      <c r="AO187" s="81" t="str">
        <f>IFERROR(VLOOKUP($A187,SETA!$A$2:$BB$840,AO$13,FALSE),"")</f>
        <v/>
      </c>
      <c r="AP187" s="81" t="str">
        <f>IFERROR(VLOOKUP($A187,SETA!$A$2:$BB$840,AP$13,FALSE),"")</f>
        <v/>
      </c>
      <c r="AQ187" s="81" t="str">
        <f>IFERROR(VLOOKUP($A187,SETA!$A$2:$BB$840,AQ$13,FALSE),"")</f>
        <v/>
      </c>
      <c r="AR187" s="82" t="str">
        <f>IFERROR(VLOOKUP($A187,SETA!$A$2:$BB$840,AR$13,FALSE),"")</f>
        <v/>
      </c>
      <c r="AS187" s="81" t="str">
        <f>IFERROR(VLOOKUP($A187,SETA!$A$2:$BB$840,AS$13,FALSE),"")</f>
        <v/>
      </c>
      <c r="AW187">
        <f t="shared" si="48"/>
        <v>0</v>
      </c>
    </row>
    <row r="188" spans="2:49" x14ac:dyDescent="0.25">
      <c r="B188" s="81" t="str">
        <f>IFERROR(VLOOKUP($A188,SETA!$A$2:$BB$840,B$13,FALSE),"")</f>
        <v/>
      </c>
      <c r="C188" s="81" t="str">
        <f>IFERROR(VLOOKUP($A188,SETA!$A$2:$BB$840,C$13,FALSE),"")</f>
        <v/>
      </c>
      <c r="D188" s="81" t="str">
        <f>IFERROR(VLOOKUP($A188,SETA!$A$2:$BB$840,D$13,FALSE),"")</f>
        <v/>
      </c>
      <c r="E188" s="131"/>
      <c r="F188" s="132"/>
      <c r="G188" s="132"/>
      <c r="H188" s="133"/>
      <c r="I188" s="133"/>
      <c r="J188" s="118"/>
      <c r="K188" s="121"/>
      <c r="L188" s="122"/>
      <c r="M188" s="122"/>
      <c r="N188" s="67"/>
      <c r="O188" s="67"/>
      <c r="P188" s="117"/>
      <c r="Q188" s="99" t="str">
        <f t="shared" si="50"/>
        <v/>
      </c>
      <c r="R188" s="100" t="str">
        <f t="shared" si="51"/>
        <v/>
      </c>
      <c r="S188" s="100" t="str">
        <f t="shared" si="52"/>
        <v/>
      </c>
      <c r="T188" s="100" t="str">
        <f t="shared" si="53"/>
        <v/>
      </c>
      <c r="U188" s="100" t="str">
        <f t="shared" si="54"/>
        <v/>
      </c>
      <c r="V188" s="101" t="str">
        <f t="shared" si="55"/>
        <v/>
      </c>
      <c r="W188" s="95" t="str">
        <f t="shared" si="42"/>
        <v/>
      </c>
      <c r="X188" s="95" t="str">
        <f t="shared" si="43"/>
        <v/>
      </c>
      <c r="Y188" s="95" t="str">
        <f t="shared" si="44"/>
        <v/>
      </c>
      <c r="Z188" s="95" t="str">
        <f t="shared" si="45"/>
        <v/>
      </c>
      <c r="AA188" s="95" t="str">
        <f t="shared" si="46"/>
        <v/>
      </c>
      <c r="AB188" s="95" t="str">
        <f t="shared" si="47"/>
        <v/>
      </c>
      <c r="AC188" s="95" t="str">
        <f>IFERROR(VLOOKUP($A188,SETA!$A$2:$BB$840,AC$13,FALSE),"")</f>
        <v/>
      </c>
      <c r="AD188" s="95" t="str">
        <f>IFERROR(VLOOKUP($A188,SETA!$A$2:$BB$840,AD$13,FALSE),"")</f>
        <v/>
      </c>
      <c r="AE188" s="95" t="str">
        <f>IFERROR(VLOOKUP($A188,SETA!$A$2:$BB$840,AE$13,FALSE),"")</f>
        <v/>
      </c>
      <c r="AF188" s="81" t="str">
        <f>IFERROR(VLOOKUP($A188,SETA!$A$2:$BB$840,AF$13,FALSE),"")</f>
        <v/>
      </c>
      <c r="AG188" s="81" t="str">
        <f>IFERROR(VLOOKUP($A188,SETA!$A$2:$BB$840,AG$13,FALSE),"")</f>
        <v/>
      </c>
      <c r="AH188" s="81" t="str">
        <f>IFERROR(VLOOKUP($A188,SETA!$A$2:$BB$840,AH$13,FALSE),"")</f>
        <v/>
      </c>
      <c r="AI188" s="81" t="str">
        <f>IFERROR(VLOOKUP($A188,SETA!$A$2:$BB$840,AI$13,FALSE),"")</f>
        <v/>
      </c>
      <c r="AJ188" s="81" t="str">
        <f>IFERROR(VLOOKUP($A188,SETA!$A$2:$BB$840,AJ$13,FALSE),"")</f>
        <v/>
      </c>
      <c r="AK188" s="81" t="str">
        <f>IFERROR(VLOOKUP($A188,SETA!$A$2:$BB$840,AK$13,FALSE),"")</f>
        <v/>
      </c>
      <c r="AL188" s="81" t="str">
        <f>IFERROR(VLOOKUP($A188,SETA!$A$2:$BB$840,AL$13,FALSE),"")</f>
        <v/>
      </c>
      <c r="AM188" s="81" t="str">
        <f>IFERROR(VLOOKUP($A188,SETA!$A$2:$BB$840,AM$13,FALSE),"")</f>
        <v/>
      </c>
      <c r="AN188" s="81" t="str">
        <f>IFERROR(VLOOKUP($A188,SETA!$A$2:$BB$840,AN$13,FALSE),"")</f>
        <v/>
      </c>
      <c r="AO188" s="81" t="str">
        <f>IFERROR(VLOOKUP($A188,SETA!$A$2:$BB$840,AO$13,FALSE),"")</f>
        <v/>
      </c>
      <c r="AP188" s="81" t="str">
        <f>IFERROR(VLOOKUP($A188,SETA!$A$2:$BB$840,AP$13,FALSE),"")</f>
        <v/>
      </c>
      <c r="AQ188" s="81" t="str">
        <f>IFERROR(VLOOKUP($A188,SETA!$A$2:$BB$840,AQ$13,FALSE),"")</f>
        <v/>
      </c>
      <c r="AR188" s="82" t="str">
        <f>IFERROR(VLOOKUP($A188,SETA!$A$2:$BB$840,AR$13,FALSE),"")</f>
        <v/>
      </c>
      <c r="AS188" s="81" t="str">
        <f>IFERROR(VLOOKUP($A188,SETA!$A$2:$BB$840,AS$13,FALSE),"")</f>
        <v/>
      </c>
      <c r="AW188">
        <f t="shared" si="48"/>
        <v>0</v>
      </c>
    </row>
    <row r="189" spans="2:49" x14ac:dyDescent="0.25">
      <c r="B189" s="81" t="str">
        <f>IFERROR(VLOOKUP($A189,SETA!$A$2:$BB$840,B$13,FALSE),"")</f>
        <v/>
      </c>
      <c r="C189" s="81" t="str">
        <f>IFERROR(VLOOKUP($A189,SETA!$A$2:$BB$840,C$13,FALSE),"")</f>
        <v/>
      </c>
      <c r="D189" s="81" t="str">
        <f>IFERROR(VLOOKUP($A189,SETA!$A$2:$BB$840,D$13,FALSE),"")</f>
        <v/>
      </c>
      <c r="E189" s="131"/>
      <c r="F189" s="132"/>
      <c r="G189" s="132"/>
      <c r="H189" s="133"/>
      <c r="I189" s="133"/>
      <c r="J189" s="118"/>
      <c r="K189" s="121"/>
      <c r="L189" s="122"/>
      <c r="M189" s="122"/>
      <c r="N189" s="67"/>
      <c r="O189" s="67"/>
      <c r="P189" s="117"/>
      <c r="Q189" s="99" t="str">
        <f t="shared" si="50"/>
        <v/>
      </c>
      <c r="R189" s="100" t="str">
        <f t="shared" si="51"/>
        <v/>
      </c>
      <c r="S189" s="100" t="str">
        <f t="shared" si="52"/>
        <v/>
      </c>
      <c r="T189" s="100" t="str">
        <f t="shared" si="53"/>
        <v/>
      </c>
      <c r="U189" s="100" t="str">
        <f t="shared" si="54"/>
        <v/>
      </c>
      <c r="V189" s="101" t="str">
        <f t="shared" si="55"/>
        <v/>
      </c>
      <c r="W189" s="95" t="str">
        <f t="shared" si="42"/>
        <v/>
      </c>
      <c r="X189" s="95" t="str">
        <f t="shared" si="43"/>
        <v/>
      </c>
      <c r="Y189" s="95" t="str">
        <f t="shared" si="44"/>
        <v/>
      </c>
      <c r="Z189" s="95" t="str">
        <f t="shared" si="45"/>
        <v/>
      </c>
      <c r="AA189" s="95" t="str">
        <f t="shared" si="46"/>
        <v/>
      </c>
      <c r="AB189" s="95" t="str">
        <f t="shared" si="47"/>
        <v/>
      </c>
      <c r="AC189" s="95" t="str">
        <f>IFERROR(VLOOKUP($A189,SETA!$A$2:$BB$840,AC$13,FALSE),"")</f>
        <v/>
      </c>
      <c r="AD189" s="95" t="str">
        <f>IFERROR(VLOOKUP($A189,SETA!$A$2:$BB$840,AD$13,FALSE),"")</f>
        <v/>
      </c>
      <c r="AE189" s="95" t="str">
        <f>IFERROR(VLOOKUP($A189,SETA!$A$2:$BB$840,AE$13,FALSE),"")</f>
        <v/>
      </c>
      <c r="AF189" s="81" t="str">
        <f>IFERROR(VLOOKUP($A189,SETA!$A$2:$BB$840,AF$13,FALSE),"")</f>
        <v/>
      </c>
      <c r="AG189" s="81" t="str">
        <f>IFERROR(VLOOKUP($A189,SETA!$A$2:$BB$840,AG$13,FALSE),"")</f>
        <v/>
      </c>
      <c r="AH189" s="81" t="str">
        <f>IFERROR(VLOOKUP($A189,SETA!$A$2:$BB$840,AH$13,FALSE),"")</f>
        <v/>
      </c>
      <c r="AI189" s="81" t="str">
        <f>IFERROR(VLOOKUP($A189,SETA!$A$2:$BB$840,AI$13,FALSE),"")</f>
        <v/>
      </c>
      <c r="AJ189" s="81" t="str">
        <f>IFERROR(VLOOKUP($A189,SETA!$A$2:$BB$840,AJ$13,FALSE),"")</f>
        <v/>
      </c>
      <c r="AK189" s="81" t="str">
        <f>IFERROR(VLOOKUP($A189,SETA!$A$2:$BB$840,AK$13,FALSE),"")</f>
        <v/>
      </c>
      <c r="AL189" s="81" t="str">
        <f>IFERROR(VLOOKUP($A189,SETA!$A$2:$BB$840,AL$13,FALSE),"")</f>
        <v/>
      </c>
      <c r="AM189" s="81" t="str">
        <f>IFERROR(VLOOKUP($A189,SETA!$A$2:$BB$840,AM$13,FALSE),"")</f>
        <v/>
      </c>
      <c r="AN189" s="81" t="str">
        <f>IFERROR(VLOOKUP($A189,SETA!$A$2:$BB$840,AN$13,FALSE),"")</f>
        <v/>
      </c>
      <c r="AO189" s="81" t="str">
        <f>IFERROR(VLOOKUP($A189,SETA!$A$2:$BB$840,AO$13,FALSE),"")</f>
        <v/>
      </c>
      <c r="AP189" s="81" t="str">
        <f>IFERROR(VLOOKUP($A189,SETA!$A$2:$BB$840,AP$13,FALSE),"")</f>
        <v/>
      </c>
      <c r="AQ189" s="81" t="str">
        <f>IFERROR(VLOOKUP($A189,SETA!$A$2:$BB$840,AQ$13,FALSE),"")</f>
        <v/>
      </c>
      <c r="AR189" s="82" t="str">
        <f>IFERROR(VLOOKUP($A189,SETA!$A$2:$BB$840,AR$13,FALSE),"")</f>
        <v/>
      </c>
      <c r="AS189" s="81" t="str">
        <f>IFERROR(VLOOKUP($A189,SETA!$A$2:$BB$840,AS$13,FALSE),"")</f>
        <v/>
      </c>
      <c r="AW189">
        <f t="shared" si="48"/>
        <v>0</v>
      </c>
    </row>
    <row r="190" spans="2:49" x14ac:dyDescent="0.25">
      <c r="B190" s="81" t="str">
        <f>IFERROR(VLOOKUP($A190,SETA!$A$2:$BB$840,B$13,FALSE),"")</f>
        <v/>
      </c>
      <c r="C190" s="81" t="str">
        <f>IFERROR(VLOOKUP($A190,SETA!$A$2:$BB$840,C$13,FALSE),"")</f>
        <v/>
      </c>
      <c r="D190" s="81" t="str">
        <f>IFERROR(VLOOKUP($A190,SETA!$A$2:$BB$840,D$13,FALSE),"")</f>
        <v/>
      </c>
      <c r="E190" s="131"/>
      <c r="F190" s="132"/>
      <c r="G190" s="132"/>
      <c r="H190" s="133"/>
      <c r="I190" s="133"/>
      <c r="J190" s="118"/>
      <c r="K190" s="121"/>
      <c r="L190" s="122"/>
      <c r="M190" s="122"/>
      <c r="N190" s="67"/>
      <c r="O190" s="67"/>
      <c r="P190" s="117"/>
      <c r="Q190" s="99" t="str">
        <f t="shared" si="50"/>
        <v/>
      </c>
      <c r="R190" s="100" t="str">
        <f t="shared" si="51"/>
        <v/>
      </c>
      <c r="S190" s="100" t="str">
        <f t="shared" si="52"/>
        <v/>
      </c>
      <c r="T190" s="100" t="str">
        <f t="shared" si="53"/>
        <v/>
      </c>
      <c r="U190" s="100" t="str">
        <f t="shared" si="54"/>
        <v/>
      </c>
      <c r="V190" s="101" t="str">
        <f t="shared" si="55"/>
        <v/>
      </c>
      <c r="W190" s="95" t="str">
        <f t="shared" si="42"/>
        <v/>
      </c>
      <c r="X190" s="95" t="str">
        <f t="shared" si="43"/>
        <v/>
      </c>
      <c r="Y190" s="95" t="str">
        <f t="shared" si="44"/>
        <v/>
      </c>
      <c r="Z190" s="95" t="str">
        <f t="shared" si="45"/>
        <v/>
      </c>
      <c r="AA190" s="95" t="str">
        <f t="shared" si="46"/>
        <v/>
      </c>
      <c r="AB190" s="95" t="str">
        <f t="shared" si="47"/>
        <v/>
      </c>
      <c r="AC190" s="95" t="str">
        <f>IFERROR(VLOOKUP($A190,SETA!$A$2:$BB$840,AC$13,FALSE),"")</f>
        <v/>
      </c>
      <c r="AD190" s="95" t="str">
        <f>IFERROR(VLOOKUP($A190,SETA!$A$2:$BB$840,AD$13,FALSE),"")</f>
        <v/>
      </c>
      <c r="AE190" s="95" t="str">
        <f>IFERROR(VLOOKUP($A190,SETA!$A$2:$BB$840,AE$13,FALSE),"")</f>
        <v/>
      </c>
      <c r="AF190" s="81" t="str">
        <f>IFERROR(VLOOKUP($A190,SETA!$A$2:$BB$840,AF$13,FALSE),"")</f>
        <v/>
      </c>
      <c r="AG190" s="81" t="str">
        <f>IFERROR(VLOOKUP($A190,SETA!$A$2:$BB$840,AG$13,FALSE),"")</f>
        <v/>
      </c>
      <c r="AH190" s="81" t="str">
        <f>IFERROR(VLOOKUP($A190,SETA!$A$2:$BB$840,AH$13,FALSE),"")</f>
        <v/>
      </c>
      <c r="AI190" s="81" t="str">
        <f>IFERROR(VLOOKUP($A190,SETA!$A$2:$BB$840,AI$13,FALSE),"")</f>
        <v/>
      </c>
      <c r="AJ190" s="81" t="str">
        <f>IFERROR(VLOOKUP($A190,SETA!$A$2:$BB$840,AJ$13,FALSE),"")</f>
        <v/>
      </c>
      <c r="AK190" s="81" t="str">
        <f>IFERROR(VLOOKUP($A190,SETA!$A$2:$BB$840,AK$13,FALSE),"")</f>
        <v/>
      </c>
      <c r="AL190" s="81" t="str">
        <f>IFERROR(VLOOKUP($A190,SETA!$A$2:$BB$840,AL$13,FALSE),"")</f>
        <v/>
      </c>
      <c r="AM190" s="81" t="str">
        <f>IFERROR(VLOOKUP($A190,SETA!$A$2:$BB$840,AM$13,FALSE),"")</f>
        <v/>
      </c>
      <c r="AN190" s="81" t="str">
        <f>IFERROR(VLOOKUP($A190,SETA!$A$2:$BB$840,AN$13,FALSE),"")</f>
        <v/>
      </c>
      <c r="AO190" s="81" t="str">
        <f>IFERROR(VLOOKUP($A190,SETA!$A$2:$BB$840,AO$13,FALSE),"")</f>
        <v/>
      </c>
      <c r="AP190" s="81" t="str">
        <f>IFERROR(VLOOKUP($A190,SETA!$A$2:$BB$840,AP$13,FALSE),"")</f>
        <v/>
      </c>
      <c r="AQ190" s="81" t="str">
        <f>IFERROR(VLOOKUP($A190,SETA!$A$2:$BB$840,AQ$13,FALSE),"")</f>
        <v/>
      </c>
      <c r="AR190" s="82" t="str">
        <f>IFERROR(VLOOKUP($A190,SETA!$A$2:$BB$840,AR$13,FALSE),"")</f>
        <v/>
      </c>
      <c r="AS190" s="81" t="str">
        <f>IFERROR(VLOOKUP($A190,SETA!$A$2:$BB$840,AS$13,FALSE),"")</f>
        <v/>
      </c>
      <c r="AW190">
        <f t="shared" si="48"/>
        <v>0</v>
      </c>
    </row>
    <row r="191" spans="2:49" x14ac:dyDescent="0.25">
      <c r="B191" s="81" t="str">
        <f>IFERROR(VLOOKUP($A191,SETA!$A$2:$BB$840,B$13,FALSE),"")</f>
        <v/>
      </c>
      <c r="C191" s="81" t="str">
        <f>IFERROR(VLOOKUP($A191,SETA!$A$2:$BB$840,C$13,FALSE),"")</f>
        <v/>
      </c>
      <c r="D191" s="81" t="str">
        <f>IFERROR(VLOOKUP($A191,SETA!$A$2:$BB$840,D$13,FALSE),"")</f>
        <v/>
      </c>
      <c r="E191" s="131"/>
      <c r="F191" s="132"/>
      <c r="G191" s="132"/>
      <c r="H191" s="133"/>
      <c r="I191" s="133"/>
      <c r="J191" s="118"/>
      <c r="K191" s="121"/>
      <c r="L191" s="122"/>
      <c r="M191" s="122"/>
      <c r="N191" s="67"/>
      <c r="O191" s="67"/>
      <c r="P191" s="117"/>
      <c r="Q191" s="99" t="str">
        <f t="shared" si="50"/>
        <v/>
      </c>
      <c r="R191" s="100" t="str">
        <f t="shared" si="51"/>
        <v/>
      </c>
      <c r="S191" s="100" t="str">
        <f t="shared" si="52"/>
        <v/>
      </c>
      <c r="T191" s="100" t="str">
        <f t="shared" si="53"/>
        <v/>
      </c>
      <c r="U191" s="100" t="str">
        <f t="shared" si="54"/>
        <v/>
      </c>
      <c r="V191" s="101" t="str">
        <f t="shared" si="55"/>
        <v/>
      </c>
      <c r="W191" s="95" t="str">
        <f t="shared" si="42"/>
        <v/>
      </c>
      <c r="X191" s="95" t="str">
        <f t="shared" si="43"/>
        <v/>
      </c>
      <c r="Y191" s="95" t="str">
        <f t="shared" si="44"/>
        <v/>
      </c>
      <c r="Z191" s="95" t="str">
        <f t="shared" si="45"/>
        <v/>
      </c>
      <c r="AA191" s="95" t="str">
        <f t="shared" si="46"/>
        <v/>
      </c>
      <c r="AB191" s="95" t="str">
        <f t="shared" si="47"/>
        <v/>
      </c>
      <c r="AC191" s="95" t="str">
        <f>IFERROR(VLOOKUP($A191,SETA!$A$2:$BB$840,AC$13,FALSE),"")</f>
        <v/>
      </c>
      <c r="AD191" s="95" t="str">
        <f>IFERROR(VLOOKUP($A191,SETA!$A$2:$BB$840,AD$13,FALSE),"")</f>
        <v/>
      </c>
      <c r="AE191" s="95" t="str">
        <f>IFERROR(VLOOKUP($A191,SETA!$A$2:$BB$840,AE$13,FALSE),"")</f>
        <v/>
      </c>
      <c r="AF191" s="81" t="str">
        <f>IFERROR(VLOOKUP($A191,SETA!$A$2:$BB$840,AF$13,FALSE),"")</f>
        <v/>
      </c>
      <c r="AG191" s="81" t="str">
        <f>IFERROR(VLOOKUP($A191,SETA!$A$2:$BB$840,AG$13,FALSE),"")</f>
        <v/>
      </c>
      <c r="AH191" s="81" t="str">
        <f>IFERROR(VLOOKUP($A191,SETA!$A$2:$BB$840,AH$13,FALSE),"")</f>
        <v/>
      </c>
      <c r="AI191" s="81" t="str">
        <f>IFERROR(VLOOKUP($A191,SETA!$A$2:$BB$840,AI$13,FALSE),"")</f>
        <v/>
      </c>
      <c r="AJ191" s="81" t="str">
        <f>IFERROR(VLOOKUP($A191,SETA!$A$2:$BB$840,AJ$13,FALSE),"")</f>
        <v/>
      </c>
      <c r="AK191" s="81" t="str">
        <f>IFERROR(VLOOKUP($A191,SETA!$A$2:$BB$840,AK$13,FALSE),"")</f>
        <v/>
      </c>
      <c r="AL191" s="81" t="str">
        <f>IFERROR(VLOOKUP($A191,SETA!$A$2:$BB$840,AL$13,FALSE),"")</f>
        <v/>
      </c>
      <c r="AM191" s="81" t="str">
        <f>IFERROR(VLOOKUP($A191,SETA!$A$2:$BB$840,AM$13,FALSE),"")</f>
        <v/>
      </c>
      <c r="AN191" s="81" t="str">
        <f>IFERROR(VLOOKUP($A191,SETA!$A$2:$BB$840,AN$13,FALSE),"")</f>
        <v/>
      </c>
      <c r="AO191" s="81" t="str">
        <f>IFERROR(VLOOKUP($A191,SETA!$A$2:$BB$840,AO$13,FALSE),"")</f>
        <v/>
      </c>
      <c r="AP191" s="81" t="str">
        <f>IFERROR(VLOOKUP($A191,SETA!$A$2:$BB$840,AP$13,FALSE),"")</f>
        <v/>
      </c>
      <c r="AQ191" s="81" t="str">
        <f>IFERROR(VLOOKUP($A191,SETA!$A$2:$BB$840,AQ$13,FALSE),"")</f>
        <v/>
      </c>
      <c r="AR191" s="82" t="str">
        <f>IFERROR(VLOOKUP($A191,SETA!$A$2:$BB$840,AR$13,FALSE),"")</f>
        <v/>
      </c>
      <c r="AS191" s="81" t="str">
        <f>IFERROR(VLOOKUP($A191,SETA!$A$2:$BB$840,AS$13,FALSE),"")</f>
        <v/>
      </c>
      <c r="AW191">
        <f t="shared" si="48"/>
        <v>0</v>
      </c>
    </row>
    <row r="192" spans="2:49" x14ac:dyDescent="0.25">
      <c r="B192" s="81" t="str">
        <f>IFERROR(VLOOKUP($A192,SETA!$A$2:$BB$840,B$13,FALSE),"")</f>
        <v/>
      </c>
      <c r="C192" s="81" t="str">
        <f>IFERROR(VLOOKUP($A192,SETA!$A$2:$BB$840,C$13,FALSE),"")</f>
        <v/>
      </c>
      <c r="D192" s="81" t="str">
        <f>IFERROR(VLOOKUP($A192,SETA!$A$2:$BB$840,D$13,FALSE),"")</f>
        <v/>
      </c>
      <c r="E192" s="131"/>
      <c r="F192" s="132"/>
      <c r="G192" s="132"/>
      <c r="H192" s="133"/>
      <c r="I192" s="133"/>
      <c r="J192" s="118"/>
      <c r="K192" s="121"/>
      <c r="L192" s="122"/>
      <c r="M192" s="122"/>
      <c r="N192" s="67"/>
      <c r="O192" s="67"/>
      <c r="P192" s="117"/>
      <c r="Q192" s="99" t="str">
        <f t="shared" si="50"/>
        <v/>
      </c>
      <c r="R192" s="100" t="str">
        <f t="shared" si="51"/>
        <v/>
      </c>
      <c r="S192" s="100" t="str">
        <f t="shared" si="52"/>
        <v/>
      </c>
      <c r="T192" s="100" t="str">
        <f t="shared" si="53"/>
        <v/>
      </c>
      <c r="U192" s="100" t="str">
        <f t="shared" si="54"/>
        <v/>
      </c>
      <c r="V192" s="101" t="str">
        <f t="shared" si="55"/>
        <v/>
      </c>
      <c r="W192" s="95" t="str">
        <f t="shared" si="42"/>
        <v/>
      </c>
      <c r="X192" s="95" t="str">
        <f t="shared" si="43"/>
        <v/>
      </c>
      <c r="Y192" s="95" t="str">
        <f t="shared" si="44"/>
        <v/>
      </c>
      <c r="Z192" s="95" t="str">
        <f t="shared" si="45"/>
        <v/>
      </c>
      <c r="AA192" s="95" t="str">
        <f t="shared" si="46"/>
        <v/>
      </c>
      <c r="AB192" s="95" t="str">
        <f t="shared" si="47"/>
        <v/>
      </c>
      <c r="AC192" s="95" t="str">
        <f>IFERROR(VLOOKUP($A192,SETA!$A$2:$BB$840,AC$13,FALSE),"")</f>
        <v/>
      </c>
      <c r="AD192" s="95" t="str">
        <f>IFERROR(VLOOKUP($A192,SETA!$A$2:$BB$840,AD$13,FALSE),"")</f>
        <v/>
      </c>
      <c r="AE192" s="95" t="str">
        <f>IFERROR(VLOOKUP($A192,SETA!$A$2:$BB$840,AE$13,FALSE),"")</f>
        <v/>
      </c>
      <c r="AF192" s="81" t="str">
        <f>IFERROR(VLOOKUP($A192,SETA!$A$2:$BB$840,AF$13,FALSE),"")</f>
        <v/>
      </c>
      <c r="AG192" s="81" t="str">
        <f>IFERROR(VLOOKUP($A192,SETA!$A$2:$BB$840,AG$13,FALSE),"")</f>
        <v/>
      </c>
      <c r="AH192" s="81" t="str">
        <f>IFERROR(VLOOKUP($A192,SETA!$A$2:$BB$840,AH$13,FALSE),"")</f>
        <v/>
      </c>
      <c r="AI192" s="81" t="str">
        <f>IFERROR(VLOOKUP($A192,SETA!$A$2:$BB$840,AI$13,FALSE),"")</f>
        <v/>
      </c>
      <c r="AJ192" s="81" t="str">
        <f>IFERROR(VLOOKUP($A192,SETA!$A$2:$BB$840,AJ$13,FALSE),"")</f>
        <v/>
      </c>
      <c r="AK192" s="81" t="str">
        <f>IFERROR(VLOOKUP($A192,SETA!$A$2:$BB$840,AK$13,FALSE),"")</f>
        <v/>
      </c>
      <c r="AL192" s="81" t="str">
        <f>IFERROR(VLOOKUP($A192,SETA!$A$2:$BB$840,AL$13,FALSE),"")</f>
        <v/>
      </c>
      <c r="AM192" s="81" t="str">
        <f>IFERROR(VLOOKUP($A192,SETA!$A$2:$BB$840,AM$13,FALSE),"")</f>
        <v/>
      </c>
      <c r="AN192" s="81" t="str">
        <f>IFERROR(VLOOKUP($A192,SETA!$A$2:$BB$840,AN$13,FALSE),"")</f>
        <v/>
      </c>
      <c r="AO192" s="81" t="str">
        <f>IFERROR(VLOOKUP($A192,SETA!$A$2:$BB$840,AO$13,FALSE),"")</f>
        <v/>
      </c>
      <c r="AP192" s="81" t="str">
        <f>IFERROR(VLOOKUP($A192,SETA!$A$2:$BB$840,AP$13,FALSE),"")</f>
        <v/>
      </c>
      <c r="AQ192" s="81" t="str">
        <f>IFERROR(VLOOKUP($A192,SETA!$A$2:$BB$840,AQ$13,FALSE),"")</f>
        <v/>
      </c>
      <c r="AR192" s="82" t="str">
        <f>IFERROR(VLOOKUP($A192,SETA!$A$2:$BB$840,AR$13,FALSE),"")</f>
        <v/>
      </c>
      <c r="AS192" s="81" t="str">
        <f>IFERROR(VLOOKUP($A192,SETA!$A$2:$BB$840,AS$13,FALSE),"")</f>
        <v/>
      </c>
      <c r="AW192">
        <f t="shared" si="48"/>
        <v>0</v>
      </c>
    </row>
    <row r="193" spans="2:49" x14ac:dyDescent="0.25">
      <c r="B193" s="81" t="str">
        <f>IFERROR(VLOOKUP($A193,SETA!$A$2:$BB$840,B$13,FALSE),"")</f>
        <v/>
      </c>
      <c r="C193" s="81" t="str">
        <f>IFERROR(VLOOKUP($A193,SETA!$A$2:$BB$840,C$13,FALSE),"")</f>
        <v/>
      </c>
      <c r="D193" s="81" t="str">
        <f>IFERROR(VLOOKUP($A193,SETA!$A$2:$BB$840,D$13,FALSE),"")</f>
        <v/>
      </c>
      <c r="E193" s="131"/>
      <c r="F193" s="132"/>
      <c r="G193" s="132"/>
      <c r="H193" s="133"/>
      <c r="I193" s="133"/>
      <c r="J193" s="118"/>
      <c r="K193" s="121"/>
      <c r="L193" s="122"/>
      <c r="M193" s="122"/>
      <c r="N193" s="67"/>
      <c r="O193" s="67"/>
      <c r="P193" s="117"/>
      <c r="Q193" s="99" t="str">
        <f t="shared" si="50"/>
        <v/>
      </c>
      <c r="R193" s="100" t="str">
        <f t="shared" si="51"/>
        <v/>
      </c>
      <c r="S193" s="100" t="str">
        <f t="shared" si="52"/>
        <v/>
      </c>
      <c r="T193" s="100" t="str">
        <f t="shared" si="53"/>
        <v/>
      </c>
      <c r="U193" s="100" t="str">
        <f t="shared" si="54"/>
        <v/>
      </c>
      <c r="V193" s="101" t="str">
        <f t="shared" si="55"/>
        <v/>
      </c>
      <c r="W193" s="95" t="str">
        <f t="shared" si="42"/>
        <v/>
      </c>
      <c r="X193" s="95" t="str">
        <f t="shared" si="43"/>
        <v/>
      </c>
      <c r="Y193" s="95" t="str">
        <f t="shared" si="44"/>
        <v/>
      </c>
      <c r="Z193" s="95" t="str">
        <f t="shared" si="45"/>
        <v/>
      </c>
      <c r="AA193" s="95" t="str">
        <f t="shared" si="46"/>
        <v/>
      </c>
      <c r="AB193" s="95" t="str">
        <f t="shared" si="47"/>
        <v/>
      </c>
      <c r="AC193" s="95" t="str">
        <f>IFERROR(VLOOKUP($A193,SETA!$A$2:$BB$840,AC$13,FALSE),"")</f>
        <v/>
      </c>
      <c r="AD193" s="95" t="str">
        <f>IFERROR(VLOOKUP($A193,SETA!$A$2:$BB$840,AD$13,FALSE),"")</f>
        <v/>
      </c>
      <c r="AE193" s="95" t="str">
        <f>IFERROR(VLOOKUP($A193,SETA!$A$2:$BB$840,AE$13,FALSE),"")</f>
        <v/>
      </c>
      <c r="AF193" s="81" t="str">
        <f>IFERROR(VLOOKUP($A193,SETA!$A$2:$BB$840,AF$13,FALSE),"")</f>
        <v/>
      </c>
      <c r="AG193" s="81" t="str">
        <f>IFERROR(VLOOKUP($A193,SETA!$A$2:$BB$840,AG$13,FALSE),"")</f>
        <v/>
      </c>
      <c r="AH193" s="81" t="str">
        <f>IFERROR(VLOOKUP($A193,SETA!$A$2:$BB$840,AH$13,FALSE),"")</f>
        <v/>
      </c>
      <c r="AI193" s="81" t="str">
        <f>IFERROR(VLOOKUP($A193,SETA!$A$2:$BB$840,AI$13,FALSE),"")</f>
        <v/>
      </c>
      <c r="AJ193" s="81" t="str">
        <f>IFERROR(VLOOKUP($A193,SETA!$A$2:$BB$840,AJ$13,FALSE),"")</f>
        <v/>
      </c>
      <c r="AK193" s="81" t="str">
        <f>IFERROR(VLOOKUP($A193,SETA!$A$2:$BB$840,AK$13,FALSE),"")</f>
        <v/>
      </c>
      <c r="AL193" s="81" t="str">
        <f>IFERROR(VLOOKUP($A193,SETA!$A$2:$BB$840,AL$13,FALSE),"")</f>
        <v/>
      </c>
      <c r="AM193" s="81" t="str">
        <f>IFERROR(VLOOKUP($A193,SETA!$A$2:$BB$840,AM$13,FALSE),"")</f>
        <v/>
      </c>
      <c r="AN193" s="81" t="str">
        <f>IFERROR(VLOOKUP($A193,SETA!$A$2:$BB$840,AN$13,FALSE),"")</f>
        <v/>
      </c>
      <c r="AO193" s="81" t="str">
        <f>IFERROR(VLOOKUP($A193,SETA!$A$2:$BB$840,AO$13,FALSE),"")</f>
        <v/>
      </c>
      <c r="AP193" s="81" t="str">
        <f>IFERROR(VLOOKUP($A193,SETA!$A$2:$BB$840,AP$13,FALSE),"")</f>
        <v/>
      </c>
      <c r="AQ193" s="81" t="str">
        <f>IFERROR(VLOOKUP($A193,SETA!$A$2:$BB$840,AQ$13,FALSE),"")</f>
        <v/>
      </c>
      <c r="AR193" s="82" t="str">
        <f>IFERROR(VLOOKUP($A193,SETA!$A$2:$BB$840,AR$13,FALSE),"")</f>
        <v/>
      </c>
      <c r="AS193" s="81" t="str">
        <f>IFERROR(VLOOKUP($A193,SETA!$A$2:$BB$840,AS$13,FALSE),"")</f>
        <v/>
      </c>
      <c r="AW193">
        <f t="shared" si="48"/>
        <v>0</v>
      </c>
    </row>
    <row r="194" spans="2:49" x14ac:dyDescent="0.25">
      <c r="B194" s="81" t="str">
        <f>IFERROR(VLOOKUP($A194,SETA!$A$2:$BB$840,B$13,FALSE),"")</f>
        <v/>
      </c>
      <c r="C194" s="81" t="str">
        <f>IFERROR(VLOOKUP($A194,SETA!$A$2:$BB$840,C$13,FALSE),"")</f>
        <v/>
      </c>
      <c r="D194" s="81" t="str">
        <f>IFERROR(VLOOKUP($A194,SETA!$A$2:$BB$840,D$13,FALSE),"")</f>
        <v/>
      </c>
      <c r="E194" s="131"/>
      <c r="F194" s="132"/>
      <c r="G194" s="132"/>
      <c r="H194" s="133"/>
      <c r="I194" s="133"/>
      <c r="J194" s="118"/>
      <c r="K194" s="121"/>
      <c r="L194" s="122"/>
      <c r="M194" s="122"/>
      <c r="N194" s="67"/>
      <c r="O194" s="67"/>
      <c r="P194" s="117"/>
      <c r="Q194" s="99" t="str">
        <f t="shared" si="50"/>
        <v/>
      </c>
      <c r="R194" s="100" t="str">
        <f t="shared" si="51"/>
        <v/>
      </c>
      <c r="S194" s="100" t="str">
        <f t="shared" si="52"/>
        <v/>
      </c>
      <c r="T194" s="100" t="str">
        <f t="shared" si="53"/>
        <v/>
      </c>
      <c r="U194" s="100" t="str">
        <f t="shared" si="54"/>
        <v/>
      </c>
      <c r="V194" s="101" t="str">
        <f t="shared" si="55"/>
        <v/>
      </c>
      <c r="W194" s="95" t="str">
        <f t="shared" si="42"/>
        <v/>
      </c>
      <c r="X194" s="95" t="str">
        <f t="shared" si="43"/>
        <v/>
      </c>
      <c r="Y194" s="95" t="str">
        <f t="shared" si="44"/>
        <v/>
      </c>
      <c r="Z194" s="95" t="str">
        <f t="shared" si="45"/>
        <v/>
      </c>
      <c r="AA194" s="95" t="str">
        <f t="shared" si="46"/>
        <v/>
      </c>
      <c r="AB194" s="95" t="str">
        <f t="shared" si="47"/>
        <v/>
      </c>
      <c r="AC194" s="95" t="str">
        <f>IFERROR(VLOOKUP($A194,SETA!$A$2:$BB$840,AC$13,FALSE),"")</f>
        <v/>
      </c>
      <c r="AD194" s="95" t="str">
        <f>IFERROR(VLOOKUP($A194,SETA!$A$2:$BB$840,AD$13,FALSE),"")</f>
        <v/>
      </c>
      <c r="AE194" s="95" t="str">
        <f>IFERROR(VLOOKUP($A194,SETA!$A$2:$BB$840,AE$13,FALSE),"")</f>
        <v/>
      </c>
      <c r="AF194" s="81" t="str">
        <f>IFERROR(VLOOKUP($A194,SETA!$A$2:$BB$840,AF$13,FALSE),"")</f>
        <v/>
      </c>
      <c r="AG194" s="81" t="str">
        <f>IFERROR(VLOOKUP($A194,SETA!$A$2:$BB$840,AG$13,FALSE),"")</f>
        <v/>
      </c>
      <c r="AH194" s="81" t="str">
        <f>IFERROR(VLOOKUP($A194,SETA!$A$2:$BB$840,AH$13,FALSE),"")</f>
        <v/>
      </c>
      <c r="AI194" s="81" t="str">
        <f>IFERROR(VLOOKUP($A194,SETA!$A$2:$BB$840,AI$13,FALSE),"")</f>
        <v/>
      </c>
      <c r="AJ194" s="81" t="str">
        <f>IFERROR(VLOOKUP($A194,SETA!$A$2:$BB$840,AJ$13,FALSE),"")</f>
        <v/>
      </c>
      <c r="AK194" s="81" t="str">
        <f>IFERROR(VLOOKUP($A194,SETA!$A$2:$BB$840,AK$13,FALSE),"")</f>
        <v/>
      </c>
      <c r="AL194" s="81" t="str">
        <f>IFERROR(VLOOKUP($A194,SETA!$A$2:$BB$840,AL$13,FALSE),"")</f>
        <v/>
      </c>
      <c r="AM194" s="81" t="str">
        <f>IFERROR(VLOOKUP($A194,SETA!$A$2:$BB$840,AM$13,FALSE),"")</f>
        <v/>
      </c>
      <c r="AN194" s="81" t="str">
        <f>IFERROR(VLOOKUP($A194,SETA!$A$2:$BB$840,AN$13,FALSE),"")</f>
        <v/>
      </c>
      <c r="AO194" s="81" t="str">
        <f>IFERROR(VLOOKUP($A194,SETA!$A$2:$BB$840,AO$13,FALSE),"")</f>
        <v/>
      </c>
      <c r="AP194" s="81" t="str">
        <f>IFERROR(VLOOKUP($A194,SETA!$A$2:$BB$840,AP$13,FALSE),"")</f>
        <v/>
      </c>
      <c r="AQ194" s="81" t="str">
        <f>IFERROR(VLOOKUP($A194,SETA!$A$2:$BB$840,AQ$13,FALSE),"")</f>
        <v/>
      </c>
      <c r="AR194" s="82" t="str">
        <f>IFERROR(VLOOKUP($A194,SETA!$A$2:$BB$840,AR$13,FALSE),"")</f>
        <v/>
      </c>
      <c r="AS194" s="81" t="str">
        <f>IFERROR(VLOOKUP($A194,SETA!$A$2:$BB$840,AS$13,FALSE),"")</f>
        <v/>
      </c>
      <c r="AW194">
        <f t="shared" si="48"/>
        <v>0</v>
      </c>
    </row>
    <row r="195" spans="2:49" x14ac:dyDescent="0.25">
      <c r="B195" s="81" t="str">
        <f>IFERROR(VLOOKUP($A195,SETA!$A$2:$BB$840,B$13,FALSE),"")</f>
        <v/>
      </c>
      <c r="C195" s="81" t="str">
        <f>IFERROR(VLOOKUP($A195,SETA!$A$2:$BB$840,C$13,FALSE),"")</f>
        <v/>
      </c>
      <c r="D195" s="81" t="str">
        <f>IFERROR(VLOOKUP($A195,SETA!$A$2:$BB$840,D$13,FALSE),"")</f>
        <v/>
      </c>
      <c r="E195" s="131"/>
      <c r="F195" s="132"/>
      <c r="G195" s="132"/>
      <c r="H195" s="133"/>
      <c r="I195" s="133"/>
      <c r="J195" s="118"/>
      <c r="K195" s="121"/>
      <c r="L195" s="122"/>
      <c r="M195" s="122"/>
      <c r="N195" s="67"/>
      <c r="O195" s="67"/>
      <c r="P195" s="117"/>
      <c r="Q195" s="99" t="str">
        <f t="shared" si="50"/>
        <v/>
      </c>
      <c r="R195" s="100" t="str">
        <f t="shared" si="51"/>
        <v/>
      </c>
      <c r="S195" s="100" t="str">
        <f t="shared" si="52"/>
        <v/>
      </c>
      <c r="T195" s="100" t="str">
        <f t="shared" si="53"/>
        <v/>
      </c>
      <c r="U195" s="100" t="str">
        <f t="shared" si="54"/>
        <v/>
      </c>
      <c r="V195" s="101" t="str">
        <f t="shared" si="55"/>
        <v/>
      </c>
      <c r="W195" s="95" t="str">
        <f t="shared" si="42"/>
        <v/>
      </c>
      <c r="X195" s="95" t="str">
        <f t="shared" si="43"/>
        <v/>
      </c>
      <c r="Y195" s="95" t="str">
        <f t="shared" si="44"/>
        <v/>
      </c>
      <c r="Z195" s="95" t="str">
        <f t="shared" si="45"/>
        <v/>
      </c>
      <c r="AA195" s="95" t="str">
        <f t="shared" si="46"/>
        <v/>
      </c>
      <c r="AB195" s="95" t="str">
        <f t="shared" si="47"/>
        <v/>
      </c>
      <c r="AC195" s="95" t="str">
        <f>IFERROR(VLOOKUP($A195,SETA!$A$2:$BB$840,AC$13,FALSE),"")</f>
        <v/>
      </c>
      <c r="AD195" s="95" t="str">
        <f>IFERROR(VLOOKUP($A195,SETA!$A$2:$BB$840,AD$13,FALSE),"")</f>
        <v/>
      </c>
      <c r="AE195" s="95" t="str">
        <f>IFERROR(VLOOKUP($A195,SETA!$A$2:$BB$840,AE$13,FALSE),"")</f>
        <v/>
      </c>
      <c r="AF195" s="81" t="str">
        <f>IFERROR(VLOOKUP($A195,SETA!$A$2:$BB$840,AF$13,FALSE),"")</f>
        <v/>
      </c>
      <c r="AG195" s="81" t="str">
        <f>IFERROR(VLOOKUP($A195,SETA!$A$2:$BB$840,AG$13,FALSE),"")</f>
        <v/>
      </c>
      <c r="AH195" s="81" t="str">
        <f>IFERROR(VLOOKUP($A195,SETA!$A$2:$BB$840,AH$13,FALSE),"")</f>
        <v/>
      </c>
      <c r="AI195" s="81" t="str">
        <f>IFERROR(VLOOKUP($A195,SETA!$A$2:$BB$840,AI$13,FALSE),"")</f>
        <v/>
      </c>
      <c r="AJ195" s="81" t="str">
        <f>IFERROR(VLOOKUP($A195,SETA!$A$2:$BB$840,AJ$13,FALSE),"")</f>
        <v/>
      </c>
      <c r="AK195" s="81" t="str">
        <f>IFERROR(VLOOKUP($A195,SETA!$A$2:$BB$840,AK$13,FALSE),"")</f>
        <v/>
      </c>
      <c r="AL195" s="81" t="str">
        <f>IFERROR(VLOOKUP($A195,SETA!$A$2:$BB$840,AL$13,FALSE),"")</f>
        <v/>
      </c>
      <c r="AM195" s="81" t="str">
        <f>IFERROR(VLOOKUP($A195,SETA!$A$2:$BB$840,AM$13,FALSE),"")</f>
        <v/>
      </c>
      <c r="AN195" s="81" t="str">
        <f>IFERROR(VLOOKUP($A195,SETA!$A$2:$BB$840,AN$13,FALSE),"")</f>
        <v/>
      </c>
      <c r="AO195" s="81" t="str">
        <f>IFERROR(VLOOKUP($A195,SETA!$A$2:$BB$840,AO$13,FALSE),"")</f>
        <v/>
      </c>
      <c r="AP195" s="81" t="str">
        <f>IFERROR(VLOOKUP($A195,SETA!$A$2:$BB$840,AP$13,FALSE),"")</f>
        <v/>
      </c>
      <c r="AQ195" s="81" t="str">
        <f>IFERROR(VLOOKUP($A195,SETA!$A$2:$BB$840,AQ$13,FALSE),"")</f>
        <v/>
      </c>
      <c r="AR195" s="82" t="str">
        <f>IFERROR(VLOOKUP($A195,SETA!$A$2:$BB$840,AR$13,FALSE),"")</f>
        <v/>
      </c>
      <c r="AS195" s="81" t="str">
        <f>IFERROR(VLOOKUP($A195,SETA!$A$2:$BB$840,AS$13,FALSE),"")</f>
        <v/>
      </c>
      <c r="AW195">
        <f t="shared" si="48"/>
        <v>0</v>
      </c>
    </row>
    <row r="196" spans="2:49" x14ac:dyDescent="0.25">
      <c r="B196" s="81" t="str">
        <f>IFERROR(VLOOKUP($A196,SETA!$A$2:$BB$840,B$13,FALSE),"")</f>
        <v/>
      </c>
      <c r="C196" s="81" t="str">
        <f>IFERROR(VLOOKUP($A196,SETA!$A$2:$BB$840,C$13,FALSE),"")</f>
        <v/>
      </c>
      <c r="D196" s="81" t="str">
        <f>IFERROR(VLOOKUP($A196,SETA!$A$2:$BB$840,D$13,FALSE),"")</f>
        <v/>
      </c>
      <c r="E196" s="131"/>
      <c r="F196" s="132"/>
      <c r="G196" s="132"/>
      <c r="H196" s="133"/>
      <c r="I196" s="133"/>
      <c r="J196" s="118"/>
      <c r="K196" s="121"/>
      <c r="L196" s="122"/>
      <c r="M196" s="122"/>
      <c r="N196" s="67"/>
      <c r="O196" s="67"/>
      <c r="P196" s="117"/>
      <c r="Q196" s="99" t="str">
        <f t="shared" si="50"/>
        <v/>
      </c>
      <c r="R196" s="100" t="str">
        <f t="shared" si="51"/>
        <v/>
      </c>
      <c r="S196" s="100" t="str">
        <f t="shared" si="52"/>
        <v/>
      </c>
      <c r="T196" s="100" t="str">
        <f t="shared" si="53"/>
        <v/>
      </c>
      <c r="U196" s="100" t="str">
        <f t="shared" si="54"/>
        <v/>
      </c>
      <c r="V196" s="101" t="str">
        <f t="shared" si="55"/>
        <v/>
      </c>
      <c r="W196" s="95" t="str">
        <f t="shared" si="42"/>
        <v/>
      </c>
      <c r="X196" s="95" t="str">
        <f t="shared" si="43"/>
        <v/>
      </c>
      <c r="Y196" s="95" t="str">
        <f t="shared" si="44"/>
        <v/>
      </c>
      <c r="Z196" s="95" t="str">
        <f t="shared" si="45"/>
        <v/>
      </c>
      <c r="AA196" s="95" t="str">
        <f t="shared" si="46"/>
        <v/>
      </c>
      <c r="AB196" s="95" t="str">
        <f t="shared" si="47"/>
        <v/>
      </c>
      <c r="AC196" s="95" t="str">
        <f>IFERROR(VLOOKUP($A196,SETA!$A$2:$BB$840,AC$13,FALSE),"")</f>
        <v/>
      </c>
      <c r="AD196" s="95" t="str">
        <f>IFERROR(VLOOKUP($A196,SETA!$A$2:$BB$840,AD$13,FALSE),"")</f>
        <v/>
      </c>
      <c r="AE196" s="95" t="str">
        <f>IFERROR(VLOOKUP($A196,SETA!$A$2:$BB$840,AE$13,FALSE),"")</f>
        <v/>
      </c>
      <c r="AF196" s="81" t="str">
        <f>IFERROR(VLOOKUP($A196,SETA!$A$2:$BB$840,AF$13,FALSE),"")</f>
        <v/>
      </c>
      <c r="AG196" s="81" t="str">
        <f>IFERROR(VLOOKUP($A196,SETA!$A$2:$BB$840,AG$13,FALSE),"")</f>
        <v/>
      </c>
      <c r="AH196" s="81" t="str">
        <f>IFERROR(VLOOKUP($A196,SETA!$A$2:$BB$840,AH$13,FALSE),"")</f>
        <v/>
      </c>
      <c r="AI196" s="81" t="str">
        <f>IFERROR(VLOOKUP($A196,SETA!$A$2:$BB$840,AI$13,FALSE),"")</f>
        <v/>
      </c>
      <c r="AJ196" s="81" t="str">
        <f>IFERROR(VLOOKUP($A196,SETA!$A$2:$BB$840,AJ$13,FALSE),"")</f>
        <v/>
      </c>
      <c r="AK196" s="81" t="str">
        <f>IFERROR(VLOOKUP($A196,SETA!$A$2:$BB$840,AK$13,FALSE),"")</f>
        <v/>
      </c>
      <c r="AL196" s="81" t="str">
        <f>IFERROR(VLOOKUP($A196,SETA!$A$2:$BB$840,AL$13,FALSE),"")</f>
        <v/>
      </c>
      <c r="AM196" s="81" t="str">
        <f>IFERROR(VLOOKUP($A196,SETA!$A$2:$BB$840,AM$13,FALSE),"")</f>
        <v/>
      </c>
      <c r="AN196" s="81" t="str">
        <f>IFERROR(VLOOKUP($A196,SETA!$A$2:$BB$840,AN$13,FALSE),"")</f>
        <v/>
      </c>
      <c r="AO196" s="81" t="str">
        <f>IFERROR(VLOOKUP($A196,SETA!$A$2:$BB$840,AO$13,FALSE),"")</f>
        <v/>
      </c>
      <c r="AP196" s="81" t="str">
        <f>IFERROR(VLOOKUP($A196,SETA!$A$2:$BB$840,AP$13,FALSE),"")</f>
        <v/>
      </c>
      <c r="AQ196" s="81" t="str">
        <f>IFERROR(VLOOKUP($A196,SETA!$A$2:$BB$840,AQ$13,FALSE),"")</f>
        <v/>
      </c>
      <c r="AR196" s="82" t="str">
        <f>IFERROR(VLOOKUP($A196,SETA!$A$2:$BB$840,AR$13,FALSE),"")</f>
        <v/>
      </c>
      <c r="AS196" s="81" t="str">
        <f>IFERROR(VLOOKUP($A196,SETA!$A$2:$BB$840,AS$13,FALSE),"")</f>
        <v/>
      </c>
      <c r="AW196">
        <f t="shared" si="48"/>
        <v>0</v>
      </c>
    </row>
    <row r="197" spans="2:49" x14ac:dyDescent="0.25">
      <c r="B197" s="81" t="str">
        <f>IFERROR(VLOOKUP($A197,SETA!$A$2:$BB$840,B$13,FALSE),"")</f>
        <v/>
      </c>
      <c r="C197" s="81" t="str">
        <f>IFERROR(VLOOKUP($A197,SETA!$A$2:$BB$840,C$13,FALSE),"")</f>
        <v/>
      </c>
      <c r="D197" s="81" t="str">
        <f>IFERROR(VLOOKUP($A197,SETA!$A$2:$BB$840,D$13,FALSE),"")</f>
        <v/>
      </c>
      <c r="E197" s="131"/>
      <c r="F197" s="132"/>
      <c r="G197" s="132"/>
      <c r="H197" s="133"/>
      <c r="I197" s="133"/>
      <c r="J197" s="118"/>
      <c r="K197" s="121"/>
      <c r="L197" s="122"/>
      <c r="M197" s="122"/>
      <c r="N197" s="67"/>
      <c r="O197" s="67"/>
      <c r="P197" s="117"/>
      <c r="Q197" s="99" t="str">
        <f t="shared" si="50"/>
        <v/>
      </c>
      <c r="R197" s="100" t="str">
        <f t="shared" si="51"/>
        <v/>
      </c>
      <c r="S197" s="100" t="str">
        <f t="shared" si="52"/>
        <v/>
      </c>
      <c r="T197" s="100" t="str">
        <f t="shared" si="53"/>
        <v/>
      </c>
      <c r="U197" s="100" t="str">
        <f t="shared" si="54"/>
        <v/>
      </c>
      <c r="V197" s="101" t="str">
        <f t="shared" si="55"/>
        <v/>
      </c>
      <c r="W197" s="95" t="str">
        <f t="shared" si="42"/>
        <v/>
      </c>
      <c r="X197" s="95" t="str">
        <f t="shared" si="43"/>
        <v/>
      </c>
      <c r="Y197" s="95" t="str">
        <f t="shared" si="44"/>
        <v/>
      </c>
      <c r="Z197" s="95" t="str">
        <f t="shared" si="45"/>
        <v/>
      </c>
      <c r="AA197" s="95" t="str">
        <f t="shared" si="46"/>
        <v/>
      </c>
      <c r="AB197" s="95" t="str">
        <f t="shared" si="47"/>
        <v/>
      </c>
      <c r="AC197" s="95" t="str">
        <f>IFERROR(VLOOKUP($A197,SETA!$A$2:$BB$840,AC$13,FALSE),"")</f>
        <v/>
      </c>
      <c r="AD197" s="95" t="str">
        <f>IFERROR(VLOOKUP($A197,SETA!$A$2:$BB$840,AD$13,FALSE),"")</f>
        <v/>
      </c>
      <c r="AE197" s="95" t="str">
        <f>IFERROR(VLOOKUP($A197,SETA!$A$2:$BB$840,AE$13,FALSE),"")</f>
        <v/>
      </c>
      <c r="AF197" s="81" t="str">
        <f>IFERROR(VLOOKUP($A197,SETA!$A$2:$BB$840,AF$13,FALSE),"")</f>
        <v/>
      </c>
      <c r="AG197" s="81" t="str">
        <f>IFERROR(VLOOKUP($A197,SETA!$A$2:$BB$840,AG$13,FALSE),"")</f>
        <v/>
      </c>
      <c r="AH197" s="81" t="str">
        <f>IFERROR(VLOOKUP($A197,SETA!$A$2:$BB$840,AH$13,FALSE),"")</f>
        <v/>
      </c>
      <c r="AI197" s="81" t="str">
        <f>IFERROR(VLOOKUP($A197,SETA!$A$2:$BB$840,AI$13,FALSE),"")</f>
        <v/>
      </c>
      <c r="AJ197" s="81" t="str">
        <f>IFERROR(VLOOKUP($A197,SETA!$A$2:$BB$840,AJ$13,FALSE),"")</f>
        <v/>
      </c>
      <c r="AK197" s="81" t="str">
        <f>IFERROR(VLOOKUP($A197,SETA!$A$2:$BB$840,AK$13,FALSE),"")</f>
        <v/>
      </c>
      <c r="AL197" s="81" t="str">
        <f>IFERROR(VLOOKUP($A197,SETA!$A$2:$BB$840,AL$13,FALSE),"")</f>
        <v/>
      </c>
      <c r="AM197" s="81" t="str">
        <f>IFERROR(VLOOKUP($A197,SETA!$A$2:$BB$840,AM$13,FALSE),"")</f>
        <v/>
      </c>
      <c r="AN197" s="81" t="str">
        <f>IFERROR(VLOOKUP($A197,SETA!$A$2:$BB$840,AN$13,FALSE),"")</f>
        <v/>
      </c>
      <c r="AO197" s="81" t="str">
        <f>IFERROR(VLOOKUP($A197,SETA!$A$2:$BB$840,AO$13,FALSE),"")</f>
        <v/>
      </c>
      <c r="AP197" s="81" t="str">
        <f>IFERROR(VLOOKUP($A197,SETA!$A$2:$BB$840,AP$13,FALSE),"")</f>
        <v/>
      </c>
      <c r="AQ197" s="81" t="str">
        <f>IFERROR(VLOOKUP($A197,SETA!$A$2:$BB$840,AQ$13,FALSE),"")</f>
        <v/>
      </c>
      <c r="AR197" s="82" t="str">
        <f>IFERROR(VLOOKUP($A197,SETA!$A$2:$BB$840,AR$13,FALSE),"")</f>
        <v/>
      </c>
      <c r="AS197" s="81" t="str">
        <f>IFERROR(VLOOKUP($A197,SETA!$A$2:$BB$840,AS$13,FALSE),"")</f>
        <v/>
      </c>
      <c r="AW197">
        <f t="shared" si="48"/>
        <v>0</v>
      </c>
    </row>
    <row r="198" spans="2:49" x14ac:dyDescent="0.25">
      <c r="B198" s="81" t="str">
        <f>IFERROR(VLOOKUP($A198,SETA!$A$2:$BB$840,B$13,FALSE),"")</f>
        <v/>
      </c>
      <c r="C198" s="81" t="str">
        <f>IFERROR(VLOOKUP($A198,SETA!$A$2:$BB$840,C$13,FALSE),"")</f>
        <v/>
      </c>
      <c r="D198" s="81" t="str">
        <f>IFERROR(VLOOKUP($A198,SETA!$A$2:$BB$840,D$13,FALSE),"")</f>
        <v/>
      </c>
      <c r="E198" s="131"/>
      <c r="F198" s="132"/>
      <c r="G198" s="132"/>
      <c r="H198" s="133"/>
      <c r="I198" s="133"/>
      <c r="J198" s="118"/>
      <c r="K198" s="121"/>
      <c r="L198" s="122"/>
      <c r="M198" s="122"/>
      <c r="N198" s="67"/>
      <c r="O198" s="67"/>
      <c r="P198" s="117"/>
      <c r="Q198" s="99" t="str">
        <f t="shared" si="50"/>
        <v/>
      </c>
      <c r="R198" s="100" t="str">
        <f t="shared" si="51"/>
        <v/>
      </c>
      <c r="S198" s="100" t="str">
        <f t="shared" si="52"/>
        <v/>
      </c>
      <c r="T198" s="100" t="str">
        <f t="shared" si="53"/>
        <v/>
      </c>
      <c r="U198" s="100" t="str">
        <f t="shared" si="54"/>
        <v/>
      </c>
      <c r="V198" s="101" t="str">
        <f t="shared" si="55"/>
        <v/>
      </c>
      <c r="W198" s="95" t="str">
        <f t="shared" si="42"/>
        <v/>
      </c>
      <c r="X198" s="95" t="str">
        <f t="shared" si="43"/>
        <v/>
      </c>
      <c r="Y198" s="95" t="str">
        <f t="shared" si="44"/>
        <v/>
      </c>
      <c r="Z198" s="95" t="str">
        <f t="shared" si="45"/>
        <v/>
      </c>
      <c r="AA198" s="95" t="str">
        <f t="shared" si="46"/>
        <v/>
      </c>
      <c r="AB198" s="95" t="str">
        <f t="shared" si="47"/>
        <v/>
      </c>
      <c r="AC198" s="95" t="str">
        <f>IFERROR(VLOOKUP($A198,SETA!$A$2:$BB$840,AC$13,FALSE),"")</f>
        <v/>
      </c>
      <c r="AD198" s="95" t="str">
        <f>IFERROR(VLOOKUP($A198,SETA!$A$2:$BB$840,AD$13,FALSE),"")</f>
        <v/>
      </c>
      <c r="AE198" s="95" t="str">
        <f>IFERROR(VLOOKUP($A198,SETA!$A$2:$BB$840,AE$13,FALSE),"")</f>
        <v/>
      </c>
      <c r="AF198" s="81" t="str">
        <f>IFERROR(VLOOKUP($A198,SETA!$A$2:$BB$840,AF$13,FALSE),"")</f>
        <v/>
      </c>
      <c r="AG198" s="81" t="str">
        <f>IFERROR(VLOOKUP($A198,SETA!$A$2:$BB$840,AG$13,FALSE),"")</f>
        <v/>
      </c>
      <c r="AH198" s="81" t="str">
        <f>IFERROR(VLOOKUP($A198,SETA!$A$2:$BB$840,AH$13,FALSE),"")</f>
        <v/>
      </c>
      <c r="AI198" s="81" t="str">
        <f>IFERROR(VLOOKUP($A198,SETA!$A$2:$BB$840,AI$13,FALSE),"")</f>
        <v/>
      </c>
      <c r="AJ198" s="81" t="str">
        <f>IFERROR(VLOOKUP($A198,SETA!$A$2:$BB$840,AJ$13,FALSE),"")</f>
        <v/>
      </c>
      <c r="AK198" s="81" t="str">
        <f>IFERROR(VLOOKUP($A198,SETA!$A$2:$BB$840,AK$13,FALSE),"")</f>
        <v/>
      </c>
      <c r="AL198" s="81" t="str">
        <f>IFERROR(VLOOKUP($A198,SETA!$A$2:$BB$840,AL$13,FALSE),"")</f>
        <v/>
      </c>
      <c r="AM198" s="81" t="str">
        <f>IFERROR(VLOOKUP($A198,SETA!$A$2:$BB$840,AM$13,FALSE),"")</f>
        <v/>
      </c>
      <c r="AN198" s="81" t="str">
        <f>IFERROR(VLOOKUP($A198,SETA!$A$2:$BB$840,AN$13,FALSE),"")</f>
        <v/>
      </c>
      <c r="AO198" s="81" t="str">
        <f>IFERROR(VLOOKUP($A198,SETA!$A$2:$BB$840,AO$13,FALSE),"")</f>
        <v/>
      </c>
      <c r="AP198" s="81" t="str">
        <f>IFERROR(VLOOKUP($A198,SETA!$A$2:$BB$840,AP$13,FALSE),"")</f>
        <v/>
      </c>
      <c r="AQ198" s="81" t="str">
        <f>IFERROR(VLOOKUP($A198,SETA!$A$2:$BB$840,AQ$13,FALSE),"")</f>
        <v/>
      </c>
      <c r="AR198" s="82" t="str">
        <f>IFERROR(VLOOKUP($A198,SETA!$A$2:$BB$840,AR$13,FALSE),"")</f>
        <v/>
      </c>
      <c r="AS198" s="81" t="str">
        <f>IFERROR(VLOOKUP($A198,SETA!$A$2:$BB$840,AS$13,FALSE),"")</f>
        <v/>
      </c>
      <c r="AW198">
        <f t="shared" si="48"/>
        <v>0</v>
      </c>
    </row>
    <row r="199" spans="2:49" x14ac:dyDescent="0.25">
      <c r="B199" s="81" t="str">
        <f>IFERROR(VLOOKUP($A199,SETA!$A$2:$BB$840,B$13,FALSE),"")</f>
        <v/>
      </c>
      <c r="C199" s="81" t="str">
        <f>IFERROR(VLOOKUP($A199,SETA!$A$2:$BB$840,C$13,FALSE),"")</f>
        <v/>
      </c>
      <c r="D199" s="81" t="str">
        <f>IFERROR(VLOOKUP($A199,SETA!$A$2:$BB$840,D$13,FALSE),"")</f>
        <v/>
      </c>
      <c r="E199" s="131"/>
      <c r="F199" s="132"/>
      <c r="G199" s="132"/>
      <c r="H199" s="133"/>
      <c r="I199" s="133"/>
      <c r="J199" s="118"/>
      <c r="K199" s="121"/>
      <c r="L199" s="122"/>
      <c r="M199" s="122"/>
      <c r="N199" s="67"/>
      <c r="O199" s="67"/>
      <c r="P199" s="117"/>
      <c r="Q199" s="99" t="str">
        <f t="shared" si="50"/>
        <v/>
      </c>
      <c r="R199" s="100" t="str">
        <f t="shared" si="51"/>
        <v/>
      </c>
      <c r="S199" s="100" t="str">
        <f t="shared" si="52"/>
        <v/>
      </c>
      <c r="T199" s="100" t="str">
        <f t="shared" si="53"/>
        <v/>
      </c>
      <c r="U199" s="100" t="str">
        <f t="shared" si="54"/>
        <v/>
      </c>
      <c r="V199" s="101" t="str">
        <f t="shared" si="55"/>
        <v/>
      </c>
      <c r="W199" s="95" t="str">
        <f t="shared" si="42"/>
        <v/>
      </c>
      <c r="X199" s="95" t="str">
        <f t="shared" si="43"/>
        <v/>
      </c>
      <c r="Y199" s="95" t="str">
        <f t="shared" si="44"/>
        <v/>
      </c>
      <c r="Z199" s="95" t="str">
        <f t="shared" si="45"/>
        <v/>
      </c>
      <c r="AA199" s="95" t="str">
        <f t="shared" si="46"/>
        <v/>
      </c>
      <c r="AB199" s="95" t="str">
        <f t="shared" si="47"/>
        <v/>
      </c>
      <c r="AC199" s="95" t="str">
        <f>IFERROR(VLOOKUP($A199,SETA!$A$2:$BB$840,AC$13,FALSE),"")</f>
        <v/>
      </c>
      <c r="AD199" s="95" t="str">
        <f>IFERROR(VLOOKUP($A199,SETA!$A$2:$BB$840,AD$13,FALSE),"")</f>
        <v/>
      </c>
      <c r="AE199" s="95" t="str">
        <f>IFERROR(VLOOKUP($A199,SETA!$A$2:$BB$840,AE$13,FALSE),"")</f>
        <v/>
      </c>
      <c r="AF199" s="81" t="str">
        <f>IFERROR(VLOOKUP($A199,SETA!$A$2:$BB$840,AF$13,FALSE),"")</f>
        <v/>
      </c>
      <c r="AG199" s="81" t="str">
        <f>IFERROR(VLOOKUP($A199,SETA!$A$2:$BB$840,AG$13,FALSE),"")</f>
        <v/>
      </c>
      <c r="AH199" s="81" t="str">
        <f>IFERROR(VLOOKUP($A199,SETA!$A$2:$BB$840,AH$13,FALSE),"")</f>
        <v/>
      </c>
      <c r="AI199" s="81" t="str">
        <f>IFERROR(VLOOKUP($A199,SETA!$A$2:$BB$840,AI$13,FALSE),"")</f>
        <v/>
      </c>
      <c r="AJ199" s="81" t="str">
        <f>IFERROR(VLOOKUP($A199,SETA!$A$2:$BB$840,AJ$13,FALSE),"")</f>
        <v/>
      </c>
      <c r="AK199" s="81" t="str">
        <f>IFERROR(VLOOKUP($A199,SETA!$A$2:$BB$840,AK$13,FALSE),"")</f>
        <v/>
      </c>
      <c r="AL199" s="81" t="str">
        <f>IFERROR(VLOOKUP($A199,SETA!$A$2:$BB$840,AL$13,FALSE),"")</f>
        <v/>
      </c>
      <c r="AM199" s="81" t="str">
        <f>IFERROR(VLOOKUP($A199,SETA!$A$2:$BB$840,AM$13,FALSE),"")</f>
        <v/>
      </c>
      <c r="AN199" s="81" t="str">
        <f>IFERROR(VLOOKUP($A199,SETA!$A$2:$BB$840,AN$13,FALSE),"")</f>
        <v/>
      </c>
      <c r="AO199" s="81" t="str">
        <f>IFERROR(VLOOKUP($A199,SETA!$A$2:$BB$840,AO$13,FALSE),"")</f>
        <v/>
      </c>
      <c r="AP199" s="81" t="str">
        <f>IFERROR(VLOOKUP($A199,SETA!$A$2:$BB$840,AP$13,FALSE),"")</f>
        <v/>
      </c>
      <c r="AQ199" s="81" t="str">
        <f>IFERROR(VLOOKUP($A199,SETA!$A$2:$BB$840,AQ$13,FALSE),"")</f>
        <v/>
      </c>
      <c r="AR199" s="82" t="str">
        <f>IFERROR(VLOOKUP($A199,SETA!$A$2:$BB$840,AR$13,FALSE),"")</f>
        <v/>
      </c>
      <c r="AS199" s="81" t="str">
        <f>IFERROR(VLOOKUP($A199,SETA!$A$2:$BB$840,AS$13,FALSE),"")</f>
        <v/>
      </c>
      <c r="AW199">
        <f t="shared" si="48"/>
        <v>0</v>
      </c>
    </row>
    <row r="200" spans="2:49" x14ac:dyDescent="0.25">
      <c r="B200" s="81" t="str">
        <f>IFERROR(VLOOKUP($A200,SETA!$A$2:$BB$840,B$13,FALSE),"")</f>
        <v/>
      </c>
      <c r="C200" s="81" t="str">
        <f>IFERROR(VLOOKUP($A200,SETA!$A$2:$BB$840,C$13,FALSE),"")</f>
        <v/>
      </c>
      <c r="D200" s="81" t="str">
        <f>IFERROR(VLOOKUP($A200,SETA!$A$2:$BB$840,D$13,FALSE),"")</f>
        <v/>
      </c>
      <c r="E200" s="131"/>
      <c r="F200" s="132"/>
      <c r="G200" s="132"/>
      <c r="H200" s="133"/>
      <c r="I200" s="133"/>
      <c r="J200" s="118"/>
      <c r="K200" s="121"/>
      <c r="L200" s="122"/>
      <c r="M200" s="122"/>
      <c r="N200" s="67"/>
      <c r="O200" s="67"/>
      <c r="P200" s="117"/>
      <c r="Q200" s="99" t="str">
        <f t="shared" si="50"/>
        <v/>
      </c>
      <c r="R200" s="100" t="str">
        <f t="shared" si="51"/>
        <v/>
      </c>
      <c r="S200" s="100" t="str">
        <f t="shared" si="52"/>
        <v/>
      </c>
      <c r="T200" s="100" t="str">
        <f t="shared" si="53"/>
        <v/>
      </c>
      <c r="U200" s="100" t="str">
        <f t="shared" si="54"/>
        <v/>
      </c>
      <c r="V200" s="101" t="str">
        <f t="shared" si="55"/>
        <v/>
      </c>
      <c r="W200" s="95" t="str">
        <f t="shared" si="42"/>
        <v/>
      </c>
      <c r="X200" s="95" t="str">
        <f t="shared" si="43"/>
        <v/>
      </c>
      <c r="Y200" s="95" t="str">
        <f t="shared" si="44"/>
        <v/>
      </c>
      <c r="Z200" s="95" t="str">
        <f t="shared" si="45"/>
        <v/>
      </c>
      <c r="AA200" s="95" t="str">
        <f t="shared" si="46"/>
        <v/>
      </c>
      <c r="AB200" s="95" t="str">
        <f t="shared" si="47"/>
        <v/>
      </c>
      <c r="AC200" s="95" t="str">
        <f>IFERROR(VLOOKUP($A200,SETA!$A$2:$BB$840,AC$13,FALSE),"")</f>
        <v/>
      </c>
      <c r="AD200" s="95" t="str">
        <f>IFERROR(VLOOKUP($A200,SETA!$A$2:$BB$840,AD$13,FALSE),"")</f>
        <v/>
      </c>
      <c r="AE200" s="95" t="str">
        <f>IFERROR(VLOOKUP($A200,SETA!$A$2:$BB$840,AE$13,FALSE),"")</f>
        <v/>
      </c>
      <c r="AF200" s="81" t="str">
        <f>IFERROR(VLOOKUP($A200,SETA!$A$2:$BB$840,AF$13,FALSE),"")</f>
        <v/>
      </c>
      <c r="AG200" s="81" t="str">
        <f>IFERROR(VLOOKUP($A200,SETA!$A$2:$BB$840,AG$13,FALSE),"")</f>
        <v/>
      </c>
      <c r="AH200" s="81" t="str">
        <f>IFERROR(VLOOKUP($A200,SETA!$A$2:$BB$840,AH$13,FALSE),"")</f>
        <v/>
      </c>
      <c r="AI200" s="81" t="str">
        <f>IFERROR(VLOOKUP($A200,SETA!$A$2:$BB$840,AI$13,FALSE),"")</f>
        <v/>
      </c>
      <c r="AJ200" s="81" t="str">
        <f>IFERROR(VLOOKUP($A200,SETA!$A$2:$BB$840,AJ$13,FALSE),"")</f>
        <v/>
      </c>
      <c r="AK200" s="81" t="str">
        <f>IFERROR(VLOOKUP($A200,SETA!$A$2:$BB$840,AK$13,FALSE),"")</f>
        <v/>
      </c>
      <c r="AL200" s="81" t="str">
        <f>IFERROR(VLOOKUP($A200,SETA!$A$2:$BB$840,AL$13,FALSE),"")</f>
        <v/>
      </c>
      <c r="AM200" s="81" t="str">
        <f>IFERROR(VLOOKUP($A200,SETA!$A$2:$BB$840,AM$13,FALSE),"")</f>
        <v/>
      </c>
      <c r="AN200" s="81" t="str">
        <f>IFERROR(VLOOKUP($A200,SETA!$A$2:$BB$840,AN$13,FALSE),"")</f>
        <v/>
      </c>
      <c r="AO200" s="81" t="str">
        <f>IFERROR(VLOOKUP($A200,SETA!$A$2:$BB$840,AO$13,FALSE),"")</f>
        <v/>
      </c>
      <c r="AP200" s="81" t="str">
        <f>IFERROR(VLOOKUP($A200,SETA!$A$2:$BB$840,AP$13,FALSE),"")</f>
        <v/>
      </c>
      <c r="AQ200" s="81" t="str">
        <f>IFERROR(VLOOKUP($A200,SETA!$A$2:$BB$840,AQ$13,FALSE),"")</f>
        <v/>
      </c>
      <c r="AR200" s="82" t="str">
        <f>IFERROR(VLOOKUP($A200,SETA!$A$2:$BB$840,AR$13,FALSE),"")</f>
        <v/>
      </c>
      <c r="AS200" s="81" t="str">
        <f>IFERROR(VLOOKUP($A200,SETA!$A$2:$BB$840,AS$13,FALSE),"")</f>
        <v/>
      </c>
      <c r="AW200">
        <f t="shared" si="48"/>
        <v>0</v>
      </c>
    </row>
    <row r="201" spans="2:49" x14ac:dyDescent="0.25">
      <c r="B201" s="81" t="str">
        <f>IFERROR(VLOOKUP($A201,SETA!$A$2:$BB$840,B$13,FALSE),"")</f>
        <v/>
      </c>
      <c r="C201" s="81" t="str">
        <f>IFERROR(VLOOKUP($A201,SETA!$A$2:$BB$840,C$13,FALSE),"")</f>
        <v/>
      </c>
      <c r="D201" s="81" t="str">
        <f>IFERROR(VLOOKUP($A201,SETA!$A$2:$BB$840,D$13,FALSE),"")</f>
        <v/>
      </c>
      <c r="E201" s="131"/>
      <c r="F201" s="132"/>
      <c r="G201" s="132"/>
      <c r="H201" s="133"/>
      <c r="I201" s="133"/>
      <c r="J201" s="118"/>
      <c r="K201" s="121"/>
      <c r="L201" s="122"/>
      <c r="M201" s="122"/>
      <c r="N201" s="67"/>
      <c r="O201" s="67"/>
      <c r="P201" s="117"/>
      <c r="Q201" s="99" t="str">
        <f t="shared" si="50"/>
        <v/>
      </c>
      <c r="R201" s="100" t="str">
        <f t="shared" si="51"/>
        <v/>
      </c>
      <c r="S201" s="100" t="str">
        <f t="shared" si="52"/>
        <v/>
      </c>
      <c r="T201" s="100" t="str">
        <f t="shared" si="53"/>
        <v/>
      </c>
      <c r="U201" s="100" t="str">
        <f t="shared" si="54"/>
        <v/>
      </c>
      <c r="V201" s="101" t="str">
        <f t="shared" si="55"/>
        <v/>
      </c>
      <c r="W201" s="95" t="str">
        <f t="shared" si="42"/>
        <v/>
      </c>
      <c r="X201" s="95" t="str">
        <f t="shared" si="43"/>
        <v/>
      </c>
      <c r="Y201" s="95" t="str">
        <f t="shared" si="44"/>
        <v/>
      </c>
      <c r="Z201" s="95" t="str">
        <f t="shared" si="45"/>
        <v/>
      </c>
      <c r="AA201" s="95" t="str">
        <f t="shared" si="46"/>
        <v/>
      </c>
      <c r="AB201" s="95" t="str">
        <f t="shared" si="47"/>
        <v/>
      </c>
      <c r="AC201" s="95" t="str">
        <f>IFERROR(VLOOKUP($A201,SETA!$A$2:$BB$840,AC$13,FALSE),"")</f>
        <v/>
      </c>
      <c r="AD201" s="95" t="str">
        <f>IFERROR(VLOOKUP($A201,SETA!$A$2:$BB$840,AD$13,FALSE),"")</f>
        <v/>
      </c>
      <c r="AE201" s="95" t="str">
        <f>IFERROR(VLOOKUP($A201,SETA!$A$2:$BB$840,AE$13,FALSE),"")</f>
        <v/>
      </c>
      <c r="AF201" s="81" t="str">
        <f>IFERROR(VLOOKUP($A201,SETA!$A$2:$BB$840,AF$13,FALSE),"")</f>
        <v/>
      </c>
      <c r="AG201" s="81" t="str">
        <f>IFERROR(VLOOKUP($A201,SETA!$A$2:$BB$840,AG$13,FALSE),"")</f>
        <v/>
      </c>
      <c r="AH201" s="81" t="str">
        <f>IFERROR(VLOOKUP($A201,SETA!$A$2:$BB$840,AH$13,FALSE),"")</f>
        <v/>
      </c>
      <c r="AI201" s="81" t="str">
        <f>IFERROR(VLOOKUP($A201,SETA!$A$2:$BB$840,AI$13,FALSE),"")</f>
        <v/>
      </c>
      <c r="AJ201" s="81" t="str">
        <f>IFERROR(VLOOKUP($A201,SETA!$A$2:$BB$840,AJ$13,FALSE),"")</f>
        <v/>
      </c>
      <c r="AK201" s="81" t="str">
        <f>IFERROR(VLOOKUP($A201,SETA!$A$2:$BB$840,AK$13,FALSE),"")</f>
        <v/>
      </c>
      <c r="AL201" s="81" t="str">
        <f>IFERROR(VLOOKUP($A201,SETA!$A$2:$BB$840,AL$13,FALSE),"")</f>
        <v/>
      </c>
      <c r="AM201" s="81" t="str">
        <f>IFERROR(VLOOKUP($A201,SETA!$A$2:$BB$840,AM$13,FALSE),"")</f>
        <v/>
      </c>
      <c r="AN201" s="81" t="str">
        <f>IFERROR(VLOOKUP($A201,SETA!$A$2:$BB$840,AN$13,FALSE),"")</f>
        <v/>
      </c>
      <c r="AO201" s="81" t="str">
        <f>IFERROR(VLOOKUP($A201,SETA!$A$2:$BB$840,AO$13,FALSE),"")</f>
        <v/>
      </c>
      <c r="AP201" s="81" t="str">
        <f>IFERROR(VLOOKUP($A201,SETA!$A$2:$BB$840,AP$13,FALSE),"")</f>
        <v/>
      </c>
      <c r="AQ201" s="81" t="str">
        <f>IFERROR(VLOOKUP($A201,SETA!$A$2:$BB$840,AQ$13,FALSE),"")</f>
        <v/>
      </c>
      <c r="AR201" s="82" t="str">
        <f>IFERROR(VLOOKUP($A201,SETA!$A$2:$BB$840,AR$13,FALSE),"")</f>
        <v/>
      </c>
      <c r="AS201" s="81" t="str">
        <f>IFERROR(VLOOKUP($A201,SETA!$A$2:$BB$840,AS$13,FALSE),"")</f>
        <v/>
      </c>
      <c r="AW201">
        <f t="shared" si="48"/>
        <v>0</v>
      </c>
    </row>
    <row r="202" spans="2:49" x14ac:dyDescent="0.25">
      <c r="B202" s="81" t="str">
        <f>IFERROR(VLOOKUP($A202,SETA!$A$2:$BB$840,B$13,FALSE),"")</f>
        <v/>
      </c>
      <c r="C202" s="81" t="str">
        <f>IFERROR(VLOOKUP($A202,SETA!$A$2:$BB$840,C$13,FALSE),"")</f>
        <v/>
      </c>
      <c r="D202" s="81" t="str">
        <f>IFERROR(VLOOKUP($A202,SETA!$A$2:$BB$840,D$13,FALSE),"")</f>
        <v/>
      </c>
      <c r="E202" s="131"/>
      <c r="F202" s="132"/>
      <c r="G202" s="132"/>
      <c r="H202" s="133"/>
      <c r="I202" s="133"/>
      <c r="J202" s="118"/>
      <c r="K202" s="121"/>
      <c r="L202" s="122"/>
      <c r="M202" s="122"/>
      <c r="N202" s="67"/>
      <c r="O202" s="67"/>
      <c r="P202" s="117"/>
      <c r="Q202" s="99" t="str">
        <f t="shared" si="50"/>
        <v/>
      </c>
      <c r="R202" s="100" t="str">
        <f t="shared" si="51"/>
        <v/>
      </c>
      <c r="S202" s="100" t="str">
        <f t="shared" si="52"/>
        <v/>
      </c>
      <c r="T202" s="100" t="str">
        <f t="shared" si="53"/>
        <v/>
      </c>
      <c r="U202" s="100" t="str">
        <f t="shared" si="54"/>
        <v/>
      </c>
      <c r="V202" s="101" t="str">
        <f t="shared" si="55"/>
        <v/>
      </c>
      <c r="W202" s="95" t="str">
        <f t="shared" si="42"/>
        <v/>
      </c>
      <c r="X202" s="95" t="str">
        <f t="shared" si="43"/>
        <v/>
      </c>
      <c r="Y202" s="95" t="str">
        <f t="shared" si="44"/>
        <v/>
      </c>
      <c r="Z202" s="95" t="str">
        <f t="shared" si="45"/>
        <v/>
      </c>
      <c r="AA202" s="95" t="str">
        <f t="shared" si="46"/>
        <v/>
      </c>
      <c r="AB202" s="95" t="str">
        <f t="shared" si="47"/>
        <v/>
      </c>
      <c r="AC202" s="95" t="str">
        <f>IFERROR(VLOOKUP($A202,SETA!$A$2:$BB$840,AC$13,FALSE),"")</f>
        <v/>
      </c>
      <c r="AD202" s="95" t="str">
        <f>IFERROR(VLOOKUP($A202,SETA!$A$2:$BB$840,AD$13,FALSE),"")</f>
        <v/>
      </c>
      <c r="AE202" s="95" t="str">
        <f>IFERROR(VLOOKUP($A202,SETA!$A$2:$BB$840,AE$13,FALSE),"")</f>
        <v/>
      </c>
      <c r="AF202" s="81" t="str">
        <f>IFERROR(VLOOKUP($A202,SETA!$A$2:$BB$840,AF$13,FALSE),"")</f>
        <v/>
      </c>
      <c r="AG202" s="81" t="str">
        <f>IFERROR(VLOOKUP($A202,SETA!$A$2:$BB$840,AG$13,FALSE),"")</f>
        <v/>
      </c>
      <c r="AH202" s="81" t="str">
        <f>IFERROR(VLOOKUP($A202,SETA!$A$2:$BB$840,AH$13,FALSE),"")</f>
        <v/>
      </c>
      <c r="AI202" s="81" t="str">
        <f>IFERROR(VLOOKUP($A202,SETA!$A$2:$BB$840,AI$13,FALSE),"")</f>
        <v/>
      </c>
      <c r="AJ202" s="81" t="str">
        <f>IFERROR(VLOOKUP($A202,SETA!$A$2:$BB$840,AJ$13,FALSE),"")</f>
        <v/>
      </c>
      <c r="AK202" s="81" t="str">
        <f>IFERROR(VLOOKUP($A202,SETA!$A$2:$BB$840,AK$13,FALSE),"")</f>
        <v/>
      </c>
      <c r="AL202" s="81" t="str">
        <f>IFERROR(VLOOKUP($A202,SETA!$A$2:$BB$840,AL$13,FALSE),"")</f>
        <v/>
      </c>
      <c r="AM202" s="81" t="str">
        <f>IFERROR(VLOOKUP($A202,SETA!$A$2:$BB$840,AM$13,FALSE),"")</f>
        <v/>
      </c>
      <c r="AN202" s="81" t="str">
        <f>IFERROR(VLOOKUP($A202,SETA!$A$2:$BB$840,AN$13,FALSE),"")</f>
        <v/>
      </c>
      <c r="AO202" s="81" t="str">
        <f>IFERROR(VLOOKUP($A202,SETA!$A$2:$BB$840,AO$13,FALSE),"")</f>
        <v/>
      </c>
      <c r="AP202" s="81" t="str">
        <f>IFERROR(VLOOKUP($A202,SETA!$A$2:$BB$840,AP$13,FALSE),"")</f>
        <v/>
      </c>
      <c r="AQ202" s="81" t="str">
        <f>IFERROR(VLOOKUP($A202,SETA!$A$2:$BB$840,AQ$13,FALSE),"")</f>
        <v/>
      </c>
      <c r="AR202" s="82" t="str">
        <f>IFERROR(VLOOKUP($A202,SETA!$A$2:$BB$840,AR$13,FALSE),"")</f>
        <v/>
      </c>
      <c r="AS202" s="81" t="str">
        <f>IFERROR(VLOOKUP($A202,SETA!$A$2:$BB$840,AS$13,FALSE),"")</f>
        <v/>
      </c>
      <c r="AW202">
        <f t="shared" si="48"/>
        <v>0</v>
      </c>
    </row>
    <row r="203" spans="2:49" x14ac:dyDescent="0.25">
      <c r="B203" s="81" t="str">
        <f>IFERROR(VLOOKUP($A203,SETA!$A$2:$BB$840,B$13,FALSE),"")</f>
        <v/>
      </c>
      <c r="C203" s="81" t="str">
        <f>IFERROR(VLOOKUP($A203,SETA!$A$2:$BB$840,C$13,FALSE),"")</f>
        <v/>
      </c>
      <c r="D203" s="81" t="str">
        <f>IFERROR(VLOOKUP($A203,SETA!$A$2:$BB$840,D$13,FALSE),"")</f>
        <v/>
      </c>
      <c r="E203" s="131"/>
      <c r="F203" s="132"/>
      <c r="G203" s="132"/>
      <c r="H203" s="133"/>
      <c r="I203" s="133"/>
      <c r="J203" s="118"/>
      <c r="K203" s="121"/>
      <c r="L203" s="122"/>
      <c r="M203" s="122"/>
      <c r="N203" s="67"/>
      <c r="O203" s="67"/>
      <c r="P203" s="117"/>
      <c r="Q203" s="99" t="str">
        <f t="shared" si="50"/>
        <v/>
      </c>
      <c r="R203" s="100" t="str">
        <f t="shared" si="51"/>
        <v/>
      </c>
      <c r="S203" s="100" t="str">
        <f t="shared" si="52"/>
        <v/>
      </c>
      <c r="T203" s="100" t="str">
        <f t="shared" si="53"/>
        <v/>
      </c>
      <c r="U203" s="100" t="str">
        <f t="shared" si="54"/>
        <v/>
      </c>
      <c r="V203" s="101" t="str">
        <f t="shared" si="55"/>
        <v/>
      </c>
      <c r="W203" s="95" t="str">
        <f t="shared" si="42"/>
        <v/>
      </c>
      <c r="X203" s="95" t="str">
        <f t="shared" si="43"/>
        <v/>
      </c>
      <c r="Y203" s="95" t="str">
        <f t="shared" si="44"/>
        <v/>
      </c>
      <c r="Z203" s="95" t="str">
        <f t="shared" si="45"/>
        <v/>
      </c>
      <c r="AA203" s="95" t="str">
        <f t="shared" si="46"/>
        <v/>
      </c>
      <c r="AB203" s="95" t="str">
        <f t="shared" si="47"/>
        <v/>
      </c>
      <c r="AC203" s="95" t="str">
        <f>IFERROR(VLOOKUP($A203,SETA!$A$2:$BB$840,AC$13,FALSE),"")</f>
        <v/>
      </c>
      <c r="AD203" s="95" t="str">
        <f>IFERROR(VLOOKUP($A203,SETA!$A$2:$BB$840,AD$13,FALSE),"")</f>
        <v/>
      </c>
      <c r="AE203" s="95" t="str">
        <f>IFERROR(VLOOKUP($A203,SETA!$A$2:$BB$840,AE$13,FALSE),"")</f>
        <v/>
      </c>
      <c r="AF203" s="81" t="str">
        <f>IFERROR(VLOOKUP($A203,SETA!$A$2:$BB$840,AF$13,FALSE),"")</f>
        <v/>
      </c>
      <c r="AG203" s="81" t="str">
        <f>IFERROR(VLOOKUP($A203,SETA!$A$2:$BB$840,AG$13,FALSE),"")</f>
        <v/>
      </c>
      <c r="AH203" s="81" t="str">
        <f>IFERROR(VLOOKUP($A203,SETA!$A$2:$BB$840,AH$13,FALSE),"")</f>
        <v/>
      </c>
      <c r="AI203" s="81" t="str">
        <f>IFERROR(VLOOKUP($A203,SETA!$A$2:$BB$840,AI$13,FALSE),"")</f>
        <v/>
      </c>
      <c r="AJ203" s="81" t="str">
        <f>IFERROR(VLOOKUP($A203,SETA!$A$2:$BB$840,AJ$13,FALSE),"")</f>
        <v/>
      </c>
      <c r="AK203" s="81" t="str">
        <f>IFERROR(VLOOKUP($A203,SETA!$A$2:$BB$840,AK$13,FALSE),"")</f>
        <v/>
      </c>
      <c r="AL203" s="81" t="str">
        <f>IFERROR(VLOOKUP($A203,SETA!$A$2:$BB$840,AL$13,FALSE),"")</f>
        <v/>
      </c>
      <c r="AM203" s="81" t="str">
        <f>IFERROR(VLOOKUP($A203,SETA!$A$2:$BB$840,AM$13,FALSE),"")</f>
        <v/>
      </c>
      <c r="AN203" s="81" t="str">
        <f>IFERROR(VLOOKUP($A203,SETA!$A$2:$BB$840,AN$13,FALSE),"")</f>
        <v/>
      </c>
      <c r="AO203" s="81" t="str">
        <f>IFERROR(VLOOKUP($A203,SETA!$A$2:$BB$840,AO$13,FALSE),"")</f>
        <v/>
      </c>
      <c r="AP203" s="81" t="str">
        <f>IFERROR(VLOOKUP($A203,SETA!$A$2:$BB$840,AP$13,FALSE),"")</f>
        <v/>
      </c>
      <c r="AQ203" s="81" t="str">
        <f>IFERROR(VLOOKUP($A203,SETA!$A$2:$BB$840,AQ$13,FALSE),"")</f>
        <v/>
      </c>
      <c r="AR203" s="82" t="str">
        <f>IFERROR(VLOOKUP($A203,SETA!$A$2:$BB$840,AR$13,FALSE),"")</f>
        <v/>
      </c>
      <c r="AS203" s="81" t="str">
        <f>IFERROR(VLOOKUP($A203,SETA!$A$2:$BB$840,AS$13,FALSE),"")</f>
        <v/>
      </c>
      <c r="AW203">
        <f t="shared" si="48"/>
        <v>0</v>
      </c>
    </row>
    <row r="204" spans="2:49" x14ac:dyDescent="0.25">
      <c r="B204" s="81" t="str">
        <f>IFERROR(VLOOKUP($A204,SETA!$A$2:$BB$840,B$13,FALSE),"")</f>
        <v/>
      </c>
      <c r="C204" s="81" t="str">
        <f>IFERROR(VLOOKUP($A204,SETA!$A$2:$BB$840,C$13,FALSE),"")</f>
        <v/>
      </c>
      <c r="D204" s="81" t="str">
        <f>IFERROR(VLOOKUP($A204,SETA!$A$2:$BB$840,D$13,FALSE),"")</f>
        <v/>
      </c>
      <c r="E204" s="131"/>
      <c r="F204" s="132"/>
      <c r="G204" s="132"/>
      <c r="H204" s="133"/>
      <c r="I204" s="133"/>
      <c r="J204" s="118"/>
      <c r="K204" s="121"/>
      <c r="L204" s="122"/>
      <c r="M204" s="122"/>
      <c r="N204" s="67"/>
      <c r="O204" s="67"/>
      <c r="P204" s="117"/>
      <c r="Q204" s="99" t="str">
        <f t="shared" si="50"/>
        <v/>
      </c>
      <c r="R204" s="100" t="str">
        <f t="shared" si="51"/>
        <v/>
      </c>
      <c r="S204" s="100" t="str">
        <f t="shared" si="52"/>
        <v/>
      </c>
      <c r="T204" s="100" t="str">
        <f t="shared" si="53"/>
        <v/>
      </c>
      <c r="U204" s="100" t="str">
        <f t="shared" si="54"/>
        <v/>
      </c>
      <c r="V204" s="101" t="str">
        <f t="shared" si="55"/>
        <v/>
      </c>
      <c r="W204" s="95" t="str">
        <f t="shared" si="42"/>
        <v/>
      </c>
      <c r="X204" s="95" t="str">
        <f t="shared" si="43"/>
        <v/>
      </c>
      <c r="Y204" s="95" t="str">
        <f t="shared" si="44"/>
        <v/>
      </c>
      <c r="Z204" s="95" t="str">
        <f t="shared" si="45"/>
        <v/>
      </c>
      <c r="AA204" s="95" t="str">
        <f t="shared" si="46"/>
        <v/>
      </c>
      <c r="AB204" s="95" t="str">
        <f t="shared" si="47"/>
        <v/>
      </c>
      <c r="AC204" s="95" t="str">
        <f>IFERROR(VLOOKUP($A204,SETA!$A$2:$BB$840,AC$13,FALSE),"")</f>
        <v/>
      </c>
      <c r="AD204" s="95" t="str">
        <f>IFERROR(VLOOKUP($A204,SETA!$A$2:$BB$840,AD$13,FALSE),"")</f>
        <v/>
      </c>
      <c r="AE204" s="95" t="str">
        <f>IFERROR(VLOOKUP($A204,SETA!$A$2:$BB$840,AE$13,FALSE),"")</f>
        <v/>
      </c>
      <c r="AF204" s="81" t="str">
        <f>IFERROR(VLOOKUP($A204,SETA!$A$2:$BB$840,AF$13,FALSE),"")</f>
        <v/>
      </c>
      <c r="AG204" s="81" t="str">
        <f>IFERROR(VLOOKUP($A204,SETA!$A$2:$BB$840,AG$13,FALSE),"")</f>
        <v/>
      </c>
      <c r="AH204" s="81" t="str">
        <f>IFERROR(VLOOKUP($A204,SETA!$A$2:$BB$840,AH$13,FALSE),"")</f>
        <v/>
      </c>
      <c r="AI204" s="81" t="str">
        <f>IFERROR(VLOOKUP($A204,SETA!$A$2:$BB$840,AI$13,FALSE),"")</f>
        <v/>
      </c>
      <c r="AJ204" s="81" t="str">
        <f>IFERROR(VLOOKUP($A204,SETA!$A$2:$BB$840,AJ$13,FALSE),"")</f>
        <v/>
      </c>
      <c r="AK204" s="81" t="str">
        <f>IFERROR(VLOOKUP($A204,SETA!$A$2:$BB$840,AK$13,FALSE),"")</f>
        <v/>
      </c>
      <c r="AL204" s="81" t="str">
        <f>IFERROR(VLOOKUP($A204,SETA!$A$2:$BB$840,AL$13,FALSE),"")</f>
        <v/>
      </c>
      <c r="AM204" s="81" t="str">
        <f>IFERROR(VLOOKUP($A204,SETA!$A$2:$BB$840,AM$13,FALSE),"")</f>
        <v/>
      </c>
      <c r="AN204" s="81" t="str">
        <f>IFERROR(VLOOKUP($A204,SETA!$A$2:$BB$840,AN$13,FALSE),"")</f>
        <v/>
      </c>
      <c r="AO204" s="81" t="str">
        <f>IFERROR(VLOOKUP($A204,SETA!$A$2:$BB$840,AO$13,FALSE),"")</f>
        <v/>
      </c>
      <c r="AP204" s="81" t="str">
        <f>IFERROR(VLOOKUP($A204,SETA!$A$2:$BB$840,AP$13,FALSE),"")</f>
        <v/>
      </c>
      <c r="AQ204" s="81" t="str">
        <f>IFERROR(VLOOKUP($A204,SETA!$A$2:$BB$840,AQ$13,FALSE),"")</f>
        <v/>
      </c>
      <c r="AR204" s="82" t="str">
        <f>IFERROR(VLOOKUP($A204,SETA!$A$2:$BB$840,AR$13,FALSE),"")</f>
        <v/>
      </c>
      <c r="AS204" s="81" t="str">
        <f>IFERROR(VLOOKUP($A204,SETA!$A$2:$BB$840,AS$13,FALSE),"")</f>
        <v/>
      </c>
      <c r="AW204">
        <f t="shared" si="48"/>
        <v>0</v>
      </c>
    </row>
    <row r="205" spans="2:49" x14ac:dyDescent="0.25">
      <c r="B205" s="81" t="str">
        <f>IFERROR(VLOOKUP($A205,SETA!$A$2:$BB$840,B$13,FALSE),"")</f>
        <v/>
      </c>
      <c r="C205" s="81" t="str">
        <f>IFERROR(VLOOKUP($A205,SETA!$A$2:$BB$840,C$13,FALSE),"")</f>
        <v/>
      </c>
      <c r="D205" s="81" t="str">
        <f>IFERROR(VLOOKUP($A205,SETA!$A$2:$BB$840,D$13,FALSE),"")</f>
        <v/>
      </c>
      <c r="E205" s="131"/>
      <c r="F205" s="132"/>
      <c r="G205" s="132"/>
      <c r="H205" s="133"/>
      <c r="I205" s="133"/>
      <c r="J205" s="118"/>
      <c r="K205" s="121"/>
      <c r="L205" s="122"/>
      <c r="M205" s="122"/>
      <c r="N205" s="67"/>
      <c r="O205" s="67"/>
      <c r="P205" s="117"/>
      <c r="Q205" s="99" t="str">
        <f t="shared" si="50"/>
        <v/>
      </c>
      <c r="R205" s="100" t="str">
        <f t="shared" si="51"/>
        <v/>
      </c>
      <c r="S205" s="100" t="str">
        <f t="shared" si="52"/>
        <v/>
      </c>
      <c r="T205" s="100" t="str">
        <f t="shared" si="53"/>
        <v/>
      </c>
      <c r="U205" s="100" t="str">
        <f t="shared" si="54"/>
        <v/>
      </c>
      <c r="V205" s="101" t="str">
        <f t="shared" si="55"/>
        <v/>
      </c>
      <c r="W205" s="95" t="str">
        <f t="shared" si="42"/>
        <v/>
      </c>
      <c r="X205" s="95" t="str">
        <f t="shared" si="43"/>
        <v/>
      </c>
      <c r="Y205" s="95" t="str">
        <f t="shared" si="44"/>
        <v/>
      </c>
      <c r="Z205" s="95" t="str">
        <f t="shared" si="45"/>
        <v/>
      </c>
      <c r="AA205" s="95" t="str">
        <f t="shared" si="46"/>
        <v/>
      </c>
      <c r="AB205" s="95" t="str">
        <f t="shared" si="47"/>
        <v/>
      </c>
      <c r="AC205" s="95" t="str">
        <f>IFERROR(VLOOKUP($A205,SETA!$A$2:$BB$840,AC$13,FALSE),"")</f>
        <v/>
      </c>
      <c r="AD205" s="95" t="str">
        <f>IFERROR(VLOOKUP($A205,SETA!$A$2:$BB$840,AD$13,FALSE),"")</f>
        <v/>
      </c>
      <c r="AE205" s="95" t="str">
        <f>IFERROR(VLOOKUP($A205,SETA!$A$2:$BB$840,AE$13,FALSE),"")</f>
        <v/>
      </c>
      <c r="AF205" s="81" t="str">
        <f>IFERROR(VLOOKUP($A205,SETA!$A$2:$BB$840,AF$13,FALSE),"")</f>
        <v/>
      </c>
      <c r="AG205" s="81" t="str">
        <f>IFERROR(VLOOKUP($A205,SETA!$A$2:$BB$840,AG$13,FALSE),"")</f>
        <v/>
      </c>
      <c r="AH205" s="81" t="str">
        <f>IFERROR(VLOOKUP($A205,SETA!$A$2:$BB$840,AH$13,FALSE),"")</f>
        <v/>
      </c>
      <c r="AI205" s="81" t="str">
        <f>IFERROR(VLOOKUP($A205,SETA!$A$2:$BB$840,AI$13,FALSE),"")</f>
        <v/>
      </c>
      <c r="AJ205" s="81" t="str">
        <f>IFERROR(VLOOKUP($A205,SETA!$A$2:$BB$840,AJ$13,FALSE),"")</f>
        <v/>
      </c>
      <c r="AK205" s="81" t="str">
        <f>IFERROR(VLOOKUP($A205,SETA!$A$2:$BB$840,AK$13,FALSE),"")</f>
        <v/>
      </c>
      <c r="AL205" s="81" t="str">
        <f>IFERROR(VLOOKUP($A205,SETA!$A$2:$BB$840,AL$13,FALSE),"")</f>
        <v/>
      </c>
      <c r="AM205" s="81" t="str">
        <f>IFERROR(VLOOKUP($A205,SETA!$A$2:$BB$840,AM$13,FALSE),"")</f>
        <v/>
      </c>
      <c r="AN205" s="81" t="str">
        <f>IFERROR(VLOOKUP($A205,SETA!$A$2:$BB$840,AN$13,FALSE),"")</f>
        <v/>
      </c>
      <c r="AO205" s="81" t="str">
        <f>IFERROR(VLOOKUP($A205,SETA!$A$2:$BB$840,AO$13,FALSE),"")</f>
        <v/>
      </c>
      <c r="AP205" s="81" t="str">
        <f>IFERROR(VLOOKUP($A205,SETA!$A$2:$BB$840,AP$13,FALSE),"")</f>
        <v/>
      </c>
      <c r="AQ205" s="81" t="str">
        <f>IFERROR(VLOOKUP($A205,SETA!$A$2:$BB$840,AQ$13,FALSE),"")</f>
        <v/>
      </c>
      <c r="AR205" s="82" t="str">
        <f>IFERROR(VLOOKUP($A205,SETA!$A$2:$BB$840,AR$13,FALSE),"")</f>
        <v/>
      </c>
      <c r="AS205" s="81" t="str">
        <f>IFERROR(VLOOKUP($A205,SETA!$A$2:$BB$840,AS$13,FALSE),"")</f>
        <v/>
      </c>
      <c r="AW205">
        <f t="shared" si="48"/>
        <v>0</v>
      </c>
    </row>
    <row r="206" spans="2:49" x14ac:dyDescent="0.25">
      <c r="B206" s="81" t="str">
        <f>IFERROR(VLOOKUP($A206,SETA!$A$2:$BB$840,B$13,FALSE),"")</f>
        <v/>
      </c>
      <c r="C206" s="81" t="str">
        <f>IFERROR(VLOOKUP($A206,SETA!$A$2:$BB$840,C$13,FALSE),"")</f>
        <v/>
      </c>
      <c r="D206" s="81" t="str">
        <f>IFERROR(VLOOKUP($A206,SETA!$A$2:$BB$840,D$13,FALSE),"")</f>
        <v/>
      </c>
      <c r="E206" s="131"/>
      <c r="F206" s="132"/>
      <c r="G206" s="132"/>
      <c r="H206" s="133"/>
      <c r="I206" s="133"/>
      <c r="J206" s="118"/>
      <c r="K206" s="121"/>
      <c r="L206" s="122"/>
      <c r="M206" s="122"/>
      <c r="N206" s="67"/>
      <c r="O206" s="67"/>
      <c r="P206" s="117"/>
      <c r="Q206" s="99" t="str">
        <f t="shared" si="50"/>
        <v/>
      </c>
      <c r="R206" s="100" t="str">
        <f t="shared" si="51"/>
        <v/>
      </c>
      <c r="S206" s="100" t="str">
        <f t="shared" si="52"/>
        <v/>
      </c>
      <c r="T206" s="100" t="str">
        <f t="shared" si="53"/>
        <v/>
      </c>
      <c r="U206" s="100" t="str">
        <f t="shared" si="54"/>
        <v/>
      </c>
      <c r="V206" s="101" t="str">
        <f t="shared" si="55"/>
        <v/>
      </c>
      <c r="W206" s="95" t="str">
        <f t="shared" si="42"/>
        <v/>
      </c>
      <c r="X206" s="95" t="str">
        <f t="shared" si="43"/>
        <v/>
      </c>
      <c r="Y206" s="95" t="str">
        <f t="shared" si="44"/>
        <v/>
      </c>
      <c r="Z206" s="95" t="str">
        <f t="shared" si="45"/>
        <v/>
      </c>
      <c r="AA206" s="95" t="str">
        <f t="shared" si="46"/>
        <v/>
      </c>
      <c r="AB206" s="95" t="str">
        <f t="shared" si="47"/>
        <v/>
      </c>
      <c r="AC206" s="95" t="str">
        <f>IFERROR(VLOOKUP($A206,SETA!$A$2:$BB$840,AC$13,FALSE),"")</f>
        <v/>
      </c>
      <c r="AD206" s="95" t="str">
        <f>IFERROR(VLOOKUP($A206,SETA!$A$2:$BB$840,AD$13,FALSE),"")</f>
        <v/>
      </c>
      <c r="AE206" s="95" t="str">
        <f>IFERROR(VLOOKUP($A206,SETA!$A$2:$BB$840,AE$13,FALSE),"")</f>
        <v/>
      </c>
      <c r="AF206" s="81" t="str">
        <f>IFERROR(VLOOKUP($A206,SETA!$A$2:$BB$840,AF$13,FALSE),"")</f>
        <v/>
      </c>
      <c r="AG206" s="81" t="str">
        <f>IFERROR(VLOOKUP($A206,SETA!$A$2:$BB$840,AG$13,FALSE),"")</f>
        <v/>
      </c>
      <c r="AH206" s="81" t="str">
        <f>IFERROR(VLOOKUP($A206,SETA!$A$2:$BB$840,AH$13,FALSE),"")</f>
        <v/>
      </c>
      <c r="AI206" s="81" t="str">
        <f>IFERROR(VLOOKUP($A206,SETA!$A$2:$BB$840,AI$13,FALSE),"")</f>
        <v/>
      </c>
      <c r="AJ206" s="81" t="str">
        <f>IFERROR(VLOOKUP($A206,SETA!$A$2:$BB$840,AJ$13,FALSE),"")</f>
        <v/>
      </c>
      <c r="AK206" s="81" t="str">
        <f>IFERROR(VLOOKUP($A206,SETA!$A$2:$BB$840,AK$13,FALSE),"")</f>
        <v/>
      </c>
      <c r="AL206" s="81" t="str">
        <f>IFERROR(VLOOKUP($A206,SETA!$A$2:$BB$840,AL$13,FALSE),"")</f>
        <v/>
      </c>
      <c r="AM206" s="81" t="str">
        <f>IFERROR(VLOOKUP($A206,SETA!$A$2:$BB$840,AM$13,FALSE),"")</f>
        <v/>
      </c>
      <c r="AN206" s="81" t="str">
        <f>IFERROR(VLOOKUP($A206,SETA!$A$2:$BB$840,AN$13,FALSE),"")</f>
        <v/>
      </c>
      <c r="AO206" s="81" t="str">
        <f>IFERROR(VLOOKUP($A206,SETA!$A$2:$BB$840,AO$13,FALSE),"")</f>
        <v/>
      </c>
      <c r="AP206" s="81" t="str">
        <f>IFERROR(VLOOKUP($A206,SETA!$A$2:$BB$840,AP$13,FALSE),"")</f>
        <v/>
      </c>
      <c r="AQ206" s="81" t="str">
        <f>IFERROR(VLOOKUP($A206,SETA!$A$2:$BB$840,AQ$13,FALSE),"")</f>
        <v/>
      </c>
      <c r="AR206" s="82" t="str">
        <f>IFERROR(VLOOKUP($A206,SETA!$A$2:$BB$840,AR$13,FALSE),"")</f>
        <v/>
      </c>
      <c r="AS206" s="81" t="str">
        <f>IFERROR(VLOOKUP($A206,SETA!$A$2:$BB$840,AS$13,FALSE),"")</f>
        <v/>
      </c>
      <c r="AW206">
        <f t="shared" si="48"/>
        <v>0</v>
      </c>
    </row>
    <row r="207" spans="2:49" x14ac:dyDescent="0.25">
      <c r="B207" s="81" t="str">
        <f>IFERROR(VLOOKUP($A207,SETA!$A$2:$BB$840,B$13,FALSE),"")</f>
        <v/>
      </c>
      <c r="C207" s="81" t="str">
        <f>IFERROR(VLOOKUP($A207,SETA!$A$2:$BB$840,C$13,FALSE),"")</f>
        <v/>
      </c>
      <c r="D207" s="81" t="str">
        <f>IFERROR(VLOOKUP($A207,SETA!$A$2:$BB$840,D$13,FALSE),"")</f>
        <v/>
      </c>
      <c r="E207" s="131"/>
      <c r="F207" s="132"/>
      <c r="G207" s="132"/>
      <c r="H207" s="133"/>
      <c r="I207" s="133"/>
      <c r="J207" s="118"/>
      <c r="K207" s="121"/>
      <c r="L207" s="122"/>
      <c r="M207" s="122"/>
      <c r="N207" s="67"/>
      <c r="O207" s="67"/>
      <c r="P207" s="117"/>
      <c r="Q207" s="99" t="str">
        <f t="shared" si="50"/>
        <v/>
      </c>
      <c r="R207" s="100" t="str">
        <f t="shared" si="51"/>
        <v/>
      </c>
      <c r="S207" s="100" t="str">
        <f t="shared" si="52"/>
        <v/>
      </c>
      <c r="T207" s="100" t="str">
        <f t="shared" si="53"/>
        <v/>
      </c>
      <c r="U207" s="100" t="str">
        <f t="shared" si="54"/>
        <v/>
      </c>
      <c r="V207" s="101" t="str">
        <f t="shared" si="55"/>
        <v/>
      </c>
      <c r="W207" s="95" t="str">
        <f t="shared" ref="W207:W270" si="56">IFERROR(AI207+E207,"")</f>
        <v/>
      </c>
      <c r="X207" s="95" t="str">
        <f t="shared" ref="X207:X270" si="57">IFERROR(AJ207+F207,"")</f>
        <v/>
      </c>
      <c r="Y207" s="95" t="str">
        <f t="shared" ref="Y207:Y270" si="58">IFERROR(AK207+G207,"")</f>
        <v/>
      </c>
      <c r="Z207" s="95" t="str">
        <f t="shared" ref="Z207:Z270" si="59">IFERROR(AO207+H207,"")</f>
        <v/>
      </c>
      <c r="AA207" s="95" t="str">
        <f t="shared" ref="AA207:AA270" si="60">IFERROR(AP207+I207,"")</f>
        <v/>
      </c>
      <c r="AB207" s="95" t="str">
        <f t="shared" ref="AB207:AB270" si="61">IFERROR(AQ207+J207,"")</f>
        <v/>
      </c>
      <c r="AC207" s="95" t="str">
        <f>IFERROR(VLOOKUP($A207,SETA!$A$2:$BB$840,AC$13,FALSE),"")</f>
        <v/>
      </c>
      <c r="AD207" s="95" t="str">
        <f>IFERROR(VLOOKUP($A207,SETA!$A$2:$BB$840,AD$13,FALSE),"")</f>
        <v/>
      </c>
      <c r="AE207" s="95" t="str">
        <f>IFERROR(VLOOKUP($A207,SETA!$A$2:$BB$840,AE$13,FALSE),"")</f>
        <v/>
      </c>
      <c r="AF207" s="81" t="str">
        <f>IFERROR(VLOOKUP($A207,SETA!$A$2:$BB$840,AF$13,FALSE),"")</f>
        <v/>
      </c>
      <c r="AG207" s="81" t="str">
        <f>IFERROR(VLOOKUP($A207,SETA!$A$2:$BB$840,AG$13,FALSE),"")</f>
        <v/>
      </c>
      <c r="AH207" s="81" t="str">
        <f>IFERROR(VLOOKUP($A207,SETA!$A$2:$BB$840,AH$13,FALSE),"")</f>
        <v/>
      </c>
      <c r="AI207" s="81" t="str">
        <f>IFERROR(VLOOKUP($A207,SETA!$A$2:$BB$840,AI$13,FALSE),"")</f>
        <v/>
      </c>
      <c r="AJ207" s="81" t="str">
        <f>IFERROR(VLOOKUP($A207,SETA!$A$2:$BB$840,AJ$13,FALSE),"")</f>
        <v/>
      </c>
      <c r="AK207" s="81" t="str">
        <f>IFERROR(VLOOKUP($A207,SETA!$A$2:$BB$840,AK$13,FALSE),"")</f>
        <v/>
      </c>
      <c r="AL207" s="81" t="str">
        <f>IFERROR(VLOOKUP($A207,SETA!$A$2:$BB$840,AL$13,FALSE),"")</f>
        <v/>
      </c>
      <c r="AM207" s="81" t="str">
        <f>IFERROR(VLOOKUP($A207,SETA!$A$2:$BB$840,AM$13,FALSE),"")</f>
        <v/>
      </c>
      <c r="AN207" s="81" t="str">
        <f>IFERROR(VLOOKUP($A207,SETA!$A$2:$BB$840,AN$13,FALSE),"")</f>
        <v/>
      </c>
      <c r="AO207" s="81" t="str">
        <f>IFERROR(VLOOKUP($A207,SETA!$A$2:$BB$840,AO$13,FALSE),"")</f>
        <v/>
      </c>
      <c r="AP207" s="81" t="str">
        <f>IFERROR(VLOOKUP($A207,SETA!$A$2:$BB$840,AP$13,FALSE),"")</f>
        <v/>
      </c>
      <c r="AQ207" s="81" t="str">
        <f>IFERROR(VLOOKUP($A207,SETA!$A$2:$BB$840,AQ$13,FALSE),"")</f>
        <v/>
      </c>
      <c r="AR207" s="82" t="str">
        <f>IFERROR(VLOOKUP($A207,SETA!$A$2:$BB$840,AR$13,FALSE),"")</f>
        <v/>
      </c>
      <c r="AS207" s="81" t="str">
        <f>IFERROR(VLOOKUP($A207,SETA!$A$2:$BB$840,AS$13,FALSE),"")</f>
        <v/>
      </c>
      <c r="AW207">
        <f t="shared" si="48"/>
        <v>0</v>
      </c>
    </row>
    <row r="208" spans="2:49" x14ac:dyDescent="0.25">
      <c r="B208" s="81" t="str">
        <f>IFERROR(VLOOKUP($A208,SETA!$A$2:$BB$840,B$13,FALSE),"")</f>
        <v/>
      </c>
      <c r="C208" s="81" t="str">
        <f>IFERROR(VLOOKUP($A208,SETA!$A$2:$BB$840,C$13,FALSE),"")</f>
        <v/>
      </c>
      <c r="D208" s="81" t="str">
        <f>IFERROR(VLOOKUP($A208,SETA!$A$2:$BB$840,D$13,FALSE),"")</f>
        <v/>
      </c>
      <c r="E208" s="131"/>
      <c r="F208" s="132"/>
      <c r="G208" s="132"/>
      <c r="H208" s="133"/>
      <c r="I208" s="133"/>
      <c r="J208" s="118"/>
      <c r="K208" s="121"/>
      <c r="L208" s="122"/>
      <c r="M208" s="122"/>
      <c r="N208" s="67"/>
      <c r="O208" s="67"/>
      <c r="P208" s="117"/>
      <c r="Q208" s="99" t="str">
        <f t="shared" si="50"/>
        <v/>
      </c>
      <c r="R208" s="100" t="str">
        <f t="shared" si="51"/>
        <v/>
      </c>
      <c r="S208" s="100" t="str">
        <f t="shared" si="52"/>
        <v/>
      </c>
      <c r="T208" s="100" t="str">
        <f t="shared" si="53"/>
        <v/>
      </c>
      <c r="U208" s="100" t="str">
        <f t="shared" si="54"/>
        <v/>
      </c>
      <c r="V208" s="101" t="str">
        <f t="shared" si="55"/>
        <v/>
      </c>
      <c r="W208" s="95" t="str">
        <f t="shared" si="56"/>
        <v/>
      </c>
      <c r="X208" s="95" t="str">
        <f t="shared" si="57"/>
        <v/>
      </c>
      <c r="Y208" s="95" t="str">
        <f t="shared" si="58"/>
        <v/>
      </c>
      <c r="Z208" s="95" t="str">
        <f t="shared" si="59"/>
        <v/>
      </c>
      <c r="AA208" s="95" t="str">
        <f t="shared" si="60"/>
        <v/>
      </c>
      <c r="AB208" s="95" t="str">
        <f t="shared" si="61"/>
        <v/>
      </c>
      <c r="AC208" s="95" t="str">
        <f>IFERROR(VLOOKUP($A208,SETA!$A$2:$BB$840,AC$13,FALSE),"")</f>
        <v/>
      </c>
      <c r="AD208" s="95" t="str">
        <f>IFERROR(VLOOKUP($A208,SETA!$A$2:$BB$840,AD$13,FALSE),"")</f>
        <v/>
      </c>
      <c r="AE208" s="95" t="str">
        <f>IFERROR(VLOOKUP($A208,SETA!$A$2:$BB$840,AE$13,FALSE),"")</f>
        <v/>
      </c>
      <c r="AF208" s="81" t="str">
        <f>IFERROR(VLOOKUP($A208,SETA!$A$2:$BB$840,AF$13,FALSE),"")</f>
        <v/>
      </c>
      <c r="AG208" s="81" t="str">
        <f>IFERROR(VLOOKUP($A208,SETA!$A$2:$BB$840,AG$13,FALSE),"")</f>
        <v/>
      </c>
      <c r="AH208" s="81" t="str">
        <f>IFERROR(VLOOKUP($A208,SETA!$A$2:$BB$840,AH$13,FALSE),"")</f>
        <v/>
      </c>
      <c r="AI208" s="81" t="str">
        <f>IFERROR(VLOOKUP($A208,SETA!$A$2:$BB$840,AI$13,FALSE),"")</f>
        <v/>
      </c>
      <c r="AJ208" s="81" t="str">
        <f>IFERROR(VLOOKUP($A208,SETA!$A$2:$BB$840,AJ$13,FALSE),"")</f>
        <v/>
      </c>
      <c r="AK208" s="81" t="str">
        <f>IFERROR(VLOOKUP($A208,SETA!$A$2:$BB$840,AK$13,FALSE),"")</f>
        <v/>
      </c>
      <c r="AL208" s="81" t="str">
        <f>IFERROR(VLOOKUP($A208,SETA!$A$2:$BB$840,AL$13,FALSE),"")</f>
        <v/>
      </c>
      <c r="AM208" s="81" t="str">
        <f>IFERROR(VLOOKUP($A208,SETA!$A$2:$BB$840,AM$13,FALSE),"")</f>
        <v/>
      </c>
      <c r="AN208" s="81" t="str">
        <f>IFERROR(VLOOKUP($A208,SETA!$A$2:$BB$840,AN$13,FALSE),"")</f>
        <v/>
      </c>
      <c r="AO208" s="81" t="str">
        <f>IFERROR(VLOOKUP($A208,SETA!$A$2:$BB$840,AO$13,FALSE),"")</f>
        <v/>
      </c>
      <c r="AP208" s="81" t="str">
        <f>IFERROR(VLOOKUP($A208,SETA!$A$2:$BB$840,AP$13,FALSE),"")</f>
        <v/>
      </c>
      <c r="AQ208" s="81" t="str">
        <f>IFERROR(VLOOKUP($A208,SETA!$A$2:$BB$840,AQ$13,FALSE),"")</f>
        <v/>
      </c>
      <c r="AR208" s="82" t="str">
        <f>IFERROR(VLOOKUP($A208,SETA!$A$2:$BB$840,AR$13,FALSE),"")</f>
        <v/>
      </c>
      <c r="AS208" s="81" t="str">
        <f>IFERROR(VLOOKUP($A208,SETA!$A$2:$BB$840,AS$13,FALSE),"")</f>
        <v/>
      </c>
      <c r="AW208">
        <f t="shared" ref="AW208:AW254" si="62">A208</f>
        <v>0</v>
      </c>
    </row>
    <row r="209" spans="2:49" x14ac:dyDescent="0.25">
      <c r="B209" s="81" t="str">
        <f>IFERROR(VLOOKUP($A209,SETA!$A$2:$BB$840,B$13,FALSE),"")</f>
        <v/>
      </c>
      <c r="C209" s="81" t="str">
        <f>IFERROR(VLOOKUP($A209,SETA!$A$2:$BB$840,C$13,FALSE),"")</f>
        <v/>
      </c>
      <c r="D209" s="81" t="str">
        <f>IFERROR(VLOOKUP($A209,SETA!$A$2:$BB$840,D$13,FALSE),"")</f>
        <v/>
      </c>
      <c r="E209" s="131"/>
      <c r="F209" s="132"/>
      <c r="G209" s="132"/>
      <c r="H209" s="133"/>
      <c r="I209" s="133"/>
      <c r="J209" s="118"/>
      <c r="K209" s="121"/>
      <c r="L209" s="122"/>
      <c r="M209" s="122"/>
      <c r="N209" s="67"/>
      <c r="O209" s="67"/>
      <c r="P209" s="117"/>
      <c r="Q209" s="99" t="str">
        <f t="shared" ref="Q209:Q272" si="63">IFERROR(IF($C209="Resuelta",0,AC209-(AI209+E209)),"")</f>
        <v/>
      </c>
      <c r="R209" s="100" t="str">
        <f t="shared" ref="R209:R272" si="64">IFERROR(IF($C209="Resuelta",0,AD209-(AJ209+F209)),"")</f>
        <v/>
      </c>
      <c r="S209" s="100" t="str">
        <f t="shared" ref="S209:S272" si="65">IFERROR(IF($C209="Resuelta",0,AE209-(AK209+G209)),"")</f>
        <v/>
      </c>
      <c r="T209" s="100" t="str">
        <f t="shared" ref="T209:T272" si="66">IFERROR(IF($C209="Resuelta",0,AL209-(AO209+H209)),"")</f>
        <v/>
      </c>
      <c r="U209" s="100" t="str">
        <f t="shared" ref="U209:U272" si="67">IFERROR(IF($C209="Resuelta",0,AM209-(AP209+I209)),"")</f>
        <v/>
      </c>
      <c r="V209" s="101" t="str">
        <f t="shared" ref="V209:V272" si="68">IFERROR(IF($C209="Resuelta",0,AN209-(AQ209+J209)),"")</f>
        <v/>
      </c>
      <c r="W209" s="95" t="str">
        <f t="shared" si="56"/>
        <v/>
      </c>
      <c r="X209" s="95" t="str">
        <f t="shared" si="57"/>
        <v/>
      </c>
      <c r="Y209" s="95" t="str">
        <f t="shared" si="58"/>
        <v/>
      </c>
      <c r="Z209" s="95" t="str">
        <f t="shared" si="59"/>
        <v/>
      </c>
      <c r="AA209" s="95" t="str">
        <f t="shared" si="60"/>
        <v/>
      </c>
      <c r="AB209" s="95" t="str">
        <f t="shared" si="61"/>
        <v/>
      </c>
      <c r="AC209" s="95" t="str">
        <f>IFERROR(VLOOKUP($A209,SETA!$A$2:$BB$840,AC$13,FALSE),"")</f>
        <v/>
      </c>
      <c r="AD209" s="95" t="str">
        <f>IFERROR(VLOOKUP($A209,SETA!$A$2:$BB$840,AD$13,FALSE),"")</f>
        <v/>
      </c>
      <c r="AE209" s="95" t="str">
        <f>IFERROR(VLOOKUP($A209,SETA!$A$2:$BB$840,AE$13,FALSE),"")</f>
        <v/>
      </c>
      <c r="AF209" s="81" t="str">
        <f>IFERROR(VLOOKUP($A209,SETA!$A$2:$BB$840,AF$13,FALSE),"")</f>
        <v/>
      </c>
      <c r="AG209" s="81" t="str">
        <f>IFERROR(VLOOKUP($A209,SETA!$A$2:$BB$840,AG$13,FALSE),"")</f>
        <v/>
      </c>
      <c r="AH209" s="81" t="str">
        <f>IFERROR(VLOOKUP($A209,SETA!$A$2:$BB$840,AH$13,FALSE),"")</f>
        <v/>
      </c>
      <c r="AI209" s="81" t="str">
        <f>IFERROR(VLOOKUP($A209,SETA!$A$2:$BB$840,AI$13,FALSE),"")</f>
        <v/>
      </c>
      <c r="AJ209" s="81" t="str">
        <f>IFERROR(VLOOKUP($A209,SETA!$A$2:$BB$840,AJ$13,FALSE),"")</f>
        <v/>
      </c>
      <c r="AK209" s="81" t="str">
        <f>IFERROR(VLOOKUP($A209,SETA!$A$2:$BB$840,AK$13,FALSE),"")</f>
        <v/>
      </c>
      <c r="AL209" s="81" t="str">
        <f>IFERROR(VLOOKUP($A209,SETA!$A$2:$BB$840,AL$13,FALSE),"")</f>
        <v/>
      </c>
      <c r="AM209" s="81" t="str">
        <f>IFERROR(VLOOKUP($A209,SETA!$A$2:$BB$840,AM$13,FALSE),"")</f>
        <v/>
      </c>
      <c r="AN209" s="81" t="str">
        <f>IFERROR(VLOOKUP($A209,SETA!$A$2:$BB$840,AN$13,FALSE),"")</f>
        <v/>
      </c>
      <c r="AO209" s="81" t="str">
        <f>IFERROR(VLOOKUP($A209,SETA!$A$2:$BB$840,AO$13,FALSE),"")</f>
        <v/>
      </c>
      <c r="AP209" s="81" t="str">
        <f>IFERROR(VLOOKUP($A209,SETA!$A$2:$BB$840,AP$13,FALSE),"")</f>
        <v/>
      </c>
      <c r="AQ209" s="81" t="str">
        <f>IFERROR(VLOOKUP($A209,SETA!$A$2:$BB$840,AQ$13,FALSE),"")</f>
        <v/>
      </c>
      <c r="AR209" s="82" t="str">
        <f>IFERROR(VLOOKUP($A209,SETA!$A$2:$BB$840,AR$13,FALSE),"")</f>
        <v/>
      </c>
      <c r="AS209" s="81" t="str">
        <f>IFERROR(VLOOKUP($A209,SETA!$A$2:$BB$840,AS$13,FALSE),"")</f>
        <v/>
      </c>
      <c r="AW209">
        <f t="shared" si="62"/>
        <v>0</v>
      </c>
    </row>
    <row r="210" spans="2:49" x14ac:dyDescent="0.25">
      <c r="B210" s="81" t="str">
        <f>IFERROR(VLOOKUP($A210,SETA!$A$2:$BB$840,B$13,FALSE),"")</f>
        <v/>
      </c>
      <c r="C210" s="81" t="str">
        <f>IFERROR(VLOOKUP($A210,SETA!$A$2:$BB$840,C$13,FALSE),"")</f>
        <v/>
      </c>
      <c r="D210" s="81" t="str">
        <f>IFERROR(VLOOKUP($A210,SETA!$A$2:$BB$840,D$13,FALSE),"")</f>
        <v/>
      </c>
      <c r="E210" s="131"/>
      <c r="F210" s="132"/>
      <c r="G210" s="132"/>
      <c r="H210" s="133"/>
      <c r="I210" s="133"/>
      <c r="J210" s="118"/>
      <c r="K210" s="121"/>
      <c r="L210" s="122"/>
      <c r="M210" s="122"/>
      <c r="N210" s="67"/>
      <c r="O210" s="67"/>
      <c r="P210" s="117"/>
      <c r="Q210" s="99" t="str">
        <f t="shared" si="63"/>
        <v/>
      </c>
      <c r="R210" s="100" t="str">
        <f t="shared" si="64"/>
        <v/>
      </c>
      <c r="S210" s="100" t="str">
        <f t="shared" si="65"/>
        <v/>
      </c>
      <c r="T210" s="100" t="str">
        <f t="shared" si="66"/>
        <v/>
      </c>
      <c r="U210" s="100" t="str">
        <f t="shared" si="67"/>
        <v/>
      </c>
      <c r="V210" s="101" t="str">
        <f t="shared" si="68"/>
        <v/>
      </c>
      <c r="W210" s="95" t="str">
        <f t="shared" si="56"/>
        <v/>
      </c>
      <c r="X210" s="95" t="str">
        <f t="shared" si="57"/>
        <v/>
      </c>
      <c r="Y210" s="95" t="str">
        <f t="shared" si="58"/>
        <v/>
      </c>
      <c r="Z210" s="95" t="str">
        <f t="shared" si="59"/>
        <v/>
      </c>
      <c r="AA210" s="95" t="str">
        <f t="shared" si="60"/>
        <v/>
      </c>
      <c r="AB210" s="95" t="str">
        <f t="shared" si="61"/>
        <v/>
      </c>
      <c r="AC210" s="95" t="str">
        <f>IFERROR(VLOOKUP($A210,SETA!$A$2:$BB$840,AC$13,FALSE),"")</f>
        <v/>
      </c>
      <c r="AD210" s="95" t="str">
        <f>IFERROR(VLOOKUP($A210,SETA!$A$2:$BB$840,AD$13,FALSE),"")</f>
        <v/>
      </c>
      <c r="AE210" s="95" t="str">
        <f>IFERROR(VLOOKUP($A210,SETA!$A$2:$BB$840,AE$13,FALSE),"")</f>
        <v/>
      </c>
      <c r="AF210" s="81" t="str">
        <f>IFERROR(VLOOKUP($A210,SETA!$A$2:$BB$840,AF$13,FALSE),"")</f>
        <v/>
      </c>
      <c r="AG210" s="81" t="str">
        <f>IFERROR(VLOOKUP($A210,SETA!$A$2:$BB$840,AG$13,FALSE),"")</f>
        <v/>
      </c>
      <c r="AH210" s="81" t="str">
        <f>IFERROR(VLOOKUP($A210,SETA!$A$2:$BB$840,AH$13,FALSE),"")</f>
        <v/>
      </c>
      <c r="AI210" s="81" t="str">
        <f>IFERROR(VLOOKUP($A210,SETA!$A$2:$BB$840,AI$13,FALSE),"")</f>
        <v/>
      </c>
      <c r="AJ210" s="81" t="str">
        <f>IFERROR(VLOOKUP($A210,SETA!$A$2:$BB$840,AJ$13,FALSE),"")</f>
        <v/>
      </c>
      <c r="AK210" s="81" t="str">
        <f>IFERROR(VLOOKUP($A210,SETA!$A$2:$BB$840,AK$13,FALSE),"")</f>
        <v/>
      </c>
      <c r="AL210" s="81" t="str">
        <f>IFERROR(VLOOKUP($A210,SETA!$A$2:$BB$840,AL$13,FALSE),"")</f>
        <v/>
      </c>
      <c r="AM210" s="81" t="str">
        <f>IFERROR(VLOOKUP($A210,SETA!$A$2:$BB$840,AM$13,FALSE),"")</f>
        <v/>
      </c>
      <c r="AN210" s="81" t="str">
        <f>IFERROR(VLOOKUP($A210,SETA!$A$2:$BB$840,AN$13,FALSE),"")</f>
        <v/>
      </c>
      <c r="AO210" s="81" t="str">
        <f>IFERROR(VLOOKUP($A210,SETA!$A$2:$BB$840,AO$13,FALSE),"")</f>
        <v/>
      </c>
      <c r="AP210" s="81" t="str">
        <f>IFERROR(VLOOKUP($A210,SETA!$A$2:$BB$840,AP$13,FALSE),"")</f>
        <v/>
      </c>
      <c r="AQ210" s="81" t="str">
        <f>IFERROR(VLOOKUP($A210,SETA!$A$2:$BB$840,AQ$13,FALSE),"")</f>
        <v/>
      </c>
      <c r="AR210" s="82" t="str">
        <f>IFERROR(VLOOKUP($A210,SETA!$A$2:$BB$840,AR$13,FALSE),"")</f>
        <v/>
      </c>
      <c r="AS210" s="81" t="str">
        <f>IFERROR(VLOOKUP($A210,SETA!$A$2:$BB$840,AS$13,FALSE),"")</f>
        <v/>
      </c>
      <c r="AW210">
        <f t="shared" si="62"/>
        <v>0</v>
      </c>
    </row>
    <row r="211" spans="2:49" x14ac:dyDescent="0.25">
      <c r="B211" s="81" t="str">
        <f>IFERROR(VLOOKUP($A211,SETA!$A$2:$BB$840,B$13,FALSE),"")</f>
        <v/>
      </c>
      <c r="C211" s="81" t="str">
        <f>IFERROR(VLOOKUP($A211,SETA!$A$2:$BB$840,C$13,FALSE),"")</f>
        <v/>
      </c>
      <c r="D211" s="81" t="str">
        <f>IFERROR(VLOOKUP($A211,SETA!$A$2:$BB$840,D$13,FALSE),"")</f>
        <v/>
      </c>
      <c r="E211" s="131"/>
      <c r="F211" s="132"/>
      <c r="G211" s="132"/>
      <c r="H211" s="133"/>
      <c r="I211" s="133"/>
      <c r="J211" s="118"/>
      <c r="K211" s="121"/>
      <c r="L211" s="122"/>
      <c r="M211" s="122"/>
      <c r="N211" s="67"/>
      <c r="O211" s="67"/>
      <c r="P211" s="117"/>
      <c r="Q211" s="99" t="str">
        <f t="shared" si="63"/>
        <v/>
      </c>
      <c r="R211" s="100" t="str">
        <f t="shared" si="64"/>
        <v/>
      </c>
      <c r="S211" s="100" t="str">
        <f t="shared" si="65"/>
        <v/>
      </c>
      <c r="T211" s="100" t="str">
        <f t="shared" si="66"/>
        <v/>
      </c>
      <c r="U211" s="100" t="str">
        <f t="shared" si="67"/>
        <v/>
      </c>
      <c r="V211" s="101" t="str">
        <f t="shared" si="68"/>
        <v/>
      </c>
      <c r="W211" s="95" t="str">
        <f t="shared" si="56"/>
        <v/>
      </c>
      <c r="X211" s="95" t="str">
        <f t="shared" si="57"/>
        <v/>
      </c>
      <c r="Y211" s="95" t="str">
        <f t="shared" si="58"/>
        <v/>
      </c>
      <c r="Z211" s="95" t="str">
        <f t="shared" si="59"/>
        <v/>
      </c>
      <c r="AA211" s="95" t="str">
        <f t="shared" si="60"/>
        <v/>
      </c>
      <c r="AB211" s="95" t="str">
        <f t="shared" si="61"/>
        <v/>
      </c>
      <c r="AC211" s="95" t="str">
        <f>IFERROR(VLOOKUP($A211,SETA!$A$2:$BB$840,AC$13,FALSE),"")</f>
        <v/>
      </c>
      <c r="AD211" s="95" t="str">
        <f>IFERROR(VLOOKUP($A211,SETA!$A$2:$BB$840,AD$13,FALSE),"")</f>
        <v/>
      </c>
      <c r="AE211" s="95" t="str">
        <f>IFERROR(VLOOKUP($A211,SETA!$A$2:$BB$840,AE$13,FALSE),"")</f>
        <v/>
      </c>
      <c r="AF211" s="81" t="str">
        <f>IFERROR(VLOOKUP($A211,SETA!$A$2:$BB$840,AF$13,FALSE),"")</f>
        <v/>
      </c>
      <c r="AG211" s="81" t="str">
        <f>IFERROR(VLOOKUP($A211,SETA!$A$2:$BB$840,AG$13,FALSE),"")</f>
        <v/>
      </c>
      <c r="AH211" s="81" t="str">
        <f>IFERROR(VLOOKUP($A211,SETA!$A$2:$BB$840,AH$13,FALSE),"")</f>
        <v/>
      </c>
      <c r="AI211" s="81" t="str">
        <f>IFERROR(VLOOKUP($A211,SETA!$A$2:$BB$840,AI$13,FALSE),"")</f>
        <v/>
      </c>
      <c r="AJ211" s="81" t="str">
        <f>IFERROR(VLOOKUP($A211,SETA!$A$2:$BB$840,AJ$13,FALSE),"")</f>
        <v/>
      </c>
      <c r="AK211" s="81" t="str">
        <f>IFERROR(VLOOKUP($A211,SETA!$A$2:$BB$840,AK$13,FALSE),"")</f>
        <v/>
      </c>
      <c r="AL211" s="81" t="str">
        <f>IFERROR(VLOOKUP($A211,SETA!$A$2:$BB$840,AL$13,FALSE),"")</f>
        <v/>
      </c>
      <c r="AM211" s="81" t="str">
        <f>IFERROR(VLOOKUP($A211,SETA!$A$2:$BB$840,AM$13,FALSE),"")</f>
        <v/>
      </c>
      <c r="AN211" s="81" t="str">
        <f>IFERROR(VLOOKUP($A211,SETA!$A$2:$BB$840,AN$13,FALSE),"")</f>
        <v/>
      </c>
      <c r="AO211" s="81" t="str">
        <f>IFERROR(VLOOKUP($A211,SETA!$A$2:$BB$840,AO$13,FALSE),"")</f>
        <v/>
      </c>
      <c r="AP211" s="81" t="str">
        <f>IFERROR(VLOOKUP($A211,SETA!$A$2:$BB$840,AP$13,FALSE),"")</f>
        <v/>
      </c>
      <c r="AQ211" s="81" t="str">
        <f>IFERROR(VLOOKUP($A211,SETA!$A$2:$BB$840,AQ$13,FALSE),"")</f>
        <v/>
      </c>
      <c r="AR211" s="82" t="str">
        <f>IFERROR(VLOOKUP($A211,SETA!$A$2:$BB$840,AR$13,FALSE),"")</f>
        <v/>
      </c>
      <c r="AS211" s="81" t="str">
        <f>IFERROR(VLOOKUP($A211,SETA!$A$2:$BB$840,AS$13,FALSE),"")</f>
        <v/>
      </c>
      <c r="AW211">
        <f t="shared" si="62"/>
        <v>0</v>
      </c>
    </row>
    <row r="212" spans="2:49" x14ac:dyDescent="0.25">
      <c r="B212" s="81" t="str">
        <f>IFERROR(VLOOKUP($A212,SETA!$A$2:$BB$840,B$13,FALSE),"")</f>
        <v/>
      </c>
      <c r="C212" s="81" t="str">
        <f>IFERROR(VLOOKUP($A212,SETA!$A$2:$BB$840,C$13,FALSE),"")</f>
        <v/>
      </c>
      <c r="D212" s="81" t="str">
        <f>IFERROR(VLOOKUP($A212,SETA!$A$2:$BB$840,D$13,FALSE),"")</f>
        <v/>
      </c>
      <c r="E212" s="131"/>
      <c r="F212" s="132"/>
      <c r="G212" s="132"/>
      <c r="H212" s="133"/>
      <c r="I212" s="133"/>
      <c r="J212" s="118"/>
      <c r="K212" s="121"/>
      <c r="L212" s="122"/>
      <c r="M212" s="122"/>
      <c r="N212" s="67"/>
      <c r="O212" s="67"/>
      <c r="P212" s="117"/>
      <c r="Q212" s="99" t="str">
        <f t="shared" si="63"/>
        <v/>
      </c>
      <c r="R212" s="100" t="str">
        <f t="shared" si="64"/>
        <v/>
      </c>
      <c r="S212" s="100" t="str">
        <f t="shared" si="65"/>
        <v/>
      </c>
      <c r="T212" s="100" t="str">
        <f t="shared" si="66"/>
        <v/>
      </c>
      <c r="U212" s="100" t="str">
        <f t="shared" si="67"/>
        <v/>
      </c>
      <c r="V212" s="101" t="str">
        <f t="shared" si="68"/>
        <v/>
      </c>
      <c r="W212" s="95" t="str">
        <f t="shared" si="56"/>
        <v/>
      </c>
      <c r="X212" s="95" t="str">
        <f t="shared" si="57"/>
        <v/>
      </c>
      <c r="Y212" s="95" t="str">
        <f t="shared" si="58"/>
        <v/>
      </c>
      <c r="Z212" s="95" t="str">
        <f t="shared" si="59"/>
        <v/>
      </c>
      <c r="AA212" s="95" t="str">
        <f t="shared" si="60"/>
        <v/>
      </c>
      <c r="AB212" s="95" t="str">
        <f t="shared" si="61"/>
        <v/>
      </c>
      <c r="AC212" s="95" t="str">
        <f>IFERROR(VLOOKUP($A212,SETA!$A$2:$BB$840,AC$13,FALSE),"")</f>
        <v/>
      </c>
      <c r="AD212" s="95" t="str">
        <f>IFERROR(VLOOKUP($A212,SETA!$A$2:$BB$840,AD$13,FALSE),"")</f>
        <v/>
      </c>
      <c r="AE212" s="95" t="str">
        <f>IFERROR(VLOOKUP($A212,SETA!$A$2:$BB$840,AE$13,FALSE),"")</f>
        <v/>
      </c>
      <c r="AF212" s="81" t="str">
        <f>IFERROR(VLOOKUP($A212,SETA!$A$2:$BB$840,AF$13,FALSE),"")</f>
        <v/>
      </c>
      <c r="AG212" s="81" t="str">
        <f>IFERROR(VLOOKUP($A212,SETA!$A$2:$BB$840,AG$13,FALSE),"")</f>
        <v/>
      </c>
      <c r="AH212" s="81" t="str">
        <f>IFERROR(VLOOKUP($A212,SETA!$A$2:$BB$840,AH$13,FALSE),"")</f>
        <v/>
      </c>
      <c r="AI212" s="81" t="str">
        <f>IFERROR(VLOOKUP($A212,SETA!$A$2:$BB$840,AI$13,FALSE),"")</f>
        <v/>
      </c>
      <c r="AJ212" s="81" t="str">
        <f>IFERROR(VLOOKUP($A212,SETA!$A$2:$BB$840,AJ$13,FALSE),"")</f>
        <v/>
      </c>
      <c r="AK212" s="81" t="str">
        <f>IFERROR(VLOOKUP($A212,SETA!$A$2:$BB$840,AK$13,FALSE),"")</f>
        <v/>
      </c>
      <c r="AL212" s="81" t="str">
        <f>IFERROR(VLOOKUP($A212,SETA!$A$2:$BB$840,AL$13,FALSE),"")</f>
        <v/>
      </c>
      <c r="AM212" s="81" t="str">
        <f>IFERROR(VLOOKUP($A212,SETA!$A$2:$BB$840,AM$13,FALSE),"")</f>
        <v/>
      </c>
      <c r="AN212" s="81" t="str">
        <f>IFERROR(VLOOKUP($A212,SETA!$A$2:$BB$840,AN$13,FALSE),"")</f>
        <v/>
      </c>
      <c r="AO212" s="81" t="str">
        <f>IFERROR(VLOOKUP($A212,SETA!$A$2:$BB$840,AO$13,FALSE),"")</f>
        <v/>
      </c>
      <c r="AP212" s="81" t="str">
        <f>IFERROR(VLOOKUP($A212,SETA!$A$2:$BB$840,AP$13,FALSE),"")</f>
        <v/>
      </c>
      <c r="AQ212" s="81" t="str">
        <f>IFERROR(VLOOKUP($A212,SETA!$A$2:$BB$840,AQ$13,FALSE),"")</f>
        <v/>
      </c>
      <c r="AR212" s="82" t="str">
        <f>IFERROR(VLOOKUP($A212,SETA!$A$2:$BB$840,AR$13,FALSE),"")</f>
        <v/>
      </c>
      <c r="AS212" s="81" t="str">
        <f>IFERROR(VLOOKUP($A212,SETA!$A$2:$BB$840,AS$13,FALSE),"")</f>
        <v/>
      </c>
      <c r="AW212">
        <f t="shared" si="62"/>
        <v>0</v>
      </c>
    </row>
    <row r="213" spans="2:49" x14ac:dyDescent="0.25">
      <c r="B213" s="81" t="str">
        <f>IFERROR(VLOOKUP($A213,SETA!$A$2:$BB$840,B$13,FALSE),"")</f>
        <v/>
      </c>
      <c r="C213" s="81" t="str">
        <f>IFERROR(VLOOKUP($A213,SETA!$A$2:$BB$840,C$13,FALSE),"")</f>
        <v/>
      </c>
      <c r="D213" s="81" t="str">
        <f>IFERROR(VLOOKUP($A213,SETA!$A$2:$BB$840,D$13,FALSE),"")</f>
        <v/>
      </c>
      <c r="E213" s="131"/>
      <c r="F213" s="132"/>
      <c r="G213" s="132"/>
      <c r="H213" s="133"/>
      <c r="I213" s="133"/>
      <c r="J213" s="118"/>
      <c r="K213" s="121"/>
      <c r="L213" s="122"/>
      <c r="M213" s="122"/>
      <c r="N213" s="67"/>
      <c r="O213" s="67"/>
      <c r="P213" s="117"/>
      <c r="Q213" s="99" t="str">
        <f t="shared" si="63"/>
        <v/>
      </c>
      <c r="R213" s="100" t="str">
        <f t="shared" si="64"/>
        <v/>
      </c>
      <c r="S213" s="100" t="str">
        <f t="shared" si="65"/>
        <v/>
      </c>
      <c r="T213" s="100" t="str">
        <f t="shared" si="66"/>
        <v/>
      </c>
      <c r="U213" s="100" t="str">
        <f t="shared" si="67"/>
        <v/>
      </c>
      <c r="V213" s="101" t="str">
        <f t="shared" si="68"/>
        <v/>
      </c>
      <c r="W213" s="95" t="str">
        <f t="shared" si="56"/>
        <v/>
      </c>
      <c r="X213" s="95" t="str">
        <f t="shared" si="57"/>
        <v/>
      </c>
      <c r="Y213" s="95" t="str">
        <f t="shared" si="58"/>
        <v/>
      </c>
      <c r="Z213" s="95" t="str">
        <f t="shared" si="59"/>
        <v/>
      </c>
      <c r="AA213" s="95" t="str">
        <f t="shared" si="60"/>
        <v/>
      </c>
      <c r="AB213" s="95" t="str">
        <f t="shared" si="61"/>
        <v/>
      </c>
      <c r="AC213" s="95" t="str">
        <f>IFERROR(VLOOKUP($A213,SETA!$A$2:$BB$840,AC$13,FALSE),"")</f>
        <v/>
      </c>
      <c r="AD213" s="95" t="str">
        <f>IFERROR(VLOOKUP($A213,SETA!$A$2:$BB$840,AD$13,FALSE),"")</f>
        <v/>
      </c>
      <c r="AE213" s="95" t="str">
        <f>IFERROR(VLOOKUP($A213,SETA!$A$2:$BB$840,AE$13,FALSE),"")</f>
        <v/>
      </c>
      <c r="AF213" s="81" t="str">
        <f>IFERROR(VLOOKUP($A213,SETA!$A$2:$BB$840,AF$13,FALSE),"")</f>
        <v/>
      </c>
      <c r="AG213" s="81" t="str">
        <f>IFERROR(VLOOKUP($A213,SETA!$A$2:$BB$840,AG$13,FALSE),"")</f>
        <v/>
      </c>
      <c r="AH213" s="81" t="str">
        <f>IFERROR(VLOOKUP($A213,SETA!$A$2:$BB$840,AH$13,FALSE),"")</f>
        <v/>
      </c>
      <c r="AI213" s="81" t="str">
        <f>IFERROR(VLOOKUP($A213,SETA!$A$2:$BB$840,AI$13,FALSE),"")</f>
        <v/>
      </c>
      <c r="AJ213" s="81" t="str">
        <f>IFERROR(VLOOKUP($A213,SETA!$A$2:$BB$840,AJ$13,FALSE),"")</f>
        <v/>
      </c>
      <c r="AK213" s="81" t="str">
        <f>IFERROR(VLOOKUP($A213,SETA!$A$2:$BB$840,AK$13,FALSE),"")</f>
        <v/>
      </c>
      <c r="AL213" s="81" t="str">
        <f>IFERROR(VLOOKUP($A213,SETA!$A$2:$BB$840,AL$13,FALSE),"")</f>
        <v/>
      </c>
      <c r="AM213" s="81" t="str">
        <f>IFERROR(VLOOKUP($A213,SETA!$A$2:$BB$840,AM$13,FALSE),"")</f>
        <v/>
      </c>
      <c r="AN213" s="81" t="str">
        <f>IFERROR(VLOOKUP($A213,SETA!$A$2:$BB$840,AN$13,FALSE),"")</f>
        <v/>
      </c>
      <c r="AO213" s="81" t="str">
        <f>IFERROR(VLOOKUP($A213,SETA!$A$2:$BB$840,AO$13,FALSE),"")</f>
        <v/>
      </c>
      <c r="AP213" s="81" t="str">
        <f>IFERROR(VLOOKUP($A213,SETA!$A$2:$BB$840,AP$13,FALSE),"")</f>
        <v/>
      </c>
      <c r="AQ213" s="81" t="str">
        <f>IFERROR(VLOOKUP($A213,SETA!$A$2:$BB$840,AQ$13,FALSE),"")</f>
        <v/>
      </c>
      <c r="AR213" s="82" t="str">
        <f>IFERROR(VLOOKUP($A213,SETA!$A$2:$BB$840,AR$13,FALSE),"")</f>
        <v/>
      </c>
      <c r="AS213" s="81" t="str">
        <f>IFERROR(VLOOKUP($A213,SETA!$A$2:$BB$840,AS$13,FALSE),"")</f>
        <v/>
      </c>
      <c r="AW213">
        <f t="shared" si="62"/>
        <v>0</v>
      </c>
    </row>
    <row r="214" spans="2:49" x14ac:dyDescent="0.25">
      <c r="B214" s="81" t="str">
        <f>IFERROR(VLOOKUP($A214,SETA!$A$2:$BB$840,B$13,FALSE),"")</f>
        <v/>
      </c>
      <c r="C214" s="81" t="str">
        <f>IFERROR(VLOOKUP($A214,SETA!$A$2:$BB$840,C$13,FALSE),"")</f>
        <v/>
      </c>
      <c r="D214" s="81" t="str">
        <f>IFERROR(VLOOKUP($A214,SETA!$A$2:$BB$840,D$13,FALSE),"")</f>
        <v/>
      </c>
      <c r="E214" s="131"/>
      <c r="F214" s="132"/>
      <c r="G214" s="132"/>
      <c r="H214" s="133"/>
      <c r="I214" s="133"/>
      <c r="J214" s="118"/>
      <c r="K214" s="121"/>
      <c r="L214" s="122"/>
      <c r="M214" s="122"/>
      <c r="N214" s="67"/>
      <c r="O214" s="67"/>
      <c r="P214" s="117"/>
      <c r="Q214" s="99" t="str">
        <f t="shared" si="63"/>
        <v/>
      </c>
      <c r="R214" s="100" t="str">
        <f t="shared" si="64"/>
        <v/>
      </c>
      <c r="S214" s="100" t="str">
        <f t="shared" si="65"/>
        <v/>
      </c>
      <c r="T214" s="100" t="str">
        <f t="shared" si="66"/>
        <v/>
      </c>
      <c r="U214" s="100" t="str">
        <f t="shared" si="67"/>
        <v/>
      </c>
      <c r="V214" s="101" t="str">
        <f t="shared" si="68"/>
        <v/>
      </c>
      <c r="W214" s="95" t="str">
        <f t="shared" si="56"/>
        <v/>
      </c>
      <c r="X214" s="95" t="str">
        <f t="shared" si="57"/>
        <v/>
      </c>
      <c r="Y214" s="95" t="str">
        <f t="shared" si="58"/>
        <v/>
      </c>
      <c r="Z214" s="95" t="str">
        <f t="shared" si="59"/>
        <v/>
      </c>
      <c r="AA214" s="95" t="str">
        <f t="shared" si="60"/>
        <v/>
      </c>
      <c r="AB214" s="95" t="str">
        <f t="shared" si="61"/>
        <v/>
      </c>
      <c r="AC214" s="95" t="str">
        <f>IFERROR(VLOOKUP($A214,SETA!$A$2:$BB$840,AC$13,FALSE),"")</f>
        <v/>
      </c>
      <c r="AD214" s="95" t="str">
        <f>IFERROR(VLOOKUP($A214,SETA!$A$2:$BB$840,AD$13,FALSE),"")</f>
        <v/>
      </c>
      <c r="AE214" s="95" t="str">
        <f>IFERROR(VLOOKUP($A214,SETA!$A$2:$BB$840,AE$13,FALSE),"")</f>
        <v/>
      </c>
      <c r="AF214" s="81" t="str">
        <f>IFERROR(VLOOKUP($A214,SETA!$A$2:$BB$840,AF$13,FALSE),"")</f>
        <v/>
      </c>
      <c r="AG214" s="81" t="str">
        <f>IFERROR(VLOOKUP($A214,SETA!$A$2:$BB$840,AG$13,FALSE),"")</f>
        <v/>
      </c>
      <c r="AH214" s="81" t="str">
        <f>IFERROR(VLOOKUP($A214,SETA!$A$2:$BB$840,AH$13,FALSE),"")</f>
        <v/>
      </c>
      <c r="AI214" s="81" t="str">
        <f>IFERROR(VLOOKUP($A214,SETA!$A$2:$BB$840,AI$13,FALSE),"")</f>
        <v/>
      </c>
      <c r="AJ214" s="81" t="str">
        <f>IFERROR(VLOOKUP($A214,SETA!$A$2:$BB$840,AJ$13,FALSE),"")</f>
        <v/>
      </c>
      <c r="AK214" s="81" t="str">
        <f>IFERROR(VLOOKUP($A214,SETA!$A$2:$BB$840,AK$13,FALSE),"")</f>
        <v/>
      </c>
      <c r="AL214" s="81" t="str">
        <f>IFERROR(VLOOKUP($A214,SETA!$A$2:$BB$840,AL$13,FALSE),"")</f>
        <v/>
      </c>
      <c r="AM214" s="81" t="str">
        <f>IFERROR(VLOOKUP($A214,SETA!$A$2:$BB$840,AM$13,FALSE),"")</f>
        <v/>
      </c>
      <c r="AN214" s="81" t="str">
        <f>IFERROR(VLOOKUP($A214,SETA!$A$2:$BB$840,AN$13,FALSE),"")</f>
        <v/>
      </c>
      <c r="AO214" s="81" t="str">
        <f>IFERROR(VLOOKUP($A214,SETA!$A$2:$BB$840,AO$13,FALSE),"")</f>
        <v/>
      </c>
      <c r="AP214" s="81" t="str">
        <f>IFERROR(VLOOKUP($A214,SETA!$A$2:$BB$840,AP$13,FALSE),"")</f>
        <v/>
      </c>
      <c r="AQ214" s="81" t="str">
        <f>IFERROR(VLOOKUP($A214,SETA!$A$2:$BB$840,AQ$13,FALSE),"")</f>
        <v/>
      </c>
      <c r="AR214" s="82" t="str">
        <f>IFERROR(VLOOKUP($A214,SETA!$A$2:$BB$840,AR$13,FALSE),"")</f>
        <v/>
      </c>
      <c r="AS214" s="81" t="str">
        <f>IFERROR(VLOOKUP($A214,SETA!$A$2:$BB$840,AS$13,FALSE),"")</f>
        <v/>
      </c>
      <c r="AW214">
        <f t="shared" si="62"/>
        <v>0</v>
      </c>
    </row>
    <row r="215" spans="2:49" x14ac:dyDescent="0.25">
      <c r="B215" s="81" t="str">
        <f>IFERROR(VLOOKUP($A215,SETA!$A$2:$BB$840,B$13,FALSE),"")</f>
        <v/>
      </c>
      <c r="C215" s="81" t="str">
        <f>IFERROR(VLOOKUP($A215,SETA!$A$2:$BB$840,C$13,FALSE),"")</f>
        <v/>
      </c>
      <c r="D215" s="81" t="str">
        <f>IFERROR(VLOOKUP($A215,SETA!$A$2:$BB$840,D$13,FALSE),"")</f>
        <v/>
      </c>
      <c r="E215" s="131"/>
      <c r="F215" s="132"/>
      <c r="G215" s="132"/>
      <c r="H215" s="133"/>
      <c r="I215" s="133"/>
      <c r="J215" s="118"/>
      <c r="K215" s="121"/>
      <c r="L215" s="122"/>
      <c r="M215" s="122"/>
      <c r="N215" s="67"/>
      <c r="O215" s="67"/>
      <c r="P215" s="117"/>
      <c r="Q215" s="99" t="str">
        <f t="shared" si="63"/>
        <v/>
      </c>
      <c r="R215" s="100" t="str">
        <f t="shared" si="64"/>
        <v/>
      </c>
      <c r="S215" s="100" t="str">
        <f t="shared" si="65"/>
        <v/>
      </c>
      <c r="T215" s="100" t="str">
        <f t="shared" si="66"/>
        <v/>
      </c>
      <c r="U215" s="100" t="str">
        <f t="shared" si="67"/>
        <v/>
      </c>
      <c r="V215" s="101" t="str">
        <f t="shared" si="68"/>
        <v/>
      </c>
      <c r="W215" s="95" t="str">
        <f t="shared" si="56"/>
        <v/>
      </c>
      <c r="X215" s="95" t="str">
        <f t="shared" si="57"/>
        <v/>
      </c>
      <c r="Y215" s="95" t="str">
        <f t="shared" si="58"/>
        <v/>
      </c>
      <c r="Z215" s="95" t="str">
        <f t="shared" si="59"/>
        <v/>
      </c>
      <c r="AA215" s="95" t="str">
        <f t="shared" si="60"/>
        <v/>
      </c>
      <c r="AB215" s="95" t="str">
        <f t="shared" si="61"/>
        <v/>
      </c>
      <c r="AC215" s="95" t="str">
        <f>IFERROR(VLOOKUP($A215,SETA!$A$2:$BB$840,AC$13,FALSE),"")</f>
        <v/>
      </c>
      <c r="AD215" s="95" t="str">
        <f>IFERROR(VLOOKUP($A215,SETA!$A$2:$BB$840,AD$13,FALSE),"")</f>
        <v/>
      </c>
      <c r="AE215" s="95" t="str">
        <f>IFERROR(VLOOKUP($A215,SETA!$A$2:$BB$840,AE$13,FALSE),"")</f>
        <v/>
      </c>
      <c r="AF215" s="81" t="str">
        <f>IFERROR(VLOOKUP($A215,SETA!$A$2:$BB$840,AF$13,FALSE),"")</f>
        <v/>
      </c>
      <c r="AG215" s="81" t="str">
        <f>IFERROR(VLOOKUP($A215,SETA!$A$2:$BB$840,AG$13,FALSE),"")</f>
        <v/>
      </c>
      <c r="AH215" s="81" t="str">
        <f>IFERROR(VLOOKUP($A215,SETA!$A$2:$BB$840,AH$13,FALSE),"")</f>
        <v/>
      </c>
      <c r="AI215" s="81" t="str">
        <f>IFERROR(VLOOKUP($A215,SETA!$A$2:$BB$840,AI$13,FALSE),"")</f>
        <v/>
      </c>
      <c r="AJ215" s="81" t="str">
        <f>IFERROR(VLOOKUP($A215,SETA!$A$2:$BB$840,AJ$13,FALSE),"")</f>
        <v/>
      </c>
      <c r="AK215" s="81" t="str">
        <f>IFERROR(VLOOKUP($A215,SETA!$A$2:$BB$840,AK$13,FALSE),"")</f>
        <v/>
      </c>
      <c r="AL215" s="81" t="str">
        <f>IFERROR(VLOOKUP($A215,SETA!$A$2:$BB$840,AL$13,FALSE),"")</f>
        <v/>
      </c>
      <c r="AM215" s="81" t="str">
        <f>IFERROR(VLOOKUP($A215,SETA!$A$2:$BB$840,AM$13,FALSE),"")</f>
        <v/>
      </c>
      <c r="AN215" s="81" t="str">
        <f>IFERROR(VLOOKUP($A215,SETA!$A$2:$BB$840,AN$13,FALSE),"")</f>
        <v/>
      </c>
      <c r="AO215" s="81" t="str">
        <f>IFERROR(VLOOKUP($A215,SETA!$A$2:$BB$840,AO$13,FALSE),"")</f>
        <v/>
      </c>
      <c r="AP215" s="81" t="str">
        <f>IFERROR(VLOOKUP($A215,SETA!$A$2:$BB$840,AP$13,FALSE),"")</f>
        <v/>
      </c>
      <c r="AQ215" s="81" t="str">
        <f>IFERROR(VLOOKUP($A215,SETA!$A$2:$BB$840,AQ$13,FALSE),"")</f>
        <v/>
      </c>
      <c r="AR215" s="82" t="str">
        <f>IFERROR(VLOOKUP($A215,SETA!$A$2:$BB$840,AR$13,FALSE),"")</f>
        <v/>
      </c>
      <c r="AS215" s="81" t="str">
        <f>IFERROR(VLOOKUP($A215,SETA!$A$2:$BB$840,AS$13,FALSE),"")</f>
        <v/>
      </c>
      <c r="AW215">
        <f t="shared" si="62"/>
        <v>0</v>
      </c>
    </row>
    <row r="216" spans="2:49" x14ac:dyDescent="0.25">
      <c r="B216" s="81" t="str">
        <f>IFERROR(VLOOKUP($A216,SETA!$A$2:$BB$840,B$13,FALSE),"")</f>
        <v/>
      </c>
      <c r="C216" s="81" t="str">
        <f>IFERROR(VLOOKUP($A216,SETA!$A$2:$BB$840,C$13,FALSE),"")</f>
        <v/>
      </c>
      <c r="D216" s="81" t="str">
        <f>IFERROR(VLOOKUP($A216,SETA!$A$2:$BB$840,D$13,FALSE),"")</f>
        <v/>
      </c>
      <c r="E216" s="131"/>
      <c r="F216" s="132"/>
      <c r="G216" s="132"/>
      <c r="H216" s="133"/>
      <c r="I216" s="133"/>
      <c r="J216" s="118"/>
      <c r="K216" s="121"/>
      <c r="L216" s="122"/>
      <c r="M216" s="122"/>
      <c r="N216" s="67"/>
      <c r="O216" s="67"/>
      <c r="P216" s="117"/>
      <c r="Q216" s="99" t="str">
        <f t="shared" si="63"/>
        <v/>
      </c>
      <c r="R216" s="100" t="str">
        <f t="shared" si="64"/>
        <v/>
      </c>
      <c r="S216" s="100" t="str">
        <f t="shared" si="65"/>
        <v/>
      </c>
      <c r="T216" s="100" t="str">
        <f t="shared" si="66"/>
        <v/>
      </c>
      <c r="U216" s="100" t="str">
        <f t="shared" si="67"/>
        <v/>
      </c>
      <c r="V216" s="101" t="str">
        <f t="shared" si="68"/>
        <v/>
      </c>
      <c r="W216" s="95" t="str">
        <f t="shared" si="56"/>
        <v/>
      </c>
      <c r="X216" s="95" t="str">
        <f t="shared" si="57"/>
        <v/>
      </c>
      <c r="Y216" s="95" t="str">
        <f t="shared" si="58"/>
        <v/>
      </c>
      <c r="Z216" s="95" t="str">
        <f t="shared" si="59"/>
        <v/>
      </c>
      <c r="AA216" s="95" t="str">
        <f t="shared" si="60"/>
        <v/>
      </c>
      <c r="AB216" s="95" t="str">
        <f t="shared" si="61"/>
        <v/>
      </c>
      <c r="AC216" s="95" t="str">
        <f>IFERROR(VLOOKUP($A216,SETA!$A$2:$BB$840,AC$13,FALSE),"")</f>
        <v/>
      </c>
      <c r="AD216" s="95" t="str">
        <f>IFERROR(VLOOKUP($A216,SETA!$A$2:$BB$840,AD$13,FALSE),"")</f>
        <v/>
      </c>
      <c r="AE216" s="95" t="str">
        <f>IFERROR(VLOOKUP($A216,SETA!$A$2:$BB$840,AE$13,FALSE),"")</f>
        <v/>
      </c>
      <c r="AF216" s="81" t="str">
        <f>IFERROR(VLOOKUP($A216,SETA!$A$2:$BB$840,AF$13,FALSE),"")</f>
        <v/>
      </c>
      <c r="AG216" s="81" t="str">
        <f>IFERROR(VLOOKUP($A216,SETA!$A$2:$BB$840,AG$13,FALSE),"")</f>
        <v/>
      </c>
      <c r="AH216" s="81" t="str">
        <f>IFERROR(VLOOKUP($A216,SETA!$A$2:$BB$840,AH$13,FALSE),"")</f>
        <v/>
      </c>
      <c r="AI216" s="81" t="str">
        <f>IFERROR(VLOOKUP($A216,SETA!$A$2:$BB$840,AI$13,FALSE),"")</f>
        <v/>
      </c>
      <c r="AJ216" s="81" t="str">
        <f>IFERROR(VLOOKUP($A216,SETA!$A$2:$BB$840,AJ$13,FALSE),"")</f>
        <v/>
      </c>
      <c r="AK216" s="81" t="str">
        <f>IFERROR(VLOOKUP($A216,SETA!$A$2:$BB$840,AK$13,FALSE),"")</f>
        <v/>
      </c>
      <c r="AL216" s="81" t="str">
        <f>IFERROR(VLOOKUP($A216,SETA!$A$2:$BB$840,AL$13,FALSE),"")</f>
        <v/>
      </c>
      <c r="AM216" s="81" t="str">
        <f>IFERROR(VLOOKUP($A216,SETA!$A$2:$BB$840,AM$13,FALSE),"")</f>
        <v/>
      </c>
      <c r="AN216" s="81" t="str">
        <f>IFERROR(VLOOKUP($A216,SETA!$A$2:$BB$840,AN$13,FALSE),"")</f>
        <v/>
      </c>
      <c r="AO216" s="81" t="str">
        <f>IFERROR(VLOOKUP($A216,SETA!$A$2:$BB$840,AO$13,FALSE),"")</f>
        <v/>
      </c>
      <c r="AP216" s="81" t="str">
        <f>IFERROR(VLOOKUP($A216,SETA!$A$2:$BB$840,AP$13,FALSE),"")</f>
        <v/>
      </c>
      <c r="AQ216" s="81" t="str">
        <f>IFERROR(VLOOKUP($A216,SETA!$A$2:$BB$840,AQ$13,FALSE),"")</f>
        <v/>
      </c>
      <c r="AR216" s="82" t="str">
        <f>IFERROR(VLOOKUP($A216,SETA!$A$2:$BB$840,AR$13,FALSE),"")</f>
        <v/>
      </c>
      <c r="AS216" s="81" t="str">
        <f>IFERROR(VLOOKUP($A216,SETA!$A$2:$BB$840,AS$13,FALSE),"")</f>
        <v/>
      </c>
      <c r="AW216">
        <f t="shared" si="62"/>
        <v>0</v>
      </c>
    </row>
    <row r="217" spans="2:49" x14ac:dyDescent="0.25">
      <c r="B217" s="81" t="str">
        <f>IFERROR(VLOOKUP($A217,SETA!$A$2:$BB$840,B$13,FALSE),"")</f>
        <v/>
      </c>
      <c r="C217" s="81" t="str">
        <f>IFERROR(VLOOKUP($A217,SETA!$A$2:$BB$840,C$13,FALSE),"")</f>
        <v/>
      </c>
      <c r="D217" s="81" t="str">
        <f>IFERROR(VLOOKUP($A217,SETA!$A$2:$BB$840,D$13,FALSE),"")</f>
        <v/>
      </c>
      <c r="E217" s="131"/>
      <c r="F217" s="132"/>
      <c r="G217" s="132"/>
      <c r="H217" s="133"/>
      <c r="I217" s="133"/>
      <c r="J217" s="118"/>
      <c r="K217" s="121"/>
      <c r="L217" s="122"/>
      <c r="M217" s="122"/>
      <c r="N217" s="67"/>
      <c r="O217" s="67"/>
      <c r="P217" s="117"/>
      <c r="Q217" s="99" t="str">
        <f t="shared" si="63"/>
        <v/>
      </c>
      <c r="R217" s="100" t="str">
        <f t="shared" si="64"/>
        <v/>
      </c>
      <c r="S217" s="100" t="str">
        <f t="shared" si="65"/>
        <v/>
      </c>
      <c r="T217" s="100" t="str">
        <f t="shared" si="66"/>
        <v/>
      </c>
      <c r="U217" s="100" t="str">
        <f t="shared" si="67"/>
        <v/>
      </c>
      <c r="V217" s="101" t="str">
        <f t="shared" si="68"/>
        <v/>
      </c>
      <c r="W217" s="95" t="str">
        <f t="shared" si="56"/>
        <v/>
      </c>
      <c r="X217" s="95" t="str">
        <f t="shared" si="57"/>
        <v/>
      </c>
      <c r="Y217" s="95" t="str">
        <f t="shared" si="58"/>
        <v/>
      </c>
      <c r="Z217" s="95" t="str">
        <f t="shared" si="59"/>
        <v/>
      </c>
      <c r="AA217" s="95" t="str">
        <f t="shared" si="60"/>
        <v/>
      </c>
      <c r="AB217" s="95" t="str">
        <f t="shared" si="61"/>
        <v/>
      </c>
      <c r="AC217" s="95" t="str">
        <f>IFERROR(VLOOKUP($A217,SETA!$A$2:$BB$840,AC$13,FALSE),"")</f>
        <v/>
      </c>
      <c r="AD217" s="95" t="str">
        <f>IFERROR(VLOOKUP($A217,SETA!$A$2:$BB$840,AD$13,FALSE),"")</f>
        <v/>
      </c>
      <c r="AE217" s="95" t="str">
        <f>IFERROR(VLOOKUP($A217,SETA!$A$2:$BB$840,AE$13,FALSE),"")</f>
        <v/>
      </c>
      <c r="AF217" s="81" t="str">
        <f>IFERROR(VLOOKUP($A217,SETA!$A$2:$BB$840,AF$13,FALSE),"")</f>
        <v/>
      </c>
      <c r="AG217" s="81" t="str">
        <f>IFERROR(VLOOKUP($A217,SETA!$A$2:$BB$840,AG$13,FALSE),"")</f>
        <v/>
      </c>
      <c r="AH217" s="81" t="str">
        <f>IFERROR(VLOOKUP($A217,SETA!$A$2:$BB$840,AH$13,FALSE),"")</f>
        <v/>
      </c>
      <c r="AI217" s="81" t="str">
        <f>IFERROR(VLOOKUP($A217,SETA!$A$2:$BB$840,AI$13,FALSE),"")</f>
        <v/>
      </c>
      <c r="AJ217" s="81" t="str">
        <f>IFERROR(VLOOKUP($A217,SETA!$A$2:$BB$840,AJ$13,FALSE),"")</f>
        <v/>
      </c>
      <c r="AK217" s="81" t="str">
        <f>IFERROR(VLOOKUP($A217,SETA!$A$2:$BB$840,AK$13,FALSE),"")</f>
        <v/>
      </c>
      <c r="AL217" s="81" t="str">
        <f>IFERROR(VLOOKUP($A217,SETA!$A$2:$BB$840,AL$13,FALSE),"")</f>
        <v/>
      </c>
      <c r="AM217" s="81" t="str">
        <f>IFERROR(VLOOKUP($A217,SETA!$A$2:$BB$840,AM$13,FALSE),"")</f>
        <v/>
      </c>
      <c r="AN217" s="81" t="str">
        <f>IFERROR(VLOOKUP($A217,SETA!$A$2:$BB$840,AN$13,FALSE),"")</f>
        <v/>
      </c>
      <c r="AO217" s="81" t="str">
        <f>IFERROR(VLOOKUP($A217,SETA!$A$2:$BB$840,AO$13,FALSE),"")</f>
        <v/>
      </c>
      <c r="AP217" s="81" t="str">
        <f>IFERROR(VLOOKUP($A217,SETA!$A$2:$BB$840,AP$13,FALSE),"")</f>
        <v/>
      </c>
      <c r="AQ217" s="81" t="str">
        <f>IFERROR(VLOOKUP($A217,SETA!$A$2:$BB$840,AQ$13,FALSE),"")</f>
        <v/>
      </c>
      <c r="AR217" s="82" t="str">
        <f>IFERROR(VLOOKUP($A217,SETA!$A$2:$BB$840,AR$13,FALSE),"")</f>
        <v/>
      </c>
      <c r="AS217" s="81" t="str">
        <f>IFERROR(VLOOKUP($A217,SETA!$A$2:$BB$840,AS$13,FALSE),"")</f>
        <v/>
      </c>
      <c r="AW217">
        <f t="shared" si="62"/>
        <v>0</v>
      </c>
    </row>
    <row r="218" spans="2:49" x14ac:dyDescent="0.25">
      <c r="B218" s="81" t="str">
        <f>IFERROR(VLOOKUP($A218,SETA!$A$2:$BB$840,B$13,FALSE),"")</f>
        <v/>
      </c>
      <c r="C218" s="81" t="str">
        <f>IFERROR(VLOOKUP($A218,SETA!$A$2:$BB$840,C$13,FALSE),"")</f>
        <v/>
      </c>
      <c r="D218" s="81" t="str">
        <f>IFERROR(VLOOKUP($A218,SETA!$A$2:$BB$840,D$13,FALSE),"")</f>
        <v/>
      </c>
      <c r="E218" s="131"/>
      <c r="F218" s="132"/>
      <c r="G218" s="132"/>
      <c r="H218" s="133"/>
      <c r="I218" s="133"/>
      <c r="J218" s="118"/>
      <c r="K218" s="121"/>
      <c r="L218" s="122"/>
      <c r="M218" s="122"/>
      <c r="N218" s="67"/>
      <c r="O218" s="67"/>
      <c r="P218" s="117"/>
      <c r="Q218" s="99" t="str">
        <f t="shared" si="63"/>
        <v/>
      </c>
      <c r="R218" s="100" t="str">
        <f t="shared" si="64"/>
        <v/>
      </c>
      <c r="S218" s="100" t="str">
        <f t="shared" si="65"/>
        <v/>
      </c>
      <c r="T218" s="100" t="str">
        <f t="shared" si="66"/>
        <v/>
      </c>
      <c r="U218" s="100" t="str">
        <f t="shared" si="67"/>
        <v/>
      </c>
      <c r="V218" s="101" t="str">
        <f t="shared" si="68"/>
        <v/>
      </c>
      <c r="W218" s="95" t="str">
        <f t="shared" si="56"/>
        <v/>
      </c>
      <c r="X218" s="95" t="str">
        <f t="shared" si="57"/>
        <v/>
      </c>
      <c r="Y218" s="95" t="str">
        <f t="shared" si="58"/>
        <v/>
      </c>
      <c r="Z218" s="95" t="str">
        <f t="shared" si="59"/>
        <v/>
      </c>
      <c r="AA218" s="95" t="str">
        <f t="shared" si="60"/>
        <v/>
      </c>
      <c r="AB218" s="95" t="str">
        <f t="shared" si="61"/>
        <v/>
      </c>
      <c r="AC218" s="95" t="str">
        <f>IFERROR(VLOOKUP($A218,SETA!$A$2:$BB$840,AC$13,FALSE),"")</f>
        <v/>
      </c>
      <c r="AD218" s="95" t="str">
        <f>IFERROR(VLOOKUP($A218,SETA!$A$2:$BB$840,AD$13,FALSE),"")</f>
        <v/>
      </c>
      <c r="AE218" s="95" t="str">
        <f>IFERROR(VLOOKUP($A218,SETA!$A$2:$BB$840,AE$13,FALSE),"")</f>
        <v/>
      </c>
      <c r="AF218" s="81" t="str">
        <f>IFERROR(VLOOKUP($A218,SETA!$A$2:$BB$840,AF$13,FALSE),"")</f>
        <v/>
      </c>
      <c r="AG218" s="81" t="str">
        <f>IFERROR(VLOOKUP($A218,SETA!$A$2:$BB$840,AG$13,FALSE),"")</f>
        <v/>
      </c>
      <c r="AH218" s="81" t="str">
        <f>IFERROR(VLOOKUP($A218,SETA!$A$2:$BB$840,AH$13,FALSE),"")</f>
        <v/>
      </c>
      <c r="AI218" s="81" t="str">
        <f>IFERROR(VLOOKUP($A218,SETA!$A$2:$BB$840,AI$13,FALSE),"")</f>
        <v/>
      </c>
      <c r="AJ218" s="81" t="str">
        <f>IFERROR(VLOOKUP($A218,SETA!$A$2:$BB$840,AJ$13,FALSE),"")</f>
        <v/>
      </c>
      <c r="AK218" s="81" t="str">
        <f>IFERROR(VLOOKUP($A218,SETA!$A$2:$BB$840,AK$13,FALSE),"")</f>
        <v/>
      </c>
      <c r="AL218" s="81" t="str">
        <f>IFERROR(VLOOKUP($A218,SETA!$A$2:$BB$840,AL$13,FALSE),"")</f>
        <v/>
      </c>
      <c r="AM218" s="81" t="str">
        <f>IFERROR(VLOOKUP($A218,SETA!$A$2:$BB$840,AM$13,FALSE),"")</f>
        <v/>
      </c>
      <c r="AN218" s="81" t="str">
        <f>IFERROR(VLOOKUP($A218,SETA!$A$2:$BB$840,AN$13,FALSE),"")</f>
        <v/>
      </c>
      <c r="AO218" s="81" t="str">
        <f>IFERROR(VLOOKUP($A218,SETA!$A$2:$BB$840,AO$13,FALSE),"")</f>
        <v/>
      </c>
      <c r="AP218" s="81" t="str">
        <f>IFERROR(VLOOKUP($A218,SETA!$A$2:$BB$840,AP$13,FALSE),"")</f>
        <v/>
      </c>
      <c r="AQ218" s="81" t="str">
        <f>IFERROR(VLOOKUP($A218,SETA!$A$2:$BB$840,AQ$13,FALSE),"")</f>
        <v/>
      </c>
      <c r="AR218" s="82" t="str">
        <f>IFERROR(VLOOKUP($A218,SETA!$A$2:$BB$840,AR$13,FALSE),"")</f>
        <v/>
      </c>
      <c r="AS218" s="81" t="str">
        <f>IFERROR(VLOOKUP($A218,SETA!$A$2:$BB$840,AS$13,FALSE),"")</f>
        <v/>
      </c>
      <c r="AW218">
        <f t="shared" si="62"/>
        <v>0</v>
      </c>
    </row>
    <row r="219" spans="2:49" x14ac:dyDescent="0.25">
      <c r="B219" s="81" t="str">
        <f>IFERROR(VLOOKUP($A219,SETA!$A$2:$BB$840,B$13,FALSE),"")</f>
        <v/>
      </c>
      <c r="C219" s="81" t="str">
        <f>IFERROR(VLOOKUP($A219,SETA!$A$2:$BB$840,C$13,FALSE),"")</f>
        <v/>
      </c>
      <c r="D219" s="81" t="str">
        <f>IFERROR(VLOOKUP($A219,SETA!$A$2:$BB$840,D$13,FALSE),"")</f>
        <v/>
      </c>
      <c r="E219" s="131"/>
      <c r="F219" s="132"/>
      <c r="G219" s="132"/>
      <c r="H219" s="133"/>
      <c r="I219" s="133"/>
      <c r="J219" s="118"/>
      <c r="K219" s="121"/>
      <c r="L219" s="122"/>
      <c r="M219" s="122"/>
      <c r="N219" s="67"/>
      <c r="O219" s="67"/>
      <c r="P219" s="117"/>
      <c r="Q219" s="99" t="str">
        <f t="shared" si="63"/>
        <v/>
      </c>
      <c r="R219" s="100" t="str">
        <f t="shared" si="64"/>
        <v/>
      </c>
      <c r="S219" s="100" t="str">
        <f t="shared" si="65"/>
        <v/>
      </c>
      <c r="T219" s="100" t="str">
        <f t="shared" si="66"/>
        <v/>
      </c>
      <c r="U219" s="100" t="str">
        <f t="shared" si="67"/>
        <v/>
      </c>
      <c r="V219" s="101" t="str">
        <f t="shared" si="68"/>
        <v/>
      </c>
      <c r="W219" s="95" t="str">
        <f t="shared" si="56"/>
        <v/>
      </c>
      <c r="X219" s="95" t="str">
        <f t="shared" si="57"/>
        <v/>
      </c>
      <c r="Y219" s="95" t="str">
        <f t="shared" si="58"/>
        <v/>
      </c>
      <c r="Z219" s="95" t="str">
        <f t="shared" si="59"/>
        <v/>
      </c>
      <c r="AA219" s="95" t="str">
        <f t="shared" si="60"/>
        <v/>
      </c>
      <c r="AB219" s="95" t="str">
        <f t="shared" si="61"/>
        <v/>
      </c>
      <c r="AC219" s="95" t="str">
        <f>IFERROR(VLOOKUP($A219,SETA!$A$2:$BB$840,AC$13,FALSE),"")</f>
        <v/>
      </c>
      <c r="AD219" s="95" t="str">
        <f>IFERROR(VLOOKUP($A219,SETA!$A$2:$BB$840,AD$13,FALSE),"")</f>
        <v/>
      </c>
      <c r="AE219" s="95" t="str">
        <f>IFERROR(VLOOKUP($A219,SETA!$A$2:$BB$840,AE$13,FALSE),"")</f>
        <v/>
      </c>
      <c r="AF219" s="81" t="str">
        <f>IFERROR(VLOOKUP($A219,SETA!$A$2:$BB$840,AF$13,FALSE),"")</f>
        <v/>
      </c>
      <c r="AG219" s="81" t="str">
        <f>IFERROR(VLOOKUP($A219,SETA!$A$2:$BB$840,AG$13,FALSE),"")</f>
        <v/>
      </c>
      <c r="AH219" s="81" t="str">
        <f>IFERROR(VLOOKUP($A219,SETA!$A$2:$BB$840,AH$13,FALSE),"")</f>
        <v/>
      </c>
      <c r="AI219" s="81" t="str">
        <f>IFERROR(VLOOKUP($A219,SETA!$A$2:$BB$840,AI$13,FALSE),"")</f>
        <v/>
      </c>
      <c r="AJ219" s="81" t="str">
        <f>IFERROR(VLOOKUP($A219,SETA!$A$2:$BB$840,AJ$13,FALSE),"")</f>
        <v/>
      </c>
      <c r="AK219" s="81" t="str">
        <f>IFERROR(VLOOKUP($A219,SETA!$A$2:$BB$840,AK$13,FALSE),"")</f>
        <v/>
      </c>
      <c r="AL219" s="81" t="str">
        <f>IFERROR(VLOOKUP($A219,SETA!$A$2:$BB$840,AL$13,FALSE),"")</f>
        <v/>
      </c>
      <c r="AM219" s="81" t="str">
        <f>IFERROR(VLOOKUP($A219,SETA!$A$2:$BB$840,AM$13,FALSE),"")</f>
        <v/>
      </c>
      <c r="AN219" s="81" t="str">
        <f>IFERROR(VLOOKUP($A219,SETA!$A$2:$BB$840,AN$13,FALSE),"")</f>
        <v/>
      </c>
      <c r="AO219" s="81" t="str">
        <f>IFERROR(VLOOKUP($A219,SETA!$A$2:$BB$840,AO$13,FALSE),"")</f>
        <v/>
      </c>
      <c r="AP219" s="81" t="str">
        <f>IFERROR(VLOOKUP($A219,SETA!$A$2:$BB$840,AP$13,FALSE),"")</f>
        <v/>
      </c>
      <c r="AQ219" s="81" t="str">
        <f>IFERROR(VLOOKUP($A219,SETA!$A$2:$BB$840,AQ$13,FALSE),"")</f>
        <v/>
      </c>
      <c r="AR219" s="82" t="str">
        <f>IFERROR(VLOOKUP($A219,SETA!$A$2:$BB$840,AR$13,FALSE),"")</f>
        <v/>
      </c>
      <c r="AS219" s="81" t="str">
        <f>IFERROR(VLOOKUP($A219,SETA!$A$2:$BB$840,AS$13,FALSE),"")</f>
        <v/>
      </c>
      <c r="AW219">
        <f t="shared" si="62"/>
        <v>0</v>
      </c>
    </row>
    <row r="220" spans="2:49" x14ac:dyDescent="0.25">
      <c r="B220" s="81" t="str">
        <f>IFERROR(VLOOKUP($A220,SETA!$A$2:$BB$840,B$13,FALSE),"")</f>
        <v/>
      </c>
      <c r="C220" s="81" t="str">
        <f>IFERROR(VLOOKUP($A220,SETA!$A$2:$BB$840,C$13,FALSE),"")</f>
        <v/>
      </c>
      <c r="D220" s="81" t="str">
        <f>IFERROR(VLOOKUP($A220,SETA!$A$2:$BB$840,D$13,FALSE),"")</f>
        <v/>
      </c>
      <c r="E220" s="131"/>
      <c r="F220" s="132"/>
      <c r="G220" s="132"/>
      <c r="H220" s="133"/>
      <c r="I220" s="133"/>
      <c r="J220" s="118"/>
      <c r="K220" s="121"/>
      <c r="L220" s="122"/>
      <c r="M220" s="122"/>
      <c r="N220" s="67"/>
      <c r="O220" s="67"/>
      <c r="P220" s="117"/>
      <c r="Q220" s="99" t="str">
        <f t="shared" si="63"/>
        <v/>
      </c>
      <c r="R220" s="100" t="str">
        <f t="shared" si="64"/>
        <v/>
      </c>
      <c r="S220" s="100" t="str">
        <f t="shared" si="65"/>
        <v/>
      </c>
      <c r="T220" s="100" t="str">
        <f t="shared" si="66"/>
        <v/>
      </c>
      <c r="U220" s="100" t="str">
        <f t="shared" si="67"/>
        <v/>
      </c>
      <c r="V220" s="101" t="str">
        <f t="shared" si="68"/>
        <v/>
      </c>
      <c r="W220" s="95" t="str">
        <f t="shared" si="56"/>
        <v/>
      </c>
      <c r="X220" s="95" t="str">
        <f t="shared" si="57"/>
        <v/>
      </c>
      <c r="Y220" s="95" t="str">
        <f t="shared" si="58"/>
        <v/>
      </c>
      <c r="Z220" s="95" t="str">
        <f t="shared" si="59"/>
        <v/>
      </c>
      <c r="AA220" s="95" t="str">
        <f t="shared" si="60"/>
        <v/>
      </c>
      <c r="AB220" s="95" t="str">
        <f t="shared" si="61"/>
        <v/>
      </c>
      <c r="AC220" s="95" t="str">
        <f>IFERROR(VLOOKUP($A220,SETA!$A$2:$BB$840,AC$13,FALSE),"")</f>
        <v/>
      </c>
      <c r="AD220" s="95" t="str">
        <f>IFERROR(VLOOKUP($A220,SETA!$A$2:$BB$840,AD$13,FALSE),"")</f>
        <v/>
      </c>
      <c r="AE220" s="95" t="str">
        <f>IFERROR(VLOOKUP($A220,SETA!$A$2:$BB$840,AE$13,FALSE),"")</f>
        <v/>
      </c>
      <c r="AF220" s="81" t="str">
        <f>IFERROR(VLOOKUP($A220,SETA!$A$2:$BB$840,AF$13,FALSE),"")</f>
        <v/>
      </c>
      <c r="AG220" s="81" t="str">
        <f>IFERROR(VLOOKUP($A220,SETA!$A$2:$BB$840,AG$13,FALSE),"")</f>
        <v/>
      </c>
      <c r="AH220" s="81" t="str">
        <f>IFERROR(VLOOKUP($A220,SETA!$A$2:$BB$840,AH$13,FALSE),"")</f>
        <v/>
      </c>
      <c r="AI220" s="81" t="str">
        <f>IFERROR(VLOOKUP($A220,SETA!$A$2:$BB$840,AI$13,FALSE),"")</f>
        <v/>
      </c>
      <c r="AJ220" s="81" t="str">
        <f>IFERROR(VLOOKUP($A220,SETA!$A$2:$BB$840,AJ$13,FALSE),"")</f>
        <v/>
      </c>
      <c r="AK220" s="81" t="str">
        <f>IFERROR(VLOOKUP($A220,SETA!$A$2:$BB$840,AK$13,FALSE),"")</f>
        <v/>
      </c>
      <c r="AL220" s="81" t="str">
        <f>IFERROR(VLOOKUP($A220,SETA!$A$2:$BB$840,AL$13,FALSE),"")</f>
        <v/>
      </c>
      <c r="AM220" s="81" t="str">
        <f>IFERROR(VLOOKUP($A220,SETA!$A$2:$BB$840,AM$13,FALSE),"")</f>
        <v/>
      </c>
      <c r="AN220" s="81" t="str">
        <f>IFERROR(VLOOKUP($A220,SETA!$A$2:$BB$840,AN$13,FALSE),"")</f>
        <v/>
      </c>
      <c r="AO220" s="81" t="str">
        <f>IFERROR(VLOOKUP($A220,SETA!$A$2:$BB$840,AO$13,FALSE),"")</f>
        <v/>
      </c>
      <c r="AP220" s="81" t="str">
        <f>IFERROR(VLOOKUP($A220,SETA!$A$2:$BB$840,AP$13,FALSE),"")</f>
        <v/>
      </c>
      <c r="AQ220" s="81" t="str">
        <f>IFERROR(VLOOKUP($A220,SETA!$A$2:$BB$840,AQ$13,FALSE),"")</f>
        <v/>
      </c>
      <c r="AR220" s="82" t="str">
        <f>IFERROR(VLOOKUP($A220,SETA!$A$2:$BB$840,AR$13,FALSE),"")</f>
        <v/>
      </c>
      <c r="AS220" s="81" t="str">
        <f>IFERROR(VLOOKUP($A220,SETA!$A$2:$BB$840,AS$13,FALSE),"")</f>
        <v/>
      </c>
      <c r="AW220">
        <f t="shared" si="62"/>
        <v>0</v>
      </c>
    </row>
    <row r="221" spans="2:49" x14ac:dyDescent="0.25">
      <c r="B221" s="81" t="str">
        <f>IFERROR(VLOOKUP($A221,SETA!$A$2:$BB$840,B$13,FALSE),"")</f>
        <v/>
      </c>
      <c r="C221" s="81" t="str">
        <f>IFERROR(VLOOKUP($A221,SETA!$A$2:$BB$840,C$13,FALSE),"")</f>
        <v/>
      </c>
      <c r="D221" s="81" t="str">
        <f>IFERROR(VLOOKUP($A221,SETA!$A$2:$BB$840,D$13,FALSE),"")</f>
        <v/>
      </c>
      <c r="E221" s="131"/>
      <c r="F221" s="132"/>
      <c r="G221" s="132"/>
      <c r="H221" s="133"/>
      <c r="I221" s="133"/>
      <c r="J221" s="118"/>
      <c r="K221" s="121"/>
      <c r="L221" s="122"/>
      <c r="M221" s="122"/>
      <c r="N221" s="67"/>
      <c r="O221" s="67"/>
      <c r="P221" s="117"/>
      <c r="Q221" s="99" t="str">
        <f t="shared" si="63"/>
        <v/>
      </c>
      <c r="R221" s="100" t="str">
        <f t="shared" si="64"/>
        <v/>
      </c>
      <c r="S221" s="100" t="str">
        <f t="shared" si="65"/>
        <v/>
      </c>
      <c r="T221" s="100" t="str">
        <f t="shared" si="66"/>
        <v/>
      </c>
      <c r="U221" s="100" t="str">
        <f t="shared" si="67"/>
        <v/>
      </c>
      <c r="V221" s="101" t="str">
        <f t="shared" si="68"/>
        <v/>
      </c>
      <c r="W221" s="95" t="str">
        <f t="shared" si="56"/>
        <v/>
      </c>
      <c r="X221" s="95" t="str">
        <f t="shared" si="57"/>
        <v/>
      </c>
      <c r="Y221" s="95" t="str">
        <f t="shared" si="58"/>
        <v/>
      </c>
      <c r="Z221" s="95" t="str">
        <f t="shared" si="59"/>
        <v/>
      </c>
      <c r="AA221" s="95" t="str">
        <f t="shared" si="60"/>
        <v/>
      </c>
      <c r="AB221" s="95" t="str">
        <f t="shared" si="61"/>
        <v/>
      </c>
      <c r="AC221" s="95" t="str">
        <f>IFERROR(VLOOKUP($A221,SETA!$A$2:$BB$840,AC$13,FALSE),"")</f>
        <v/>
      </c>
      <c r="AD221" s="95" t="str">
        <f>IFERROR(VLOOKUP($A221,SETA!$A$2:$BB$840,AD$13,FALSE),"")</f>
        <v/>
      </c>
      <c r="AE221" s="95" t="str">
        <f>IFERROR(VLOOKUP($A221,SETA!$A$2:$BB$840,AE$13,FALSE),"")</f>
        <v/>
      </c>
      <c r="AF221" s="81" t="str">
        <f>IFERROR(VLOOKUP($A221,SETA!$A$2:$BB$840,AF$13,FALSE),"")</f>
        <v/>
      </c>
      <c r="AG221" s="81" t="str">
        <f>IFERROR(VLOOKUP($A221,SETA!$A$2:$BB$840,AG$13,FALSE),"")</f>
        <v/>
      </c>
      <c r="AH221" s="81" t="str">
        <f>IFERROR(VLOOKUP($A221,SETA!$A$2:$BB$840,AH$13,FALSE),"")</f>
        <v/>
      </c>
      <c r="AI221" s="81" t="str">
        <f>IFERROR(VLOOKUP($A221,SETA!$A$2:$BB$840,AI$13,FALSE),"")</f>
        <v/>
      </c>
      <c r="AJ221" s="81" t="str">
        <f>IFERROR(VLOOKUP($A221,SETA!$A$2:$BB$840,AJ$13,FALSE),"")</f>
        <v/>
      </c>
      <c r="AK221" s="81" t="str">
        <f>IFERROR(VLOOKUP($A221,SETA!$A$2:$BB$840,AK$13,FALSE),"")</f>
        <v/>
      </c>
      <c r="AL221" s="81" t="str">
        <f>IFERROR(VLOOKUP($A221,SETA!$A$2:$BB$840,AL$13,FALSE),"")</f>
        <v/>
      </c>
      <c r="AM221" s="81" t="str">
        <f>IFERROR(VLOOKUP($A221,SETA!$A$2:$BB$840,AM$13,FALSE),"")</f>
        <v/>
      </c>
      <c r="AN221" s="81" t="str">
        <f>IFERROR(VLOOKUP($A221,SETA!$A$2:$BB$840,AN$13,FALSE),"")</f>
        <v/>
      </c>
      <c r="AO221" s="81" t="str">
        <f>IFERROR(VLOOKUP($A221,SETA!$A$2:$BB$840,AO$13,FALSE),"")</f>
        <v/>
      </c>
      <c r="AP221" s="81" t="str">
        <f>IFERROR(VLOOKUP($A221,SETA!$A$2:$BB$840,AP$13,FALSE),"")</f>
        <v/>
      </c>
      <c r="AQ221" s="81" t="str">
        <f>IFERROR(VLOOKUP($A221,SETA!$A$2:$BB$840,AQ$13,FALSE),"")</f>
        <v/>
      </c>
      <c r="AR221" s="82" t="str">
        <f>IFERROR(VLOOKUP($A221,SETA!$A$2:$BB$840,AR$13,FALSE),"")</f>
        <v/>
      </c>
      <c r="AS221" s="81" t="str">
        <f>IFERROR(VLOOKUP($A221,SETA!$A$2:$BB$840,AS$13,FALSE),"")</f>
        <v/>
      </c>
      <c r="AW221">
        <f t="shared" si="62"/>
        <v>0</v>
      </c>
    </row>
    <row r="222" spans="2:49" x14ac:dyDescent="0.25">
      <c r="B222" s="81" t="str">
        <f>IFERROR(VLOOKUP($A222,SETA!$A$2:$BB$840,B$13,FALSE),"")</f>
        <v/>
      </c>
      <c r="C222" s="81" t="str">
        <f>IFERROR(VLOOKUP($A222,SETA!$A$2:$BB$840,C$13,FALSE),"")</f>
        <v/>
      </c>
      <c r="D222" s="81" t="str">
        <f>IFERROR(VLOOKUP($A222,SETA!$A$2:$BB$840,D$13,FALSE),"")</f>
        <v/>
      </c>
      <c r="E222" s="131"/>
      <c r="F222" s="132"/>
      <c r="G222" s="132"/>
      <c r="H222" s="133"/>
      <c r="I222" s="133"/>
      <c r="J222" s="118"/>
      <c r="K222" s="121"/>
      <c r="L222" s="122"/>
      <c r="M222" s="122"/>
      <c r="N222" s="67"/>
      <c r="O222" s="67"/>
      <c r="P222" s="117"/>
      <c r="Q222" s="99" t="str">
        <f t="shared" si="63"/>
        <v/>
      </c>
      <c r="R222" s="100" t="str">
        <f t="shared" si="64"/>
        <v/>
      </c>
      <c r="S222" s="100" t="str">
        <f t="shared" si="65"/>
        <v/>
      </c>
      <c r="T222" s="100" t="str">
        <f t="shared" si="66"/>
        <v/>
      </c>
      <c r="U222" s="100" t="str">
        <f t="shared" si="67"/>
        <v/>
      </c>
      <c r="V222" s="101" t="str">
        <f t="shared" si="68"/>
        <v/>
      </c>
      <c r="W222" s="95" t="str">
        <f t="shared" si="56"/>
        <v/>
      </c>
      <c r="X222" s="95" t="str">
        <f t="shared" si="57"/>
        <v/>
      </c>
      <c r="Y222" s="95" t="str">
        <f t="shared" si="58"/>
        <v/>
      </c>
      <c r="Z222" s="95" t="str">
        <f t="shared" si="59"/>
        <v/>
      </c>
      <c r="AA222" s="95" t="str">
        <f t="shared" si="60"/>
        <v/>
      </c>
      <c r="AB222" s="95" t="str">
        <f t="shared" si="61"/>
        <v/>
      </c>
      <c r="AC222" s="95" t="str">
        <f>IFERROR(VLOOKUP($A222,SETA!$A$2:$BB$840,AC$13,FALSE),"")</f>
        <v/>
      </c>
      <c r="AD222" s="95" t="str">
        <f>IFERROR(VLOOKUP($A222,SETA!$A$2:$BB$840,AD$13,FALSE),"")</f>
        <v/>
      </c>
      <c r="AE222" s="95" t="str">
        <f>IFERROR(VLOOKUP($A222,SETA!$A$2:$BB$840,AE$13,FALSE),"")</f>
        <v/>
      </c>
      <c r="AF222" s="81" t="str">
        <f>IFERROR(VLOOKUP($A222,SETA!$A$2:$BB$840,AF$13,FALSE),"")</f>
        <v/>
      </c>
      <c r="AG222" s="81" t="str">
        <f>IFERROR(VLOOKUP($A222,SETA!$A$2:$BB$840,AG$13,FALSE),"")</f>
        <v/>
      </c>
      <c r="AH222" s="81" t="str">
        <f>IFERROR(VLOOKUP($A222,SETA!$A$2:$BB$840,AH$13,FALSE),"")</f>
        <v/>
      </c>
      <c r="AI222" s="81" t="str">
        <f>IFERROR(VLOOKUP($A222,SETA!$A$2:$BB$840,AI$13,FALSE),"")</f>
        <v/>
      </c>
      <c r="AJ222" s="81" t="str">
        <f>IFERROR(VLOOKUP($A222,SETA!$A$2:$BB$840,AJ$13,FALSE),"")</f>
        <v/>
      </c>
      <c r="AK222" s="81" t="str">
        <f>IFERROR(VLOOKUP($A222,SETA!$A$2:$BB$840,AK$13,FALSE),"")</f>
        <v/>
      </c>
      <c r="AL222" s="81" t="str">
        <f>IFERROR(VLOOKUP($A222,SETA!$A$2:$BB$840,AL$13,FALSE),"")</f>
        <v/>
      </c>
      <c r="AM222" s="81" t="str">
        <f>IFERROR(VLOOKUP($A222,SETA!$A$2:$BB$840,AM$13,FALSE),"")</f>
        <v/>
      </c>
      <c r="AN222" s="81" t="str">
        <f>IFERROR(VLOOKUP($A222,SETA!$A$2:$BB$840,AN$13,FALSE),"")</f>
        <v/>
      </c>
      <c r="AO222" s="81" t="str">
        <f>IFERROR(VLOOKUP($A222,SETA!$A$2:$BB$840,AO$13,FALSE),"")</f>
        <v/>
      </c>
      <c r="AP222" s="81" t="str">
        <f>IFERROR(VLOOKUP($A222,SETA!$A$2:$BB$840,AP$13,FALSE),"")</f>
        <v/>
      </c>
      <c r="AQ222" s="81" t="str">
        <f>IFERROR(VLOOKUP($A222,SETA!$A$2:$BB$840,AQ$13,FALSE),"")</f>
        <v/>
      </c>
      <c r="AR222" s="82" t="str">
        <f>IFERROR(VLOOKUP($A222,SETA!$A$2:$BB$840,AR$13,FALSE),"")</f>
        <v/>
      </c>
      <c r="AS222" s="81" t="str">
        <f>IFERROR(VLOOKUP($A222,SETA!$A$2:$BB$840,AS$13,FALSE),"")</f>
        <v/>
      </c>
      <c r="AW222">
        <f t="shared" si="62"/>
        <v>0</v>
      </c>
    </row>
    <row r="223" spans="2:49" x14ac:dyDescent="0.25">
      <c r="B223" s="81" t="str">
        <f>IFERROR(VLOOKUP($A223,SETA!$A$2:$BB$840,B$13,FALSE),"")</f>
        <v/>
      </c>
      <c r="C223" s="81" t="str">
        <f>IFERROR(VLOOKUP($A223,SETA!$A$2:$BB$840,C$13,FALSE),"")</f>
        <v/>
      </c>
      <c r="D223" s="81" t="str">
        <f>IFERROR(VLOOKUP($A223,SETA!$A$2:$BB$840,D$13,FALSE),"")</f>
        <v/>
      </c>
      <c r="E223" s="131"/>
      <c r="F223" s="132"/>
      <c r="G223" s="132"/>
      <c r="H223" s="133"/>
      <c r="I223" s="133"/>
      <c r="J223" s="118"/>
      <c r="K223" s="121"/>
      <c r="L223" s="122"/>
      <c r="M223" s="122"/>
      <c r="N223" s="67"/>
      <c r="O223" s="67"/>
      <c r="P223" s="117"/>
      <c r="Q223" s="99" t="str">
        <f t="shared" si="63"/>
        <v/>
      </c>
      <c r="R223" s="100" t="str">
        <f t="shared" si="64"/>
        <v/>
      </c>
      <c r="S223" s="100" t="str">
        <f t="shared" si="65"/>
        <v/>
      </c>
      <c r="T223" s="100" t="str">
        <f t="shared" si="66"/>
        <v/>
      </c>
      <c r="U223" s="100" t="str">
        <f t="shared" si="67"/>
        <v/>
      </c>
      <c r="V223" s="101" t="str">
        <f t="shared" si="68"/>
        <v/>
      </c>
      <c r="W223" s="95" t="str">
        <f t="shared" si="56"/>
        <v/>
      </c>
      <c r="X223" s="95" t="str">
        <f t="shared" si="57"/>
        <v/>
      </c>
      <c r="Y223" s="95" t="str">
        <f t="shared" si="58"/>
        <v/>
      </c>
      <c r="Z223" s="95" t="str">
        <f t="shared" si="59"/>
        <v/>
      </c>
      <c r="AA223" s="95" t="str">
        <f t="shared" si="60"/>
        <v/>
      </c>
      <c r="AB223" s="95" t="str">
        <f t="shared" si="61"/>
        <v/>
      </c>
      <c r="AC223" s="95" t="str">
        <f>IFERROR(VLOOKUP($A223,SETA!$A$2:$BB$840,AC$13,FALSE),"")</f>
        <v/>
      </c>
      <c r="AD223" s="95" t="str">
        <f>IFERROR(VLOOKUP($A223,SETA!$A$2:$BB$840,AD$13,FALSE),"")</f>
        <v/>
      </c>
      <c r="AE223" s="95" t="str">
        <f>IFERROR(VLOOKUP($A223,SETA!$A$2:$BB$840,AE$13,FALSE),"")</f>
        <v/>
      </c>
      <c r="AF223" s="81" t="str">
        <f>IFERROR(VLOOKUP($A223,SETA!$A$2:$BB$840,AF$13,FALSE),"")</f>
        <v/>
      </c>
      <c r="AG223" s="81" t="str">
        <f>IFERROR(VLOOKUP($A223,SETA!$A$2:$BB$840,AG$13,FALSE),"")</f>
        <v/>
      </c>
      <c r="AH223" s="81" t="str">
        <f>IFERROR(VLOOKUP($A223,SETA!$A$2:$BB$840,AH$13,FALSE),"")</f>
        <v/>
      </c>
      <c r="AI223" s="81" t="str">
        <f>IFERROR(VLOOKUP($A223,SETA!$A$2:$BB$840,AI$13,FALSE),"")</f>
        <v/>
      </c>
      <c r="AJ223" s="81" t="str">
        <f>IFERROR(VLOOKUP($A223,SETA!$A$2:$BB$840,AJ$13,FALSE),"")</f>
        <v/>
      </c>
      <c r="AK223" s="81" t="str">
        <f>IFERROR(VLOOKUP($A223,SETA!$A$2:$BB$840,AK$13,FALSE),"")</f>
        <v/>
      </c>
      <c r="AL223" s="81" t="str">
        <f>IFERROR(VLOOKUP($A223,SETA!$A$2:$BB$840,AL$13,FALSE),"")</f>
        <v/>
      </c>
      <c r="AM223" s="81" t="str">
        <f>IFERROR(VLOOKUP($A223,SETA!$A$2:$BB$840,AM$13,FALSE),"")</f>
        <v/>
      </c>
      <c r="AN223" s="81" t="str">
        <f>IFERROR(VLOOKUP($A223,SETA!$A$2:$BB$840,AN$13,FALSE),"")</f>
        <v/>
      </c>
      <c r="AO223" s="81" t="str">
        <f>IFERROR(VLOOKUP($A223,SETA!$A$2:$BB$840,AO$13,FALSE),"")</f>
        <v/>
      </c>
      <c r="AP223" s="81" t="str">
        <f>IFERROR(VLOOKUP($A223,SETA!$A$2:$BB$840,AP$13,FALSE),"")</f>
        <v/>
      </c>
      <c r="AQ223" s="81" t="str">
        <f>IFERROR(VLOOKUP($A223,SETA!$A$2:$BB$840,AQ$13,FALSE),"")</f>
        <v/>
      </c>
      <c r="AR223" s="82" t="str">
        <f>IFERROR(VLOOKUP($A223,SETA!$A$2:$BB$840,AR$13,FALSE),"")</f>
        <v/>
      </c>
      <c r="AS223" s="81" t="str">
        <f>IFERROR(VLOOKUP($A223,SETA!$A$2:$BB$840,AS$13,FALSE),"")</f>
        <v/>
      </c>
      <c r="AW223">
        <f t="shared" si="62"/>
        <v>0</v>
      </c>
    </row>
    <row r="224" spans="2:49" x14ac:dyDescent="0.25">
      <c r="B224" s="81" t="str">
        <f>IFERROR(VLOOKUP($A224,SETA!$A$2:$BB$840,B$13,FALSE),"")</f>
        <v/>
      </c>
      <c r="C224" s="81" t="str">
        <f>IFERROR(VLOOKUP($A224,SETA!$A$2:$BB$840,C$13,FALSE),"")</f>
        <v/>
      </c>
      <c r="D224" s="81" t="str">
        <f>IFERROR(VLOOKUP($A224,SETA!$A$2:$BB$840,D$13,FALSE),"")</f>
        <v/>
      </c>
      <c r="E224" s="131"/>
      <c r="F224" s="132"/>
      <c r="G224" s="132"/>
      <c r="H224" s="133"/>
      <c r="I224" s="133"/>
      <c r="J224" s="118"/>
      <c r="K224" s="121"/>
      <c r="L224" s="122"/>
      <c r="M224" s="122"/>
      <c r="N224" s="67"/>
      <c r="O224" s="67"/>
      <c r="P224" s="117"/>
      <c r="Q224" s="99" t="str">
        <f t="shared" si="63"/>
        <v/>
      </c>
      <c r="R224" s="100" t="str">
        <f t="shared" si="64"/>
        <v/>
      </c>
      <c r="S224" s="100" t="str">
        <f t="shared" si="65"/>
        <v/>
      </c>
      <c r="T224" s="100" t="str">
        <f t="shared" si="66"/>
        <v/>
      </c>
      <c r="U224" s="100" t="str">
        <f t="shared" si="67"/>
        <v/>
      </c>
      <c r="V224" s="101" t="str">
        <f t="shared" si="68"/>
        <v/>
      </c>
      <c r="W224" s="95" t="str">
        <f t="shared" si="56"/>
        <v/>
      </c>
      <c r="X224" s="95" t="str">
        <f t="shared" si="57"/>
        <v/>
      </c>
      <c r="Y224" s="95" t="str">
        <f t="shared" si="58"/>
        <v/>
      </c>
      <c r="Z224" s="95" t="str">
        <f t="shared" si="59"/>
        <v/>
      </c>
      <c r="AA224" s="95" t="str">
        <f t="shared" si="60"/>
        <v/>
      </c>
      <c r="AB224" s="95" t="str">
        <f t="shared" si="61"/>
        <v/>
      </c>
      <c r="AC224" s="95" t="str">
        <f>IFERROR(VLOOKUP($A224,SETA!$A$2:$BB$840,AC$13,FALSE),"")</f>
        <v/>
      </c>
      <c r="AD224" s="95" t="str">
        <f>IFERROR(VLOOKUP($A224,SETA!$A$2:$BB$840,AD$13,FALSE),"")</f>
        <v/>
      </c>
      <c r="AE224" s="95" t="str">
        <f>IFERROR(VLOOKUP($A224,SETA!$A$2:$BB$840,AE$13,FALSE),"")</f>
        <v/>
      </c>
      <c r="AF224" s="81" t="str">
        <f>IFERROR(VLOOKUP($A224,SETA!$A$2:$BB$840,AF$13,FALSE),"")</f>
        <v/>
      </c>
      <c r="AG224" s="81" t="str">
        <f>IFERROR(VLOOKUP($A224,SETA!$A$2:$BB$840,AG$13,FALSE),"")</f>
        <v/>
      </c>
      <c r="AH224" s="81" t="str">
        <f>IFERROR(VLOOKUP($A224,SETA!$A$2:$BB$840,AH$13,FALSE),"")</f>
        <v/>
      </c>
      <c r="AI224" s="81" t="str">
        <f>IFERROR(VLOOKUP($A224,SETA!$A$2:$BB$840,AI$13,FALSE),"")</f>
        <v/>
      </c>
      <c r="AJ224" s="81" t="str">
        <f>IFERROR(VLOOKUP($A224,SETA!$A$2:$BB$840,AJ$13,FALSE),"")</f>
        <v/>
      </c>
      <c r="AK224" s="81" t="str">
        <f>IFERROR(VLOOKUP($A224,SETA!$A$2:$BB$840,AK$13,FALSE),"")</f>
        <v/>
      </c>
      <c r="AL224" s="81" t="str">
        <f>IFERROR(VLOOKUP($A224,SETA!$A$2:$BB$840,AL$13,FALSE),"")</f>
        <v/>
      </c>
      <c r="AM224" s="81" t="str">
        <f>IFERROR(VLOOKUP($A224,SETA!$A$2:$BB$840,AM$13,FALSE),"")</f>
        <v/>
      </c>
      <c r="AN224" s="81" t="str">
        <f>IFERROR(VLOOKUP($A224,SETA!$A$2:$BB$840,AN$13,FALSE),"")</f>
        <v/>
      </c>
      <c r="AO224" s="81" t="str">
        <f>IFERROR(VLOOKUP($A224,SETA!$A$2:$BB$840,AO$13,FALSE),"")</f>
        <v/>
      </c>
      <c r="AP224" s="81" t="str">
        <f>IFERROR(VLOOKUP($A224,SETA!$A$2:$BB$840,AP$13,FALSE),"")</f>
        <v/>
      </c>
      <c r="AQ224" s="81" t="str">
        <f>IFERROR(VLOOKUP($A224,SETA!$A$2:$BB$840,AQ$13,FALSE),"")</f>
        <v/>
      </c>
      <c r="AR224" s="82" t="str">
        <f>IFERROR(VLOOKUP($A224,SETA!$A$2:$BB$840,AR$13,FALSE),"")</f>
        <v/>
      </c>
      <c r="AS224" s="81" t="str">
        <f>IFERROR(VLOOKUP($A224,SETA!$A$2:$BB$840,AS$13,FALSE),"")</f>
        <v/>
      </c>
      <c r="AW224">
        <f t="shared" si="62"/>
        <v>0</v>
      </c>
    </row>
    <row r="225" spans="2:49" x14ac:dyDescent="0.25">
      <c r="B225" s="81" t="str">
        <f>IFERROR(VLOOKUP($A225,SETA!$A$2:$BB$840,B$13,FALSE),"")</f>
        <v/>
      </c>
      <c r="C225" s="81" t="str">
        <f>IFERROR(VLOOKUP($A225,SETA!$A$2:$BB$840,C$13,FALSE),"")</f>
        <v/>
      </c>
      <c r="D225" s="81" t="str">
        <f>IFERROR(VLOOKUP($A225,SETA!$A$2:$BB$840,D$13,FALSE),"")</f>
        <v/>
      </c>
      <c r="E225" s="131"/>
      <c r="F225" s="132"/>
      <c r="G225" s="132"/>
      <c r="H225" s="133"/>
      <c r="I225" s="133"/>
      <c r="J225" s="118"/>
      <c r="K225" s="121"/>
      <c r="L225" s="122"/>
      <c r="M225" s="122"/>
      <c r="N225" s="67"/>
      <c r="O225" s="67"/>
      <c r="P225" s="117"/>
      <c r="Q225" s="99" t="str">
        <f t="shared" si="63"/>
        <v/>
      </c>
      <c r="R225" s="100" t="str">
        <f t="shared" si="64"/>
        <v/>
      </c>
      <c r="S225" s="100" t="str">
        <f t="shared" si="65"/>
        <v/>
      </c>
      <c r="T225" s="100" t="str">
        <f t="shared" si="66"/>
        <v/>
      </c>
      <c r="U225" s="100" t="str">
        <f t="shared" si="67"/>
        <v/>
      </c>
      <c r="V225" s="101" t="str">
        <f t="shared" si="68"/>
        <v/>
      </c>
      <c r="W225" s="95" t="str">
        <f t="shared" si="56"/>
        <v/>
      </c>
      <c r="X225" s="95" t="str">
        <f t="shared" si="57"/>
        <v/>
      </c>
      <c r="Y225" s="95" t="str">
        <f t="shared" si="58"/>
        <v/>
      </c>
      <c r="Z225" s="95" t="str">
        <f t="shared" si="59"/>
        <v/>
      </c>
      <c r="AA225" s="95" t="str">
        <f t="shared" si="60"/>
        <v/>
      </c>
      <c r="AB225" s="95" t="str">
        <f t="shared" si="61"/>
        <v/>
      </c>
      <c r="AC225" s="95" t="str">
        <f>IFERROR(VLOOKUP($A225,SETA!$A$2:$BB$840,AC$13,FALSE),"")</f>
        <v/>
      </c>
      <c r="AD225" s="95" t="str">
        <f>IFERROR(VLOOKUP($A225,SETA!$A$2:$BB$840,AD$13,FALSE),"")</f>
        <v/>
      </c>
      <c r="AE225" s="95" t="str">
        <f>IFERROR(VLOOKUP($A225,SETA!$A$2:$BB$840,AE$13,FALSE),"")</f>
        <v/>
      </c>
      <c r="AF225" s="81" t="str">
        <f>IFERROR(VLOOKUP($A225,SETA!$A$2:$BB$840,AF$13,FALSE),"")</f>
        <v/>
      </c>
      <c r="AG225" s="81" t="str">
        <f>IFERROR(VLOOKUP($A225,SETA!$A$2:$BB$840,AG$13,FALSE),"")</f>
        <v/>
      </c>
      <c r="AH225" s="81" t="str">
        <f>IFERROR(VLOOKUP($A225,SETA!$A$2:$BB$840,AH$13,FALSE),"")</f>
        <v/>
      </c>
      <c r="AI225" s="81" t="str">
        <f>IFERROR(VLOOKUP($A225,SETA!$A$2:$BB$840,AI$13,FALSE),"")</f>
        <v/>
      </c>
      <c r="AJ225" s="81" t="str">
        <f>IFERROR(VLOOKUP($A225,SETA!$A$2:$BB$840,AJ$13,FALSE),"")</f>
        <v/>
      </c>
      <c r="AK225" s="81" t="str">
        <f>IFERROR(VLOOKUP($A225,SETA!$A$2:$BB$840,AK$13,FALSE),"")</f>
        <v/>
      </c>
      <c r="AL225" s="81" t="str">
        <f>IFERROR(VLOOKUP($A225,SETA!$A$2:$BB$840,AL$13,FALSE),"")</f>
        <v/>
      </c>
      <c r="AM225" s="81" t="str">
        <f>IFERROR(VLOOKUP($A225,SETA!$A$2:$BB$840,AM$13,FALSE),"")</f>
        <v/>
      </c>
      <c r="AN225" s="81" t="str">
        <f>IFERROR(VLOOKUP($A225,SETA!$A$2:$BB$840,AN$13,FALSE),"")</f>
        <v/>
      </c>
      <c r="AO225" s="81" t="str">
        <f>IFERROR(VLOOKUP($A225,SETA!$A$2:$BB$840,AO$13,FALSE),"")</f>
        <v/>
      </c>
      <c r="AP225" s="81" t="str">
        <f>IFERROR(VLOOKUP($A225,SETA!$A$2:$BB$840,AP$13,FALSE),"")</f>
        <v/>
      </c>
      <c r="AQ225" s="81" t="str">
        <f>IFERROR(VLOOKUP($A225,SETA!$A$2:$BB$840,AQ$13,FALSE),"")</f>
        <v/>
      </c>
      <c r="AR225" s="82" t="str">
        <f>IFERROR(VLOOKUP($A225,SETA!$A$2:$BB$840,AR$13,FALSE),"")</f>
        <v/>
      </c>
      <c r="AS225" s="81" t="str">
        <f>IFERROR(VLOOKUP($A225,SETA!$A$2:$BB$840,AS$13,FALSE),"")</f>
        <v/>
      </c>
      <c r="AW225">
        <f t="shared" si="62"/>
        <v>0</v>
      </c>
    </row>
    <row r="226" spans="2:49" x14ac:dyDescent="0.25">
      <c r="B226" s="81" t="str">
        <f>IFERROR(VLOOKUP($A226,SETA!$A$2:$BB$840,B$13,FALSE),"")</f>
        <v/>
      </c>
      <c r="C226" s="81" t="str">
        <f>IFERROR(VLOOKUP($A226,SETA!$A$2:$BB$840,C$13,FALSE),"")</f>
        <v/>
      </c>
      <c r="D226" s="81" t="str">
        <f>IFERROR(VLOOKUP($A226,SETA!$A$2:$BB$840,D$13,FALSE),"")</f>
        <v/>
      </c>
      <c r="E226" s="131"/>
      <c r="F226" s="132"/>
      <c r="G226" s="132"/>
      <c r="H226" s="133"/>
      <c r="I226" s="133"/>
      <c r="J226" s="118"/>
      <c r="K226" s="121"/>
      <c r="L226" s="122"/>
      <c r="M226" s="122"/>
      <c r="N226" s="67"/>
      <c r="O226" s="67"/>
      <c r="P226" s="117"/>
      <c r="Q226" s="99" t="str">
        <f t="shared" si="63"/>
        <v/>
      </c>
      <c r="R226" s="100" t="str">
        <f t="shared" si="64"/>
        <v/>
      </c>
      <c r="S226" s="100" t="str">
        <f t="shared" si="65"/>
        <v/>
      </c>
      <c r="T226" s="100" t="str">
        <f t="shared" si="66"/>
        <v/>
      </c>
      <c r="U226" s="100" t="str">
        <f t="shared" si="67"/>
        <v/>
      </c>
      <c r="V226" s="101" t="str">
        <f t="shared" si="68"/>
        <v/>
      </c>
      <c r="W226" s="95" t="str">
        <f t="shared" si="56"/>
        <v/>
      </c>
      <c r="X226" s="95" t="str">
        <f t="shared" si="57"/>
        <v/>
      </c>
      <c r="Y226" s="95" t="str">
        <f t="shared" si="58"/>
        <v/>
      </c>
      <c r="Z226" s="95" t="str">
        <f t="shared" si="59"/>
        <v/>
      </c>
      <c r="AA226" s="95" t="str">
        <f t="shared" si="60"/>
        <v/>
      </c>
      <c r="AB226" s="95" t="str">
        <f t="shared" si="61"/>
        <v/>
      </c>
      <c r="AC226" s="95" t="str">
        <f>IFERROR(VLOOKUP($A226,SETA!$A$2:$BB$840,AC$13,FALSE),"")</f>
        <v/>
      </c>
      <c r="AD226" s="95" t="str">
        <f>IFERROR(VLOOKUP($A226,SETA!$A$2:$BB$840,AD$13,FALSE),"")</f>
        <v/>
      </c>
      <c r="AE226" s="95" t="str">
        <f>IFERROR(VLOOKUP($A226,SETA!$A$2:$BB$840,AE$13,FALSE),"")</f>
        <v/>
      </c>
      <c r="AF226" s="81" t="str">
        <f>IFERROR(VLOOKUP($A226,SETA!$A$2:$BB$840,AF$13,FALSE),"")</f>
        <v/>
      </c>
      <c r="AG226" s="81" t="str">
        <f>IFERROR(VLOOKUP($A226,SETA!$A$2:$BB$840,AG$13,FALSE),"")</f>
        <v/>
      </c>
      <c r="AH226" s="81" t="str">
        <f>IFERROR(VLOOKUP($A226,SETA!$A$2:$BB$840,AH$13,FALSE),"")</f>
        <v/>
      </c>
      <c r="AI226" s="81" t="str">
        <f>IFERROR(VLOOKUP($A226,SETA!$A$2:$BB$840,AI$13,FALSE),"")</f>
        <v/>
      </c>
      <c r="AJ226" s="81" t="str">
        <f>IFERROR(VLOOKUP($A226,SETA!$A$2:$BB$840,AJ$13,FALSE),"")</f>
        <v/>
      </c>
      <c r="AK226" s="81" t="str">
        <f>IFERROR(VLOOKUP($A226,SETA!$A$2:$BB$840,AK$13,FALSE),"")</f>
        <v/>
      </c>
      <c r="AL226" s="81" t="str">
        <f>IFERROR(VLOOKUP($A226,SETA!$A$2:$BB$840,AL$13,FALSE),"")</f>
        <v/>
      </c>
      <c r="AM226" s="81" t="str">
        <f>IFERROR(VLOOKUP($A226,SETA!$A$2:$BB$840,AM$13,FALSE),"")</f>
        <v/>
      </c>
      <c r="AN226" s="81" t="str">
        <f>IFERROR(VLOOKUP($A226,SETA!$A$2:$BB$840,AN$13,FALSE),"")</f>
        <v/>
      </c>
      <c r="AO226" s="81" t="str">
        <f>IFERROR(VLOOKUP($A226,SETA!$A$2:$BB$840,AO$13,FALSE),"")</f>
        <v/>
      </c>
      <c r="AP226" s="81" t="str">
        <f>IFERROR(VLOOKUP($A226,SETA!$A$2:$BB$840,AP$13,FALSE),"")</f>
        <v/>
      </c>
      <c r="AQ226" s="81" t="str">
        <f>IFERROR(VLOOKUP($A226,SETA!$A$2:$BB$840,AQ$13,FALSE),"")</f>
        <v/>
      </c>
      <c r="AR226" s="82" t="str">
        <f>IFERROR(VLOOKUP($A226,SETA!$A$2:$BB$840,AR$13,FALSE),"")</f>
        <v/>
      </c>
      <c r="AS226" s="81" t="str">
        <f>IFERROR(VLOOKUP($A226,SETA!$A$2:$BB$840,AS$13,FALSE),"")</f>
        <v/>
      </c>
      <c r="AW226">
        <f t="shared" si="62"/>
        <v>0</v>
      </c>
    </row>
    <row r="227" spans="2:49" x14ac:dyDescent="0.25">
      <c r="B227" s="81" t="str">
        <f>IFERROR(VLOOKUP($A227,SETA!$A$2:$BB$840,B$13,FALSE),"")</f>
        <v/>
      </c>
      <c r="C227" s="81" t="str">
        <f>IFERROR(VLOOKUP($A227,SETA!$A$2:$BB$840,C$13,FALSE),"")</f>
        <v/>
      </c>
      <c r="D227" s="81" t="str">
        <f>IFERROR(VLOOKUP($A227,SETA!$A$2:$BB$840,D$13,FALSE),"")</f>
        <v/>
      </c>
      <c r="E227" s="131"/>
      <c r="F227" s="132"/>
      <c r="G227" s="132"/>
      <c r="H227" s="133"/>
      <c r="I227" s="133"/>
      <c r="J227" s="118"/>
      <c r="K227" s="121"/>
      <c r="L227" s="122"/>
      <c r="M227" s="122"/>
      <c r="N227" s="67"/>
      <c r="O227" s="67"/>
      <c r="P227" s="117"/>
      <c r="Q227" s="99" t="str">
        <f t="shared" si="63"/>
        <v/>
      </c>
      <c r="R227" s="100" t="str">
        <f t="shared" si="64"/>
        <v/>
      </c>
      <c r="S227" s="100" t="str">
        <f t="shared" si="65"/>
        <v/>
      </c>
      <c r="T227" s="100" t="str">
        <f t="shared" si="66"/>
        <v/>
      </c>
      <c r="U227" s="100" t="str">
        <f t="shared" si="67"/>
        <v/>
      </c>
      <c r="V227" s="101" t="str">
        <f t="shared" si="68"/>
        <v/>
      </c>
      <c r="W227" s="95" t="str">
        <f t="shared" si="56"/>
        <v/>
      </c>
      <c r="X227" s="95" t="str">
        <f t="shared" si="57"/>
        <v/>
      </c>
      <c r="Y227" s="95" t="str">
        <f t="shared" si="58"/>
        <v/>
      </c>
      <c r="Z227" s="95" t="str">
        <f t="shared" si="59"/>
        <v/>
      </c>
      <c r="AA227" s="95" t="str">
        <f t="shared" si="60"/>
        <v/>
      </c>
      <c r="AB227" s="95" t="str">
        <f t="shared" si="61"/>
        <v/>
      </c>
      <c r="AC227" s="95" t="str">
        <f>IFERROR(VLOOKUP($A227,SETA!$A$2:$BB$840,AC$13,FALSE),"")</f>
        <v/>
      </c>
      <c r="AD227" s="95" t="str">
        <f>IFERROR(VLOOKUP($A227,SETA!$A$2:$BB$840,AD$13,FALSE),"")</f>
        <v/>
      </c>
      <c r="AE227" s="95" t="str">
        <f>IFERROR(VLOOKUP($A227,SETA!$A$2:$BB$840,AE$13,FALSE),"")</f>
        <v/>
      </c>
      <c r="AF227" s="81" t="str">
        <f>IFERROR(VLOOKUP($A227,SETA!$A$2:$BB$840,AF$13,FALSE),"")</f>
        <v/>
      </c>
      <c r="AG227" s="81" t="str">
        <f>IFERROR(VLOOKUP($A227,SETA!$A$2:$BB$840,AG$13,FALSE),"")</f>
        <v/>
      </c>
      <c r="AH227" s="81" t="str">
        <f>IFERROR(VLOOKUP($A227,SETA!$A$2:$BB$840,AH$13,FALSE),"")</f>
        <v/>
      </c>
      <c r="AI227" s="81" t="str">
        <f>IFERROR(VLOOKUP($A227,SETA!$A$2:$BB$840,AI$13,FALSE),"")</f>
        <v/>
      </c>
      <c r="AJ227" s="81" t="str">
        <f>IFERROR(VLOOKUP($A227,SETA!$A$2:$BB$840,AJ$13,FALSE),"")</f>
        <v/>
      </c>
      <c r="AK227" s="81" t="str">
        <f>IFERROR(VLOOKUP($A227,SETA!$A$2:$BB$840,AK$13,FALSE),"")</f>
        <v/>
      </c>
      <c r="AL227" s="81" t="str">
        <f>IFERROR(VLOOKUP($A227,SETA!$A$2:$BB$840,AL$13,FALSE),"")</f>
        <v/>
      </c>
      <c r="AM227" s="81" t="str">
        <f>IFERROR(VLOOKUP($A227,SETA!$A$2:$BB$840,AM$13,FALSE),"")</f>
        <v/>
      </c>
      <c r="AN227" s="81" t="str">
        <f>IFERROR(VLOOKUP($A227,SETA!$A$2:$BB$840,AN$13,FALSE),"")</f>
        <v/>
      </c>
      <c r="AO227" s="81" t="str">
        <f>IFERROR(VLOOKUP($A227,SETA!$A$2:$BB$840,AO$13,FALSE),"")</f>
        <v/>
      </c>
      <c r="AP227" s="81" t="str">
        <f>IFERROR(VLOOKUP($A227,SETA!$A$2:$BB$840,AP$13,FALSE),"")</f>
        <v/>
      </c>
      <c r="AQ227" s="81" t="str">
        <f>IFERROR(VLOOKUP($A227,SETA!$A$2:$BB$840,AQ$13,FALSE),"")</f>
        <v/>
      </c>
      <c r="AR227" s="82" t="str">
        <f>IFERROR(VLOOKUP($A227,SETA!$A$2:$BB$840,AR$13,FALSE),"")</f>
        <v/>
      </c>
      <c r="AS227" s="81" t="str">
        <f>IFERROR(VLOOKUP($A227,SETA!$A$2:$BB$840,AS$13,FALSE),"")</f>
        <v/>
      </c>
      <c r="AW227">
        <f t="shared" si="62"/>
        <v>0</v>
      </c>
    </row>
    <row r="228" spans="2:49" x14ac:dyDescent="0.25">
      <c r="B228" s="81" t="str">
        <f>IFERROR(VLOOKUP($A228,SETA!$A$2:$BB$840,B$13,FALSE),"")</f>
        <v/>
      </c>
      <c r="C228" s="81" t="str">
        <f>IFERROR(VLOOKUP($A228,SETA!$A$2:$BB$840,C$13,FALSE),"")</f>
        <v/>
      </c>
      <c r="D228" s="81" t="str">
        <f>IFERROR(VLOOKUP($A228,SETA!$A$2:$BB$840,D$13,FALSE),"")</f>
        <v/>
      </c>
      <c r="E228" s="131"/>
      <c r="F228" s="132"/>
      <c r="G228" s="132"/>
      <c r="H228" s="133"/>
      <c r="I228" s="133"/>
      <c r="J228" s="118"/>
      <c r="K228" s="121"/>
      <c r="L228" s="122"/>
      <c r="M228" s="122"/>
      <c r="N228" s="67"/>
      <c r="O228" s="67"/>
      <c r="P228" s="117"/>
      <c r="Q228" s="99" t="str">
        <f t="shared" si="63"/>
        <v/>
      </c>
      <c r="R228" s="100" t="str">
        <f t="shared" si="64"/>
        <v/>
      </c>
      <c r="S228" s="100" t="str">
        <f t="shared" si="65"/>
        <v/>
      </c>
      <c r="T228" s="100" t="str">
        <f t="shared" si="66"/>
        <v/>
      </c>
      <c r="U228" s="100" t="str">
        <f t="shared" si="67"/>
        <v/>
      </c>
      <c r="V228" s="101" t="str">
        <f t="shared" si="68"/>
        <v/>
      </c>
      <c r="W228" s="95" t="str">
        <f t="shared" si="56"/>
        <v/>
      </c>
      <c r="X228" s="95" t="str">
        <f t="shared" si="57"/>
        <v/>
      </c>
      <c r="Y228" s="95" t="str">
        <f t="shared" si="58"/>
        <v/>
      </c>
      <c r="Z228" s="95" t="str">
        <f t="shared" si="59"/>
        <v/>
      </c>
      <c r="AA228" s="95" t="str">
        <f t="shared" si="60"/>
        <v/>
      </c>
      <c r="AB228" s="95" t="str">
        <f t="shared" si="61"/>
        <v/>
      </c>
      <c r="AC228" s="95" t="str">
        <f>IFERROR(VLOOKUP($A228,SETA!$A$2:$BB$840,AC$13,FALSE),"")</f>
        <v/>
      </c>
      <c r="AD228" s="95" t="str">
        <f>IFERROR(VLOOKUP($A228,SETA!$A$2:$BB$840,AD$13,FALSE),"")</f>
        <v/>
      </c>
      <c r="AE228" s="95" t="str">
        <f>IFERROR(VLOOKUP($A228,SETA!$A$2:$BB$840,AE$13,FALSE),"")</f>
        <v/>
      </c>
      <c r="AF228" s="81" t="str">
        <f>IFERROR(VLOOKUP($A228,SETA!$A$2:$BB$840,AF$13,FALSE),"")</f>
        <v/>
      </c>
      <c r="AG228" s="81" t="str">
        <f>IFERROR(VLOOKUP($A228,SETA!$A$2:$BB$840,AG$13,FALSE),"")</f>
        <v/>
      </c>
      <c r="AH228" s="81" t="str">
        <f>IFERROR(VLOOKUP($A228,SETA!$A$2:$BB$840,AH$13,FALSE),"")</f>
        <v/>
      </c>
      <c r="AI228" s="81" t="str">
        <f>IFERROR(VLOOKUP($A228,SETA!$A$2:$BB$840,AI$13,FALSE),"")</f>
        <v/>
      </c>
      <c r="AJ228" s="81" t="str">
        <f>IFERROR(VLOOKUP($A228,SETA!$A$2:$BB$840,AJ$13,FALSE),"")</f>
        <v/>
      </c>
      <c r="AK228" s="81" t="str">
        <f>IFERROR(VLOOKUP($A228,SETA!$A$2:$BB$840,AK$13,FALSE),"")</f>
        <v/>
      </c>
      <c r="AL228" s="81" t="str">
        <f>IFERROR(VLOOKUP($A228,SETA!$A$2:$BB$840,AL$13,FALSE),"")</f>
        <v/>
      </c>
      <c r="AM228" s="81" t="str">
        <f>IFERROR(VLOOKUP($A228,SETA!$A$2:$BB$840,AM$13,FALSE),"")</f>
        <v/>
      </c>
      <c r="AN228" s="81" t="str">
        <f>IFERROR(VLOOKUP($A228,SETA!$A$2:$BB$840,AN$13,FALSE),"")</f>
        <v/>
      </c>
      <c r="AO228" s="81" t="str">
        <f>IFERROR(VLOOKUP($A228,SETA!$A$2:$BB$840,AO$13,FALSE),"")</f>
        <v/>
      </c>
      <c r="AP228" s="81" t="str">
        <f>IFERROR(VLOOKUP($A228,SETA!$A$2:$BB$840,AP$13,FALSE),"")</f>
        <v/>
      </c>
      <c r="AQ228" s="81" t="str">
        <f>IFERROR(VLOOKUP($A228,SETA!$A$2:$BB$840,AQ$13,FALSE),"")</f>
        <v/>
      </c>
      <c r="AR228" s="82" t="str">
        <f>IFERROR(VLOOKUP($A228,SETA!$A$2:$BB$840,AR$13,FALSE),"")</f>
        <v/>
      </c>
      <c r="AS228" s="81" t="str">
        <f>IFERROR(VLOOKUP($A228,SETA!$A$2:$BB$840,AS$13,FALSE),"")</f>
        <v/>
      </c>
      <c r="AW228">
        <f t="shared" si="62"/>
        <v>0</v>
      </c>
    </row>
    <row r="229" spans="2:49" x14ac:dyDescent="0.25">
      <c r="B229" s="81" t="str">
        <f>IFERROR(VLOOKUP($A229,SETA!$A$2:$BB$840,B$13,FALSE),"")</f>
        <v/>
      </c>
      <c r="C229" s="81" t="str">
        <f>IFERROR(VLOOKUP($A229,SETA!$A$2:$BB$840,C$13,FALSE),"")</f>
        <v/>
      </c>
      <c r="D229" s="81" t="str">
        <f>IFERROR(VLOOKUP($A229,SETA!$A$2:$BB$840,D$13,FALSE),"")</f>
        <v/>
      </c>
      <c r="E229" s="131"/>
      <c r="F229" s="132"/>
      <c r="G229" s="132"/>
      <c r="H229" s="133"/>
      <c r="I229" s="133"/>
      <c r="J229" s="118"/>
      <c r="K229" s="121"/>
      <c r="L229" s="122"/>
      <c r="M229" s="122"/>
      <c r="N229" s="67"/>
      <c r="O229" s="67"/>
      <c r="P229" s="117"/>
      <c r="Q229" s="99" t="str">
        <f t="shared" si="63"/>
        <v/>
      </c>
      <c r="R229" s="100" t="str">
        <f t="shared" si="64"/>
        <v/>
      </c>
      <c r="S229" s="100" t="str">
        <f t="shared" si="65"/>
        <v/>
      </c>
      <c r="T229" s="100" t="str">
        <f t="shared" si="66"/>
        <v/>
      </c>
      <c r="U229" s="100" t="str">
        <f t="shared" si="67"/>
        <v/>
      </c>
      <c r="V229" s="101" t="str">
        <f t="shared" si="68"/>
        <v/>
      </c>
      <c r="W229" s="95" t="str">
        <f t="shared" si="56"/>
        <v/>
      </c>
      <c r="X229" s="95" t="str">
        <f t="shared" si="57"/>
        <v/>
      </c>
      <c r="Y229" s="95" t="str">
        <f t="shared" si="58"/>
        <v/>
      </c>
      <c r="Z229" s="95" t="str">
        <f t="shared" si="59"/>
        <v/>
      </c>
      <c r="AA229" s="95" t="str">
        <f t="shared" si="60"/>
        <v/>
      </c>
      <c r="AB229" s="95" t="str">
        <f t="shared" si="61"/>
        <v/>
      </c>
      <c r="AC229" s="95" t="str">
        <f>IFERROR(VLOOKUP($A229,SETA!$A$2:$BB$840,AC$13,FALSE),"")</f>
        <v/>
      </c>
      <c r="AD229" s="95" t="str">
        <f>IFERROR(VLOOKUP($A229,SETA!$A$2:$BB$840,AD$13,FALSE),"")</f>
        <v/>
      </c>
      <c r="AE229" s="95" t="str">
        <f>IFERROR(VLOOKUP($A229,SETA!$A$2:$BB$840,AE$13,FALSE),"")</f>
        <v/>
      </c>
      <c r="AF229" s="81" t="str">
        <f>IFERROR(VLOOKUP($A229,SETA!$A$2:$BB$840,AF$13,FALSE),"")</f>
        <v/>
      </c>
      <c r="AG229" s="81" t="str">
        <f>IFERROR(VLOOKUP($A229,SETA!$A$2:$BB$840,AG$13,FALSE),"")</f>
        <v/>
      </c>
      <c r="AH229" s="81" t="str">
        <f>IFERROR(VLOOKUP($A229,SETA!$A$2:$BB$840,AH$13,FALSE),"")</f>
        <v/>
      </c>
      <c r="AI229" s="81" t="str">
        <f>IFERROR(VLOOKUP($A229,SETA!$A$2:$BB$840,AI$13,FALSE),"")</f>
        <v/>
      </c>
      <c r="AJ229" s="81" t="str">
        <f>IFERROR(VLOOKUP($A229,SETA!$A$2:$BB$840,AJ$13,FALSE),"")</f>
        <v/>
      </c>
      <c r="AK229" s="81" t="str">
        <f>IFERROR(VLOOKUP($A229,SETA!$A$2:$BB$840,AK$13,FALSE),"")</f>
        <v/>
      </c>
      <c r="AL229" s="81" t="str">
        <f>IFERROR(VLOOKUP($A229,SETA!$A$2:$BB$840,AL$13,FALSE),"")</f>
        <v/>
      </c>
      <c r="AM229" s="81" t="str">
        <f>IFERROR(VLOOKUP($A229,SETA!$A$2:$BB$840,AM$13,FALSE),"")</f>
        <v/>
      </c>
      <c r="AN229" s="81" t="str">
        <f>IFERROR(VLOOKUP($A229,SETA!$A$2:$BB$840,AN$13,FALSE),"")</f>
        <v/>
      </c>
      <c r="AO229" s="81" t="str">
        <f>IFERROR(VLOOKUP($A229,SETA!$A$2:$BB$840,AO$13,FALSE),"")</f>
        <v/>
      </c>
      <c r="AP229" s="81" t="str">
        <f>IFERROR(VLOOKUP($A229,SETA!$A$2:$BB$840,AP$13,FALSE),"")</f>
        <v/>
      </c>
      <c r="AQ229" s="81" t="str">
        <f>IFERROR(VLOOKUP($A229,SETA!$A$2:$BB$840,AQ$13,FALSE),"")</f>
        <v/>
      </c>
      <c r="AR229" s="82" t="str">
        <f>IFERROR(VLOOKUP($A229,SETA!$A$2:$BB$840,AR$13,FALSE),"")</f>
        <v/>
      </c>
      <c r="AS229" s="81" t="str">
        <f>IFERROR(VLOOKUP($A229,SETA!$A$2:$BB$840,AS$13,FALSE),"")</f>
        <v/>
      </c>
      <c r="AW229">
        <f t="shared" si="62"/>
        <v>0</v>
      </c>
    </row>
    <row r="230" spans="2:49" x14ac:dyDescent="0.25">
      <c r="B230" s="81" t="str">
        <f>IFERROR(VLOOKUP($A230,SETA!$A$2:$BB$840,B$13,FALSE),"")</f>
        <v/>
      </c>
      <c r="C230" s="81" t="str">
        <f>IFERROR(VLOOKUP($A230,SETA!$A$2:$BB$840,C$13,FALSE),"")</f>
        <v/>
      </c>
      <c r="D230" s="81" t="str">
        <f>IFERROR(VLOOKUP($A230,SETA!$A$2:$BB$840,D$13,FALSE),"")</f>
        <v/>
      </c>
      <c r="E230" s="131"/>
      <c r="F230" s="132"/>
      <c r="G230" s="132"/>
      <c r="H230" s="133"/>
      <c r="I230" s="133"/>
      <c r="J230" s="118"/>
      <c r="K230" s="121"/>
      <c r="L230" s="122"/>
      <c r="M230" s="122"/>
      <c r="N230" s="67"/>
      <c r="O230" s="67"/>
      <c r="P230" s="117"/>
      <c r="Q230" s="99" t="str">
        <f t="shared" si="63"/>
        <v/>
      </c>
      <c r="R230" s="100" t="str">
        <f t="shared" si="64"/>
        <v/>
      </c>
      <c r="S230" s="100" t="str">
        <f t="shared" si="65"/>
        <v/>
      </c>
      <c r="T230" s="100" t="str">
        <f t="shared" si="66"/>
        <v/>
      </c>
      <c r="U230" s="100" t="str">
        <f t="shared" si="67"/>
        <v/>
      </c>
      <c r="V230" s="101" t="str">
        <f t="shared" si="68"/>
        <v/>
      </c>
      <c r="W230" s="95" t="str">
        <f t="shared" si="56"/>
        <v/>
      </c>
      <c r="X230" s="95" t="str">
        <f t="shared" si="57"/>
        <v/>
      </c>
      <c r="Y230" s="95" t="str">
        <f t="shared" si="58"/>
        <v/>
      </c>
      <c r="Z230" s="95" t="str">
        <f t="shared" si="59"/>
        <v/>
      </c>
      <c r="AA230" s="95" t="str">
        <f t="shared" si="60"/>
        <v/>
      </c>
      <c r="AB230" s="95" t="str">
        <f t="shared" si="61"/>
        <v/>
      </c>
      <c r="AC230" s="95" t="str">
        <f>IFERROR(VLOOKUP($A230,SETA!$A$2:$BB$840,AC$13,FALSE),"")</f>
        <v/>
      </c>
      <c r="AD230" s="95" t="str">
        <f>IFERROR(VLOOKUP($A230,SETA!$A$2:$BB$840,AD$13,FALSE),"")</f>
        <v/>
      </c>
      <c r="AE230" s="95" t="str">
        <f>IFERROR(VLOOKUP($A230,SETA!$A$2:$BB$840,AE$13,FALSE),"")</f>
        <v/>
      </c>
      <c r="AF230" s="81" t="str">
        <f>IFERROR(VLOOKUP($A230,SETA!$A$2:$BB$840,AF$13,FALSE),"")</f>
        <v/>
      </c>
      <c r="AG230" s="81" t="str">
        <f>IFERROR(VLOOKUP($A230,SETA!$A$2:$BB$840,AG$13,FALSE),"")</f>
        <v/>
      </c>
      <c r="AH230" s="81" t="str">
        <f>IFERROR(VLOOKUP($A230,SETA!$A$2:$BB$840,AH$13,FALSE),"")</f>
        <v/>
      </c>
      <c r="AI230" s="81" t="str">
        <f>IFERROR(VLOOKUP($A230,SETA!$A$2:$BB$840,AI$13,FALSE),"")</f>
        <v/>
      </c>
      <c r="AJ230" s="81" t="str">
        <f>IFERROR(VLOOKUP($A230,SETA!$A$2:$BB$840,AJ$13,FALSE),"")</f>
        <v/>
      </c>
      <c r="AK230" s="81" t="str">
        <f>IFERROR(VLOOKUP($A230,SETA!$A$2:$BB$840,AK$13,FALSE),"")</f>
        <v/>
      </c>
      <c r="AL230" s="81" t="str">
        <f>IFERROR(VLOOKUP($A230,SETA!$A$2:$BB$840,AL$13,FALSE),"")</f>
        <v/>
      </c>
      <c r="AM230" s="81" t="str">
        <f>IFERROR(VLOOKUP($A230,SETA!$A$2:$BB$840,AM$13,FALSE),"")</f>
        <v/>
      </c>
      <c r="AN230" s="81" t="str">
        <f>IFERROR(VLOOKUP($A230,SETA!$A$2:$BB$840,AN$13,FALSE),"")</f>
        <v/>
      </c>
      <c r="AO230" s="81" t="str">
        <f>IFERROR(VLOOKUP($A230,SETA!$A$2:$BB$840,AO$13,FALSE),"")</f>
        <v/>
      </c>
      <c r="AP230" s="81" t="str">
        <f>IFERROR(VLOOKUP($A230,SETA!$A$2:$BB$840,AP$13,FALSE),"")</f>
        <v/>
      </c>
      <c r="AQ230" s="81" t="str">
        <f>IFERROR(VLOOKUP($A230,SETA!$A$2:$BB$840,AQ$13,FALSE),"")</f>
        <v/>
      </c>
      <c r="AR230" s="82" t="str">
        <f>IFERROR(VLOOKUP($A230,SETA!$A$2:$BB$840,AR$13,FALSE),"")</f>
        <v/>
      </c>
      <c r="AS230" s="81" t="str">
        <f>IFERROR(VLOOKUP($A230,SETA!$A$2:$BB$840,AS$13,FALSE),"")</f>
        <v/>
      </c>
      <c r="AW230">
        <f t="shared" si="62"/>
        <v>0</v>
      </c>
    </row>
    <row r="231" spans="2:49" x14ac:dyDescent="0.25">
      <c r="B231" s="81" t="str">
        <f>IFERROR(VLOOKUP($A231,SETA!$A$2:$BB$840,B$13,FALSE),"")</f>
        <v/>
      </c>
      <c r="C231" s="81" t="str">
        <f>IFERROR(VLOOKUP($A231,SETA!$A$2:$BB$840,C$13,FALSE),"")</f>
        <v/>
      </c>
      <c r="D231" s="81" t="str">
        <f>IFERROR(VLOOKUP($A231,SETA!$A$2:$BB$840,D$13,FALSE),"")</f>
        <v/>
      </c>
      <c r="E231" s="131"/>
      <c r="F231" s="132"/>
      <c r="G231" s="132"/>
      <c r="H231" s="133"/>
      <c r="I231" s="133"/>
      <c r="J231" s="118"/>
      <c r="K231" s="121"/>
      <c r="L231" s="122"/>
      <c r="M231" s="122"/>
      <c r="N231" s="67"/>
      <c r="O231" s="67"/>
      <c r="P231" s="117"/>
      <c r="Q231" s="99" t="str">
        <f t="shared" si="63"/>
        <v/>
      </c>
      <c r="R231" s="100" t="str">
        <f t="shared" si="64"/>
        <v/>
      </c>
      <c r="S231" s="100" t="str">
        <f t="shared" si="65"/>
        <v/>
      </c>
      <c r="T231" s="100" t="str">
        <f t="shared" si="66"/>
        <v/>
      </c>
      <c r="U231" s="100" t="str">
        <f t="shared" si="67"/>
        <v/>
      </c>
      <c r="V231" s="101" t="str">
        <f t="shared" si="68"/>
        <v/>
      </c>
      <c r="W231" s="95" t="str">
        <f t="shared" si="56"/>
        <v/>
      </c>
      <c r="X231" s="95" t="str">
        <f t="shared" si="57"/>
        <v/>
      </c>
      <c r="Y231" s="95" t="str">
        <f t="shared" si="58"/>
        <v/>
      </c>
      <c r="Z231" s="95" t="str">
        <f t="shared" si="59"/>
        <v/>
      </c>
      <c r="AA231" s="95" t="str">
        <f t="shared" si="60"/>
        <v/>
      </c>
      <c r="AB231" s="95" t="str">
        <f t="shared" si="61"/>
        <v/>
      </c>
      <c r="AC231" s="95" t="str">
        <f>IFERROR(VLOOKUP($A231,SETA!$A$2:$BB$840,AC$13,FALSE),"")</f>
        <v/>
      </c>
      <c r="AD231" s="95" t="str">
        <f>IFERROR(VLOOKUP($A231,SETA!$A$2:$BB$840,AD$13,FALSE),"")</f>
        <v/>
      </c>
      <c r="AE231" s="95" t="str">
        <f>IFERROR(VLOOKUP($A231,SETA!$A$2:$BB$840,AE$13,FALSE),"")</f>
        <v/>
      </c>
      <c r="AF231" s="81" t="str">
        <f>IFERROR(VLOOKUP($A231,SETA!$A$2:$BB$840,AF$13,FALSE),"")</f>
        <v/>
      </c>
      <c r="AG231" s="81" t="str">
        <f>IFERROR(VLOOKUP($A231,SETA!$A$2:$BB$840,AG$13,FALSE),"")</f>
        <v/>
      </c>
      <c r="AH231" s="81" t="str">
        <f>IFERROR(VLOOKUP($A231,SETA!$A$2:$BB$840,AH$13,FALSE),"")</f>
        <v/>
      </c>
      <c r="AI231" s="81" t="str">
        <f>IFERROR(VLOOKUP($A231,SETA!$A$2:$BB$840,AI$13,FALSE),"")</f>
        <v/>
      </c>
      <c r="AJ231" s="81" t="str">
        <f>IFERROR(VLOOKUP($A231,SETA!$A$2:$BB$840,AJ$13,FALSE),"")</f>
        <v/>
      </c>
      <c r="AK231" s="81" t="str">
        <f>IFERROR(VLOOKUP($A231,SETA!$A$2:$BB$840,AK$13,FALSE),"")</f>
        <v/>
      </c>
      <c r="AL231" s="81" t="str">
        <f>IFERROR(VLOOKUP($A231,SETA!$A$2:$BB$840,AL$13,FALSE),"")</f>
        <v/>
      </c>
      <c r="AM231" s="81" t="str">
        <f>IFERROR(VLOOKUP($A231,SETA!$A$2:$BB$840,AM$13,FALSE),"")</f>
        <v/>
      </c>
      <c r="AN231" s="81" t="str">
        <f>IFERROR(VLOOKUP($A231,SETA!$A$2:$BB$840,AN$13,FALSE),"")</f>
        <v/>
      </c>
      <c r="AO231" s="81" t="str">
        <f>IFERROR(VLOOKUP($A231,SETA!$A$2:$BB$840,AO$13,FALSE),"")</f>
        <v/>
      </c>
      <c r="AP231" s="81" t="str">
        <f>IFERROR(VLOOKUP($A231,SETA!$A$2:$BB$840,AP$13,FALSE),"")</f>
        <v/>
      </c>
      <c r="AQ231" s="81" t="str">
        <f>IFERROR(VLOOKUP($A231,SETA!$A$2:$BB$840,AQ$13,FALSE),"")</f>
        <v/>
      </c>
      <c r="AR231" s="82" t="str">
        <f>IFERROR(VLOOKUP($A231,SETA!$A$2:$BB$840,AR$13,FALSE),"")</f>
        <v/>
      </c>
      <c r="AS231" s="81" t="str">
        <f>IFERROR(VLOOKUP($A231,SETA!$A$2:$BB$840,AS$13,FALSE),"")</f>
        <v/>
      </c>
      <c r="AW231">
        <f t="shared" si="62"/>
        <v>0</v>
      </c>
    </row>
    <row r="232" spans="2:49" x14ac:dyDescent="0.25">
      <c r="B232" s="81" t="str">
        <f>IFERROR(VLOOKUP($A232,SETA!$A$2:$BB$840,B$13,FALSE),"")</f>
        <v/>
      </c>
      <c r="C232" s="81" t="str">
        <f>IFERROR(VLOOKUP($A232,SETA!$A$2:$BB$840,C$13,FALSE),"")</f>
        <v/>
      </c>
      <c r="D232" s="81" t="str">
        <f>IFERROR(VLOOKUP($A232,SETA!$A$2:$BB$840,D$13,FALSE),"")</f>
        <v/>
      </c>
      <c r="E232" s="131"/>
      <c r="F232" s="132"/>
      <c r="G232" s="132"/>
      <c r="H232" s="133"/>
      <c r="I232" s="133"/>
      <c r="J232" s="118"/>
      <c r="K232" s="121"/>
      <c r="L232" s="122"/>
      <c r="M232" s="122"/>
      <c r="N232" s="67"/>
      <c r="O232" s="67"/>
      <c r="P232" s="117"/>
      <c r="Q232" s="99" t="str">
        <f t="shared" si="63"/>
        <v/>
      </c>
      <c r="R232" s="100" t="str">
        <f t="shared" si="64"/>
        <v/>
      </c>
      <c r="S232" s="100" t="str">
        <f t="shared" si="65"/>
        <v/>
      </c>
      <c r="T232" s="100" t="str">
        <f t="shared" si="66"/>
        <v/>
      </c>
      <c r="U232" s="100" t="str">
        <f t="shared" si="67"/>
        <v/>
      </c>
      <c r="V232" s="101" t="str">
        <f t="shared" si="68"/>
        <v/>
      </c>
      <c r="W232" s="95" t="str">
        <f t="shared" si="56"/>
        <v/>
      </c>
      <c r="X232" s="95" t="str">
        <f t="shared" si="57"/>
        <v/>
      </c>
      <c r="Y232" s="95" t="str">
        <f t="shared" si="58"/>
        <v/>
      </c>
      <c r="Z232" s="95" t="str">
        <f t="shared" si="59"/>
        <v/>
      </c>
      <c r="AA232" s="95" t="str">
        <f t="shared" si="60"/>
        <v/>
      </c>
      <c r="AB232" s="95" t="str">
        <f t="shared" si="61"/>
        <v/>
      </c>
      <c r="AC232" s="95" t="str">
        <f>IFERROR(VLOOKUP($A232,SETA!$A$2:$BB$840,AC$13,FALSE),"")</f>
        <v/>
      </c>
      <c r="AD232" s="95" t="str">
        <f>IFERROR(VLOOKUP($A232,SETA!$A$2:$BB$840,AD$13,FALSE),"")</f>
        <v/>
      </c>
      <c r="AE232" s="95" t="str">
        <f>IFERROR(VLOOKUP($A232,SETA!$A$2:$BB$840,AE$13,FALSE),"")</f>
        <v/>
      </c>
      <c r="AF232" s="81" t="str">
        <f>IFERROR(VLOOKUP($A232,SETA!$A$2:$BB$840,AF$13,FALSE),"")</f>
        <v/>
      </c>
      <c r="AG232" s="81" t="str">
        <f>IFERROR(VLOOKUP($A232,SETA!$A$2:$BB$840,AG$13,FALSE),"")</f>
        <v/>
      </c>
      <c r="AH232" s="81" t="str">
        <f>IFERROR(VLOOKUP($A232,SETA!$A$2:$BB$840,AH$13,FALSE),"")</f>
        <v/>
      </c>
      <c r="AI232" s="81" t="str">
        <f>IFERROR(VLOOKUP($A232,SETA!$A$2:$BB$840,AI$13,FALSE),"")</f>
        <v/>
      </c>
      <c r="AJ232" s="81" t="str">
        <f>IFERROR(VLOOKUP($A232,SETA!$A$2:$BB$840,AJ$13,FALSE),"")</f>
        <v/>
      </c>
      <c r="AK232" s="81" t="str">
        <f>IFERROR(VLOOKUP($A232,SETA!$A$2:$BB$840,AK$13,FALSE),"")</f>
        <v/>
      </c>
      <c r="AL232" s="81" t="str">
        <f>IFERROR(VLOOKUP($A232,SETA!$A$2:$BB$840,AL$13,FALSE),"")</f>
        <v/>
      </c>
      <c r="AM232" s="81" t="str">
        <f>IFERROR(VLOOKUP($A232,SETA!$A$2:$BB$840,AM$13,FALSE),"")</f>
        <v/>
      </c>
      <c r="AN232" s="81" t="str">
        <f>IFERROR(VLOOKUP($A232,SETA!$A$2:$BB$840,AN$13,FALSE),"")</f>
        <v/>
      </c>
      <c r="AO232" s="81" t="str">
        <f>IFERROR(VLOOKUP($A232,SETA!$A$2:$BB$840,AO$13,FALSE),"")</f>
        <v/>
      </c>
      <c r="AP232" s="81" t="str">
        <f>IFERROR(VLOOKUP($A232,SETA!$A$2:$BB$840,AP$13,FALSE),"")</f>
        <v/>
      </c>
      <c r="AQ232" s="81" t="str">
        <f>IFERROR(VLOOKUP($A232,SETA!$A$2:$BB$840,AQ$13,FALSE),"")</f>
        <v/>
      </c>
      <c r="AR232" s="82" t="str">
        <f>IFERROR(VLOOKUP($A232,SETA!$A$2:$BB$840,AR$13,FALSE),"")</f>
        <v/>
      </c>
      <c r="AS232" s="81" t="str">
        <f>IFERROR(VLOOKUP($A232,SETA!$A$2:$BB$840,AS$13,FALSE),"")</f>
        <v/>
      </c>
      <c r="AW232">
        <f t="shared" si="62"/>
        <v>0</v>
      </c>
    </row>
    <row r="233" spans="2:49" x14ac:dyDescent="0.25">
      <c r="B233" s="81" t="str">
        <f>IFERROR(VLOOKUP($A233,SETA!$A$2:$BB$840,B$13,FALSE),"")</f>
        <v/>
      </c>
      <c r="C233" s="81" t="str">
        <f>IFERROR(VLOOKUP($A233,SETA!$A$2:$BB$840,C$13,FALSE),"")</f>
        <v/>
      </c>
      <c r="D233" s="81" t="str">
        <f>IFERROR(VLOOKUP($A233,SETA!$A$2:$BB$840,D$13,FALSE),"")</f>
        <v/>
      </c>
      <c r="E233" s="131"/>
      <c r="F233" s="132"/>
      <c r="G233" s="132"/>
      <c r="H233" s="133"/>
      <c r="I233" s="133"/>
      <c r="J233" s="118"/>
      <c r="K233" s="121"/>
      <c r="L233" s="122"/>
      <c r="M233" s="122"/>
      <c r="N233" s="67"/>
      <c r="O233" s="67"/>
      <c r="P233" s="117"/>
      <c r="Q233" s="99" t="str">
        <f t="shared" si="63"/>
        <v/>
      </c>
      <c r="R233" s="100" t="str">
        <f t="shared" si="64"/>
        <v/>
      </c>
      <c r="S233" s="100" t="str">
        <f t="shared" si="65"/>
        <v/>
      </c>
      <c r="T233" s="100" t="str">
        <f t="shared" si="66"/>
        <v/>
      </c>
      <c r="U233" s="100" t="str">
        <f t="shared" si="67"/>
        <v/>
      </c>
      <c r="V233" s="101" t="str">
        <f t="shared" si="68"/>
        <v/>
      </c>
      <c r="W233" s="95" t="str">
        <f t="shared" si="56"/>
        <v/>
      </c>
      <c r="X233" s="95" t="str">
        <f t="shared" si="57"/>
        <v/>
      </c>
      <c r="Y233" s="95" t="str">
        <f t="shared" si="58"/>
        <v/>
      </c>
      <c r="Z233" s="95" t="str">
        <f t="shared" si="59"/>
        <v/>
      </c>
      <c r="AA233" s="95" t="str">
        <f t="shared" si="60"/>
        <v/>
      </c>
      <c r="AB233" s="95" t="str">
        <f t="shared" si="61"/>
        <v/>
      </c>
      <c r="AC233" s="95" t="str">
        <f>IFERROR(VLOOKUP($A233,SETA!$A$2:$BB$840,AC$13,FALSE),"")</f>
        <v/>
      </c>
      <c r="AD233" s="95" t="str">
        <f>IFERROR(VLOOKUP($A233,SETA!$A$2:$BB$840,AD$13,FALSE),"")</f>
        <v/>
      </c>
      <c r="AE233" s="95" t="str">
        <f>IFERROR(VLOOKUP($A233,SETA!$A$2:$BB$840,AE$13,FALSE),"")</f>
        <v/>
      </c>
      <c r="AF233" s="81" t="str">
        <f>IFERROR(VLOOKUP($A233,SETA!$A$2:$BB$840,AF$13,FALSE),"")</f>
        <v/>
      </c>
      <c r="AG233" s="81" t="str">
        <f>IFERROR(VLOOKUP($A233,SETA!$A$2:$BB$840,AG$13,FALSE),"")</f>
        <v/>
      </c>
      <c r="AH233" s="81" t="str">
        <f>IFERROR(VLOOKUP($A233,SETA!$A$2:$BB$840,AH$13,FALSE),"")</f>
        <v/>
      </c>
      <c r="AI233" s="81" t="str">
        <f>IFERROR(VLOOKUP($A233,SETA!$A$2:$BB$840,AI$13,FALSE),"")</f>
        <v/>
      </c>
      <c r="AJ233" s="81" t="str">
        <f>IFERROR(VLOOKUP($A233,SETA!$A$2:$BB$840,AJ$13,FALSE),"")</f>
        <v/>
      </c>
      <c r="AK233" s="81" t="str">
        <f>IFERROR(VLOOKUP($A233,SETA!$A$2:$BB$840,AK$13,FALSE),"")</f>
        <v/>
      </c>
      <c r="AL233" s="81" t="str">
        <f>IFERROR(VLOOKUP($A233,SETA!$A$2:$BB$840,AL$13,FALSE),"")</f>
        <v/>
      </c>
      <c r="AM233" s="81" t="str">
        <f>IFERROR(VLOOKUP($A233,SETA!$A$2:$BB$840,AM$13,FALSE),"")</f>
        <v/>
      </c>
      <c r="AN233" s="81" t="str">
        <f>IFERROR(VLOOKUP($A233,SETA!$A$2:$BB$840,AN$13,FALSE),"")</f>
        <v/>
      </c>
      <c r="AO233" s="81" t="str">
        <f>IFERROR(VLOOKUP($A233,SETA!$A$2:$BB$840,AO$13,FALSE),"")</f>
        <v/>
      </c>
      <c r="AP233" s="81" t="str">
        <f>IFERROR(VLOOKUP($A233,SETA!$A$2:$BB$840,AP$13,FALSE),"")</f>
        <v/>
      </c>
      <c r="AQ233" s="81" t="str">
        <f>IFERROR(VLOOKUP($A233,SETA!$A$2:$BB$840,AQ$13,FALSE),"")</f>
        <v/>
      </c>
      <c r="AR233" s="82" t="str">
        <f>IFERROR(VLOOKUP($A233,SETA!$A$2:$BB$840,AR$13,FALSE),"")</f>
        <v/>
      </c>
      <c r="AS233" s="81" t="str">
        <f>IFERROR(VLOOKUP($A233,SETA!$A$2:$BB$840,AS$13,FALSE),"")</f>
        <v/>
      </c>
      <c r="AW233">
        <f t="shared" si="62"/>
        <v>0</v>
      </c>
    </row>
    <row r="234" spans="2:49" x14ac:dyDescent="0.25">
      <c r="B234" s="81" t="str">
        <f>IFERROR(VLOOKUP($A234,SETA!$A$2:$BB$840,B$13,FALSE),"")</f>
        <v/>
      </c>
      <c r="C234" s="81" t="str">
        <f>IFERROR(VLOOKUP($A234,SETA!$A$2:$BB$840,C$13,FALSE),"")</f>
        <v/>
      </c>
      <c r="D234" s="81" t="str">
        <f>IFERROR(VLOOKUP($A234,SETA!$A$2:$BB$840,D$13,FALSE),"")</f>
        <v/>
      </c>
      <c r="E234" s="131"/>
      <c r="F234" s="132"/>
      <c r="G234" s="132"/>
      <c r="H234" s="133"/>
      <c r="I234" s="133"/>
      <c r="J234" s="118"/>
      <c r="K234" s="121"/>
      <c r="L234" s="122"/>
      <c r="M234" s="122"/>
      <c r="N234" s="67"/>
      <c r="O234" s="67"/>
      <c r="P234" s="117"/>
      <c r="Q234" s="99" t="str">
        <f t="shared" si="63"/>
        <v/>
      </c>
      <c r="R234" s="100" t="str">
        <f t="shared" si="64"/>
        <v/>
      </c>
      <c r="S234" s="100" t="str">
        <f t="shared" si="65"/>
        <v/>
      </c>
      <c r="T234" s="100" t="str">
        <f t="shared" si="66"/>
        <v/>
      </c>
      <c r="U234" s="100" t="str">
        <f t="shared" si="67"/>
        <v/>
      </c>
      <c r="V234" s="101" t="str">
        <f t="shared" si="68"/>
        <v/>
      </c>
      <c r="W234" s="95" t="str">
        <f t="shared" si="56"/>
        <v/>
      </c>
      <c r="X234" s="95" t="str">
        <f t="shared" si="57"/>
        <v/>
      </c>
      <c r="Y234" s="95" t="str">
        <f t="shared" si="58"/>
        <v/>
      </c>
      <c r="Z234" s="95" t="str">
        <f t="shared" si="59"/>
        <v/>
      </c>
      <c r="AA234" s="95" t="str">
        <f t="shared" si="60"/>
        <v/>
      </c>
      <c r="AB234" s="95" t="str">
        <f t="shared" si="61"/>
        <v/>
      </c>
      <c r="AC234" s="95" t="str">
        <f>IFERROR(VLOOKUP($A234,SETA!$A$2:$BB$840,AC$13,FALSE),"")</f>
        <v/>
      </c>
      <c r="AD234" s="95" t="str">
        <f>IFERROR(VLOOKUP($A234,SETA!$A$2:$BB$840,AD$13,FALSE),"")</f>
        <v/>
      </c>
      <c r="AE234" s="95" t="str">
        <f>IFERROR(VLOOKUP($A234,SETA!$A$2:$BB$840,AE$13,FALSE),"")</f>
        <v/>
      </c>
      <c r="AF234" s="81" t="str">
        <f>IFERROR(VLOOKUP($A234,SETA!$A$2:$BB$840,AF$13,FALSE),"")</f>
        <v/>
      </c>
      <c r="AG234" s="81" t="str">
        <f>IFERROR(VLOOKUP($A234,SETA!$A$2:$BB$840,AG$13,FALSE),"")</f>
        <v/>
      </c>
      <c r="AH234" s="81" t="str">
        <f>IFERROR(VLOOKUP($A234,SETA!$A$2:$BB$840,AH$13,FALSE),"")</f>
        <v/>
      </c>
      <c r="AI234" s="81" t="str">
        <f>IFERROR(VLOOKUP($A234,SETA!$A$2:$BB$840,AI$13,FALSE),"")</f>
        <v/>
      </c>
      <c r="AJ234" s="81" t="str">
        <f>IFERROR(VLOOKUP($A234,SETA!$A$2:$BB$840,AJ$13,FALSE),"")</f>
        <v/>
      </c>
      <c r="AK234" s="81" t="str">
        <f>IFERROR(VLOOKUP($A234,SETA!$A$2:$BB$840,AK$13,FALSE),"")</f>
        <v/>
      </c>
      <c r="AL234" s="81" t="str">
        <f>IFERROR(VLOOKUP($A234,SETA!$A$2:$BB$840,AL$13,FALSE),"")</f>
        <v/>
      </c>
      <c r="AM234" s="81" t="str">
        <f>IFERROR(VLOOKUP($A234,SETA!$A$2:$BB$840,AM$13,FALSE),"")</f>
        <v/>
      </c>
      <c r="AN234" s="81" t="str">
        <f>IFERROR(VLOOKUP($A234,SETA!$A$2:$BB$840,AN$13,FALSE),"")</f>
        <v/>
      </c>
      <c r="AO234" s="81" t="str">
        <f>IFERROR(VLOOKUP($A234,SETA!$A$2:$BB$840,AO$13,FALSE),"")</f>
        <v/>
      </c>
      <c r="AP234" s="81" t="str">
        <f>IFERROR(VLOOKUP($A234,SETA!$A$2:$BB$840,AP$13,FALSE),"")</f>
        <v/>
      </c>
      <c r="AQ234" s="81" t="str">
        <f>IFERROR(VLOOKUP($A234,SETA!$A$2:$BB$840,AQ$13,FALSE),"")</f>
        <v/>
      </c>
      <c r="AR234" s="82" t="str">
        <f>IFERROR(VLOOKUP($A234,SETA!$A$2:$BB$840,AR$13,FALSE),"")</f>
        <v/>
      </c>
      <c r="AS234" s="81" t="str">
        <f>IFERROR(VLOOKUP($A234,SETA!$A$2:$BB$840,AS$13,FALSE),"")</f>
        <v/>
      </c>
      <c r="AW234">
        <f t="shared" si="62"/>
        <v>0</v>
      </c>
    </row>
    <row r="235" spans="2:49" x14ac:dyDescent="0.25">
      <c r="B235" s="81" t="str">
        <f>IFERROR(VLOOKUP($A235,SETA!$A$2:$BB$840,B$13,FALSE),"")</f>
        <v/>
      </c>
      <c r="C235" s="81" t="str">
        <f>IFERROR(VLOOKUP($A235,SETA!$A$2:$BB$840,C$13,FALSE),"")</f>
        <v/>
      </c>
      <c r="D235" s="81" t="str">
        <f>IFERROR(VLOOKUP($A235,SETA!$A$2:$BB$840,D$13,FALSE),"")</f>
        <v/>
      </c>
      <c r="E235" s="131"/>
      <c r="F235" s="132"/>
      <c r="G235" s="132"/>
      <c r="H235" s="133"/>
      <c r="I235" s="133"/>
      <c r="J235" s="118"/>
      <c r="K235" s="121"/>
      <c r="L235" s="122"/>
      <c r="M235" s="122"/>
      <c r="N235" s="67"/>
      <c r="O235" s="67"/>
      <c r="P235" s="117"/>
      <c r="Q235" s="99" t="str">
        <f t="shared" si="63"/>
        <v/>
      </c>
      <c r="R235" s="100" t="str">
        <f t="shared" si="64"/>
        <v/>
      </c>
      <c r="S235" s="100" t="str">
        <f t="shared" si="65"/>
        <v/>
      </c>
      <c r="T235" s="100" t="str">
        <f t="shared" si="66"/>
        <v/>
      </c>
      <c r="U235" s="100" t="str">
        <f t="shared" si="67"/>
        <v/>
      </c>
      <c r="V235" s="101" t="str">
        <f t="shared" si="68"/>
        <v/>
      </c>
      <c r="W235" s="95" t="str">
        <f t="shared" si="56"/>
        <v/>
      </c>
      <c r="X235" s="95" t="str">
        <f t="shared" si="57"/>
        <v/>
      </c>
      <c r="Y235" s="95" t="str">
        <f t="shared" si="58"/>
        <v/>
      </c>
      <c r="Z235" s="95" t="str">
        <f t="shared" si="59"/>
        <v/>
      </c>
      <c r="AA235" s="95" t="str">
        <f t="shared" si="60"/>
        <v/>
      </c>
      <c r="AB235" s="95" t="str">
        <f t="shared" si="61"/>
        <v/>
      </c>
      <c r="AC235" s="95" t="str">
        <f>IFERROR(VLOOKUP($A235,SETA!$A$2:$BB$840,AC$13,FALSE),"")</f>
        <v/>
      </c>
      <c r="AD235" s="95" t="str">
        <f>IFERROR(VLOOKUP($A235,SETA!$A$2:$BB$840,AD$13,FALSE),"")</f>
        <v/>
      </c>
      <c r="AE235" s="95" t="str">
        <f>IFERROR(VLOOKUP($A235,SETA!$A$2:$BB$840,AE$13,FALSE),"")</f>
        <v/>
      </c>
      <c r="AF235" s="81" t="str">
        <f>IFERROR(VLOOKUP($A235,SETA!$A$2:$BB$840,AF$13,FALSE),"")</f>
        <v/>
      </c>
      <c r="AG235" s="81" t="str">
        <f>IFERROR(VLOOKUP($A235,SETA!$A$2:$BB$840,AG$13,FALSE),"")</f>
        <v/>
      </c>
      <c r="AH235" s="81" t="str">
        <f>IFERROR(VLOOKUP($A235,SETA!$A$2:$BB$840,AH$13,FALSE),"")</f>
        <v/>
      </c>
      <c r="AI235" s="81" t="str">
        <f>IFERROR(VLOOKUP($A235,SETA!$A$2:$BB$840,AI$13,FALSE),"")</f>
        <v/>
      </c>
      <c r="AJ235" s="81" t="str">
        <f>IFERROR(VLOOKUP($A235,SETA!$A$2:$BB$840,AJ$13,FALSE),"")</f>
        <v/>
      </c>
      <c r="AK235" s="81" t="str">
        <f>IFERROR(VLOOKUP($A235,SETA!$A$2:$BB$840,AK$13,FALSE),"")</f>
        <v/>
      </c>
      <c r="AL235" s="81" t="str">
        <f>IFERROR(VLOOKUP($A235,SETA!$A$2:$BB$840,AL$13,FALSE),"")</f>
        <v/>
      </c>
      <c r="AM235" s="81" t="str">
        <f>IFERROR(VLOOKUP($A235,SETA!$A$2:$BB$840,AM$13,FALSE),"")</f>
        <v/>
      </c>
      <c r="AN235" s="81" t="str">
        <f>IFERROR(VLOOKUP($A235,SETA!$A$2:$BB$840,AN$13,FALSE),"")</f>
        <v/>
      </c>
      <c r="AO235" s="81" t="str">
        <f>IFERROR(VLOOKUP($A235,SETA!$A$2:$BB$840,AO$13,FALSE),"")</f>
        <v/>
      </c>
      <c r="AP235" s="81" t="str">
        <f>IFERROR(VLOOKUP($A235,SETA!$A$2:$BB$840,AP$13,FALSE),"")</f>
        <v/>
      </c>
      <c r="AQ235" s="81" t="str">
        <f>IFERROR(VLOOKUP($A235,SETA!$A$2:$BB$840,AQ$13,FALSE),"")</f>
        <v/>
      </c>
      <c r="AR235" s="82" t="str">
        <f>IFERROR(VLOOKUP($A235,SETA!$A$2:$BB$840,AR$13,FALSE),"")</f>
        <v/>
      </c>
      <c r="AS235" s="81" t="str">
        <f>IFERROR(VLOOKUP($A235,SETA!$A$2:$BB$840,AS$13,FALSE),"")</f>
        <v/>
      </c>
      <c r="AW235">
        <f t="shared" si="62"/>
        <v>0</v>
      </c>
    </row>
    <row r="236" spans="2:49" x14ac:dyDescent="0.25">
      <c r="B236" s="81" t="str">
        <f>IFERROR(VLOOKUP($A236,SETA!$A$2:$BB$840,B$13,FALSE),"")</f>
        <v/>
      </c>
      <c r="C236" s="81" t="str">
        <f>IFERROR(VLOOKUP($A236,SETA!$A$2:$BB$840,C$13,FALSE),"")</f>
        <v/>
      </c>
      <c r="D236" s="81" t="str">
        <f>IFERROR(VLOOKUP($A236,SETA!$A$2:$BB$840,D$13,FALSE),"")</f>
        <v/>
      </c>
      <c r="E236" s="131"/>
      <c r="F236" s="132"/>
      <c r="G236" s="132"/>
      <c r="H236" s="133"/>
      <c r="I236" s="133"/>
      <c r="J236" s="118"/>
      <c r="K236" s="121"/>
      <c r="L236" s="122"/>
      <c r="M236" s="122"/>
      <c r="N236" s="67"/>
      <c r="O236" s="67"/>
      <c r="P236" s="117"/>
      <c r="Q236" s="99" t="str">
        <f t="shared" si="63"/>
        <v/>
      </c>
      <c r="R236" s="100" t="str">
        <f t="shared" si="64"/>
        <v/>
      </c>
      <c r="S236" s="100" t="str">
        <f t="shared" si="65"/>
        <v/>
      </c>
      <c r="T236" s="100" t="str">
        <f t="shared" si="66"/>
        <v/>
      </c>
      <c r="U236" s="100" t="str">
        <f t="shared" si="67"/>
        <v/>
      </c>
      <c r="V236" s="101" t="str">
        <f t="shared" si="68"/>
        <v/>
      </c>
      <c r="W236" s="95" t="str">
        <f t="shared" si="56"/>
        <v/>
      </c>
      <c r="X236" s="95" t="str">
        <f t="shared" si="57"/>
        <v/>
      </c>
      <c r="Y236" s="95" t="str">
        <f t="shared" si="58"/>
        <v/>
      </c>
      <c r="Z236" s="95" t="str">
        <f t="shared" si="59"/>
        <v/>
      </c>
      <c r="AA236" s="95" t="str">
        <f t="shared" si="60"/>
        <v/>
      </c>
      <c r="AB236" s="95" t="str">
        <f t="shared" si="61"/>
        <v/>
      </c>
      <c r="AC236" s="95" t="str">
        <f>IFERROR(VLOOKUP($A236,SETA!$A$2:$BB$840,AC$13,FALSE),"")</f>
        <v/>
      </c>
      <c r="AD236" s="95" t="str">
        <f>IFERROR(VLOOKUP($A236,SETA!$A$2:$BB$840,AD$13,FALSE),"")</f>
        <v/>
      </c>
      <c r="AE236" s="95" t="str">
        <f>IFERROR(VLOOKUP($A236,SETA!$A$2:$BB$840,AE$13,FALSE),"")</f>
        <v/>
      </c>
      <c r="AF236" s="81" t="str">
        <f>IFERROR(VLOOKUP($A236,SETA!$A$2:$BB$840,AF$13,FALSE),"")</f>
        <v/>
      </c>
      <c r="AG236" s="81" t="str">
        <f>IFERROR(VLOOKUP($A236,SETA!$A$2:$BB$840,AG$13,FALSE),"")</f>
        <v/>
      </c>
      <c r="AH236" s="81" t="str">
        <f>IFERROR(VLOOKUP($A236,SETA!$A$2:$BB$840,AH$13,FALSE),"")</f>
        <v/>
      </c>
      <c r="AI236" s="81" t="str">
        <f>IFERROR(VLOOKUP($A236,SETA!$A$2:$BB$840,AI$13,FALSE),"")</f>
        <v/>
      </c>
      <c r="AJ236" s="81" t="str">
        <f>IFERROR(VLOOKUP($A236,SETA!$A$2:$BB$840,AJ$13,FALSE),"")</f>
        <v/>
      </c>
      <c r="AK236" s="81" t="str">
        <f>IFERROR(VLOOKUP($A236,SETA!$A$2:$BB$840,AK$13,FALSE),"")</f>
        <v/>
      </c>
      <c r="AL236" s="81" t="str">
        <f>IFERROR(VLOOKUP($A236,SETA!$A$2:$BB$840,AL$13,FALSE),"")</f>
        <v/>
      </c>
      <c r="AM236" s="81" t="str">
        <f>IFERROR(VLOOKUP($A236,SETA!$A$2:$BB$840,AM$13,FALSE),"")</f>
        <v/>
      </c>
      <c r="AN236" s="81" t="str">
        <f>IFERROR(VLOOKUP($A236,SETA!$A$2:$BB$840,AN$13,FALSE),"")</f>
        <v/>
      </c>
      <c r="AO236" s="81" t="str">
        <f>IFERROR(VLOOKUP($A236,SETA!$A$2:$BB$840,AO$13,FALSE),"")</f>
        <v/>
      </c>
      <c r="AP236" s="81" t="str">
        <f>IFERROR(VLOOKUP($A236,SETA!$A$2:$BB$840,AP$13,FALSE),"")</f>
        <v/>
      </c>
      <c r="AQ236" s="81" t="str">
        <f>IFERROR(VLOOKUP($A236,SETA!$A$2:$BB$840,AQ$13,FALSE),"")</f>
        <v/>
      </c>
      <c r="AR236" s="82" t="str">
        <f>IFERROR(VLOOKUP($A236,SETA!$A$2:$BB$840,AR$13,FALSE),"")</f>
        <v/>
      </c>
      <c r="AS236" s="81" t="str">
        <f>IFERROR(VLOOKUP($A236,SETA!$A$2:$BB$840,AS$13,FALSE),"")</f>
        <v/>
      </c>
      <c r="AW236">
        <f t="shared" si="62"/>
        <v>0</v>
      </c>
    </row>
    <row r="237" spans="2:49" x14ac:dyDescent="0.25">
      <c r="B237" s="81" t="str">
        <f>IFERROR(VLOOKUP($A237,SETA!$A$2:$BB$840,B$13,FALSE),"")</f>
        <v/>
      </c>
      <c r="C237" s="81" t="str">
        <f>IFERROR(VLOOKUP($A237,SETA!$A$2:$BB$840,C$13,FALSE),"")</f>
        <v/>
      </c>
      <c r="D237" s="81" t="str">
        <f>IFERROR(VLOOKUP($A237,SETA!$A$2:$BB$840,D$13,FALSE),"")</f>
        <v/>
      </c>
      <c r="E237" s="131"/>
      <c r="F237" s="132"/>
      <c r="G237" s="132"/>
      <c r="H237" s="133"/>
      <c r="I237" s="133"/>
      <c r="J237" s="118"/>
      <c r="K237" s="121"/>
      <c r="L237" s="122"/>
      <c r="M237" s="122"/>
      <c r="N237" s="67"/>
      <c r="O237" s="67"/>
      <c r="P237" s="117"/>
      <c r="Q237" s="99" t="str">
        <f t="shared" si="63"/>
        <v/>
      </c>
      <c r="R237" s="100" t="str">
        <f t="shared" si="64"/>
        <v/>
      </c>
      <c r="S237" s="100" t="str">
        <f t="shared" si="65"/>
        <v/>
      </c>
      <c r="T237" s="100" t="str">
        <f t="shared" si="66"/>
        <v/>
      </c>
      <c r="U237" s="100" t="str">
        <f t="shared" si="67"/>
        <v/>
      </c>
      <c r="V237" s="101" t="str">
        <f t="shared" si="68"/>
        <v/>
      </c>
      <c r="W237" s="95" t="str">
        <f t="shared" si="56"/>
        <v/>
      </c>
      <c r="X237" s="95" t="str">
        <f t="shared" si="57"/>
        <v/>
      </c>
      <c r="Y237" s="95" t="str">
        <f t="shared" si="58"/>
        <v/>
      </c>
      <c r="Z237" s="95" t="str">
        <f t="shared" si="59"/>
        <v/>
      </c>
      <c r="AA237" s="95" t="str">
        <f t="shared" si="60"/>
        <v/>
      </c>
      <c r="AB237" s="95" t="str">
        <f t="shared" si="61"/>
        <v/>
      </c>
      <c r="AC237" s="95" t="str">
        <f>IFERROR(VLOOKUP($A237,SETA!$A$2:$BB$840,AC$13,FALSE),"")</f>
        <v/>
      </c>
      <c r="AD237" s="95" t="str">
        <f>IFERROR(VLOOKUP($A237,SETA!$A$2:$BB$840,AD$13,FALSE),"")</f>
        <v/>
      </c>
      <c r="AE237" s="95" t="str">
        <f>IFERROR(VLOOKUP($A237,SETA!$A$2:$BB$840,AE$13,FALSE),"")</f>
        <v/>
      </c>
      <c r="AF237" s="81" t="str">
        <f>IFERROR(VLOOKUP($A237,SETA!$A$2:$BB$840,AF$13,FALSE),"")</f>
        <v/>
      </c>
      <c r="AG237" s="81" t="str">
        <f>IFERROR(VLOOKUP($A237,SETA!$A$2:$BB$840,AG$13,FALSE),"")</f>
        <v/>
      </c>
      <c r="AH237" s="81" t="str">
        <f>IFERROR(VLOOKUP($A237,SETA!$A$2:$BB$840,AH$13,FALSE),"")</f>
        <v/>
      </c>
      <c r="AI237" s="81" t="str">
        <f>IFERROR(VLOOKUP($A237,SETA!$A$2:$BB$840,AI$13,FALSE),"")</f>
        <v/>
      </c>
      <c r="AJ237" s="81" t="str">
        <f>IFERROR(VLOOKUP($A237,SETA!$A$2:$BB$840,AJ$13,FALSE),"")</f>
        <v/>
      </c>
      <c r="AK237" s="81" t="str">
        <f>IFERROR(VLOOKUP($A237,SETA!$A$2:$BB$840,AK$13,FALSE),"")</f>
        <v/>
      </c>
      <c r="AL237" s="81" t="str">
        <f>IFERROR(VLOOKUP($A237,SETA!$A$2:$BB$840,AL$13,FALSE),"")</f>
        <v/>
      </c>
      <c r="AM237" s="81" t="str">
        <f>IFERROR(VLOOKUP($A237,SETA!$A$2:$BB$840,AM$13,FALSE),"")</f>
        <v/>
      </c>
      <c r="AN237" s="81" t="str">
        <f>IFERROR(VLOOKUP($A237,SETA!$A$2:$BB$840,AN$13,FALSE),"")</f>
        <v/>
      </c>
      <c r="AO237" s="81" t="str">
        <f>IFERROR(VLOOKUP($A237,SETA!$A$2:$BB$840,AO$13,FALSE),"")</f>
        <v/>
      </c>
      <c r="AP237" s="81" t="str">
        <f>IFERROR(VLOOKUP($A237,SETA!$A$2:$BB$840,AP$13,FALSE),"")</f>
        <v/>
      </c>
      <c r="AQ237" s="81" t="str">
        <f>IFERROR(VLOOKUP($A237,SETA!$A$2:$BB$840,AQ$13,FALSE),"")</f>
        <v/>
      </c>
      <c r="AR237" s="82" t="str">
        <f>IFERROR(VLOOKUP($A237,SETA!$A$2:$BB$840,AR$13,FALSE),"")</f>
        <v/>
      </c>
      <c r="AS237" s="81" t="str">
        <f>IFERROR(VLOOKUP($A237,SETA!$A$2:$BB$840,AS$13,FALSE),"")</f>
        <v/>
      </c>
      <c r="AW237">
        <f t="shared" si="62"/>
        <v>0</v>
      </c>
    </row>
    <row r="238" spans="2:49" x14ac:dyDescent="0.25">
      <c r="B238" s="81" t="str">
        <f>IFERROR(VLOOKUP($A238,SETA!$A$2:$BB$840,B$13,FALSE),"")</f>
        <v/>
      </c>
      <c r="C238" s="81" t="str">
        <f>IFERROR(VLOOKUP($A238,SETA!$A$2:$BB$840,C$13,FALSE),"")</f>
        <v/>
      </c>
      <c r="D238" s="81" t="str">
        <f>IFERROR(VLOOKUP($A238,SETA!$A$2:$BB$840,D$13,FALSE),"")</f>
        <v/>
      </c>
      <c r="E238" s="131"/>
      <c r="F238" s="132"/>
      <c r="G238" s="132"/>
      <c r="H238" s="133"/>
      <c r="I238" s="133"/>
      <c r="J238" s="118"/>
      <c r="K238" s="121"/>
      <c r="L238" s="122"/>
      <c r="M238" s="122"/>
      <c r="N238" s="67"/>
      <c r="O238" s="67"/>
      <c r="P238" s="117"/>
      <c r="Q238" s="99" t="str">
        <f t="shared" si="63"/>
        <v/>
      </c>
      <c r="R238" s="100" t="str">
        <f t="shared" si="64"/>
        <v/>
      </c>
      <c r="S238" s="100" t="str">
        <f t="shared" si="65"/>
        <v/>
      </c>
      <c r="T238" s="100" t="str">
        <f t="shared" si="66"/>
        <v/>
      </c>
      <c r="U238" s="100" t="str">
        <f t="shared" si="67"/>
        <v/>
      </c>
      <c r="V238" s="101" t="str">
        <f t="shared" si="68"/>
        <v/>
      </c>
      <c r="W238" s="95" t="str">
        <f t="shared" si="56"/>
        <v/>
      </c>
      <c r="X238" s="95" t="str">
        <f t="shared" si="57"/>
        <v/>
      </c>
      <c r="Y238" s="95" t="str">
        <f t="shared" si="58"/>
        <v/>
      </c>
      <c r="Z238" s="95" t="str">
        <f t="shared" si="59"/>
        <v/>
      </c>
      <c r="AA238" s="95" t="str">
        <f t="shared" si="60"/>
        <v/>
      </c>
      <c r="AB238" s="95" t="str">
        <f t="shared" si="61"/>
        <v/>
      </c>
      <c r="AC238" s="95" t="str">
        <f>IFERROR(VLOOKUP($A238,SETA!$A$2:$BB$840,AC$13,FALSE),"")</f>
        <v/>
      </c>
      <c r="AD238" s="95" t="str">
        <f>IFERROR(VLOOKUP($A238,SETA!$A$2:$BB$840,AD$13,FALSE),"")</f>
        <v/>
      </c>
      <c r="AE238" s="95" t="str">
        <f>IFERROR(VLOOKUP($A238,SETA!$A$2:$BB$840,AE$13,FALSE),"")</f>
        <v/>
      </c>
      <c r="AF238" s="81" t="str">
        <f>IFERROR(VLOOKUP($A238,SETA!$A$2:$BB$840,AF$13,FALSE),"")</f>
        <v/>
      </c>
      <c r="AG238" s="81" t="str">
        <f>IFERROR(VLOOKUP($A238,SETA!$A$2:$BB$840,AG$13,FALSE),"")</f>
        <v/>
      </c>
      <c r="AH238" s="81" t="str">
        <f>IFERROR(VLOOKUP($A238,SETA!$A$2:$BB$840,AH$13,FALSE),"")</f>
        <v/>
      </c>
      <c r="AI238" s="81" t="str">
        <f>IFERROR(VLOOKUP($A238,SETA!$A$2:$BB$840,AI$13,FALSE),"")</f>
        <v/>
      </c>
      <c r="AJ238" s="81" t="str">
        <f>IFERROR(VLOOKUP($A238,SETA!$A$2:$BB$840,AJ$13,FALSE),"")</f>
        <v/>
      </c>
      <c r="AK238" s="81" t="str">
        <f>IFERROR(VLOOKUP($A238,SETA!$A$2:$BB$840,AK$13,FALSE),"")</f>
        <v/>
      </c>
      <c r="AL238" s="81" t="str">
        <f>IFERROR(VLOOKUP($A238,SETA!$A$2:$BB$840,AL$13,FALSE),"")</f>
        <v/>
      </c>
      <c r="AM238" s="81" t="str">
        <f>IFERROR(VLOOKUP($A238,SETA!$A$2:$BB$840,AM$13,FALSE),"")</f>
        <v/>
      </c>
      <c r="AN238" s="81" t="str">
        <f>IFERROR(VLOOKUP($A238,SETA!$A$2:$BB$840,AN$13,FALSE),"")</f>
        <v/>
      </c>
      <c r="AO238" s="81" t="str">
        <f>IFERROR(VLOOKUP($A238,SETA!$A$2:$BB$840,AO$13,FALSE),"")</f>
        <v/>
      </c>
      <c r="AP238" s="81" t="str">
        <f>IFERROR(VLOOKUP($A238,SETA!$A$2:$BB$840,AP$13,FALSE),"")</f>
        <v/>
      </c>
      <c r="AQ238" s="81" t="str">
        <f>IFERROR(VLOOKUP($A238,SETA!$A$2:$BB$840,AQ$13,FALSE),"")</f>
        <v/>
      </c>
      <c r="AR238" s="82" t="str">
        <f>IFERROR(VLOOKUP($A238,SETA!$A$2:$BB$840,AR$13,FALSE),"")</f>
        <v/>
      </c>
      <c r="AS238" s="81" t="str">
        <f>IFERROR(VLOOKUP($A238,SETA!$A$2:$BB$840,AS$13,FALSE),"")</f>
        <v/>
      </c>
      <c r="AW238">
        <f t="shared" si="62"/>
        <v>0</v>
      </c>
    </row>
    <row r="239" spans="2:49" x14ac:dyDescent="0.25">
      <c r="B239" s="81" t="str">
        <f>IFERROR(VLOOKUP($A239,SETA!$A$2:$BB$840,B$13,FALSE),"")</f>
        <v/>
      </c>
      <c r="C239" s="81" t="str">
        <f>IFERROR(VLOOKUP($A239,SETA!$A$2:$BB$840,C$13,FALSE),"")</f>
        <v/>
      </c>
      <c r="D239" s="81" t="str">
        <f>IFERROR(VLOOKUP($A239,SETA!$A$2:$BB$840,D$13,FALSE),"")</f>
        <v/>
      </c>
      <c r="E239" s="131"/>
      <c r="F239" s="132"/>
      <c r="G239" s="132"/>
      <c r="H239" s="133"/>
      <c r="I239" s="133"/>
      <c r="J239" s="118"/>
      <c r="K239" s="121"/>
      <c r="L239" s="122"/>
      <c r="M239" s="122"/>
      <c r="N239" s="67"/>
      <c r="O239" s="67"/>
      <c r="P239" s="117"/>
      <c r="Q239" s="99" t="str">
        <f t="shared" si="63"/>
        <v/>
      </c>
      <c r="R239" s="100" t="str">
        <f t="shared" si="64"/>
        <v/>
      </c>
      <c r="S239" s="100" t="str">
        <f t="shared" si="65"/>
        <v/>
      </c>
      <c r="T239" s="100" t="str">
        <f t="shared" si="66"/>
        <v/>
      </c>
      <c r="U239" s="100" t="str">
        <f t="shared" si="67"/>
        <v/>
      </c>
      <c r="V239" s="101" t="str">
        <f t="shared" si="68"/>
        <v/>
      </c>
      <c r="W239" s="95" t="str">
        <f t="shared" si="56"/>
        <v/>
      </c>
      <c r="X239" s="95" t="str">
        <f t="shared" si="57"/>
        <v/>
      </c>
      <c r="Y239" s="95" t="str">
        <f t="shared" si="58"/>
        <v/>
      </c>
      <c r="Z239" s="95" t="str">
        <f t="shared" si="59"/>
        <v/>
      </c>
      <c r="AA239" s="95" t="str">
        <f t="shared" si="60"/>
        <v/>
      </c>
      <c r="AB239" s="95" t="str">
        <f t="shared" si="61"/>
        <v/>
      </c>
      <c r="AC239" s="95" t="str">
        <f>IFERROR(VLOOKUP($A239,SETA!$A$2:$BB$840,AC$13,FALSE),"")</f>
        <v/>
      </c>
      <c r="AD239" s="95" t="str">
        <f>IFERROR(VLOOKUP($A239,SETA!$A$2:$BB$840,AD$13,FALSE),"")</f>
        <v/>
      </c>
      <c r="AE239" s="95" t="str">
        <f>IFERROR(VLOOKUP($A239,SETA!$A$2:$BB$840,AE$13,FALSE),"")</f>
        <v/>
      </c>
      <c r="AF239" s="81" t="str">
        <f>IFERROR(VLOOKUP($A239,SETA!$A$2:$BB$840,AF$13,FALSE),"")</f>
        <v/>
      </c>
      <c r="AG239" s="81" t="str">
        <f>IFERROR(VLOOKUP($A239,SETA!$A$2:$BB$840,AG$13,FALSE),"")</f>
        <v/>
      </c>
      <c r="AH239" s="81" t="str">
        <f>IFERROR(VLOOKUP($A239,SETA!$A$2:$BB$840,AH$13,FALSE),"")</f>
        <v/>
      </c>
      <c r="AI239" s="81" t="str">
        <f>IFERROR(VLOOKUP($A239,SETA!$A$2:$BB$840,AI$13,FALSE),"")</f>
        <v/>
      </c>
      <c r="AJ239" s="81" t="str">
        <f>IFERROR(VLOOKUP($A239,SETA!$A$2:$BB$840,AJ$13,FALSE),"")</f>
        <v/>
      </c>
      <c r="AK239" s="81" t="str">
        <f>IFERROR(VLOOKUP($A239,SETA!$A$2:$BB$840,AK$13,FALSE),"")</f>
        <v/>
      </c>
      <c r="AL239" s="81" t="str">
        <f>IFERROR(VLOOKUP($A239,SETA!$A$2:$BB$840,AL$13,FALSE),"")</f>
        <v/>
      </c>
      <c r="AM239" s="81" t="str">
        <f>IFERROR(VLOOKUP($A239,SETA!$A$2:$BB$840,AM$13,FALSE),"")</f>
        <v/>
      </c>
      <c r="AN239" s="81" t="str">
        <f>IFERROR(VLOOKUP($A239,SETA!$A$2:$BB$840,AN$13,FALSE),"")</f>
        <v/>
      </c>
      <c r="AO239" s="81" t="str">
        <f>IFERROR(VLOOKUP($A239,SETA!$A$2:$BB$840,AO$13,FALSE),"")</f>
        <v/>
      </c>
      <c r="AP239" s="81" t="str">
        <f>IFERROR(VLOOKUP($A239,SETA!$A$2:$BB$840,AP$13,FALSE),"")</f>
        <v/>
      </c>
      <c r="AQ239" s="81" t="str">
        <f>IFERROR(VLOOKUP($A239,SETA!$A$2:$BB$840,AQ$13,FALSE),"")</f>
        <v/>
      </c>
      <c r="AR239" s="82" t="str">
        <f>IFERROR(VLOOKUP($A239,SETA!$A$2:$BB$840,AR$13,FALSE),"")</f>
        <v/>
      </c>
      <c r="AS239" s="81" t="str">
        <f>IFERROR(VLOOKUP($A239,SETA!$A$2:$BB$840,AS$13,FALSE),"")</f>
        <v/>
      </c>
      <c r="AW239">
        <f t="shared" si="62"/>
        <v>0</v>
      </c>
    </row>
    <row r="240" spans="2:49" x14ac:dyDescent="0.25">
      <c r="B240" s="81" t="str">
        <f>IFERROR(VLOOKUP($A240,SETA!$A$2:$BB$840,B$13,FALSE),"")</f>
        <v/>
      </c>
      <c r="C240" s="81" t="str">
        <f>IFERROR(VLOOKUP($A240,SETA!$A$2:$BB$840,C$13,FALSE),"")</f>
        <v/>
      </c>
      <c r="D240" s="81" t="str">
        <f>IFERROR(VLOOKUP($A240,SETA!$A$2:$BB$840,D$13,FALSE),"")</f>
        <v/>
      </c>
      <c r="E240" s="131"/>
      <c r="F240" s="132"/>
      <c r="G240" s="132"/>
      <c r="H240" s="133"/>
      <c r="I240" s="133"/>
      <c r="J240" s="118"/>
      <c r="K240" s="121"/>
      <c r="L240" s="122"/>
      <c r="M240" s="122"/>
      <c r="N240" s="67"/>
      <c r="O240" s="67"/>
      <c r="P240" s="117"/>
      <c r="Q240" s="99" t="str">
        <f t="shared" si="63"/>
        <v/>
      </c>
      <c r="R240" s="100" t="str">
        <f t="shared" si="64"/>
        <v/>
      </c>
      <c r="S240" s="100" t="str">
        <f t="shared" si="65"/>
        <v/>
      </c>
      <c r="T240" s="100" t="str">
        <f t="shared" si="66"/>
        <v/>
      </c>
      <c r="U240" s="100" t="str">
        <f t="shared" si="67"/>
        <v/>
      </c>
      <c r="V240" s="101" t="str">
        <f t="shared" si="68"/>
        <v/>
      </c>
      <c r="W240" s="95" t="str">
        <f t="shared" si="56"/>
        <v/>
      </c>
      <c r="X240" s="95" t="str">
        <f t="shared" si="57"/>
        <v/>
      </c>
      <c r="Y240" s="95" t="str">
        <f t="shared" si="58"/>
        <v/>
      </c>
      <c r="Z240" s="95" t="str">
        <f t="shared" si="59"/>
        <v/>
      </c>
      <c r="AA240" s="95" t="str">
        <f t="shared" si="60"/>
        <v/>
      </c>
      <c r="AB240" s="95" t="str">
        <f t="shared" si="61"/>
        <v/>
      </c>
      <c r="AC240" s="95" t="str">
        <f>IFERROR(VLOOKUP($A240,SETA!$A$2:$BB$840,AC$13,FALSE),"")</f>
        <v/>
      </c>
      <c r="AD240" s="95" t="str">
        <f>IFERROR(VLOOKUP($A240,SETA!$A$2:$BB$840,AD$13,FALSE),"")</f>
        <v/>
      </c>
      <c r="AE240" s="95" t="str">
        <f>IFERROR(VLOOKUP($A240,SETA!$A$2:$BB$840,AE$13,FALSE),"")</f>
        <v/>
      </c>
      <c r="AF240" s="81" t="str">
        <f>IFERROR(VLOOKUP($A240,SETA!$A$2:$BB$840,AF$13,FALSE),"")</f>
        <v/>
      </c>
      <c r="AG240" s="81" t="str">
        <f>IFERROR(VLOOKUP($A240,SETA!$A$2:$BB$840,AG$13,FALSE),"")</f>
        <v/>
      </c>
      <c r="AH240" s="81" t="str">
        <f>IFERROR(VLOOKUP($A240,SETA!$A$2:$BB$840,AH$13,FALSE),"")</f>
        <v/>
      </c>
      <c r="AI240" s="81" t="str">
        <f>IFERROR(VLOOKUP($A240,SETA!$A$2:$BB$840,AI$13,FALSE),"")</f>
        <v/>
      </c>
      <c r="AJ240" s="81" t="str">
        <f>IFERROR(VLOOKUP($A240,SETA!$A$2:$BB$840,AJ$13,FALSE),"")</f>
        <v/>
      </c>
      <c r="AK240" s="81" t="str">
        <f>IFERROR(VLOOKUP($A240,SETA!$A$2:$BB$840,AK$13,FALSE),"")</f>
        <v/>
      </c>
      <c r="AL240" s="81" t="str">
        <f>IFERROR(VLOOKUP($A240,SETA!$A$2:$BB$840,AL$13,FALSE),"")</f>
        <v/>
      </c>
      <c r="AM240" s="81" t="str">
        <f>IFERROR(VLOOKUP($A240,SETA!$A$2:$BB$840,AM$13,FALSE),"")</f>
        <v/>
      </c>
      <c r="AN240" s="81" t="str">
        <f>IFERROR(VLOOKUP($A240,SETA!$A$2:$BB$840,AN$13,FALSE),"")</f>
        <v/>
      </c>
      <c r="AO240" s="81" t="str">
        <f>IFERROR(VLOOKUP($A240,SETA!$A$2:$BB$840,AO$13,FALSE),"")</f>
        <v/>
      </c>
      <c r="AP240" s="81" t="str">
        <f>IFERROR(VLOOKUP($A240,SETA!$A$2:$BB$840,AP$13,FALSE),"")</f>
        <v/>
      </c>
      <c r="AQ240" s="81" t="str">
        <f>IFERROR(VLOOKUP($A240,SETA!$A$2:$BB$840,AQ$13,FALSE),"")</f>
        <v/>
      </c>
      <c r="AR240" s="82" t="str">
        <f>IFERROR(VLOOKUP($A240,SETA!$A$2:$BB$840,AR$13,FALSE),"")</f>
        <v/>
      </c>
      <c r="AS240" s="81" t="str">
        <f>IFERROR(VLOOKUP($A240,SETA!$A$2:$BB$840,AS$13,FALSE),"")</f>
        <v/>
      </c>
      <c r="AW240">
        <f t="shared" si="62"/>
        <v>0</v>
      </c>
    </row>
    <row r="241" spans="2:49" x14ac:dyDescent="0.25">
      <c r="B241" s="81" t="str">
        <f>IFERROR(VLOOKUP($A241,SETA!$A$2:$BB$840,B$13,FALSE),"")</f>
        <v/>
      </c>
      <c r="C241" s="81" t="str">
        <f>IFERROR(VLOOKUP($A241,SETA!$A$2:$BB$840,C$13,FALSE),"")</f>
        <v/>
      </c>
      <c r="D241" s="81" t="str">
        <f>IFERROR(VLOOKUP($A241,SETA!$A$2:$BB$840,D$13,FALSE),"")</f>
        <v/>
      </c>
      <c r="E241" s="131"/>
      <c r="F241" s="132"/>
      <c r="G241" s="132"/>
      <c r="H241" s="133"/>
      <c r="I241" s="133"/>
      <c r="J241" s="118"/>
      <c r="K241" s="121"/>
      <c r="L241" s="122"/>
      <c r="M241" s="122"/>
      <c r="N241" s="67"/>
      <c r="O241" s="67"/>
      <c r="P241" s="117"/>
      <c r="Q241" s="99" t="str">
        <f t="shared" si="63"/>
        <v/>
      </c>
      <c r="R241" s="100" t="str">
        <f t="shared" si="64"/>
        <v/>
      </c>
      <c r="S241" s="100" t="str">
        <f t="shared" si="65"/>
        <v/>
      </c>
      <c r="T241" s="100" t="str">
        <f t="shared" si="66"/>
        <v/>
      </c>
      <c r="U241" s="100" t="str">
        <f t="shared" si="67"/>
        <v/>
      </c>
      <c r="V241" s="101" t="str">
        <f t="shared" si="68"/>
        <v/>
      </c>
      <c r="W241" s="95" t="str">
        <f t="shared" si="56"/>
        <v/>
      </c>
      <c r="X241" s="95" t="str">
        <f t="shared" si="57"/>
        <v/>
      </c>
      <c r="Y241" s="95" t="str">
        <f t="shared" si="58"/>
        <v/>
      </c>
      <c r="Z241" s="95" t="str">
        <f t="shared" si="59"/>
        <v/>
      </c>
      <c r="AA241" s="95" t="str">
        <f t="shared" si="60"/>
        <v/>
      </c>
      <c r="AB241" s="95" t="str">
        <f t="shared" si="61"/>
        <v/>
      </c>
      <c r="AC241" s="95" t="str">
        <f>IFERROR(VLOOKUP($A241,SETA!$A$2:$BB$840,AC$13,FALSE),"")</f>
        <v/>
      </c>
      <c r="AD241" s="95" t="str">
        <f>IFERROR(VLOOKUP($A241,SETA!$A$2:$BB$840,AD$13,FALSE),"")</f>
        <v/>
      </c>
      <c r="AE241" s="95" t="str">
        <f>IFERROR(VLOOKUP($A241,SETA!$A$2:$BB$840,AE$13,FALSE),"")</f>
        <v/>
      </c>
      <c r="AF241" s="81" t="str">
        <f>IFERROR(VLOOKUP($A241,SETA!$A$2:$BB$840,AF$13,FALSE),"")</f>
        <v/>
      </c>
      <c r="AG241" s="81" t="str">
        <f>IFERROR(VLOOKUP($A241,SETA!$A$2:$BB$840,AG$13,FALSE),"")</f>
        <v/>
      </c>
      <c r="AH241" s="81" t="str">
        <f>IFERROR(VLOOKUP($A241,SETA!$A$2:$BB$840,AH$13,FALSE),"")</f>
        <v/>
      </c>
      <c r="AI241" s="81" t="str">
        <f>IFERROR(VLOOKUP($A241,SETA!$A$2:$BB$840,AI$13,FALSE),"")</f>
        <v/>
      </c>
      <c r="AJ241" s="81" t="str">
        <f>IFERROR(VLOOKUP($A241,SETA!$A$2:$BB$840,AJ$13,FALSE),"")</f>
        <v/>
      </c>
      <c r="AK241" s="81" t="str">
        <f>IFERROR(VLOOKUP($A241,SETA!$A$2:$BB$840,AK$13,FALSE),"")</f>
        <v/>
      </c>
      <c r="AL241" s="81" t="str">
        <f>IFERROR(VLOOKUP($A241,SETA!$A$2:$BB$840,AL$13,FALSE),"")</f>
        <v/>
      </c>
      <c r="AM241" s="81" t="str">
        <f>IFERROR(VLOOKUP($A241,SETA!$A$2:$BB$840,AM$13,FALSE),"")</f>
        <v/>
      </c>
      <c r="AN241" s="81" t="str">
        <f>IFERROR(VLOOKUP($A241,SETA!$A$2:$BB$840,AN$13,FALSE),"")</f>
        <v/>
      </c>
      <c r="AO241" s="81" t="str">
        <f>IFERROR(VLOOKUP($A241,SETA!$A$2:$BB$840,AO$13,FALSE),"")</f>
        <v/>
      </c>
      <c r="AP241" s="81" t="str">
        <f>IFERROR(VLOOKUP($A241,SETA!$A$2:$BB$840,AP$13,FALSE),"")</f>
        <v/>
      </c>
      <c r="AQ241" s="81" t="str">
        <f>IFERROR(VLOOKUP($A241,SETA!$A$2:$BB$840,AQ$13,FALSE),"")</f>
        <v/>
      </c>
      <c r="AR241" s="82" t="str">
        <f>IFERROR(VLOOKUP($A241,SETA!$A$2:$BB$840,AR$13,FALSE),"")</f>
        <v/>
      </c>
      <c r="AS241" s="81" t="str">
        <f>IFERROR(VLOOKUP($A241,SETA!$A$2:$BB$840,AS$13,FALSE),"")</f>
        <v/>
      </c>
      <c r="AW241">
        <f t="shared" si="62"/>
        <v>0</v>
      </c>
    </row>
    <row r="242" spans="2:49" x14ac:dyDescent="0.25">
      <c r="B242" s="81" t="str">
        <f>IFERROR(VLOOKUP($A242,SETA!$A$2:$BB$840,B$13,FALSE),"")</f>
        <v/>
      </c>
      <c r="C242" s="81" t="str">
        <f>IFERROR(VLOOKUP($A242,SETA!$A$2:$BB$840,C$13,FALSE),"")</f>
        <v/>
      </c>
      <c r="D242" s="81" t="str">
        <f>IFERROR(VLOOKUP($A242,SETA!$A$2:$BB$840,D$13,FALSE),"")</f>
        <v/>
      </c>
      <c r="E242" s="131"/>
      <c r="F242" s="132"/>
      <c r="G242" s="132"/>
      <c r="H242" s="133"/>
      <c r="I242" s="133"/>
      <c r="J242" s="118"/>
      <c r="K242" s="121"/>
      <c r="L242" s="122"/>
      <c r="M242" s="122"/>
      <c r="N242" s="67"/>
      <c r="O242" s="67"/>
      <c r="P242" s="117"/>
      <c r="Q242" s="99" t="str">
        <f t="shared" si="63"/>
        <v/>
      </c>
      <c r="R242" s="100" t="str">
        <f t="shared" si="64"/>
        <v/>
      </c>
      <c r="S242" s="100" t="str">
        <f t="shared" si="65"/>
        <v/>
      </c>
      <c r="T242" s="100" t="str">
        <f t="shared" si="66"/>
        <v/>
      </c>
      <c r="U242" s="100" t="str">
        <f t="shared" si="67"/>
        <v/>
      </c>
      <c r="V242" s="101" t="str">
        <f t="shared" si="68"/>
        <v/>
      </c>
      <c r="W242" s="95" t="str">
        <f t="shared" si="56"/>
        <v/>
      </c>
      <c r="X242" s="95" t="str">
        <f t="shared" si="57"/>
        <v/>
      </c>
      <c r="Y242" s="95" t="str">
        <f t="shared" si="58"/>
        <v/>
      </c>
      <c r="Z242" s="95" t="str">
        <f t="shared" si="59"/>
        <v/>
      </c>
      <c r="AA242" s="95" t="str">
        <f t="shared" si="60"/>
        <v/>
      </c>
      <c r="AB242" s="95" t="str">
        <f t="shared" si="61"/>
        <v/>
      </c>
      <c r="AC242" s="95" t="str">
        <f>IFERROR(VLOOKUP($A242,SETA!$A$2:$BB$840,AC$13,FALSE),"")</f>
        <v/>
      </c>
      <c r="AD242" s="95" t="str">
        <f>IFERROR(VLOOKUP($A242,SETA!$A$2:$BB$840,AD$13,FALSE),"")</f>
        <v/>
      </c>
      <c r="AE242" s="95" t="str">
        <f>IFERROR(VLOOKUP($A242,SETA!$A$2:$BB$840,AE$13,FALSE),"")</f>
        <v/>
      </c>
      <c r="AF242" s="81" t="str">
        <f>IFERROR(VLOOKUP($A242,SETA!$A$2:$BB$840,AF$13,FALSE),"")</f>
        <v/>
      </c>
      <c r="AG242" s="81" t="str">
        <f>IFERROR(VLOOKUP($A242,SETA!$A$2:$BB$840,AG$13,FALSE),"")</f>
        <v/>
      </c>
      <c r="AH242" s="81" t="str">
        <f>IFERROR(VLOOKUP($A242,SETA!$A$2:$BB$840,AH$13,FALSE),"")</f>
        <v/>
      </c>
      <c r="AI242" s="81" t="str">
        <f>IFERROR(VLOOKUP($A242,SETA!$A$2:$BB$840,AI$13,FALSE),"")</f>
        <v/>
      </c>
      <c r="AJ242" s="81" t="str">
        <f>IFERROR(VLOOKUP($A242,SETA!$A$2:$BB$840,AJ$13,FALSE),"")</f>
        <v/>
      </c>
      <c r="AK242" s="81" t="str">
        <f>IFERROR(VLOOKUP($A242,SETA!$A$2:$BB$840,AK$13,FALSE),"")</f>
        <v/>
      </c>
      <c r="AL242" s="81" t="str">
        <f>IFERROR(VLOOKUP($A242,SETA!$A$2:$BB$840,AL$13,FALSE),"")</f>
        <v/>
      </c>
      <c r="AM242" s="81" t="str">
        <f>IFERROR(VLOOKUP($A242,SETA!$A$2:$BB$840,AM$13,FALSE),"")</f>
        <v/>
      </c>
      <c r="AN242" s="81" t="str">
        <f>IFERROR(VLOOKUP($A242,SETA!$A$2:$BB$840,AN$13,FALSE),"")</f>
        <v/>
      </c>
      <c r="AO242" s="81" t="str">
        <f>IFERROR(VLOOKUP($A242,SETA!$A$2:$BB$840,AO$13,FALSE),"")</f>
        <v/>
      </c>
      <c r="AP242" s="81" t="str">
        <f>IFERROR(VLOOKUP($A242,SETA!$A$2:$BB$840,AP$13,FALSE),"")</f>
        <v/>
      </c>
      <c r="AQ242" s="81" t="str">
        <f>IFERROR(VLOOKUP($A242,SETA!$A$2:$BB$840,AQ$13,FALSE),"")</f>
        <v/>
      </c>
      <c r="AR242" s="82" t="str">
        <f>IFERROR(VLOOKUP($A242,SETA!$A$2:$BB$840,AR$13,FALSE),"")</f>
        <v/>
      </c>
      <c r="AS242" s="81" t="str">
        <f>IFERROR(VLOOKUP($A242,SETA!$A$2:$BB$840,AS$13,FALSE),"")</f>
        <v/>
      </c>
      <c r="AW242">
        <f t="shared" si="62"/>
        <v>0</v>
      </c>
    </row>
    <row r="243" spans="2:49" x14ac:dyDescent="0.25">
      <c r="B243" s="81" t="str">
        <f>IFERROR(VLOOKUP($A243,SETA!$A$2:$BB$840,B$13,FALSE),"")</f>
        <v/>
      </c>
      <c r="C243" s="81" t="str">
        <f>IFERROR(VLOOKUP($A243,SETA!$A$2:$BB$840,C$13,FALSE),"")</f>
        <v/>
      </c>
      <c r="D243" s="81" t="str">
        <f>IFERROR(VLOOKUP($A243,SETA!$A$2:$BB$840,D$13,FALSE),"")</f>
        <v/>
      </c>
      <c r="E243" s="131"/>
      <c r="F243" s="132"/>
      <c r="G243" s="132"/>
      <c r="H243" s="133"/>
      <c r="I243" s="133"/>
      <c r="J243" s="118"/>
      <c r="K243" s="121"/>
      <c r="L243" s="122"/>
      <c r="M243" s="122"/>
      <c r="N243" s="67"/>
      <c r="O243" s="67"/>
      <c r="P243" s="117"/>
      <c r="Q243" s="99" t="str">
        <f t="shared" si="63"/>
        <v/>
      </c>
      <c r="R243" s="100" t="str">
        <f t="shared" si="64"/>
        <v/>
      </c>
      <c r="S243" s="100" t="str">
        <f t="shared" si="65"/>
        <v/>
      </c>
      <c r="T243" s="100" t="str">
        <f t="shared" si="66"/>
        <v/>
      </c>
      <c r="U243" s="100" t="str">
        <f t="shared" si="67"/>
        <v/>
      </c>
      <c r="V243" s="101" t="str">
        <f t="shared" si="68"/>
        <v/>
      </c>
      <c r="W243" s="95" t="str">
        <f t="shared" si="56"/>
        <v/>
      </c>
      <c r="X243" s="95" t="str">
        <f t="shared" si="57"/>
        <v/>
      </c>
      <c r="Y243" s="95" t="str">
        <f t="shared" si="58"/>
        <v/>
      </c>
      <c r="Z243" s="95" t="str">
        <f t="shared" si="59"/>
        <v/>
      </c>
      <c r="AA243" s="95" t="str">
        <f t="shared" si="60"/>
        <v/>
      </c>
      <c r="AB243" s="95" t="str">
        <f t="shared" si="61"/>
        <v/>
      </c>
      <c r="AC243" s="95" t="str">
        <f>IFERROR(VLOOKUP($A243,SETA!$A$2:$BB$840,AC$13,FALSE),"")</f>
        <v/>
      </c>
      <c r="AD243" s="95" t="str">
        <f>IFERROR(VLOOKUP($A243,SETA!$A$2:$BB$840,AD$13,FALSE),"")</f>
        <v/>
      </c>
      <c r="AE243" s="95" t="str">
        <f>IFERROR(VLOOKUP($A243,SETA!$A$2:$BB$840,AE$13,FALSE),"")</f>
        <v/>
      </c>
      <c r="AF243" s="81" t="str">
        <f>IFERROR(VLOOKUP($A243,SETA!$A$2:$BB$840,AF$13,FALSE),"")</f>
        <v/>
      </c>
      <c r="AG243" s="81" t="str">
        <f>IFERROR(VLOOKUP($A243,SETA!$A$2:$BB$840,AG$13,FALSE),"")</f>
        <v/>
      </c>
      <c r="AH243" s="81" t="str">
        <f>IFERROR(VLOOKUP($A243,SETA!$A$2:$BB$840,AH$13,FALSE),"")</f>
        <v/>
      </c>
      <c r="AI243" s="81" t="str">
        <f>IFERROR(VLOOKUP($A243,SETA!$A$2:$BB$840,AI$13,FALSE),"")</f>
        <v/>
      </c>
      <c r="AJ243" s="81" t="str">
        <f>IFERROR(VLOOKUP($A243,SETA!$A$2:$BB$840,AJ$13,FALSE),"")</f>
        <v/>
      </c>
      <c r="AK243" s="81" t="str">
        <f>IFERROR(VLOOKUP($A243,SETA!$A$2:$BB$840,AK$13,FALSE),"")</f>
        <v/>
      </c>
      <c r="AL243" s="81" t="str">
        <f>IFERROR(VLOOKUP($A243,SETA!$A$2:$BB$840,AL$13,FALSE),"")</f>
        <v/>
      </c>
      <c r="AM243" s="81" t="str">
        <f>IFERROR(VLOOKUP($A243,SETA!$A$2:$BB$840,AM$13,FALSE),"")</f>
        <v/>
      </c>
      <c r="AN243" s="81" t="str">
        <f>IFERROR(VLOOKUP($A243,SETA!$A$2:$BB$840,AN$13,FALSE),"")</f>
        <v/>
      </c>
      <c r="AO243" s="81" t="str">
        <f>IFERROR(VLOOKUP($A243,SETA!$A$2:$BB$840,AO$13,FALSE),"")</f>
        <v/>
      </c>
      <c r="AP243" s="81" t="str">
        <f>IFERROR(VLOOKUP($A243,SETA!$A$2:$BB$840,AP$13,FALSE),"")</f>
        <v/>
      </c>
      <c r="AQ243" s="81" t="str">
        <f>IFERROR(VLOOKUP($A243,SETA!$A$2:$BB$840,AQ$13,FALSE),"")</f>
        <v/>
      </c>
      <c r="AR243" s="82" t="str">
        <f>IFERROR(VLOOKUP($A243,SETA!$A$2:$BB$840,AR$13,FALSE),"")</f>
        <v/>
      </c>
      <c r="AS243" s="81" t="str">
        <f>IFERROR(VLOOKUP($A243,SETA!$A$2:$BB$840,AS$13,FALSE),"")</f>
        <v/>
      </c>
      <c r="AW243">
        <f t="shared" si="62"/>
        <v>0</v>
      </c>
    </row>
    <row r="244" spans="2:49" x14ac:dyDescent="0.25">
      <c r="B244" s="81" t="str">
        <f>IFERROR(VLOOKUP($A244,SETA!$A$2:$BB$840,B$13,FALSE),"")</f>
        <v/>
      </c>
      <c r="C244" s="81" t="str">
        <f>IFERROR(VLOOKUP($A244,SETA!$A$2:$BB$840,C$13,FALSE),"")</f>
        <v/>
      </c>
      <c r="D244" s="81" t="str">
        <f>IFERROR(VLOOKUP($A244,SETA!$A$2:$BB$840,D$13,FALSE),"")</f>
        <v/>
      </c>
      <c r="E244" s="131"/>
      <c r="F244" s="132"/>
      <c r="G244" s="132"/>
      <c r="H244" s="133"/>
      <c r="I244" s="133"/>
      <c r="J244" s="118"/>
      <c r="K244" s="121"/>
      <c r="L244" s="122"/>
      <c r="M244" s="122"/>
      <c r="N244" s="67"/>
      <c r="O244" s="67"/>
      <c r="P244" s="117"/>
      <c r="Q244" s="99" t="str">
        <f t="shared" si="63"/>
        <v/>
      </c>
      <c r="R244" s="100" t="str">
        <f t="shared" si="64"/>
        <v/>
      </c>
      <c r="S244" s="100" t="str">
        <f t="shared" si="65"/>
        <v/>
      </c>
      <c r="T244" s="100" t="str">
        <f t="shared" si="66"/>
        <v/>
      </c>
      <c r="U244" s="100" t="str">
        <f t="shared" si="67"/>
        <v/>
      </c>
      <c r="V244" s="101" t="str">
        <f t="shared" si="68"/>
        <v/>
      </c>
      <c r="W244" s="95" t="str">
        <f t="shared" si="56"/>
        <v/>
      </c>
      <c r="X244" s="95" t="str">
        <f t="shared" si="57"/>
        <v/>
      </c>
      <c r="Y244" s="95" t="str">
        <f t="shared" si="58"/>
        <v/>
      </c>
      <c r="Z244" s="95" t="str">
        <f t="shared" si="59"/>
        <v/>
      </c>
      <c r="AA244" s="95" t="str">
        <f t="shared" si="60"/>
        <v/>
      </c>
      <c r="AB244" s="95" t="str">
        <f t="shared" si="61"/>
        <v/>
      </c>
      <c r="AC244" s="95" t="str">
        <f>IFERROR(VLOOKUP($A244,SETA!$A$2:$BB$840,AC$13,FALSE),"")</f>
        <v/>
      </c>
      <c r="AD244" s="95" t="str">
        <f>IFERROR(VLOOKUP($A244,SETA!$A$2:$BB$840,AD$13,FALSE),"")</f>
        <v/>
      </c>
      <c r="AE244" s="95" t="str">
        <f>IFERROR(VLOOKUP($A244,SETA!$A$2:$BB$840,AE$13,FALSE),"")</f>
        <v/>
      </c>
      <c r="AF244" s="81" t="str">
        <f>IFERROR(VLOOKUP($A244,SETA!$A$2:$BB$840,AF$13,FALSE),"")</f>
        <v/>
      </c>
      <c r="AG244" s="81" t="str">
        <f>IFERROR(VLOOKUP($A244,SETA!$A$2:$BB$840,AG$13,FALSE),"")</f>
        <v/>
      </c>
      <c r="AH244" s="81" t="str">
        <f>IFERROR(VLOOKUP($A244,SETA!$A$2:$BB$840,AH$13,FALSE),"")</f>
        <v/>
      </c>
      <c r="AI244" s="81" t="str">
        <f>IFERROR(VLOOKUP($A244,SETA!$A$2:$BB$840,AI$13,FALSE),"")</f>
        <v/>
      </c>
      <c r="AJ244" s="81" t="str">
        <f>IFERROR(VLOOKUP($A244,SETA!$A$2:$BB$840,AJ$13,FALSE),"")</f>
        <v/>
      </c>
      <c r="AK244" s="81" t="str">
        <f>IFERROR(VLOOKUP($A244,SETA!$A$2:$BB$840,AK$13,FALSE),"")</f>
        <v/>
      </c>
      <c r="AL244" s="81" t="str">
        <f>IFERROR(VLOOKUP($A244,SETA!$A$2:$BB$840,AL$13,FALSE),"")</f>
        <v/>
      </c>
      <c r="AM244" s="81" t="str">
        <f>IFERROR(VLOOKUP($A244,SETA!$A$2:$BB$840,AM$13,FALSE),"")</f>
        <v/>
      </c>
      <c r="AN244" s="81" t="str">
        <f>IFERROR(VLOOKUP($A244,SETA!$A$2:$BB$840,AN$13,FALSE),"")</f>
        <v/>
      </c>
      <c r="AO244" s="81" t="str">
        <f>IFERROR(VLOOKUP($A244,SETA!$A$2:$BB$840,AO$13,FALSE),"")</f>
        <v/>
      </c>
      <c r="AP244" s="81" t="str">
        <f>IFERROR(VLOOKUP($A244,SETA!$A$2:$BB$840,AP$13,FALSE),"")</f>
        <v/>
      </c>
      <c r="AQ244" s="81" t="str">
        <f>IFERROR(VLOOKUP($A244,SETA!$A$2:$BB$840,AQ$13,FALSE),"")</f>
        <v/>
      </c>
      <c r="AR244" s="82" t="str">
        <f>IFERROR(VLOOKUP($A244,SETA!$A$2:$BB$840,AR$13,FALSE),"")</f>
        <v/>
      </c>
      <c r="AS244" s="81" t="str">
        <f>IFERROR(VLOOKUP($A244,SETA!$A$2:$BB$840,AS$13,FALSE),"")</f>
        <v/>
      </c>
      <c r="AW244">
        <f t="shared" si="62"/>
        <v>0</v>
      </c>
    </row>
    <row r="245" spans="2:49" x14ac:dyDescent="0.25">
      <c r="B245" s="81" t="str">
        <f>IFERROR(VLOOKUP($A245,SETA!$A$2:$BB$840,B$13,FALSE),"")</f>
        <v/>
      </c>
      <c r="C245" s="81" t="str">
        <f>IFERROR(VLOOKUP($A245,SETA!$A$2:$BB$840,C$13,FALSE),"")</f>
        <v/>
      </c>
      <c r="D245" s="81" t="str">
        <f>IFERROR(VLOOKUP($A245,SETA!$A$2:$BB$840,D$13,FALSE),"")</f>
        <v/>
      </c>
      <c r="E245" s="131"/>
      <c r="F245" s="132"/>
      <c r="G245" s="132"/>
      <c r="H245" s="133"/>
      <c r="I245" s="133"/>
      <c r="J245" s="118"/>
      <c r="K245" s="121"/>
      <c r="L245" s="122"/>
      <c r="M245" s="122"/>
      <c r="N245" s="67"/>
      <c r="O245" s="67"/>
      <c r="P245" s="117"/>
      <c r="Q245" s="99" t="str">
        <f t="shared" si="63"/>
        <v/>
      </c>
      <c r="R245" s="100" t="str">
        <f t="shared" si="64"/>
        <v/>
      </c>
      <c r="S245" s="100" t="str">
        <f t="shared" si="65"/>
        <v/>
      </c>
      <c r="T245" s="100" t="str">
        <f t="shared" si="66"/>
        <v/>
      </c>
      <c r="U245" s="100" t="str">
        <f t="shared" si="67"/>
        <v/>
      </c>
      <c r="V245" s="101" t="str">
        <f t="shared" si="68"/>
        <v/>
      </c>
      <c r="W245" s="95" t="str">
        <f t="shared" si="56"/>
        <v/>
      </c>
      <c r="X245" s="95" t="str">
        <f t="shared" si="57"/>
        <v/>
      </c>
      <c r="Y245" s="95" t="str">
        <f t="shared" si="58"/>
        <v/>
      </c>
      <c r="Z245" s="95" t="str">
        <f t="shared" si="59"/>
        <v/>
      </c>
      <c r="AA245" s="95" t="str">
        <f t="shared" si="60"/>
        <v/>
      </c>
      <c r="AB245" s="95" t="str">
        <f t="shared" si="61"/>
        <v/>
      </c>
      <c r="AC245" s="95" t="str">
        <f>IFERROR(VLOOKUP($A245,SETA!$A$2:$BB$840,AC$13,FALSE),"")</f>
        <v/>
      </c>
      <c r="AD245" s="95" t="str">
        <f>IFERROR(VLOOKUP($A245,SETA!$A$2:$BB$840,AD$13,FALSE),"")</f>
        <v/>
      </c>
      <c r="AE245" s="95" t="str">
        <f>IFERROR(VLOOKUP($A245,SETA!$A$2:$BB$840,AE$13,FALSE),"")</f>
        <v/>
      </c>
      <c r="AF245" s="81" t="str">
        <f>IFERROR(VLOOKUP($A245,SETA!$A$2:$BB$840,AF$13,FALSE),"")</f>
        <v/>
      </c>
      <c r="AG245" s="81" t="str">
        <f>IFERROR(VLOOKUP($A245,SETA!$A$2:$BB$840,AG$13,FALSE),"")</f>
        <v/>
      </c>
      <c r="AH245" s="81" t="str">
        <f>IFERROR(VLOOKUP($A245,SETA!$A$2:$BB$840,AH$13,FALSE),"")</f>
        <v/>
      </c>
      <c r="AI245" s="81" t="str">
        <f>IFERROR(VLOOKUP($A245,SETA!$A$2:$BB$840,AI$13,FALSE),"")</f>
        <v/>
      </c>
      <c r="AJ245" s="81" t="str">
        <f>IFERROR(VLOOKUP($A245,SETA!$A$2:$BB$840,AJ$13,FALSE),"")</f>
        <v/>
      </c>
      <c r="AK245" s="81" t="str">
        <f>IFERROR(VLOOKUP($A245,SETA!$A$2:$BB$840,AK$13,FALSE),"")</f>
        <v/>
      </c>
      <c r="AL245" s="81" t="str">
        <f>IFERROR(VLOOKUP($A245,SETA!$A$2:$BB$840,AL$13,FALSE),"")</f>
        <v/>
      </c>
      <c r="AM245" s="81" t="str">
        <f>IFERROR(VLOOKUP($A245,SETA!$A$2:$BB$840,AM$13,FALSE),"")</f>
        <v/>
      </c>
      <c r="AN245" s="81" t="str">
        <f>IFERROR(VLOOKUP($A245,SETA!$A$2:$BB$840,AN$13,FALSE),"")</f>
        <v/>
      </c>
      <c r="AO245" s="81" t="str">
        <f>IFERROR(VLOOKUP($A245,SETA!$A$2:$BB$840,AO$13,FALSE),"")</f>
        <v/>
      </c>
      <c r="AP245" s="81" t="str">
        <f>IFERROR(VLOOKUP($A245,SETA!$A$2:$BB$840,AP$13,FALSE),"")</f>
        <v/>
      </c>
      <c r="AQ245" s="81" t="str">
        <f>IFERROR(VLOOKUP($A245,SETA!$A$2:$BB$840,AQ$13,FALSE),"")</f>
        <v/>
      </c>
      <c r="AR245" s="82" t="str">
        <f>IFERROR(VLOOKUP($A245,SETA!$A$2:$BB$840,AR$13,FALSE),"")</f>
        <v/>
      </c>
      <c r="AS245" s="81" t="str">
        <f>IFERROR(VLOOKUP($A245,SETA!$A$2:$BB$840,AS$13,FALSE),"")</f>
        <v/>
      </c>
      <c r="AW245">
        <f t="shared" si="62"/>
        <v>0</v>
      </c>
    </row>
    <row r="246" spans="2:49" x14ac:dyDescent="0.25">
      <c r="B246" s="81" t="str">
        <f>IFERROR(VLOOKUP($A246,SETA!$A$2:$BB$840,B$13,FALSE),"")</f>
        <v/>
      </c>
      <c r="C246" s="81" t="str">
        <f>IFERROR(VLOOKUP($A246,SETA!$A$2:$BB$840,C$13,FALSE),"")</f>
        <v/>
      </c>
      <c r="D246" s="81" t="str">
        <f>IFERROR(VLOOKUP($A246,SETA!$A$2:$BB$840,D$13,FALSE),"")</f>
        <v/>
      </c>
      <c r="E246" s="131"/>
      <c r="F246" s="132"/>
      <c r="G246" s="132"/>
      <c r="H246" s="133"/>
      <c r="I246" s="133"/>
      <c r="J246" s="118"/>
      <c r="K246" s="121"/>
      <c r="L246" s="122"/>
      <c r="M246" s="122"/>
      <c r="N246" s="67"/>
      <c r="O246" s="67"/>
      <c r="P246" s="117"/>
      <c r="Q246" s="99" t="str">
        <f t="shared" si="63"/>
        <v/>
      </c>
      <c r="R246" s="100" t="str">
        <f t="shared" si="64"/>
        <v/>
      </c>
      <c r="S246" s="100" t="str">
        <f t="shared" si="65"/>
        <v/>
      </c>
      <c r="T246" s="100" t="str">
        <f t="shared" si="66"/>
        <v/>
      </c>
      <c r="U246" s="100" t="str">
        <f t="shared" si="67"/>
        <v/>
      </c>
      <c r="V246" s="101" t="str">
        <f t="shared" si="68"/>
        <v/>
      </c>
      <c r="W246" s="95" t="str">
        <f t="shared" si="56"/>
        <v/>
      </c>
      <c r="X246" s="95" t="str">
        <f t="shared" si="57"/>
        <v/>
      </c>
      <c r="Y246" s="95" t="str">
        <f t="shared" si="58"/>
        <v/>
      </c>
      <c r="Z246" s="95" t="str">
        <f t="shared" si="59"/>
        <v/>
      </c>
      <c r="AA246" s="95" t="str">
        <f t="shared" si="60"/>
        <v/>
      </c>
      <c r="AB246" s="95" t="str">
        <f t="shared" si="61"/>
        <v/>
      </c>
      <c r="AC246" s="95" t="str">
        <f>IFERROR(VLOOKUP($A246,SETA!$A$2:$BB$840,AC$13,FALSE),"")</f>
        <v/>
      </c>
      <c r="AD246" s="95" t="str">
        <f>IFERROR(VLOOKUP($A246,SETA!$A$2:$BB$840,AD$13,FALSE),"")</f>
        <v/>
      </c>
      <c r="AE246" s="95" t="str">
        <f>IFERROR(VLOOKUP($A246,SETA!$A$2:$BB$840,AE$13,FALSE),"")</f>
        <v/>
      </c>
      <c r="AF246" s="81" t="str">
        <f>IFERROR(VLOOKUP($A246,SETA!$A$2:$BB$840,AF$13,FALSE),"")</f>
        <v/>
      </c>
      <c r="AG246" s="81" t="str">
        <f>IFERROR(VLOOKUP($A246,SETA!$A$2:$BB$840,AG$13,FALSE),"")</f>
        <v/>
      </c>
      <c r="AH246" s="81" t="str">
        <f>IFERROR(VLOOKUP($A246,SETA!$A$2:$BB$840,AH$13,FALSE),"")</f>
        <v/>
      </c>
      <c r="AI246" s="81" t="str">
        <f>IFERROR(VLOOKUP($A246,SETA!$A$2:$BB$840,AI$13,FALSE),"")</f>
        <v/>
      </c>
      <c r="AJ246" s="81" t="str">
        <f>IFERROR(VLOOKUP($A246,SETA!$A$2:$BB$840,AJ$13,FALSE),"")</f>
        <v/>
      </c>
      <c r="AK246" s="81" t="str">
        <f>IFERROR(VLOOKUP($A246,SETA!$A$2:$BB$840,AK$13,FALSE),"")</f>
        <v/>
      </c>
      <c r="AL246" s="81" t="str">
        <f>IFERROR(VLOOKUP($A246,SETA!$A$2:$BB$840,AL$13,FALSE),"")</f>
        <v/>
      </c>
      <c r="AM246" s="81" t="str">
        <f>IFERROR(VLOOKUP($A246,SETA!$A$2:$BB$840,AM$13,FALSE),"")</f>
        <v/>
      </c>
      <c r="AN246" s="81" t="str">
        <f>IFERROR(VLOOKUP($A246,SETA!$A$2:$BB$840,AN$13,FALSE),"")</f>
        <v/>
      </c>
      <c r="AO246" s="81" t="str">
        <f>IFERROR(VLOOKUP($A246,SETA!$A$2:$BB$840,AO$13,FALSE),"")</f>
        <v/>
      </c>
      <c r="AP246" s="81" t="str">
        <f>IFERROR(VLOOKUP($A246,SETA!$A$2:$BB$840,AP$13,FALSE),"")</f>
        <v/>
      </c>
      <c r="AQ246" s="81" t="str">
        <f>IFERROR(VLOOKUP($A246,SETA!$A$2:$BB$840,AQ$13,FALSE),"")</f>
        <v/>
      </c>
      <c r="AR246" s="82" t="str">
        <f>IFERROR(VLOOKUP($A246,SETA!$A$2:$BB$840,AR$13,FALSE),"")</f>
        <v/>
      </c>
      <c r="AS246" s="81" t="str">
        <f>IFERROR(VLOOKUP($A246,SETA!$A$2:$BB$840,AS$13,FALSE),"")</f>
        <v/>
      </c>
      <c r="AW246">
        <f t="shared" si="62"/>
        <v>0</v>
      </c>
    </row>
    <row r="247" spans="2:49" x14ac:dyDescent="0.25">
      <c r="B247" s="81" t="str">
        <f>IFERROR(VLOOKUP($A247,SETA!$A$2:$BB$840,B$13,FALSE),"")</f>
        <v/>
      </c>
      <c r="C247" s="81" t="str">
        <f>IFERROR(VLOOKUP($A247,SETA!$A$2:$BB$840,C$13,FALSE),"")</f>
        <v/>
      </c>
      <c r="D247" s="81" t="str">
        <f>IFERROR(VLOOKUP($A247,SETA!$A$2:$BB$840,D$13,FALSE),"")</f>
        <v/>
      </c>
      <c r="E247" s="131"/>
      <c r="F247" s="132"/>
      <c r="G247" s="132"/>
      <c r="H247" s="133"/>
      <c r="I247" s="133"/>
      <c r="J247" s="118"/>
      <c r="K247" s="121"/>
      <c r="L247" s="122"/>
      <c r="M247" s="122"/>
      <c r="N247" s="67"/>
      <c r="O247" s="67"/>
      <c r="P247" s="117"/>
      <c r="Q247" s="99" t="str">
        <f t="shared" si="63"/>
        <v/>
      </c>
      <c r="R247" s="100" t="str">
        <f t="shared" si="64"/>
        <v/>
      </c>
      <c r="S247" s="100" t="str">
        <f t="shared" si="65"/>
        <v/>
      </c>
      <c r="T247" s="100" t="str">
        <f t="shared" si="66"/>
        <v/>
      </c>
      <c r="U247" s="100" t="str">
        <f t="shared" si="67"/>
        <v/>
      </c>
      <c r="V247" s="101" t="str">
        <f t="shared" si="68"/>
        <v/>
      </c>
      <c r="W247" s="95" t="str">
        <f t="shared" si="56"/>
        <v/>
      </c>
      <c r="X247" s="95" t="str">
        <f t="shared" si="57"/>
        <v/>
      </c>
      <c r="Y247" s="95" t="str">
        <f t="shared" si="58"/>
        <v/>
      </c>
      <c r="Z247" s="95" t="str">
        <f t="shared" si="59"/>
        <v/>
      </c>
      <c r="AA247" s="95" t="str">
        <f t="shared" si="60"/>
        <v/>
      </c>
      <c r="AB247" s="95" t="str">
        <f t="shared" si="61"/>
        <v/>
      </c>
      <c r="AC247" s="95" t="str">
        <f>IFERROR(VLOOKUP($A247,SETA!$A$2:$BB$840,AC$13,FALSE),"")</f>
        <v/>
      </c>
      <c r="AD247" s="95" t="str">
        <f>IFERROR(VLOOKUP($A247,SETA!$A$2:$BB$840,AD$13,FALSE),"")</f>
        <v/>
      </c>
      <c r="AE247" s="95" t="str">
        <f>IFERROR(VLOOKUP($A247,SETA!$A$2:$BB$840,AE$13,FALSE),"")</f>
        <v/>
      </c>
      <c r="AF247" s="81" t="str">
        <f>IFERROR(VLOOKUP($A247,SETA!$A$2:$BB$840,AF$13,FALSE),"")</f>
        <v/>
      </c>
      <c r="AG247" s="81" t="str">
        <f>IFERROR(VLOOKUP($A247,SETA!$A$2:$BB$840,AG$13,FALSE),"")</f>
        <v/>
      </c>
      <c r="AH247" s="81" t="str">
        <f>IFERROR(VLOOKUP($A247,SETA!$A$2:$BB$840,AH$13,FALSE),"")</f>
        <v/>
      </c>
      <c r="AI247" s="81" t="str">
        <f>IFERROR(VLOOKUP($A247,SETA!$A$2:$BB$840,AI$13,FALSE),"")</f>
        <v/>
      </c>
      <c r="AJ247" s="81" t="str">
        <f>IFERROR(VLOOKUP($A247,SETA!$A$2:$BB$840,AJ$13,FALSE),"")</f>
        <v/>
      </c>
      <c r="AK247" s="81" t="str">
        <f>IFERROR(VLOOKUP($A247,SETA!$A$2:$BB$840,AK$13,FALSE),"")</f>
        <v/>
      </c>
      <c r="AL247" s="81" t="str">
        <f>IFERROR(VLOOKUP($A247,SETA!$A$2:$BB$840,AL$13,FALSE),"")</f>
        <v/>
      </c>
      <c r="AM247" s="81" t="str">
        <f>IFERROR(VLOOKUP($A247,SETA!$A$2:$BB$840,AM$13,FALSE),"")</f>
        <v/>
      </c>
      <c r="AN247" s="81" t="str">
        <f>IFERROR(VLOOKUP($A247,SETA!$A$2:$BB$840,AN$13,FALSE),"")</f>
        <v/>
      </c>
      <c r="AO247" s="81" t="str">
        <f>IFERROR(VLOOKUP($A247,SETA!$A$2:$BB$840,AO$13,FALSE),"")</f>
        <v/>
      </c>
      <c r="AP247" s="81" t="str">
        <f>IFERROR(VLOOKUP($A247,SETA!$A$2:$BB$840,AP$13,FALSE),"")</f>
        <v/>
      </c>
      <c r="AQ247" s="81" t="str">
        <f>IFERROR(VLOOKUP($A247,SETA!$A$2:$BB$840,AQ$13,FALSE),"")</f>
        <v/>
      </c>
      <c r="AR247" s="82" t="str">
        <f>IFERROR(VLOOKUP($A247,SETA!$A$2:$BB$840,AR$13,FALSE),"")</f>
        <v/>
      </c>
      <c r="AS247" s="81" t="str">
        <f>IFERROR(VLOOKUP($A247,SETA!$A$2:$BB$840,AS$13,FALSE),"")</f>
        <v/>
      </c>
      <c r="AW247">
        <f t="shared" si="62"/>
        <v>0</v>
      </c>
    </row>
    <row r="248" spans="2:49" x14ac:dyDescent="0.25">
      <c r="B248" s="81" t="str">
        <f>IFERROR(VLOOKUP($A248,SETA!$A$2:$BB$840,B$13,FALSE),"")</f>
        <v/>
      </c>
      <c r="C248" s="81" t="str">
        <f>IFERROR(VLOOKUP($A248,SETA!$A$2:$BB$840,C$13,FALSE),"")</f>
        <v/>
      </c>
      <c r="D248" s="81" t="str">
        <f>IFERROR(VLOOKUP($A248,SETA!$A$2:$BB$840,D$13,FALSE),"")</f>
        <v/>
      </c>
      <c r="E248" s="131"/>
      <c r="F248" s="132"/>
      <c r="G248" s="132"/>
      <c r="H248" s="133"/>
      <c r="I248" s="133"/>
      <c r="J248" s="118"/>
      <c r="K248" s="121"/>
      <c r="L248" s="122"/>
      <c r="M248" s="122"/>
      <c r="N248" s="67"/>
      <c r="O248" s="67"/>
      <c r="P248" s="117"/>
      <c r="Q248" s="99" t="str">
        <f t="shared" si="63"/>
        <v/>
      </c>
      <c r="R248" s="100" t="str">
        <f t="shared" si="64"/>
        <v/>
      </c>
      <c r="S248" s="100" t="str">
        <f t="shared" si="65"/>
        <v/>
      </c>
      <c r="T248" s="100" t="str">
        <f t="shared" si="66"/>
        <v/>
      </c>
      <c r="U248" s="100" t="str">
        <f t="shared" si="67"/>
        <v/>
      </c>
      <c r="V248" s="101" t="str">
        <f t="shared" si="68"/>
        <v/>
      </c>
      <c r="W248" s="95" t="str">
        <f t="shared" si="56"/>
        <v/>
      </c>
      <c r="X248" s="95" t="str">
        <f t="shared" si="57"/>
        <v/>
      </c>
      <c r="Y248" s="95" t="str">
        <f t="shared" si="58"/>
        <v/>
      </c>
      <c r="Z248" s="95" t="str">
        <f t="shared" si="59"/>
        <v/>
      </c>
      <c r="AA248" s="95" t="str">
        <f t="shared" si="60"/>
        <v/>
      </c>
      <c r="AB248" s="95" t="str">
        <f t="shared" si="61"/>
        <v/>
      </c>
      <c r="AC248" s="95" t="str">
        <f>IFERROR(VLOOKUP($A248,SETA!$A$2:$BB$840,AC$13,FALSE),"")</f>
        <v/>
      </c>
      <c r="AD248" s="95" t="str">
        <f>IFERROR(VLOOKUP($A248,SETA!$A$2:$BB$840,AD$13,FALSE),"")</f>
        <v/>
      </c>
      <c r="AE248" s="95" t="str">
        <f>IFERROR(VLOOKUP($A248,SETA!$A$2:$BB$840,AE$13,FALSE),"")</f>
        <v/>
      </c>
      <c r="AF248" s="81" t="str">
        <f>IFERROR(VLOOKUP($A248,SETA!$A$2:$BB$840,AF$13,FALSE),"")</f>
        <v/>
      </c>
      <c r="AG248" s="81" t="str">
        <f>IFERROR(VLOOKUP($A248,SETA!$A$2:$BB$840,AG$13,FALSE),"")</f>
        <v/>
      </c>
      <c r="AH248" s="81" t="str">
        <f>IFERROR(VLOOKUP($A248,SETA!$A$2:$BB$840,AH$13,FALSE),"")</f>
        <v/>
      </c>
      <c r="AI248" s="81" t="str">
        <f>IFERROR(VLOOKUP($A248,SETA!$A$2:$BB$840,AI$13,FALSE),"")</f>
        <v/>
      </c>
      <c r="AJ248" s="81" t="str">
        <f>IFERROR(VLOOKUP($A248,SETA!$A$2:$BB$840,AJ$13,FALSE),"")</f>
        <v/>
      </c>
      <c r="AK248" s="81" t="str">
        <f>IFERROR(VLOOKUP($A248,SETA!$A$2:$BB$840,AK$13,FALSE),"")</f>
        <v/>
      </c>
      <c r="AL248" s="81" t="str">
        <f>IFERROR(VLOOKUP($A248,SETA!$A$2:$BB$840,AL$13,FALSE),"")</f>
        <v/>
      </c>
      <c r="AM248" s="81" t="str">
        <f>IFERROR(VLOOKUP($A248,SETA!$A$2:$BB$840,AM$13,FALSE),"")</f>
        <v/>
      </c>
      <c r="AN248" s="81" t="str">
        <f>IFERROR(VLOOKUP($A248,SETA!$A$2:$BB$840,AN$13,FALSE),"")</f>
        <v/>
      </c>
      <c r="AO248" s="81" t="str">
        <f>IFERROR(VLOOKUP($A248,SETA!$A$2:$BB$840,AO$13,FALSE),"")</f>
        <v/>
      </c>
      <c r="AP248" s="81" t="str">
        <f>IFERROR(VLOOKUP($A248,SETA!$A$2:$BB$840,AP$13,FALSE),"")</f>
        <v/>
      </c>
      <c r="AQ248" s="81" t="str">
        <f>IFERROR(VLOOKUP($A248,SETA!$A$2:$BB$840,AQ$13,FALSE),"")</f>
        <v/>
      </c>
      <c r="AR248" s="82" t="str">
        <f>IFERROR(VLOOKUP($A248,SETA!$A$2:$BB$840,AR$13,FALSE),"")</f>
        <v/>
      </c>
      <c r="AS248" s="81" t="str">
        <f>IFERROR(VLOOKUP($A248,SETA!$A$2:$BB$840,AS$13,FALSE),"")</f>
        <v/>
      </c>
      <c r="AW248">
        <f t="shared" si="62"/>
        <v>0</v>
      </c>
    </row>
    <row r="249" spans="2:49" x14ac:dyDescent="0.25">
      <c r="B249" s="81" t="str">
        <f>IFERROR(VLOOKUP($A249,SETA!$A$2:$BB$840,B$13,FALSE),"")</f>
        <v/>
      </c>
      <c r="C249" s="81" t="str">
        <f>IFERROR(VLOOKUP($A249,SETA!$A$2:$BB$840,C$13,FALSE),"")</f>
        <v/>
      </c>
      <c r="D249" s="81" t="str">
        <f>IFERROR(VLOOKUP($A249,SETA!$A$2:$BB$840,D$13,FALSE),"")</f>
        <v/>
      </c>
      <c r="E249" s="131"/>
      <c r="F249" s="132"/>
      <c r="G249" s="132"/>
      <c r="H249" s="133"/>
      <c r="I249" s="133"/>
      <c r="J249" s="118"/>
      <c r="K249" s="121"/>
      <c r="L249" s="122"/>
      <c r="M249" s="122"/>
      <c r="N249" s="67"/>
      <c r="O249" s="67"/>
      <c r="P249" s="117"/>
      <c r="Q249" s="99" t="str">
        <f t="shared" si="63"/>
        <v/>
      </c>
      <c r="R249" s="100" t="str">
        <f t="shared" si="64"/>
        <v/>
      </c>
      <c r="S249" s="100" t="str">
        <f t="shared" si="65"/>
        <v/>
      </c>
      <c r="T249" s="100" t="str">
        <f t="shared" si="66"/>
        <v/>
      </c>
      <c r="U249" s="100" t="str">
        <f t="shared" si="67"/>
        <v/>
      </c>
      <c r="V249" s="101" t="str">
        <f t="shared" si="68"/>
        <v/>
      </c>
      <c r="W249" s="95" t="str">
        <f t="shared" si="56"/>
        <v/>
      </c>
      <c r="X249" s="95" t="str">
        <f t="shared" si="57"/>
        <v/>
      </c>
      <c r="Y249" s="95" t="str">
        <f t="shared" si="58"/>
        <v/>
      </c>
      <c r="Z249" s="95" t="str">
        <f t="shared" si="59"/>
        <v/>
      </c>
      <c r="AA249" s="95" t="str">
        <f t="shared" si="60"/>
        <v/>
      </c>
      <c r="AB249" s="95" t="str">
        <f t="shared" si="61"/>
        <v/>
      </c>
      <c r="AC249" s="95" t="str">
        <f>IFERROR(VLOOKUP($A249,SETA!$A$2:$BB$840,AC$13,FALSE),"")</f>
        <v/>
      </c>
      <c r="AD249" s="95" t="str">
        <f>IFERROR(VLOOKUP($A249,SETA!$A$2:$BB$840,AD$13,FALSE),"")</f>
        <v/>
      </c>
      <c r="AE249" s="95" t="str">
        <f>IFERROR(VLOOKUP($A249,SETA!$A$2:$BB$840,AE$13,FALSE),"")</f>
        <v/>
      </c>
      <c r="AF249" s="81" t="str">
        <f>IFERROR(VLOOKUP($A249,SETA!$A$2:$BB$840,AF$13,FALSE),"")</f>
        <v/>
      </c>
      <c r="AG249" s="81" t="str">
        <f>IFERROR(VLOOKUP($A249,SETA!$A$2:$BB$840,AG$13,FALSE),"")</f>
        <v/>
      </c>
      <c r="AH249" s="81" t="str">
        <f>IFERROR(VLOOKUP($A249,SETA!$A$2:$BB$840,AH$13,FALSE),"")</f>
        <v/>
      </c>
      <c r="AI249" s="81" t="str">
        <f>IFERROR(VLOOKUP($A249,SETA!$A$2:$BB$840,AI$13,FALSE),"")</f>
        <v/>
      </c>
      <c r="AJ249" s="81" t="str">
        <f>IFERROR(VLOOKUP($A249,SETA!$A$2:$BB$840,AJ$13,FALSE),"")</f>
        <v/>
      </c>
      <c r="AK249" s="81" t="str">
        <f>IFERROR(VLOOKUP($A249,SETA!$A$2:$BB$840,AK$13,FALSE),"")</f>
        <v/>
      </c>
      <c r="AL249" s="81" t="str">
        <f>IFERROR(VLOOKUP($A249,SETA!$A$2:$BB$840,AL$13,FALSE),"")</f>
        <v/>
      </c>
      <c r="AM249" s="81" t="str">
        <f>IFERROR(VLOOKUP($A249,SETA!$A$2:$BB$840,AM$13,FALSE),"")</f>
        <v/>
      </c>
      <c r="AN249" s="81" t="str">
        <f>IFERROR(VLOOKUP($A249,SETA!$A$2:$BB$840,AN$13,FALSE),"")</f>
        <v/>
      </c>
      <c r="AO249" s="81" t="str">
        <f>IFERROR(VLOOKUP($A249,SETA!$A$2:$BB$840,AO$13,FALSE),"")</f>
        <v/>
      </c>
      <c r="AP249" s="81" t="str">
        <f>IFERROR(VLOOKUP($A249,SETA!$A$2:$BB$840,AP$13,FALSE),"")</f>
        <v/>
      </c>
      <c r="AQ249" s="81" t="str">
        <f>IFERROR(VLOOKUP($A249,SETA!$A$2:$BB$840,AQ$13,FALSE),"")</f>
        <v/>
      </c>
      <c r="AR249" s="82" t="str">
        <f>IFERROR(VLOOKUP($A249,SETA!$A$2:$BB$840,AR$13,FALSE),"")</f>
        <v/>
      </c>
      <c r="AS249" s="81" t="str">
        <f>IFERROR(VLOOKUP($A249,SETA!$A$2:$BB$840,AS$13,FALSE),"")</f>
        <v/>
      </c>
      <c r="AW249">
        <f t="shared" si="62"/>
        <v>0</v>
      </c>
    </row>
    <row r="250" spans="2:49" x14ac:dyDescent="0.25">
      <c r="B250" s="81" t="str">
        <f>IFERROR(VLOOKUP($A250,SETA!$A$2:$BB$840,B$13,FALSE),"")</f>
        <v/>
      </c>
      <c r="C250" s="81" t="str">
        <f>IFERROR(VLOOKUP($A250,SETA!$A$2:$BB$840,C$13,FALSE),"")</f>
        <v/>
      </c>
      <c r="D250" s="81" t="str">
        <f>IFERROR(VLOOKUP($A250,SETA!$A$2:$BB$840,D$13,FALSE),"")</f>
        <v/>
      </c>
      <c r="E250" s="131"/>
      <c r="F250" s="132"/>
      <c r="G250" s="132"/>
      <c r="H250" s="133"/>
      <c r="I250" s="133"/>
      <c r="J250" s="118"/>
      <c r="K250" s="121"/>
      <c r="L250" s="122"/>
      <c r="M250" s="122"/>
      <c r="N250" s="67"/>
      <c r="O250" s="67"/>
      <c r="P250" s="117"/>
      <c r="Q250" s="99" t="str">
        <f t="shared" si="63"/>
        <v/>
      </c>
      <c r="R250" s="100" t="str">
        <f t="shared" si="64"/>
        <v/>
      </c>
      <c r="S250" s="100" t="str">
        <f t="shared" si="65"/>
        <v/>
      </c>
      <c r="T250" s="100" t="str">
        <f t="shared" si="66"/>
        <v/>
      </c>
      <c r="U250" s="100" t="str">
        <f t="shared" si="67"/>
        <v/>
      </c>
      <c r="V250" s="101" t="str">
        <f t="shared" si="68"/>
        <v/>
      </c>
      <c r="W250" s="95" t="str">
        <f t="shared" si="56"/>
        <v/>
      </c>
      <c r="X250" s="95" t="str">
        <f t="shared" si="57"/>
        <v/>
      </c>
      <c r="Y250" s="95" t="str">
        <f t="shared" si="58"/>
        <v/>
      </c>
      <c r="Z250" s="95" t="str">
        <f t="shared" si="59"/>
        <v/>
      </c>
      <c r="AA250" s="95" t="str">
        <f t="shared" si="60"/>
        <v/>
      </c>
      <c r="AB250" s="95" t="str">
        <f t="shared" si="61"/>
        <v/>
      </c>
      <c r="AC250" s="95" t="str">
        <f>IFERROR(VLOOKUP($A250,SETA!$A$2:$BB$840,AC$13,FALSE),"")</f>
        <v/>
      </c>
      <c r="AD250" s="95" t="str">
        <f>IFERROR(VLOOKUP($A250,SETA!$A$2:$BB$840,AD$13,FALSE),"")</f>
        <v/>
      </c>
      <c r="AE250" s="95" t="str">
        <f>IFERROR(VLOOKUP($A250,SETA!$A$2:$BB$840,AE$13,FALSE),"")</f>
        <v/>
      </c>
      <c r="AF250" s="81" t="str">
        <f>IFERROR(VLOOKUP($A250,SETA!$A$2:$BB$840,AF$13,FALSE),"")</f>
        <v/>
      </c>
      <c r="AG250" s="81" t="str">
        <f>IFERROR(VLOOKUP($A250,SETA!$A$2:$BB$840,AG$13,FALSE),"")</f>
        <v/>
      </c>
      <c r="AH250" s="81" t="str">
        <f>IFERROR(VLOOKUP($A250,SETA!$A$2:$BB$840,AH$13,FALSE),"")</f>
        <v/>
      </c>
      <c r="AI250" s="81" t="str">
        <f>IFERROR(VLOOKUP($A250,SETA!$A$2:$BB$840,AI$13,FALSE),"")</f>
        <v/>
      </c>
      <c r="AJ250" s="81" t="str">
        <f>IFERROR(VLOOKUP($A250,SETA!$A$2:$BB$840,AJ$13,FALSE),"")</f>
        <v/>
      </c>
      <c r="AK250" s="81" t="str">
        <f>IFERROR(VLOOKUP($A250,SETA!$A$2:$BB$840,AK$13,FALSE),"")</f>
        <v/>
      </c>
      <c r="AL250" s="81" t="str">
        <f>IFERROR(VLOOKUP($A250,SETA!$A$2:$BB$840,AL$13,FALSE),"")</f>
        <v/>
      </c>
      <c r="AM250" s="81" t="str">
        <f>IFERROR(VLOOKUP($A250,SETA!$A$2:$BB$840,AM$13,FALSE),"")</f>
        <v/>
      </c>
      <c r="AN250" s="81" t="str">
        <f>IFERROR(VLOOKUP($A250,SETA!$A$2:$BB$840,AN$13,FALSE),"")</f>
        <v/>
      </c>
      <c r="AO250" s="81" t="str">
        <f>IFERROR(VLOOKUP($A250,SETA!$A$2:$BB$840,AO$13,FALSE),"")</f>
        <v/>
      </c>
      <c r="AP250" s="81" t="str">
        <f>IFERROR(VLOOKUP($A250,SETA!$A$2:$BB$840,AP$13,FALSE),"")</f>
        <v/>
      </c>
      <c r="AQ250" s="81" t="str">
        <f>IFERROR(VLOOKUP($A250,SETA!$A$2:$BB$840,AQ$13,FALSE),"")</f>
        <v/>
      </c>
      <c r="AR250" s="82" t="str">
        <f>IFERROR(VLOOKUP($A250,SETA!$A$2:$BB$840,AR$13,FALSE),"")</f>
        <v/>
      </c>
      <c r="AS250" s="81" t="str">
        <f>IFERROR(VLOOKUP($A250,SETA!$A$2:$BB$840,AS$13,FALSE),"")</f>
        <v/>
      </c>
      <c r="AW250">
        <f t="shared" si="62"/>
        <v>0</v>
      </c>
    </row>
    <row r="251" spans="2:49" x14ac:dyDescent="0.25">
      <c r="B251" s="81" t="str">
        <f>IFERROR(VLOOKUP($A251,SETA!$A$2:$BB$840,B$13,FALSE),"")</f>
        <v/>
      </c>
      <c r="C251" s="81" t="str">
        <f>IFERROR(VLOOKUP($A251,SETA!$A$2:$BB$840,C$13,FALSE),"")</f>
        <v/>
      </c>
      <c r="D251" s="81" t="str">
        <f>IFERROR(VLOOKUP($A251,SETA!$A$2:$BB$840,D$13,FALSE),"")</f>
        <v/>
      </c>
      <c r="E251" s="131"/>
      <c r="F251" s="132"/>
      <c r="G251" s="132"/>
      <c r="H251" s="133"/>
      <c r="I251" s="133"/>
      <c r="J251" s="118"/>
      <c r="K251" s="121"/>
      <c r="L251" s="122"/>
      <c r="M251" s="122"/>
      <c r="N251" s="67"/>
      <c r="O251" s="67"/>
      <c r="P251" s="117"/>
      <c r="Q251" s="99" t="str">
        <f t="shared" si="63"/>
        <v/>
      </c>
      <c r="R251" s="100" t="str">
        <f t="shared" si="64"/>
        <v/>
      </c>
      <c r="S251" s="100" t="str">
        <f t="shared" si="65"/>
        <v/>
      </c>
      <c r="T251" s="100" t="str">
        <f t="shared" si="66"/>
        <v/>
      </c>
      <c r="U251" s="100" t="str">
        <f t="shared" si="67"/>
        <v/>
      </c>
      <c r="V251" s="101" t="str">
        <f t="shared" si="68"/>
        <v/>
      </c>
      <c r="W251" s="95" t="str">
        <f t="shared" si="56"/>
        <v/>
      </c>
      <c r="X251" s="95" t="str">
        <f t="shared" si="57"/>
        <v/>
      </c>
      <c r="Y251" s="95" t="str">
        <f t="shared" si="58"/>
        <v/>
      </c>
      <c r="Z251" s="95" t="str">
        <f t="shared" si="59"/>
        <v/>
      </c>
      <c r="AA251" s="95" t="str">
        <f t="shared" si="60"/>
        <v/>
      </c>
      <c r="AB251" s="95" t="str">
        <f t="shared" si="61"/>
        <v/>
      </c>
      <c r="AC251" s="95" t="str">
        <f>IFERROR(VLOOKUP($A251,SETA!$A$2:$BB$840,AC$13,FALSE),"")</f>
        <v/>
      </c>
      <c r="AD251" s="95" t="str">
        <f>IFERROR(VLOOKUP($A251,SETA!$A$2:$BB$840,AD$13,FALSE),"")</f>
        <v/>
      </c>
      <c r="AE251" s="95" t="str">
        <f>IFERROR(VLOOKUP($A251,SETA!$A$2:$BB$840,AE$13,FALSE),"")</f>
        <v/>
      </c>
      <c r="AF251" s="81" t="str">
        <f>IFERROR(VLOOKUP($A251,SETA!$A$2:$BB$840,AF$13,FALSE),"")</f>
        <v/>
      </c>
      <c r="AG251" s="81" t="str">
        <f>IFERROR(VLOOKUP($A251,SETA!$A$2:$BB$840,AG$13,FALSE),"")</f>
        <v/>
      </c>
      <c r="AH251" s="81" t="str">
        <f>IFERROR(VLOOKUP($A251,SETA!$A$2:$BB$840,AH$13,FALSE),"")</f>
        <v/>
      </c>
      <c r="AI251" s="81" t="str">
        <f>IFERROR(VLOOKUP($A251,SETA!$A$2:$BB$840,AI$13,FALSE),"")</f>
        <v/>
      </c>
      <c r="AJ251" s="81" t="str">
        <f>IFERROR(VLOOKUP($A251,SETA!$A$2:$BB$840,AJ$13,FALSE),"")</f>
        <v/>
      </c>
      <c r="AK251" s="81" t="str">
        <f>IFERROR(VLOOKUP($A251,SETA!$A$2:$BB$840,AK$13,FALSE),"")</f>
        <v/>
      </c>
      <c r="AL251" s="81" t="str">
        <f>IFERROR(VLOOKUP($A251,SETA!$A$2:$BB$840,AL$13,FALSE),"")</f>
        <v/>
      </c>
      <c r="AM251" s="81" t="str">
        <f>IFERROR(VLOOKUP($A251,SETA!$A$2:$BB$840,AM$13,FALSE),"")</f>
        <v/>
      </c>
      <c r="AN251" s="81" t="str">
        <f>IFERROR(VLOOKUP($A251,SETA!$A$2:$BB$840,AN$13,FALSE),"")</f>
        <v/>
      </c>
      <c r="AO251" s="81" t="str">
        <f>IFERROR(VLOOKUP($A251,SETA!$A$2:$BB$840,AO$13,FALSE),"")</f>
        <v/>
      </c>
      <c r="AP251" s="81" t="str">
        <f>IFERROR(VLOOKUP($A251,SETA!$A$2:$BB$840,AP$13,FALSE),"")</f>
        <v/>
      </c>
      <c r="AQ251" s="81" t="str">
        <f>IFERROR(VLOOKUP($A251,SETA!$A$2:$BB$840,AQ$13,FALSE),"")</f>
        <v/>
      </c>
      <c r="AR251" s="82" t="str">
        <f>IFERROR(VLOOKUP($A251,SETA!$A$2:$BB$840,AR$13,FALSE),"")</f>
        <v/>
      </c>
      <c r="AS251" s="81" t="str">
        <f>IFERROR(VLOOKUP($A251,SETA!$A$2:$BB$840,AS$13,FALSE),"")</f>
        <v/>
      </c>
      <c r="AW251">
        <f t="shared" si="62"/>
        <v>0</v>
      </c>
    </row>
    <row r="252" spans="2:49" x14ac:dyDescent="0.25">
      <c r="B252" s="81" t="str">
        <f>IFERROR(VLOOKUP($A252,SETA!$A$2:$BB$840,B$13,FALSE),"")</f>
        <v/>
      </c>
      <c r="C252" s="81" t="str">
        <f>IFERROR(VLOOKUP($A252,SETA!$A$2:$BB$840,C$13,FALSE),"")</f>
        <v/>
      </c>
      <c r="D252" s="81" t="str">
        <f>IFERROR(VLOOKUP($A252,SETA!$A$2:$BB$840,D$13,FALSE),"")</f>
        <v/>
      </c>
      <c r="E252" s="131"/>
      <c r="F252" s="132"/>
      <c r="G252" s="132"/>
      <c r="H252" s="133"/>
      <c r="I252" s="133"/>
      <c r="J252" s="118"/>
      <c r="K252" s="121"/>
      <c r="L252" s="122"/>
      <c r="M252" s="122"/>
      <c r="N252" s="67"/>
      <c r="O252" s="67"/>
      <c r="P252" s="117"/>
      <c r="Q252" s="99" t="str">
        <f t="shared" si="63"/>
        <v/>
      </c>
      <c r="R252" s="100" t="str">
        <f t="shared" si="64"/>
        <v/>
      </c>
      <c r="S252" s="100" t="str">
        <f t="shared" si="65"/>
        <v/>
      </c>
      <c r="T252" s="100" t="str">
        <f t="shared" si="66"/>
        <v/>
      </c>
      <c r="U252" s="100" t="str">
        <f t="shared" si="67"/>
        <v/>
      </c>
      <c r="V252" s="101" t="str">
        <f t="shared" si="68"/>
        <v/>
      </c>
      <c r="W252" s="95" t="str">
        <f t="shared" si="56"/>
        <v/>
      </c>
      <c r="X252" s="95" t="str">
        <f t="shared" si="57"/>
        <v/>
      </c>
      <c r="Y252" s="95" t="str">
        <f t="shared" si="58"/>
        <v/>
      </c>
      <c r="Z252" s="95" t="str">
        <f t="shared" si="59"/>
        <v/>
      </c>
      <c r="AA252" s="95" t="str">
        <f t="shared" si="60"/>
        <v/>
      </c>
      <c r="AB252" s="95" t="str">
        <f t="shared" si="61"/>
        <v/>
      </c>
      <c r="AC252" s="95" t="str">
        <f>IFERROR(VLOOKUP($A252,SETA!$A$2:$BB$840,AC$13,FALSE),"")</f>
        <v/>
      </c>
      <c r="AD252" s="95" t="str">
        <f>IFERROR(VLOOKUP($A252,SETA!$A$2:$BB$840,AD$13,FALSE),"")</f>
        <v/>
      </c>
      <c r="AE252" s="95" t="str">
        <f>IFERROR(VLOOKUP($A252,SETA!$A$2:$BB$840,AE$13,FALSE),"")</f>
        <v/>
      </c>
      <c r="AF252" s="81" t="str">
        <f>IFERROR(VLOOKUP($A252,SETA!$A$2:$BB$840,AF$13,FALSE),"")</f>
        <v/>
      </c>
      <c r="AG252" s="81" t="str">
        <f>IFERROR(VLOOKUP($A252,SETA!$A$2:$BB$840,AG$13,FALSE),"")</f>
        <v/>
      </c>
      <c r="AH252" s="81" t="str">
        <f>IFERROR(VLOOKUP($A252,SETA!$A$2:$BB$840,AH$13,FALSE),"")</f>
        <v/>
      </c>
      <c r="AI252" s="81" t="str">
        <f>IFERROR(VLOOKUP($A252,SETA!$A$2:$BB$840,AI$13,FALSE),"")</f>
        <v/>
      </c>
      <c r="AJ252" s="81" t="str">
        <f>IFERROR(VLOOKUP($A252,SETA!$A$2:$BB$840,AJ$13,FALSE),"")</f>
        <v/>
      </c>
      <c r="AK252" s="81" t="str">
        <f>IFERROR(VLOOKUP($A252,SETA!$A$2:$BB$840,AK$13,FALSE),"")</f>
        <v/>
      </c>
      <c r="AL252" s="81" t="str">
        <f>IFERROR(VLOOKUP($A252,SETA!$A$2:$BB$840,AL$13,FALSE),"")</f>
        <v/>
      </c>
      <c r="AM252" s="81" t="str">
        <f>IFERROR(VLOOKUP($A252,SETA!$A$2:$BB$840,AM$13,FALSE),"")</f>
        <v/>
      </c>
      <c r="AN252" s="81" t="str">
        <f>IFERROR(VLOOKUP($A252,SETA!$A$2:$BB$840,AN$13,FALSE),"")</f>
        <v/>
      </c>
      <c r="AO252" s="81" t="str">
        <f>IFERROR(VLOOKUP($A252,SETA!$A$2:$BB$840,AO$13,FALSE),"")</f>
        <v/>
      </c>
      <c r="AP252" s="81" t="str">
        <f>IFERROR(VLOOKUP($A252,SETA!$A$2:$BB$840,AP$13,FALSE),"")</f>
        <v/>
      </c>
      <c r="AQ252" s="81" t="str">
        <f>IFERROR(VLOOKUP($A252,SETA!$A$2:$BB$840,AQ$13,FALSE),"")</f>
        <v/>
      </c>
      <c r="AR252" s="82" t="str">
        <f>IFERROR(VLOOKUP($A252,SETA!$A$2:$BB$840,AR$13,FALSE),"")</f>
        <v/>
      </c>
      <c r="AS252" s="81" t="str">
        <f>IFERROR(VLOOKUP($A252,SETA!$A$2:$BB$840,AS$13,FALSE),"")</f>
        <v/>
      </c>
      <c r="AW252">
        <f t="shared" si="62"/>
        <v>0</v>
      </c>
    </row>
    <row r="253" spans="2:49" x14ac:dyDescent="0.25">
      <c r="B253" s="81" t="str">
        <f>IFERROR(VLOOKUP($A253,SETA!$A$2:$BB$840,B$13,FALSE),"")</f>
        <v/>
      </c>
      <c r="C253" s="81" t="str">
        <f>IFERROR(VLOOKUP($A253,SETA!$A$2:$BB$840,C$13,FALSE),"")</f>
        <v/>
      </c>
      <c r="D253" s="81" t="str">
        <f>IFERROR(VLOOKUP($A253,SETA!$A$2:$BB$840,D$13,FALSE),"")</f>
        <v/>
      </c>
      <c r="E253" s="131"/>
      <c r="F253" s="132"/>
      <c r="G253" s="132"/>
      <c r="H253" s="133"/>
      <c r="I253" s="133"/>
      <c r="J253" s="118"/>
      <c r="K253" s="121"/>
      <c r="L253" s="122"/>
      <c r="M253" s="122"/>
      <c r="N253" s="67"/>
      <c r="O253" s="67"/>
      <c r="P253" s="117"/>
      <c r="Q253" s="99" t="str">
        <f t="shared" si="63"/>
        <v/>
      </c>
      <c r="R253" s="100" t="str">
        <f t="shared" si="64"/>
        <v/>
      </c>
      <c r="S253" s="100" t="str">
        <f t="shared" si="65"/>
        <v/>
      </c>
      <c r="T253" s="100" t="str">
        <f t="shared" si="66"/>
        <v/>
      </c>
      <c r="U253" s="100" t="str">
        <f t="shared" si="67"/>
        <v/>
      </c>
      <c r="V253" s="101" t="str">
        <f t="shared" si="68"/>
        <v/>
      </c>
      <c r="W253" s="95" t="str">
        <f t="shared" si="56"/>
        <v/>
      </c>
      <c r="X253" s="95" t="str">
        <f t="shared" si="57"/>
        <v/>
      </c>
      <c r="Y253" s="95" t="str">
        <f t="shared" si="58"/>
        <v/>
      </c>
      <c r="Z253" s="95" t="str">
        <f t="shared" si="59"/>
        <v/>
      </c>
      <c r="AA253" s="95" t="str">
        <f t="shared" si="60"/>
        <v/>
      </c>
      <c r="AB253" s="95" t="str">
        <f t="shared" si="61"/>
        <v/>
      </c>
      <c r="AC253" s="95" t="str">
        <f>IFERROR(VLOOKUP($A253,SETA!$A$2:$BB$840,AC$13,FALSE),"")</f>
        <v/>
      </c>
      <c r="AD253" s="95" t="str">
        <f>IFERROR(VLOOKUP($A253,SETA!$A$2:$BB$840,AD$13,FALSE),"")</f>
        <v/>
      </c>
      <c r="AE253" s="95" t="str">
        <f>IFERROR(VLOOKUP($A253,SETA!$A$2:$BB$840,AE$13,FALSE),"")</f>
        <v/>
      </c>
      <c r="AF253" s="81" t="str">
        <f>IFERROR(VLOOKUP($A253,SETA!$A$2:$BB$840,AF$13,FALSE),"")</f>
        <v/>
      </c>
      <c r="AG253" s="81" t="str">
        <f>IFERROR(VLOOKUP($A253,SETA!$A$2:$BB$840,AG$13,FALSE),"")</f>
        <v/>
      </c>
      <c r="AH253" s="81" t="str">
        <f>IFERROR(VLOOKUP($A253,SETA!$A$2:$BB$840,AH$13,FALSE),"")</f>
        <v/>
      </c>
      <c r="AI253" s="81" t="str">
        <f>IFERROR(VLOOKUP($A253,SETA!$A$2:$BB$840,AI$13,FALSE),"")</f>
        <v/>
      </c>
      <c r="AJ253" s="81" t="str">
        <f>IFERROR(VLOOKUP($A253,SETA!$A$2:$BB$840,AJ$13,FALSE),"")</f>
        <v/>
      </c>
      <c r="AK253" s="81" t="str">
        <f>IFERROR(VLOOKUP($A253,SETA!$A$2:$BB$840,AK$13,FALSE),"")</f>
        <v/>
      </c>
      <c r="AL253" s="81" t="str">
        <f>IFERROR(VLOOKUP($A253,SETA!$A$2:$BB$840,AL$13,FALSE),"")</f>
        <v/>
      </c>
      <c r="AM253" s="81" t="str">
        <f>IFERROR(VLOOKUP($A253,SETA!$A$2:$BB$840,AM$13,FALSE),"")</f>
        <v/>
      </c>
      <c r="AN253" s="81" t="str">
        <f>IFERROR(VLOOKUP($A253,SETA!$A$2:$BB$840,AN$13,FALSE),"")</f>
        <v/>
      </c>
      <c r="AO253" s="81" t="str">
        <f>IFERROR(VLOOKUP($A253,SETA!$A$2:$BB$840,AO$13,FALSE),"")</f>
        <v/>
      </c>
      <c r="AP253" s="81" t="str">
        <f>IFERROR(VLOOKUP($A253,SETA!$A$2:$BB$840,AP$13,FALSE),"")</f>
        <v/>
      </c>
      <c r="AQ253" s="81" t="str">
        <f>IFERROR(VLOOKUP($A253,SETA!$A$2:$BB$840,AQ$13,FALSE),"")</f>
        <v/>
      </c>
      <c r="AR253" s="82" t="str">
        <f>IFERROR(VLOOKUP($A253,SETA!$A$2:$BB$840,AR$13,FALSE),"")</f>
        <v/>
      </c>
      <c r="AS253" s="81" t="str">
        <f>IFERROR(VLOOKUP($A253,SETA!$A$2:$BB$840,AS$13,FALSE),"")</f>
        <v/>
      </c>
      <c r="AW253">
        <f t="shared" si="62"/>
        <v>0</v>
      </c>
    </row>
    <row r="254" spans="2:49" x14ac:dyDescent="0.25">
      <c r="B254" s="81" t="str">
        <f>IFERROR(VLOOKUP($A254,SETA!$A$2:$BB$840,B$13,FALSE),"")</f>
        <v/>
      </c>
      <c r="C254" s="81" t="str">
        <f>IFERROR(VLOOKUP($A254,SETA!$A$2:$BB$840,C$13,FALSE),"")</f>
        <v/>
      </c>
      <c r="D254" s="81" t="str">
        <f>IFERROR(VLOOKUP($A254,SETA!$A$2:$BB$840,D$13,FALSE),"")</f>
        <v/>
      </c>
      <c r="E254" s="131"/>
      <c r="F254" s="132"/>
      <c r="G254" s="132"/>
      <c r="H254" s="133"/>
      <c r="I254" s="133"/>
      <c r="J254" s="118"/>
      <c r="K254" s="121"/>
      <c r="L254" s="122"/>
      <c r="M254" s="122"/>
      <c r="N254" s="67"/>
      <c r="O254" s="67"/>
      <c r="P254" s="117"/>
      <c r="Q254" s="99" t="str">
        <f t="shared" si="63"/>
        <v/>
      </c>
      <c r="R254" s="100" t="str">
        <f t="shared" si="64"/>
        <v/>
      </c>
      <c r="S254" s="100" t="str">
        <f t="shared" si="65"/>
        <v/>
      </c>
      <c r="T254" s="100" t="str">
        <f t="shared" si="66"/>
        <v/>
      </c>
      <c r="U254" s="100" t="str">
        <f t="shared" si="67"/>
        <v/>
      </c>
      <c r="V254" s="101" t="str">
        <f t="shared" si="68"/>
        <v/>
      </c>
      <c r="W254" s="95" t="str">
        <f t="shared" si="56"/>
        <v/>
      </c>
      <c r="X254" s="95" t="str">
        <f t="shared" si="57"/>
        <v/>
      </c>
      <c r="Y254" s="95" t="str">
        <f t="shared" si="58"/>
        <v/>
      </c>
      <c r="Z254" s="95" t="str">
        <f t="shared" si="59"/>
        <v/>
      </c>
      <c r="AA254" s="95" t="str">
        <f t="shared" si="60"/>
        <v/>
      </c>
      <c r="AB254" s="95" t="str">
        <f t="shared" si="61"/>
        <v/>
      </c>
      <c r="AC254" s="95" t="str">
        <f>IFERROR(VLOOKUP($A254,SETA!$A$2:$BB$840,AC$13,FALSE),"")</f>
        <v/>
      </c>
      <c r="AD254" s="95" t="str">
        <f>IFERROR(VLOOKUP($A254,SETA!$A$2:$BB$840,AD$13,FALSE),"")</f>
        <v/>
      </c>
      <c r="AE254" s="95" t="str">
        <f>IFERROR(VLOOKUP($A254,SETA!$A$2:$BB$840,AE$13,FALSE),"")</f>
        <v/>
      </c>
      <c r="AF254" s="81" t="str">
        <f>IFERROR(VLOOKUP($A254,SETA!$A$2:$BB$840,AF$13,FALSE),"")</f>
        <v/>
      </c>
      <c r="AG254" s="81" t="str">
        <f>IFERROR(VLOOKUP($A254,SETA!$A$2:$BB$840,AG$13,FALSE),"")</f>
        <v/>
      </c>
      <c r="AH254" s="81" t="str">
        <f>IFERROR(VLOOKUP($A254,SETA!$A$2:$BB$840,AH$13,FALSE),"")</f>
        <v/>
      </c>
      <c r="AI254" s="81" t="str">
        <f>IFERROR(VLOOKUP($A254,SETA!$A$2:$BB$840,AI$13,FALSE),"")</f>
        <v/>
      </c>
      <c r="AJ254" s="81" t="str">
        <f>IFERROR(VLOOKUP($A254,SETA!$A$2:$BB$840,AJ$13,FALSE),"")</f>
        <v/>
      </c>
      <c r="AK254" s="81" t="str">
        <f>IFERROR(VLOOKUP($A254,SETA!$A$2:$BB$840,AK$13,FALSE),"")</f>
        <v/>
      </c>
      <c r="AL254" s="81" t="str">
        <f>IFERROR(VLOOKUP($A254,SETA!$A$2:$BB$840,AL$13,FALSE),"")</f>
        <v/>
      </c>
      <c r="AM254" s="81" t="str">
        <f>IFERROR(VLOOKUP($A254,SETA!$A$2:$BB$840,AM$13,FALSE),"")</f>
        <v/>
      </c>
      <c r="AN254" s="81" t="str">
        <f>IFERROR(VLOOKUP($A254,SETA!$A$2:$BB$840,AN$13,FALSE),"")</f>
        <v/>
      </c>
      <c r="AO254" s="81" t="str">
        <f>IFERROR(VLOOKUP($A254,SETA!$A$2:$BB$840,AO$13,FALSE),"")</f>
        <v/>
      </c>
      <c r="AP254" s="81" t="str">
        <f>IFERROR(VLOOKUP($A254,SETA!$A$2:$BB$840,AP$13,FALSE),"")</f>
        <v/>
      </c>
      <c r="AQ254" s="81" t="str">
        <f>IFERROR(VLOOKUP($A254,SETA!$A$2:$BB$840,AQ$13,FALSE),"")</f>
        <v/>
      </c>
      <c r="AR254" s="82" t="str">
        <f>IFERROR(VLOOKUP($A254,SETA!$A$2:$BB$840,AR$13,FALSE),"")</f>
        <v/>
      </c>
      <c r="AS254" s="81" t="str">
        <f>IFERROR(VLOOKUP($A254,SETA!$A$2:$BB$840,AS$13,FALSE),"")</f>
        <v/>
      </c>
      <c r="AW254">
        <f t="shared" si="62"/>
        <v>0</v>
      </c>
    </row>
    <row r="255" spans="2:49" x14ac:dyDescent="0.25">
      <c r="B255" s="81" t="str">
        <f>IFERROR(VLOOKUP($A255,SETA!$A$2:$BB$840,B$13,FALSE),"")</f>
        <v/>
      </c>
      <c r="C255" s="81" t="str">
        <f>IFERROR(VLOOKUP($A255,SETA!$A$2:$BB$840,C$13,FALSE),"")</f>
        <v/>
      </c>
      <c r="D255" s="81" t="str">
        <f>IFERROR(VLOOKUP($A255,SETA!$A$2:$BB$840,D$13,FALSE),"")</f>
        <v/>
      </c>
      <c r="E255" s="131"/>
      <c r="F255" s="132"/>
      <c r="G255" s="132"/>
      <c r="H255" s="133"/>
      <c r="I255" s="133"/>
      <c r="J255" s="118"/>
      <c r="K255" s="121"/>
      <c r="L255" s="122"/>
      <c r="M255" s="122"/>
      <c r="N255" s="67"/>
      <c r="O255" s="67"/>
      <c r="P255" s="117"/>
      <c r="Q255" s="99" t="str">
        <f t="shared" si="63"/>
        <v/>
      </c>
      <c r="R255" s="100" t="str">
        <f t="shared" si="64"/>
        <v/>
      </c>
      <c r="S255" s="100" t="str">
        <f t="shared" si="65"/>
        <v/>
      </c>
      <c r="T255" s="100" t="str">
        <f t="shared" si="66"/>
        <v/>
      </c>
      <c r="U255" s="100" t="str">
        <f t="shared" si="67"/>
        <v/>
      </c>
      <c r="V255" s="101" t="str">
        <f t="shared" si="68"/>
        <v/>
      </c>
      <c r="W255" s="95" t="str">
        <f t="shared" si="56"/>
        <v/>
      </c>
      <c r="X255" s="95" t="str">
        <f t="shared" si="57"/>
        <v/>
      </c>
      <c r="Y255" s="95" t="str">
        <f t="shared" si="58"/>
        <v/>
      </c>
      <c r="Z255" s="95" t="str">
        <f t="shared" si="59"/>
        <v/>
      </c>
      <c r="AA255" s="95" t="str">
        <f t="shared" si="60"/>
        <v/>
      </c>
      <c r="AB255" s="95" t="str">
        <f t="shared" si="61"/>
        <v/>
      </c>
      <c r="AC255" s="95" t="str">
        <f>IFERROR(VLOOKUP($A255,SETA!$A$2:$BB$840,AC$13,FALSE),"")</f>
        <v/>
      </c>
      <c r="AD255" s="95" t="str">
        <f>IFERROR(VLOOKUP($A255,SETA!$A$2:$BB$840,AD$13,FALSE),"")</f>
        <v/>
      </c>
      <c r="AE255" s="95" t="str">
        <f>IFERROR(VLOOKUP($A255,SETA!$A$2:$BB$840,AE$13,FALSE),"")</f>
        <v/>
      </c>
      <c r="AF255" s="81" t="str">
        <f>IFERROR(VLOOKUP($A255,SETA!$A$2:$BB$840,AF$13,FALSE),"")</f>
        <v/>
      </c>
      <c r="AG255" s="81" t="str">
        <f>IFERROR(VLOOKUP($A255,SETA!$A$2:$BB$840,AG$13,FALSE),"")</f>
        <v/>
      </c>
      <c r="AH255" s="81" t="str">
        <f>IFERROR(VLOOKUP($A255,SETA!$A$2:$BB$840,AH$13,FALSE),"")</f>
        <v/>
      </c>
      <c r="AI255" s="81" t="str">
        <f>IFERROR(VLOOKUP($A255,SETA!$A$2:$BB$840,AI$13,FALSE),"")</f>
        <v/>
      </c>
      <c r="AJ255" s="81" t="str">
        <f>IFERROR(VLOOKUP($A255,SETA!$A$2:$BB$840,AJ$13,FALSE),"")</f>
        <v/>
      </c>
      <c r="AK255" s="81" t="str">
        <f>IFERROR(VLOOKUP($A255,SETA!$A$2:$BB$840,AK$13,FALSE),"")</f>
        <v/>
      </c>
      <c r="AL255" s="81" t="str">
        <f>IFERROR(VLOOKUP($A255,SETA!$A$2:$BB$840,AL$13,FALSE),"")</f>
        <v/>
      </c>
      <c r="AM255" s="81" t="str">
        <f>IFERROR(VLOOKUP($A255,SETA!$A$2:$BB$840,AM$13,FALSE),"")</f>
        <v/>
      </c>
      <c r="AN255" s="81" t="str">
        <f>IFERROR(VLOOKUP($A255,SETA!$A$2:$BB$840,AN$13,FALSE),"")</f>
        <v/>
      </c>
      <c r="AO255" s="81" t="str">
        <f>IFERROR(VLOOKUP($A255,SETA!$A$2:$BB$840,AO$13,FALSE),"")</f>
        <v/>
      </c>
      <c r="AP255" s="81" t="str">
        <f>IFERROR(VLOOKUP($A255,SETA!$A$2:$BB$840,AP$13,FALSE),"")</f>
        <v/>
      </c>
      <c r="AQ255" s="81" t="str">
        <f>IFERROR(VLOOKUP($A255,SETA!$A$2:$BB$840,AQ$13,FALSE),"")</f>
        <v/>
      </c>
      <c r="AR255" s="82" t="str">
        <f>IFERROR(VLOOKUP($A255,SETA!$A$2:$BB$840,AR$13,FALSE),"")</f>
        <v/>
      </c>
      <c r="AS255" s="81" t="str">
        <f>IFERROR(VLOOKUP($A255,SETA!$A$2:$BB$840,AS$13,FALSE),"")</f>
        <v/>
      </c>
    </row>
    <row r="256" spans="2:49" x14ac:dyDescent="0.25">
      <c r="B256" s="81" t="str">
        <f>IFERROR(VLOOKUP($A256,SETA!$A$2:$BB$840,B$13,FALSE),"")</f>
        <v/>
      </c>
      <c r="C256" s="81" t="str">
        <f>IFERROR(VLOOKUP($A256,SETA!$A$2:$BB$840,C$13,FALSE),"")</f>
        <v/>
      </c>
      <c r="D256" s="81" t="str">
        <f>IFERROR(VLOOKUP($A256,SETA!$A$2:$BB$840,D$13,FALSE),"")</f>
        <v/>
      </c>
      <c r="E256" s="131"/>
      <c r="F256" s="132"/>
      <c r="G256" s="132"/>
      <c r="H256" s="133"/>
      <c r="I256" s="133"/>
      <c r="J256" s="118"/>
      <c r="K256" s="121"/>
      <c r="L256" s="122"/>
      <c r="M256" s="122"/>
      <c r="N256" s="67"/>
      <c r="O256" s="67"/>
      <c r="P256" s="117"/>
      <c r="Q256" s="99" t="str">
        <f t="shared" si="63"/>
        <v/>
      </c>
      <c r="R256" s="100" t="str">
        <f t="shared" si="64"/>
        <v/>
      </c>
      <c r="S256" s="100" t="str">
        <f t="shared" si="65"/>
        <v/>
      </c>
      <c r="T256" s="100" t="str">
        <f t="shared" si="66"/>
        <v/>
      </c>
      <c r="U256" s="100" t="str">
        <f t="shared" si="67"/>
        <v/>
      </c>
      <c r="V256" s="101" t="str">
        <f t="shared" si="68"/>
        <v/>
      </c>
      <c r="W256" s="95" t="str">
        <f t="shared" si="56"/>
        <v/>
      </c>
      <c r="X256" s="95" t="str">
        <f t="shared" si="57"/>
        <v/>
      </c>
      <c r="Y256" s="95" t="str">
        <f t="shared" si="58"/>
        <v/>
      </c>
      <c r="Z256" s="95" t="str">
        <f t="shared" si="59"/>
        <v/>
      </c>
      <c r="AA256" s="95" t="str">
        <f t="shared" si="60"/>
        <v/>
      </c>
      <c r="AB256" s="95" t="str">
        <f t="shared" si="61"/>
        <v/>
      </c>
      <c r="AC256" s="95" t="str">
        <f>IFERROR(VLOOKUP($A256,SETA!$A$2:$BB$840,AC$13,FALSE),"")</f>
        <v/>
      </c>
      <c r="AD256" s="95" t="str">
        <f>IFERROR(VLOOKUP($A256,SETA!$A$2:$BB$840,AD$13,FALSE),"")</f>
        <v/>
      </c>
      <c r="AE256" s="95" t="str">
        <f>IFERROR(VLOOKUP($A256,SETA!$A$2:$BB$840,AE$13,FALSE),"")</f>
        <v/>
      </c>
      <c r="AF256" s="81" t="str">
        <f>IFERROR(VLOOKUP($A256,SETA!$A$2:$BB$840,AF$13,FALSE),"")</f>
        <v/>
      </c>
      <c r="AG256" s="81" t="str">
        <f>IFERROR(VLOOKUP($A256,SETA!$A$2:$BB$840,AG$13,FALSE),"")</f>
        <v/>
      </c>
      <c r="AH256" s="81" t="str">
        <f>IFERROR(VLOOKUP($A256,SETA!$A$2:$BB$840,AH$13,FALSE),"")</f>
        <v/>
      </c>
      <c r="AI256" s="81" t="str">
        <f>IFERROR(VLOOKUP($A256,SETA!$A$2:$BB$840,AI$13,FALSE),"")</f>
        <v/>
      </c>
      <c r="AJ256" s="81" t="str">
        <f>IFERROR(VLOOKUP($A256,SETA!$A$2:$BB$840,AJ$13,FALSE),"")</f>
        <v/>
      </c>
      <c r="AK256" s="81" t="str">
        <f>IFERROR(VLOOKUP($A256,SETA!$A$2:$BB$840,AK$13,FALSE),"")</f>
        <v/>
      </c>
      <c r="AL256" s="81" t="str">
        <f>IFERROR(VLOOKUP($A256,SETA!$A$2:$BB$840,AL$13,FALSE),"")</f>
        <v/>
      </c>
      <c r="AM256" s="81" t="str">
        <f>IFERROR(VLOOKUP($A256,SETA!$A$2:$BB$840,AM$13,FALSE),"")</f>
        <v/>
      </c>
      <c r="AN256" s="81" t="str">
        <f>IFERROR(VLOOKUP($A256,SETA!$A$2:$BB$840,AN$13,FALSE),"")</f>
        <v/>
      </c>
      <c r="AO256" s="81" t="str">
        <f>IFERROR(VLOOKUP($A256,SETA!$A$2:$BB$840,AO$13,FALSE),"")</f>
        <v/>
      </c>
      <c r="AP256" s="81" t="str">
        <f>IFERROR(VLOOKUP($A256,SETA!$A$2:$BB$840,AP$13,FALSE),"")</f>
        <v/>
      </c>
      <c r="AQ256" s="81" t="str">
        <f>IFERROR(VLOOKUP($A256,SETA!$A$2:$BB$840,AQ$13,FALSE),"")</f>
        <v/>
      </c>
      <c r="AR256" s="82" t="str">
        <f>IFERROR(VLOOKUP($A256,SETA!$A$2:$BB$840,AR$13,FALSE),"")</f>
        <v/>
      </c>
      <c r="AS256" s="81" t="str">
        <f>IFERROR(VLOOKUP($A256,SETA!$A$2:$BB$840,AS$13,FALSE),"")</f>
        <v/>
      </c>
    </row>
    <row r="257" spans="2:45" x14ac:dyDescent="0.25">
      <c r="B257" s="81" t="str">
        <f>IFERROR(VLOOKUP($A257,SETA!$A$2:$BB$840,B$13,FALSE),"")</f>
        <v/>
      </c>
      <c r="C257" s="81" t="str">
        <f>IFERROR(VLOOKUP($A257,SETA!$A$2:$BB$840,C$13,FALSE),"")</f>
        <v/>
      </c>
      <c r="D257" s="81" t="str">
        <f>IFERROR(VLOOKUP($A257,SETA!$A$2:$BB$840,D$13,FALSE),"")</f>
        <v/>
      </c>
      <c r="E257" s="131"/>
      <c r="F257" s="132"/>
      <c r="G257" s="132"/>
      <c r="H257" s="133"/>
      <c r="I257" s="133"/>
      <c r="J257" s="118"/>
      <c r="K257" s="121"/>
      <c r="L257" s="122"/>
      <c r="M257" s="122"/>
      <c r="N257" s="67"/>
      <c r="O257" s="67"/>
      <c r="P257" s="117"/>
      <c r="Q257" s="99" t="str">
        <f t="shared" si="63"/>
        <v/>
      </c>
      <c r="R257" s="100" t="str">
        <f t="shared" si="64"/>
        <v/>
      </c>
      <c r="S257" s="100" t="str">
        <f t="shared" si="65"/>
        <v/>
      </c>
      <c r="T257" s="100" t="str">
        <f t="shared" si="66"/>
        <v/>
      </c>
      <c r="U257" s="100" t="str">
        <f t="shared" si="67"/>
        <v/>
      </c>
      <c r="V257" s="101" t="str">
        <f t="shared" si="68"/>
        <v/>
      </c>
      <c r="W257" s="95" t="str">
        <f t="shared" si="56"/>
        <v/>
      </c>
      <c r="X257" s="95" t="str">
        <f t="shared" si="57"/>
        <v/>
      </c>
      <c r="Y257" s="95" t="str">
        <f t="shared" si="58"/>
        <v/>
      </c>
      <c r="Z257" s="95" t="str">
        <f t="shared" si="59"/>
        <v/>
      </c>
      <c r="AA257" s="95" t="str">
        <f t="shared" si="60"/>
        <v/>
      </c>
      <c r="AB257" s="95" t="str">
        <f t="shared" si="61"/>
        <v/>
      </c>
      <c r="AC257" s="95" t="str">
        <f>IFERROR(VLOOKUP($A257,SETA!$A$2:$BB$840,AC$13,FALSE),"")</f>
        <v/>
      </c>
      <c r="AD257" s="95" t="str">
        <f>IFERROR(VLOOKUP($A257,SETA!$A$2:$BB$840,AD$13,FALSE),"")</f>
        <v/>
      </c>
      <c r="AE257" s="95" t="str">
        <f>IFERROR(VLOOKUP($A257,SETA!$A$2:$BB$840,AE$13,FALSE),"")</f>
        <v/>
      </c>
      <c r="AF257" s="81" t="str">
        <f>IFERROR(VLOOKUP($A257,SETA!$A$2:$BB$840,AF$13,FALSE),"")</f>
        <v/>
      </c>
      <c r="AG257" s="81" t="str">
        <f>IFERROR(VLOOKUP($A257,SETA!$A$2:$BB$840,AG$13,FALSE),"")</f>
        <v/>
      </c>
      <c r="AH257" s="81" t="str">
        <f>IFERROR(VLOOKUP($A257,SETA!$A$2:$BB$840,AH$13,FALSE),"")</f>
        <v/>
      </c>
      <c r="AI257" s="81" t="str">
        <f>IFERROR(VLOOKUP($A257,SETA!$A$2:$BB$840,AI$13,FALSE),"")</f>
        <v/>
      </c>
      <c r="AJ257" s="81" t="str">
        <f>IFERROR(VLOOKUP($A257,SETA!$A$2:$BB$840,AJ$13,FALSE),"")</f>
        <v/>
      </c>
      <c r="AK257" s="81" t="str">
        <f>IFERROR(VLOOKUP($A257,SETA!$A$2:$BB$840,AK$13,FALSE),"")</f>
        <v/>
      </c>
      <c r="AL257" s="81" t="str">
        <f>IFERROR(VLOOKUP($A257,SETA!$A$2:$BB$840,AL$13,FALSE),"")</f>
        <v/>
      </c>
      <c r="AM257" s="81" t="str">
        <f>IFERROR(VLOOKUP($A257,SETA!$A$2:$BB$840,AM$13,FALSE),"")</f>
        <v/>
      </c>
      <c r="AN257" s="81" t="str">
        <f>IFERROR(VLOOKUP($A257,SETA!$A$2:$BB$840,AN$13,FALSE),"")</f>
        <v/>
      </c>
      <c r="AO257" s="81" t="str">
        <f>IFERROR(VLOOKUP($A257,SETA!$A$2:$BB$840,AO$13,FALSE),"")</f>
        <v/>
      </c>
      <c r="AP257" s="81" t="str">
        <f>IFERROR(VLOOKUP($A257,SETA!$A$2:$BB$840,AP$13,FALSE),"")</f>
        <v/>
      </c>
      <c r="AQ257" s="81" t="str">
        <f>IFERROR(VLOOKUP($A257,SETA!$A$2:$BB$840,AQ$13,FALSE),"")</f>
        <v/>
      </c>
      <c r="AR257" s="82" t="str">
        <f>IFERROR(VLOOKUP($A257,SETA!$A$2:$BB$840,AR$13,FALSE),"")</f>
        <v/>
      </c>
      <c r="AS257" s="81" t="str">
        <f>IFERROR(VLOOKUP($A257,SETA!$A$2:$BB$840,AS$13,FALSE),"")</f>
        <v/>
      </c>
    </row>
    <row r="258" spans="2:45" x14ac:dyDescent="0.25">
      <c r="B258" s="81" t="str">
        <f>IFERROR(VLOOKUP($A258,SETA!$A$2:$BB$840,B$13,FALSE),"")</f>
        <v/>
      </c>
      <c r="C258" s="81" t="str">
        <f>IFERROR(VLOOKUP($A258,SETA!$A$2:$BB$840,C$13,FALSE),"")</f>
        <v/>
      </c>
      <c r="D258" s="81" t="str">
        <f>IFERROR(VLOOKUP($A258,SETA!$A$2:$BB$840,D$13,FALSE),"")</f>
        <v/>
      </c>
      <c r="E258" s="131"/>
      <c r="F258" s="132"/>
      <c r="G258" s="132"/>
      <c r="H258" s="133"/>
      <c r="I258" s="133"/>
      <c r="J258" s="118"/>
      <c r="K258" s="121"/>
      <c r="L258" s="122"/>
      <c r="M258" s="122"/>
      <c r="N258" s="67"/>
      <c r="O258" s="67"/>
      <c r="P258" s="117"/>
      <c r="Q258" s="99" t="str">
        <f t="shared" si="63"/>
        <v/>
      </c>
      <c r="R258" s="100" t="str">
        <f t="shared" si="64"/>
        <v/>
      </c>
      <c r="S258" s="100" t="str">
        <f t="shared" si="65"/>
        <v/>
      </c>
      <c r="T258" s="100" t="str">
        <f t="shared" si="66"/>
        <v/>
      </c>
      <c r="U258" s="100" t="str">
        <f t="shared" si="67"/>
        <v/>
      </c>
      <c r="V258" s="101" t="str">
        <f t="shared" si="68"/>
        <v/>
      </c>
      <c r="W258" s="95" t="str">
        <f t="shared" si="56"/>
        <v/>
      </c>
      <c r="X258" s="95" t="str">
        <f t="shared" si="57"/>
        <v/>
      </c>
      <c r="Y258" s="95" t="str">
        <f t="shared" si="58"/>
        <v/>
      </c>
      <c r="Z258" s="95" t="str">
        <f t="shared" si="59"/>
        <v/>
      </c>
      <c r="AA258" s="95" t="str">
        <f t="shared" si="60"/>
        <v/>
      </c>
      <c r="AB258" s="95" t="str">
        <f t="shared" si="61"/>
        <v/>
      </c>
      <c r="AC258" s="95" t="str">
        <f>IFERROR(VLOOKUP($A258,SETA!$A$2:$BB$840,AC$13,FALSE),"")</f>
        <v/>
      </c>
      <c r="AD258" s="95" t="str">
        <f>IFERROR(VLOOKUP($A258,SETA!$A$2:$BB$840,AD$13,FALSE),"")</f>
        <v/>
      </c>
      <c r="AE258" s="95" t="str">
        <f>IFERROR(VLOOKUP($A258,SETA!$A$2:$BB$840,AE$13,FALSE),"")</f>
        <v/>
      </c>
      <c r="AF258" s="81" t="str">
        <f>IFERROR(VLOOKUP($A258,SETA!$A$2:$BB$840,AF$13,FALSE),"")</f>
        <v/>
      </c>
      <c r="AG258" s="81" t="str">
        <f>IFERROR(VLOOKUP($A258,SETA!$A$2:$BB$840,AG$13,FALSE),"")</f>
        <v/>
      </c>
      <c r="AH258" s="81" t="str">
        <f>IFERROR(VLOOKUP($A258,SETA!$A$2:$BB$840,AH$13,FALSE),"")</f>
        <v/>
      </c>
      <c r="AI258" s="81" t="str">
        <f>IFERROR(VLOOKUP($A258,SETA!$A$2:$BB$840,AI$13,FALSE),"")</f>
        <v/>
      </c>
      <c r="AJ258" s="81" t="str">
        <f>IFERROR(VLOOKUP($A258,SETA!$A$2:$BB$840,AJ$13,FALSE),"")</f>
        <v/>
      </c>
      <c r="AK258" s="81" t="str">
        <f>IFERROR(VLOOKUP($A258,SETA!$A$2:$BB$840,AK$13,FALSE),"")</f>
        <v/>
      </c>
      <c r="AL258" s="81" t="str">
        <f>IFERROR(VLOOKUP($A258,SETA!$A$2:$BB$840,AL$13,FALSE),"")</f>
        <v/>
      </c>
      <c r="AM258" s="81" t="str">
        <f>IFERROR(VLOOKUP($A258,SETA!$A$2:$BB$840,AM$13,FALSE),"")</f>
        <v/>
      </c>
      <c r="AN258" s="81" t="str">
        <f>IFERROR(VLOOKUP($A258,SETA!$A$2:$BB$840,AN$13,FALSE),"")</f>
        <v/>
      </c>
      <c r="AO258" s="81" t="str">
        <f>IFERROR(VLOOKUP($A258,SETA!$A$2:$BB$840,AO$13,FALSE),"")</f>
        <v/>
      </c>
      <c r="AP258" s="81" t="str">
        <f>IFERROR(VLOOKUP($A258,SETA!$A$2:$BB$840,AP$13,FALSE),"")</f>
        <v/>
      </c>
      <c r="AQ258" s="81" t="str">
        <f>IFERROR(VLOOKUP($A258,SETA!$A$2:$BB$840,AQ$13,FALSE),"")</f>
        <v/>
      </c>
      <c r="AR258" s="82" t="str">
        <f>IFERROR(VLOOKUP($A258,SETA!$A$2:$BB$840,AR$13,FALSE),"")</f>
        <v/>
      </c>
      <c r="AS258" s="81" t="str">
        <f>IFERROR(VLOOKUP($A258,SETA!$A$2:$BB$840,AS$13,FALSE),"")</f>
        <v/>
      </c>
    </row>
    <row r="259" spans="2:45" x14ac:dyDescent="0.25">
      <c r="B259" s="81" t="str">
        <f>IFERROR(VLOOKUP($A259,SETA!$A$2:$BB$840,B$13,FALSE),"")</f>
        <v/>
      </c>
      <c r="C259" s="81" t="str">
        <f>IFERROR(VLOOKUP($A259,SETA!$A$2:$BB$840,C$13,FALSE),"")</f>
        <v/>
      </c>
      <c r="D259" s="81" t="str">
        <f>IFERROR(VLOOKUP($A259,SETA!$A$2:$BB$840,D$13,FALSE),"")</f>
        <v/>
      </c>
      <c r="E259" s="131"/>
      <c r="F259" s="132"/>
      <c r="G259" s="132"/>
      <c r="H259" s="133"/>
      <c r="I259" s="133"/>
      <c r="J259" s="118"/>
      <c r="K259" s="121"/>
      <c r="L259" s="122"/>
      <c r="M259" s="122"/>
      <c r="N259" s="67"/>
      <c r="O259" s="67"/>
      <c r="P259" s="117"/>
      <c r="Q259" s="99" t="str">
        <f t="shared" si="63"/>
        <v/>
      </c>
      <c r="R259" s="100" t="str">
        <f t="shared" si="64"/>
        <v/>
      </c>
      <c r="S259" s="100" t="str">
        <f t="shared" si="65"/>
        <v/>
      </c>
      <c r="T259" s="100" t="str">
        <f t="shared" si="66"/>
        <v/>
      </c>
      <c r="U259" s="100" t="str">
        <f t="shared" si="67"/>
        <v/>
      </c>
      <c r="V259" s="101" t="str">
        <f t="shared" si="68"/>
        <v/>
      </c>
      <c r="W259" s="95" t="str">
        <f t="shared" si="56"/>
        <v/>
      </c>
      <c r="X259" s="95" t="str">
        <f t="shared" si="57"/>
        <v/>
      </c>
      <c r="Y259" s="95" t="str">
        <f t="shared" si="58"/>
        <v/>
      </c>
      <c r="Z259" s="95" t="str">
        <f t="shared" si="59"/>
        <v/>
      </c>
      <c r="AA259" s="95" t="str">
        <f t="shared" si="60"/>
        <v/>
      </c>
      <c r="AB259" s="95" t="str">
        <f t="shared" si="61"/>
        <v/>
      </c>
      <c r="AC259" s="95" t="str">
        <f>IFERROR(VLOOKUP($A259,SETA!$A$2:$BB$840,AC$13,FALSE),"")</f>
        <v/>
      </c>
      <c r="AD259" s="95" t="str">
        <f>IFERROR(VLOOKUP($A259,SETA!$A$2:$BB$840,AD$13,FALSE),"")</f>
        <v/>
      </c>
      <c r="AE259" s="95" t="str">
        <f>IFERROR(VLOOKUP($A259,SETA!$A$2:$BB$840,AE$13,FALSE),"")</f>
        <v/>
      </c>
      <c r="AF259" s="81" t="str">
        <f>IFERROR(VLOOKUP($A259,SETA!$A$2:$BB$840,AF$13,FALSE),"")</f>
        <v/>
      </c>
      <c r="AG259" s="81" t="str">
        <f>IFERROR(VLOOKUP($A259,SETA!$A$2:$BB$840,AG$13,FALSE),"")</f>
        <v/>
      </c>
      <c r="AH259" s="81" t="str">
        <f>IFERROR(VLOOKUP($A259,SETA!$A$2:$BB$840,AH$13,FALSE),"")</f>
        <v/>
      </c>
      <c r="AI259" s="81" t="str">
        <f>IFERROR(VLOOKUP($A259,SETA!$A$2:$BB$840,AI$13,FALSE),"")</f>
        <v/>
      </c>
      <c r="AJ259" s="81" t="str">
        <f>IFERROR(VLOOKUP($A259,SETA!$A$2:$BB$840,AJ$13,FALSE),"")</f>
        <v/>
      </c>
      <c r="AK259" s="81" t="str">
        <f>IFERROR(VLOOKUP($A259,SETA!$A$2:$BB$840,AK$13,FALSE),"")</f>
        <v/>
      </c>
      <c r="AL259" s="81" t="str">
        <f>IFERROR(VLOOKUP($A259,SETA!$A$2:$BB$840,AL$13,FALSE),"")</f>
        <v/>
      </c>
      <c r="AM259" s="81" t="str">
        <f>IFERROR(VLOOKUP($A259,SETA!$A$2:$BB$840,AM$13,FALSE),"")</f>
        <v/>
      </c>
      <c r="AN259" s="81" t="str">
        <f>IFERROR(VLOOKUP($A259,SETA!$A$2:$BB$840,AN$13,FALSE),"")</f>
        <v/>
      </c>
      <c r="AO259" s="81" t="str">
        <f>IFERROR(VLOOKUP($A259,SETA!$A$2:$BB$840,AO$13,FALSE),"")</f>
        <v/>
      </c>
      <c r="AP259" s="81" t="str">
        <f>IFERROR(VLOOKUP($A259,SETA!$A$2:$BB$840,AP$13,FALSE),"")</f>
        <v/>
      </c>
      <c r="AQ259" s="81" t="str">
        <f>IFERROR(VLOOKUP($A259,SETA!$A$2:$BB$840,AQ$13,FALSE),"")</f>
        <v/>
      </c>
      <c r="AR259" s="82" t="str">
        <f>IFERROR(VLOOKUP($A259,SETA!$A$2:$BB$840,AR$13,FALSE),"")</f>
        <v/>
      </c>
      <c r="AS259" s="81" t="str">
        <f>IFERROR(VLOOKUP($A259,SETA!$A$2:$BB$840,AS$13,FALSE),"")</f>
        <v/>
      </c>
    </row>
    <row r="260" spans="2:45" x14ac:dyDescent="0.25">
      <c r="B260" s="81" t="str">
        <f>IFERROR(VLOOKUP($A260,SETA!$A$2:$BB$840,B$13,FALSE),"")</f>
        <v/>
      </c>
      <c r="C260" s="81" t="str">
        <f>IFERROR(VLOOKUP($A260,SETA!$A$2:$BB$840,C$13,FALSE),"")</f>
        <v/>
      </c>
      <c r="D260" s="81" t="str">
        <f>IFERROR(VLOOKUP($A260,SETA!$A$2:$BB$840,D$13,FALSE),"")</f>
        <v/>
      </c>
      <c r="E260" s="131"/>
      <c r="F260" s="132"/>
      <c r="G260" s="132"/>
      <c r="H260" s="133"/>
      <c r="I260" s="133"/>
      <c r="J260" s="118"/>
      <c r="K260" s="121"/>
      <c r="L260" s="122"/>
      <c r="M260" s="122"/>
      <c r="N260" s="67"/>
      <c r="O260" s="67"/>
      <c r="P260" s="117"/>
      <c r="Q260" s="99" t="str">
        <f t="shared" si="63"/>
        <v/>
      </c>
      <c r="R260" s="100" t="str">
        <f t="shared" si="64"/>
        <v/>
      </c>
      <c r="S260" s="100" t="str">
        <f t="shared" si="65"/>
        <v/>
      </c>
      <c r="T260" s="100" t="str">
        <f t="shared" si="66"/>
        <v/>
      </c>
      <c r="U260" s="100" t="str">
        <f t="shared" si="67"/>
        <v/>
      </c>
      <c r="V260" s="101" t="str">
        <f t="shared" si="68"/>
        <v/>
      </c>
      <c r="W260" s="95" t="str">
        <f t="shared" si="56"/>
        <v/>
      </c>
      <c r="X260" s="95" t="str">
        <f t="shared" si="57"/>
        <v/>
      </c>
      <c r="Y260" s="95" t="str">
        <f t="shared" si="58"/>
        <v/>
      </c>
      <c r="Z260" s="95" t="str">
        <f t="shared" si="59"/>
        <v/>
      </c>
      <c r="AA260" s="95" t="str">
        <f t="shared" si="60"/>
        <v/>
      </c>
      <c r="AB260" s="95" t="str">
        <f t="shared" si="61"/>
        <v/>
      </c>
      <c r="AC260" s="95" t="str">
        <f>IFERROR(VLOOKUP($A260,SETA!$A$2:$BB$840,AC$13,FALSE),"")</f>
        <v/>
      </c>
      <c r="AD260" s="95" t="str">
        <f>IFERROR(VLOOKUP($A260,SETA!$A$2:$BB$840,AD$13,FALSE),"")</f>
        <v/>
      </c>
      <c r="AE260" s="95" t="str">
        <f>IFERROR(VLOOKUP($A260,SETA!$A$2:$BB$840,AE$13,FALSE),"")</f>
        <v/>
      </c>
      <c r="AF260" s="81" t="str">
        <f>IFERROR(VLOOKUP($A260,SETA!$A$2:$BB$840,AF$13,FALSE),"")</f>
        <v/>
      </c>
      <c r="AG260" s="81" t="str">
        <f>IFERROR(VLOOKUP($A260,SETA!$A$2:$BB$840,AG$13,FALSE),"")</f>
        <v/>
      </c>
      <c r="AH260" s="81" t="str">
        <f>IFERROR(VLOOKUP($A260,SETA!$A$2:$BB$840,AH$13,FALSE),"")</f>
        <v/>
      </c>
      <c r="AI260" s="81" t="str">
        <f>IFERROR(VLOOKUP($A260,SETA!$A$2:$BB$840,AI$13,FALSE),"")</f>
        <v/>
      </c>
      <c r="AJ260" s="81" t="str">
        <f>IFERROR(VLOOKUP($A260,SETA!$A$2:$BB$840,AJ$13,FALSE),"")</f>
        <v/>
      </c>
      <c r="AK260" s="81" t="str">
        <f>IFERROR(VLOOKUP($A260,SETA!$A$2:$BB$840,AK$13,FALSE),"")</f>
        <v/>
      </c>
      <c r="AL260" s="81" t="str">
        <f>IFERROR(VLOOKUP($A260,SETA!$A$2:$BB$840,AL$13,FALSE),"")</f>
        <v/>
      </c>
      <c r="AM260" s="81" t="str">
        <f>IFERROR(VLOOKUP($A260,SETA!$A$2:$BB$840,AM$13,FALSE),"")</f>
        <v/>
      </c>
      <c r="AN260" s="81" t="str">
        <f>IFERROR(VLOOKUP($A260,SETA!$A$2:$BB$840,AN$13,FALSE),"")</f>
        <v/>
      </c>
      <c r="AO260" s="81" t="str">
        <f>IFERROR(VLOOKUP($A260,SETA!$A$2:$BB$840,AO$13,FALSE),"")</f>
        <v/>
      </c>
      <c r="AP260" s="81" t="str">
        <f>IFERROR(VLOOKUP($A260,SETA!$A$2:$BB$840,AP$13,FALSE),"")</f>
        <v/>
      </c>
      <c r="AQ260" s="81" t="str">
        <f>IFERROR(VLOOKUP($A260,SETA!$A$2:$BB$840,AQ$13,FALSE),"")</f>
        <v/>
      </c>
      <c r="AR260" s="82" t="str">
        <f>IFERROR(VLOOKUP($A260,SETA!$A$2:$BB$840,AR$13,FALSE),"")</f>
        <v/>
      </c>
      <c r="AS260" s="81" t="str">
        <f>IFERROR(VLOOKUP($A260,SETA!$A$2:$BB$840,AS$13,FALSE),"")</f>
        <v/>
      </c>
    </row>
    <row r="261" spans="2:45" x14ac:dyDescent="0.25">
      <c r="B261" s="81" t="str">
        <f>IFERROR(VLOOKUP($A261,SETA!$A$2:$BB$840,B$13,FALSE),"")</f>
        <v/>
      </c>
      <c r="C261" s="81" t="str">
        <f>IFERROR(VLOOKUP($A261,SETA!$A$2:$BB$840,C$13,FALSE),"")</f>
        <v/>
      </c>
      <c r="D261" s="81" t="str">
        <f>IFERROR(VLOOKUP($A261,SETA!$A$2:$BB$840,D$13,FALSE),"")</f>
        <v/>
      </c>
      <c r="E261" s="131"/>
      <c r="F261" s="132"/>
      <c r="G261" s="132"/>
      <c r="H261" s="133"/>
      <c r="I261" s="133"/>
      <c r="J261" s="118"/>
      <c r="K261" s="121"/>
      <c r="L261" s="122"/>
      <c r="M261" s="122"/>
      <c r="N261" s="67"/>
      <c r="O261" s="67"/>
      <c r="P261" s="117"/>
      <c r="Q261" s="99" t="str">
        <f t="shared" si="63"/>
        <v/>
      </c>
      <c r="R261" s="100" t="str">
        <f t="shared" si="64"/>
        <v/>
      </c>
      <c r="S261" s="100" t="str">
        <f t="shared" si="65"/>
        <v/>
      </c>
      <c r="T261" s="100" t="str">
        <f t="shared" si="66"/>
        <v/>
      </c>
      <c r="U261" s="100" t="str">
        <f t="shared" si="67"/>
        <v/>
      </c>
      <c r="V261" s="101" t="str">
        <f t="shared" si="68"/>
        <v/>
      </c>
      <c r="W261" s="95" t="str">
        <f t="shared" si="56"/>
        <v/>
      </c>
      <c r="X261" s="95" t="str">
        <f t="shared" si="57"/>
        <v/>
      </c>
      <c r="Y261" s="95" t="str">
        <f t="shared" si="58"/>
        <v/>
      </c>
      <c r="Z261" s="95" t="str">
        <f t="shared" si="59"/>
        <v/>
      </c>
      <c r="AA261" s="95" t="str">
        <f t="shared" si="60"/>
        <v/>
      </c>
      <c r="AB261" s="95" t="str">
        <f t="shared" si="61"/>
        <v/>
      </c>
      <c r="AC261" s="95" t="str">
        <f>IFERROR(VLOOKUP($A261,SETA!$A$2:$BB$840,AC$13,FALSE),"")</f>
        <v/>
      </c>
      <c r="AD261" s="95" t="str">
        <f>IFERROR(VLOOKUP($A261,SETA!$A$2:$BB$840,AD$13,FALSE),"")</f>
        <v/>
      </c>
      <c r="AE261" s="95" t="str">
        <f>IFERROR(VLOOKUP($A261,SETA!$A$2:$BB$840,AE$13,FALSE),"")</f>
        <v/>
      </c>
      <c r="AF261" s="81" t="str">
        <f>IFERROR(VLOOKUP($A261,SETA!$A$2:$BB$840,AF$13,FALSE),"")</f>
        <v/>
      </c>
      <c r="AG261" s="81" t="str">
        <f>IFERROR(VLOOKUP($A261,SETA!$A$2:$BB$840,AG$13,FALSE),"")</f>
        <v/>
      </c>
      <c r="AH261" s="81" t="str">
        <f>IFERROR(VLOOKUP($A261,SETA!$A$2:$BB$840,AH$13,FALSE),"")</f>
        <v/>
      </c>
      <c r="AI261" s="81" t="str">
        <f>IFERROR(VLOOKUP($A261,SETA!$A$2:$BB$840,AI$13,FALSE),"")</f>
        <v/>
      </c>
      <c r="AJ261" s="81" t="str">
        <f>IFERROR(VLOOKUP($A261,SETA!$A$2:$BB$840,AJ$13,FALSE),"")</f>
        <v/>
      </c>
      <c r="AK261" s="81" t="str">
        <f>IFERROR(VLOOKUP($A261,SETA!$A$2:$BB$840,AK$13,FALSE),"")</f>
        <v/>
      </c>
      <c r="AL261" s="81" t="str">
        <f>IFERROR(VLOOKUP($A261,SETA!$A$2:$BB$840,AL$13,FALSE),"")</f>
        <v/>
      </c>
      <c r="AM261" s="81" t="str">
        <f>IFERROR(VLOOKUP($A261,SETA!$A$2:$BB$840,AM$13,FALSE),"")</f>
        <v/>
      </c>
      <c r="AN261" s="81" t="str">
        <f>IFERROR(VLOOKUP($A261,SETA!$A$2:$BB$840,AN$13,FALSE),"")</f>
        <v/>
      </c>
      <c r="AO261" s="81" t="str">
        <f>IFERROR(VLOOKUP($A261,SETA!$A$2:$BB$840,AO$13,FALSE),"")</f>
        <v/>
      </c>
      <c r="AP261" s="81" t="str">
        <f>IFERROR(VLOOKUP($A261,SETA!$A$2:$BB$840,AP$13,FALSE),"")</f>
        <v/>
      </c>
      <c r="AQ261" s="81" t="str">
        <f>IFERROR(VLOOKUP($A261,SETA!$A$2:$BB$840,AQ$13,FALSE),"")</f>
        <v/>
      </c>
      <c r="AR261" s="82" t="str">
        <f>IFERROR(VLOOKUP($A261,SETA!$A$2:$BB$840,AR$13,FALSE),"")</f>
        <v/>
      </c>
      <c r="AS261" s="81" t="str">
        <f>IFERROR(VLOOKUP($A261,SETA!$A$2:$BB$840,AS$13,FALSE),"")</f>
        <v/>
      </c>
    </row>
    <row r="262" spans="2:45" x14ac:dyDescent="0.25">
      <c r="B262" s="81" t="str">
        <f>IFERROR(VLOOKUP($A262,SETA!$A$2:$BB$840,B$13,FALSE),"")</f>
        <v/>
      </c>
      <c r="C262" s="81" t="str">
        <f>IFERROR(VLOOKUP($A262,SETA!$A$2:$BB$840,C$13,FALSE),"")</f>
        <v/>
      </c>
      <c r="D262" s="81" t="str">
        <f>IFERROR(VLOOKUP($A262,SETA!$A$2:$BB$840,D$13,FALSE),"")</f>
        <v/>
      </c>
      <c r="E262" s="131"/>
      <c r="F262" s="132"/>
      <c r="G262" s="132"/>
      <c r="H262" s="133"/>
      <c r="I262" s="133"/>
      <c r="J262" s="118"/>
      <c r="K262" s="121"/>
      <c r="L262" s="122"/>
      <c r="M262" s="122"/>
      <c r="N262" s="67"/>
      <c r="O262" s="67"/>
      <c r="P262" s="117"/>
      <c r="Q262" s="99" t="str">
        <f t="shared" si="63"/>
        <v/>
      </c>
      <c r="R262" s="100" t="str">
        <f t="shared" si="64"/>
        <v/>
      </c>
      <c r="S262" s="100" t="str">
        <f t="shared" si="65"/>
        <v/>
      </c>
      <c r="T262" s="100" t="str">
        <f t="shared" si="66"/>
        <v/>
      </c>
      <c r="U262" s="100" t="str">
        <f t="shared" si="67"/>
        <v/>
      </c>
      <c r="V262" s="101" t="str">
        <f t="shared" si="68"/>
        <v/>
      </c>
      <c r="W262" s="95" t="str">
        <f t="shared" si="56"/>
        <v/>
      </c>
      <c r="X262" s="95" t="str">
        <f t="shared" si="57"/>
        <v/>
      </c>
      <c r="Y262" s="95" t="str">
        <f t="shared" si="58"/>
        <v/>
      </c>
      <c r="Z262" s="95" t="str">
        <f t="shared" si="59"/>
        <v/>
      </c>
      <c r="AA262" s="95" t="str">
        <f t="shared" si="60"/>
        <v/>
      </c>
      <c r="AB262" s="95" t="str">
        <f t="shared" si="61"/>
        <v/>
      </c>
      <c r="AC262" s="95" t="str">
        <f>IFERROR(VLOOKUP($A262,SETA!$A$2:$BB$840,AC$13,FALSE),"")</f>
        <v/>
      </c>
      <c r="AD262" s="95" t="str">
        <f>IFERROR(VLOOKUP($A262,SETA!$A$2:$BB$840,AD$13,FALSE),"")</f>
        <v/>
      </c>
      <c r="AE262" s="95" t="str">
        <f>IFERROR(VLOOKUP($A262,SETA!$A$2:$BB$840,AE$13,FALSE),"")</f>
        <v/>
      </c>
      <c r="AF262" s="81" t="str">
        <f>IFERROR(VLOOKUP($A262,SETA!$A$2:$BB$840,AF$13,FALSE),"")</f>
        <v/>
      </c>
      <c r="AG262" s="81" t="str">
        <f>IFERROR(VLOOKUP($A262,SETA!$A$2:$BB$840,AG$13,FALSE),"")</f>
        <v/>
      </c>
      <c r="AH262" s="81" t="str">
        <f>IFERROR(VLOOKUP($A262,SETA!$A$2:$BB$840,AH$13,FALSE),"")</f>
        <v/>
      </c>
      <c r="AI262" s="81" t="str">
        <f>IFERROR(VLOOKUP($A262,SETA!$A$2:$BB$840,AI$13,FALSE),"")</f>
        <v/>
      </c>
      <c r="AJ262" s="81" t="str">
        <f>IFERROR(VLOOKUP($A262,SETA!$A$2:$BB$840,AJ$13,FALSE),"")</f>
        <v/>
      </c>
      <c r="AK262" s="81" t="str">
        <f>IFERROR(VLOOKUP($A262,SETA!$A$2:$BB$840,AK$13,FALSE),"")</f>
        <v/>
      </c>
      <c r="AL262" s="81" t="str">
        <f>IFERROR(VLOOKUP($A262,SETA!$A$2:$BB$840,AL$13,FALSE),"")</f>
        <v/>
      </c>
      <c r="AM262" s="81" t="str">
        <f>IFERROR(VLOOKUP($A262,SETA!$A$2:$BB$840,AM$13,FALSE),"")</f>
        <v/>
      </c>
      <c r="AN262" s="81" t="str">
        <f>IFERROR(VLOOKUP($A262,SETA!$A$2:$BB$840,AN$13,FALSE),"")</f>
        <v/>
      </c>
      <c r="AO262" s="81" t="str">
        <f>IFERROR(VLOOKUP($A262,SETA!$A$2:$BB$840,AO$13,FALSE),"")</f>
        <v/>
      </c>
      <c r="AP262" s="81" t="str">
        <f>IFERROR(VLOOKUP($A262,SETA!$A$2:$BB$840,AP$13,FALSE),"")</f>
        <v/>
      </c>
      <c r="AQ262" s="81" t="str">
        <f>IFERROR(VLOOKUP($A262,SETA!$A$2:$BB$840,AQ$13,FALSE),"")</f>
        <v/>
      </c>
      <c r="AR262" s="82" t="str">
        <f>IFERROR(VLOOKUP($A262,SETA!$A$2:$BB$840,AR$13,FALSE),"")</f>
        <v/>
      </c>
      <c r="AS262" s="81" t="str">
        <f>IFERROR(VLOOKUP($A262,SETA!$A$2:$BB$840,AS$13,FALSE),"")</f>
        <v/>
      </c>
    </row>
    <row r="263" spans="2:45" x14ac:dyDescent="0.25">
      <c r="B263" s="81" t="str">
        <f>IFERROR(VLOOKUP($A263,SETA!$A$2:$BB$840,B$13,FALSE),"")</f>
        <v/>
      </c>
      <c r="C263" s="81" t="str">
        <f>IFERROR(VLOOKUP($A263,SETA!$A$2:$BB$840,C$13,FALSE),"")</f>
        <v/>
      </c>
      <c r="D263" s="81" t="str">
        <f>IFERROR(VLOOKUP($A263,SETA!$A$2:$BB$840,D$13,FALSE),"")</f>
        <v/>
      </c>
      <c r="E263" s="131"/>
      <c r="F263" s="132"/>
      <c r="G263" s="132"/>
      <c r="H263" s="133"/>
      <c r="I263" s="133"/>
      <c r="J263" s="118"/>
      <c r="K263" s="121"/>
      <c r="L263" s="122"/>
      <c r="M263" s="122"/>
      <c r="N263" s="67"/>
      <c r="O263" s="67"/>
      <c r="P263" s="117"/>
      <c r="Q263" s="99" t="str">
        <f t="shared" si="63"/>
        <v/>
      </c>
      <c r="R263" s="100" t="str">
        <f t="shared" si="64"/>
        <v/>
      </c>
      <c r="S263" s="100" t="str">
        <f t="shared" si="65"/>
        <v/>
      </c>
      <c r="T263" s="100" t="str">
        <f t="shared" si="66"/>
        <v/>
      </c>
      <c r="U263" s="100" t="str">
        <f t="shared" si="67"/>
        <v/>
      </c>
      <c r="V263" s="101" t="str">
        <f t="shared" si="68"/>
        <v/>
      </c>
      <c r="W263" s="95" t="str">
        <f t="shared" si="56"/>
        <v/>
      </c>
      <c r="X263" s="95" t="str">
        <f t="shared" si="57"/>
        <v/>
      </c>
      <c r="Y263" s="95" t="str">
        <f t="shared" si="58"/>
        <v/>
      </c>
      <c r="Z263" s="95" t="str">
        <f t="shared" si="59"/>
        <v/>
      </c>
      <c r="AA263" s="95" t="str">
        <f t="shared" si="60"/>
        <v/>
      </c>
      <c r="AB263" s="95" t="str">
        <f t="shared" si="61"/>
        <v/>
      </c>
      <c r="AC263" s="95" t="str">
        <f>IFERROR(VLOOKUP($A263,SETA!$A$2:$BB$840,AC$13,FALSE),"")</f>
        <v/>
      </c>
      <c r="AD263" s="95" t="str">
        <f>IFERROR(VLOOKUP($A263,SETA!$A$2:$BB$840,AD$13,FALSE),"")</f>
        <v/>
      </c>
      <c r="AE263" s="95" t="str">
        <f>IFERROR(VLOOKUP($A263,SETA!$A$2:$BB$840,AE$13,FALSE),"")</f>
        <v/>
      </c>
      <c r="AF263" s="81" t="str">
        <f>IFERROR(VLOOKUP($A263,SETA!$A$2:$BB$840,AF$13,FALSE),"")</f>
        <v/>
      </c>
      <c r="AG263" s="81" t="str">
        <f>IFERROR(VLOOKUP($A263,SETA!$A$2:$BB$840,AG$13,FALSE),"")</f>
        <v/>
      </c>
      <c r="AH263" s="81" t="str">
        <f>IFERROR(VLOOKUP($A263,SETA!$A$2:$BB$840,AH$13,FALSE),"")</f>
        <v/>
      </c>
      <c r="AI263" s="81" t="str">
        <f>IFERROR(VLOOKUP($A263,SETA!$A$2:$BB$840,AI$13,FALSE),"")</f>
        <v/>
      </c>
      <c r="AJ263" s="81" t="str">
        <f>IFERROR(VLOOKUP($A263,SETA!$A$2:$BB$840,AJ$13,FALSE),"")</f>
        <v/>
      </c>
      <c r="AK263" s="81" t="str">
        <f>IFERROR(VLOOKUP($A263,SETA!$A$2:$BB$840,AK$13,FALSE),"")</f>
        <v/>
      </c>
      <c r="AL263" s="81" t="str">
        <f>IFERROR(VLOOKUP($A263,SETA!$A$2:$BB$840,AL$13,FALSE),"")</f>
        <v/>
      </c>
      <c r="AM263" s="81" t="str">
        <f>IFERROR(VLOOKUP($A263,SETA!$A$2:$BB$840,AM$13,FALSE),"")</f>
        <v/>
      </c>
      <c r="AN263" s="81" t="str">
        <f>IFERROR(VLOOKUP($A263,SETA!$A$2:$BB$840,AN$13,FALSE),"")</f>
        <v/>
      </c>
      <c r="AO263" s="81" t="str">
        <f>IFERROR(VLOOKUP($A263,SETA!$A$2:$BB$840,AO$13,FALSE),"")</f>
        <v/>
      </c>
      <c r="AP263" s="81" t="str">
        <f>IFERROR(VLOOKUP($A263,SETA!$A$2:$BB$840,AP$13,FALSE),"")</f>
        <v/>
      </c>
      <c r="AQ263" s="81" t="str">
        <f>IFERROR(VLOOKUP($A263,SETA!$A$2:$BB$840,AQ$13,FALSE),"")</f>
        <v/>
      </c>
      <c r="AR263" s="82" t="str">
        <f>IFERROR(VLOOKUP($A263,SETA!$A$2:$BB$840,AR$13,FALSE),"")</f>
        <v/>
      </c>
      <c r="AS263" s="81" t="str">
        <f>IFERROR(VLOOKUP($A263,SETA!$A$2:$BB$840,AS$13,FALSE),"")</f>
        <v/>
      </c>
    </row>
    <row r="264" spans="2:45" x14ac:dyDescent="0.25">
      <c r="B264" s="81" t="str">
        <f>IFERROR(VLOOKUP($A264,SETA!$A$2:$BB$840,B$13,FALSE),"")</f>
        <v/>
      </c>
      <c r="C264" s="81" t="str">
        <f>IFERROR(VLOOKUP($A264,SETA!$A$2:$BB$840,C$13,FALSE),"")</f>
        <v/>
      </c>
      <c r="D264" s="81" t="str">
        <f>IFERROR(VLOOKUP($A264,SETA!$A$2:$BB$840,D$13,FALSE),"")</f>
        <v/>
      </c>
      <c r="E264" s="131"/>
      <c r="F264" s="132"/>
      <c r="G264" s="132"/>
      <c r="H264" s="133"/>
      <c r="I264" s="133"/>
      <c r="J264" s="118"/>
      <c r="K264" s="121"/>
      <c r="L264" s="122"/>
      <c r="M264" s="122"/>
      <c r="N264" s="67"/>
      <c r="O264" s="67"/>
      <c r="P264" s="117"/>
      <c r="Q264" s="99" t="str">
        <f t="shared" si="63"/>
        <v/>
      </c>
      <c r="R264" s="100" t="str">
        <f t="shared" si="64"/>
        <v/>
      </c>
      <c r="S264" s="100" t="str">
        <f t="shared" si="65"/>
        <v/>
      </c>
      <c r="T264" s="100" t="str">
        <f t="shared" si="66"/>
        <v/>
      </c>
      <c r="U264" s="100" t="str">
        <f t="shared" si="67"/>
        <v/>
      </c>
      <c r="V264" s="101" t="str">
        <f t="shared" si="68"/>
        <v/>
      </c>
      <c r="W264" s="95" t="str">
        <f t="shared" si="56"/>
        <v/>
      </c>
      <c r="X264" s="95" t="str">
        <f t="shared" si="57"/>
        <v/>
      </c>
      <c r="Y264" s="95" t="str">
        <f t="shared" si="58"/>
        <v/>
      </c>
      <c r="Z264" s="95" t="str">
        <f t="shared" si="59"/>
        <v/>
      </c>
      <c r="AA264" s="95" t="str">
        <f t="shared" si="60"/>
        <v/>
      </c>
      <c r="AB264" s="95" t="str">
        <f t="shared" si="61"/>
        <v/>
      </c>
      <c r="AC264" s="95" t="str">
        <f>IFERROR(VLOOKUP($A264,SETA!$A$2:$BB$840,AC$13,FALSE),"")</f>
        <v/>
      </c>
      <c r="AD264" s="95" t="str">
        <f>IFERROR(VLOOKUP($A264,SETA!$A$2:$BB$840,AD$13,FALSE),"")</f>
        <v/>
      </c>
      <c r="AE264" s="95" t="str">
        <f>IFERROR(VLOOKUP($A264,SETA!$A$2:$BB$840,AE$13,FALSE),"")</f>
        <v/>
      </c>
      <c r="AF264" s="81" t="str">
        <f>IFERROR(VLOOKUP($A264,SETA!$A$2:$BB$840,AF$13,FALSE),"")</f>
        <v/>
      </c>
      <c r="AG264" s="81" t="str">
        <f>IFERROR(VLOOKUP($A264,SETA!$A$2:$BB$840,AG$13,FALSE),"")</f>
        <v/>
      </c>
      <c r="AH264" s="81" t="str">
        <f>IFERROR(VLOOKUP($A264,SETA!$A$2:$BB$840,AH$13,FALSE),"")</f>
        <v/>
      </c>
      <c r="AI264" s="81" t="str">
        <f>IFERROR(VLOOKUP($A264,SETA!$A$2:$BB$840,AI$13,FALSE),"")</f>
        <v/>
      </c>
      <c r="AJ264" s="81" t="str">
        <f>IFERROR(VLOOKUP($A264,SETA!$A$2:$BB$840,AJ$13,FALSE),"")</f>
        <v/>
      </c>
      <c r="AK264" s="81" t="str">
        <f>IFERROR(VLOOKUP($A264,SETA!$A$2:$BB$840,AK$13,FALSE),"")</f>
        <v/>
      </c>
      <c r="AL264" s="81" t="str">
        <f>IFERROR(VLOOKUP($A264,SETA!$A$2:$BB$840,AL$13,FALSE),"")</f>
        <v/>
      </c>
      <c r="AM264" s="81" t="str">
        <f>IFERROR(VLOOKUP($A264,SETA!$A$2:$BB$840,AM$13,FALSE),"")</f>
        <v/>
      </c>
      <c r="AN264" s="81" t="str">
        <f>IFERROR(VLOOKUP($A264,SETA!$A$2:$BB$840,AN$13,FALSE),"")</f>
        <v/>
      </c>
      <c r="AO264" s="81" t="str">
        <f>IFERROR(VLOOKUP($A264,SETA!$A$2:$BB$840,AO$13,FALSE),"")</f>
        <v/>
      </c>
      <c r="AP264" s="81" t="str">
        <f>IFERROR(VLOOKUP($A264,SETA!$A$2:$BB$840,AP$13,FALSE),"")</f>
        <v/>
      </c>
      <c r="AQ264" s="81" t="str">
        <f>IFERROR(VLOOKUP($A264,SETA!$A$2:$BB$840,AQ$13,FALSE),"")</f>
        <v/>
      </c>
      <c r="AR264" s="82" t="str">
        <f>IFERROR(VLOOKUP($A264,SETA!$A$2:$BB$840,AR$13,FALSE),"")</f>
        <v/>
      </c>
      <c r="AS264" s="81" t="str">
        <f>IFERROR(VLOOKUP($A264,SETA!$A$2:$BB$840,AS$13,FALSE),"")</f>
        <v/>
      </c>
    </row>
    <row r="265" spans="2:45" x14ac:dyDescent="0.25">
      <c r="B265" s="81" t="str">
        <f>IFERROR(VLOOKUP($A265,SETA!$A$2:$BB$840,B$13,FALSE),"")</f>
        <v/>
      </c>
      <c r="C265" s="81" t="str">
        <f>IFERROR(VLOOKUP($A265,SETA!$A$2:$BB$840,C$13,FALSE),"")</f>
        <v/>
      </c>
      <c r="D265" s="81" t="str">
        <f>IFERROR(VLOOKUP($A265,SETA!$A$2:$BB$840,D$13,FALSE),"")</f>
        <v/>
      </c>
      <c r="E265" s="131"/>
      <c r="F265" s="132"/>
      <c r="G265" s="132"/>
      <c r="H265" s="133"/>
      <c r="I265" s="133"/>
      <c r="J265" s="118"/>
      <c r="K265" s="121"/>
      <c r="L265" s="122"/>
      <c r="M265" s="122"/>
      <c r="N265" s="67"/>
      <c r="O265" s="67"/>
      <c r="P265" s="117"/>
      <c r="Q265" s="99" t="str">
        <f t="shared" si="63"/>
        <v/>
      </c>
      <c r="R265" s="100" t="str">
        <f t="shared" si="64"/>
        <v/>
      </c>
      <c r="S265" s="100" t="str">
        <f t="shared" si="65"/>
        <v/>
      </c>
      <c r="T265" s="100" t="str">
        <f t="shared" si="66"/>
        <v/>
      </c>
      <c r="U265" s="100" t="str">
        <f t="shared" si="67"/>
        <v/>
      </c>
      <c r="V265" s="101" t="str">
        <f t="shared" si="68"/>
        <v/>
      </c>
      <c r="W265" s="95" t="str">
        <f t="shared" si="56"/>
        <v/>
      </c>
      <c r="X265" s="95" t="str">
        <f t="shared" si="57"/>
        <v/>
      </c>
      <c r="Y265" s="95" t="str">
        <f t="shared" si="58"/>
        <v/>
      </c>
      <c r="Z265" s="95" t="str">
        <f t="shared" si="59"/>
        <v/>
      </c>
      <c r="AA265" s="95" t="str">
        <f t="shared" si="60"/>
        <v/>
      </c>
      <c r="AB265" s="95" t="str">
        <f t="shared" si="61"/>
        <v/>
      </c>
      <c r="AC265" s="95" t="str">
        <f>IFERROR(VLOOKUP($A265,SETA!$A$2:$BB$840,AC$13,FALSE),"")</f>
        <v/>
      </c>
      <c r="AD265" s="95" t="str">
        <f>IFERROR(VLOOKUP($A265,SETA!$A$2:$BB$840,AD$13,FALSE),"")</f>
        <v/>
      </c>
      <c r="AE265" s="95" t="str">
        <f>IFERROR(VLOOKUP($A265,SETA!$A$2:$BB$840,AE$13,FALSE),"")</f>
        <v/>
      </c>
      <c r="AF265" s="81" t="str">
        <f>IFERROR(VLOOKUP($A265,SETA!$A$2:$BB$840,AF$13,FALSE),"")</f>
        <v/>
      </c>
      <c r="AG265" s="81" t="str">
        <f>IFERROR(VLOOKUP($A265,SETA!$A$2:$BB$840,AG$13,FALSE),"")</f>
        <v/>
      </c>
      <c r="AH265" s="81" t="str">
        <f>IFERROR(VLOOKUP($A265,SETA!$A$2:$BB$840,AH$13,FALSE),"")</f>
        <v/>
      </c>
      <c r="AI265" s="81" t="str">
        <f>IFERROR(VLOOKUP($A265,SETA!$A$2:$BB$840,AI$13,FALSE),"")</f>
        <v/>
      </c>
      <c r="AJ265" s="81" t="str">
        <f>IFERROR(VLOOKUP($A265,SETA!$A$2:$BB$840,AJ$13,FALSE),"")</f>
        <v/>
      </c>
      <c r="AK265" s="81" t="str">
        <f>IFERROR(VLOOKUP($A265,SETA!$A$2:$BB$840,AK$13,FALSE),"")</f>
        <v/>
      </c>
      <c r="AL265" s="81" t="str">
        <f>IFERROR(VLOOKUP($A265,SETA!$A$2:$BB$840,AL$13,FALSE),"")</f>
        <v/>
      </c>
      <c r="AM265" s="81" t="str">
        <f>IFERROR(VLOOKUP($A265,SETA!$A$2:$BB$840,AM$13,FALSE),"")</f>
        <v/>
      </c>
      <c r="AN265" s="81" t="str">
        <f>IFERROR(VLOOKUP($A265,SETA!$A$2:$BB$840,AN$13,FALSE),"")</f>
        <v/>
      </c>
      <c r="AO265" s="81" t="str">
        <f>IFERROR(VLOOKUP($A265,SETA!$A$2:$BB$840,AO$13,FALSE),"")</f>
        <v/>
      </c>
      <c r="AP265" s="81" t="str">
        <f>IFERROR(VLOOKUP($A265,SETA!$A$2:$BB$840,AP$13,FALSE),"")</f>
        <v/>
      </c>
      <c r="AQ265" s="81" t="str">
        <f>IFERROR(VLOOKUP($A265,SETA!$A$2:$BB$840,AQ$13,FALSE),"")</f>
        <v/>
      </c>
      <c r="AR265" s="82" t="str">
        <f>IFERROR(VLOOKUP($A265,SETA!$A$2:$BB$840,AR$13,FALSE),"")</f>
        <v/>
      </c>
      <c r="AS265" s="81" t="str">
        <f>IFERROR(VLOOKUP($A265,SETA!$A$2:$BB$840,AS$13,FALSE),"")</f>
        <v/>
      </c>
    </row>
    <row r="266" spans="2:45" x14ac:dyDescent="0.25">
      <c r="B266" s="81" t="str">
        <f>IFERROR(VLOOKUP($A266,SETA!$A$2:$BB$840,B$13,FALSE),"")</f>
        <v/>
      </c>
      <c r="C266" s="81" t="str">
        <f>IFERROR(VLOOKUP($A266,SETA!$A$2:$BB$840,C$13,FALSE),"")</f>
        <v/>
      </c>
      <c r="D266" s="81" t="str">
        <f>IFERROR(VLOOKUP($A266,SETA!$A$2:$BB$840,D$13,FALSE),"")</f>
        <v/>
      </c>
      <c r="E266" s="131"/>
      <c r="F266" s="132"/>
      <c r="G266" s="132"/>
      <c r="H266" s="133"/>
      <c r="I266" s="133"/>
      <c r="J266" s="118"/>
      <c r="K266" s="121"/>
      <c r="L266" s="122"/>
      <c r="M266" s="122"/>
      <c r="N266" s="67"/>
      <c r="O266" s="67"/>
      <c r="P266" s="117"/>
      <c r="Q266" s="99" t="str">
        <f t="shared" si="63"/>
        <v/>
      </c>
      <c r="R266" s="100" t="str">
        <f t="shared" si="64"/>
        <v/>
      </c>
      <c r="S266" s="100" t="str">
        <f t="shared" si="65"/>
        <v/>
      </c>
      <c r="T266" s="100" t="str">
        <f t="shared" si="66"/>
        <v/>
      </c>
      <c r="U266" s="100" t="str">
        <f t="shared" si="67"/>
        <v/>
      </c>
      <c r="V266" s="101" t="str">
        <f t="shared" si="68"/>
        <v/>
      </c>
      <c r="W266" s="95" t="str">
        <f t="shared" si="56"/>
        <v/>
      </c>
      <c r="X266" s="95" t="str">
        <f t="shared" si="57"/>
        <v/>
      </c>
      <c r="Y266" s="95" t="str">
        <f t="shared" si="58"/>
        <v/>
      </c>
      <c r="Z266" s="95" t="str">
        <f t="shared" si="59"/>
        <v/>
      </c>
      <c r="AA266" s="95" t="str">
        <f t="shared" si="60"/>
        <v/>
      </c>
      <c r="AB266" s="95" t="str">
        <f t="shared" si="61"/>
        <v/>
      </c>
      <c r="AC266" s="95" t="str">
        <f>IFERROR(VLOOKUP($A266,SETA!$A$2:$BB$840,AC$13,FALSE),"")</f>
        <v/>
      </c>
      <c r="AD266" s="95" t="str">
        <f>IFERROR(VLOOKUP($A266,SETA!$A$2:$BB$840,AD$13,FALSE),"")</f>
        <v/>
      </c>
      <c r="AE266" s="95" t="str">
        <f>IFERROR(VLOOKUP($A266,SETA!$A$2:$BB$840,AE$13,FALSE),"")</f>
        <v/>
      </c>
      <c r="AF266" s="81" t="str">
        <f>IFERROR(VLOOKUP($A266,SETA!$A$2:$BB$840,AF$13,FALSE),"")</f>
        <v/>
      </c>
      <c r="AG266" s="81" t="str">
        <f>IFERROR(VLOOKUP($A266,SETA!$A$2:$BB$840,AG$13,FALSE),"")</f>
        <v/>
      </c>
      <c r="AH266" s="81" t="str">
        <f>IFERROR(VLOOKUP($A266,SETA!$A$2:$BB$840,AH$13,FALSE),"")</f>
        <v/>
      </c>
      <c r="AI266" s="81" t="str">
        <f>IFERROR(VLOOKUP($A266,SETA!$A$2:$BB$840,AI$13,FALSE),"")</f>
        <v/>
      </c>
      <c r="AJ266" s="81" t="str">
        <f>IFERROR(VLOOKUP($A266,SETA!$A$2:$BB$840,AJ$13,FALSE),"")</f>
        <v/>
      </c>
      <c r="AK266" s="81" t="str">
        <f>IFERROR(VLOOKUP($A266,SETA!$A$2:$BB$840,AK$13,FALSE),"")</f>
        <v/>
      </c>
      <c r="AL266" s="81" t="str">
        <f>IFERROR(VLOOKUP($A266,SETA!$A$2:$BB$840,AL$13,FALSE),"")</f>
        <v/>
      </c>
      <c r="AM266" s="81" t="str">
        <f>IFERROR(VLOOKUP($A266,SETA!$A$2:$BB$840,AM$13,FALSE),"")</f>
        <v/>
      </c>
      <c r="AN266" s="81" t="str">
        <f>IFERROR(VLOOKUP($A266,SETA!$A$2:$BB$840,AN$13,FALSE),"")</f>
        <v/>
      </c>
      <c r="AO266" s="81" t="str">
        <f>IFERROR(VLOOKUP($A266,SETA!$A$2:$BB$840,AO$13,FALSE),"")</f>
        <v/>
      </c>
      <c r="AP266" s="81" t="str">
        <f>IFERROR(VLOOKUP($A266,SETA!$A$2:$BB$840,AP$13,FALSE),"")</f>
        <v/>
      </c>
      <c r="AQ266" s="81" t="str">
        <f>IFERROR(VLOOKUP($A266,SETA!$A$2:$BB$840,AQ$13,FALSE),"")</f>
        <v/>
      </c>
      <c r="AR266" s="82" t="str">
        <f>IFERROR(VLOOKUP($A266,SETA!$A$2:$BB$840,AR$13,FALSE),"")</f>
        <v/>
      </c>
      <c r="AS266" s="81" t="str">
        <f>IFERROR(VLOOKUP($A266,SETA!$A$2:$BB$840,AS$13,FALSE),"")</f>
        <v/>
      </c>
    </row>
    <row r="267" spans="2:45" x14ac:dyDescent="0.25">
      <c r="B267" s="81" t="str">
        <f>IFERROR(VLOOKUP($A267,SETA!$A$2:$BB$840,B$13,FALSE),"")</f>
        <v/>
      </c>
      <c r="C267" s="81" t="str">
        <f>IFERROR(VLOOKUP($A267,SETA!$A$2:$BB$840,C$13,FALSE),"")</f>
        <v/>
      </c>
      <c r="D267" s="81" t="str">
        <f>IFERROR(VLOOKUP($A267,SETA!$A$2:$BB$840,D$13,FALSE),"")</f>
        <v/>
      </c>
      <c r="E267" s="131"/>
      <c r="F267" s="132"/>
      <c r="G267" s="132"/>
      <c r="H267" s="133"/>
      <c r="I267" s="133"/>
      <c r="J267" s="118"/>
      <c r="K267" s="121"/>
      <c r="L267" s="122"/>
      <c r="M267" s="122"/>
      <c r="N267" s="67"/>
      <c r="O267" s="67"/>
      <c r="P267" s="117"/>
      <c r="Q267" s="99" t="str">
        <f t="shared" si="63"/>
        <v/>
      </c>
      <c r="R267" s="100" t="str">
        <f t="shared" si="64"/>
        <v/>
      </c>
      <c r="S267" s="100" t="str">
        <f t="shared" si="65"/>
        <v/>
      </c>
      <c r="T267" s="100" t="str">
        <f t="shared" si="66"/>
        <v/>
      </c>
      <c r="U267" s="100" t="str">
        <f t="shared" si="67"/>
        <v/>
      </c>
      <c r="V267" s="101" t="str">
        <f t="shared" si="68"/>
        <v/>
      </c>
      <c r="W267" s="95" t="str">
        <f t="shared" si="56"/>
        <v/>
      </c>
      <c r="X267" s="95" t="str">
        <f t="shared" si="57"/>
        <v/>
      </c>
      <c r="Y267" s="95" t="str">
        <f t="shared" si="58"/>
        <v/>
      </c>
      <c r="Z267" s="95" t="str">
        <f t="shared" si="59"/>
        <v/>
      </c>
      <c r="AA267" s="95" t="str">
        <f t="shared" si="60"/>
        <v/>
      </c>
      <c r="AB267" s="95" t="str">
        <f t="shared" si="61"/>
        <v/>
      </c>
      <c r="AC267" s="95" t="str">
        <f>IFERROR(VLOOKUP($A267,SETA!$A$2:$BB$840,AC$13,FALSE),"")</f>
        <v/>
      </c>
      <c r="AD267" s="95" t="str">
        <f>IFERROR(VLOOKUP($A267,SETA!$A$2:$BB$840,AD$13,FALSE),"")</f>
        <v/>
      </c>
      <c r="AE267" s="95" t="str">
        <f>IFERROR(VLOOKUP($A267,SETA!$A$2:$BB$840,AE$13,FALSE),"")</f>
        <v/>
      </c>
      <c r="AF267" s="81" t="str">
        <f>IFERROR(VLOOKUP($A267,SETA!$A$2:$BB$840,AF$13,FALSE),"")</f>
        <v/>
      </c>
      <c r="AG267" s="81" t="str">
        <f>IFERROR(VLOOKUP($A267,SETA!$A$2:$BB$840,AG$13,FALSE),"")</f>
        <v/>
      </c>
      <c r="AH267" s="81" t="str">
        <f>IFERROR(VLOOKUP($A267,SETA!$A$2:$BB$840,AH$13,FALSE),"")</f>
        <v/>
      </c>
      <c r="AI267" s="81" t="str">
        <f>IFERROR(VLOOKUP($A267,SETA!$A$2:$BB$840,AI$13,FALSE),"")</f>
        <v/>
      </c>
      <c r="AJ267" s="81" t="str">
        <f>IFERROR(VLOOKUP($A267,SETA!$A$2:$BB$840,AJ$13,FALSE),"")</f>
        <v/>
      </c>
      <c r="AK267" s="81" t="str">
        <f>IFERROR(VLOOKUP($A267,SETA!$A$2:$BB$840,AK$13,FALSE),"")</f>
        <v/>
      </c>
      <c r="AL267" s="81" t="str">
        <f>IFERROR(VLOOKUP($A267,SETA!$A$2:$BB$840,AL$13,FALSE),"")</f>
        <v/>
      </c>
      <c r="AM267" s="81" t="str">
        <f>IFERROR(VLOOKUP($A267,SETA!$A$2:$BB$840,AM$13,FALSE),"")</f>
        <v/>
      </c>
      <c r="AN267" s="81" t="str">
        <f>IFERROR(VLOOKUP($A267,SETA!$A$2:$BB$840,AN$13,FALSE),"")</f>
        <v/>
      </c>
      <c r="AO267" s="81" t="str">
        <f>IFERROR(VLOOKUP($A267,SETA!$A$2:$BB$840,AO$13,FALSE),"")</f>
        <v/>
      </c>
      <c r="AP267" s="81" t="str">
        <f>IFERROR(VLOOKUP($A267,SETA!$A$2:$BB$840,AP$13,FALSE),"")</f>
        <v/>
      </c>
      <c r="AQ267" s="81" t="str">
        <f>IFERROR(VLOOKUP($A267,SETA!$A$2:$BB$840,AQ$13,FALSE),"")</f>
        <v/>
      </c>
      <c r="AR267" s="82" t="str">
        <f>IFERROR(VLOOKUP($A267,SETA!$A$2:$BB$840,AR$13,FALSE),"")</f>
        <v/>
      </c>
      <c r="AS267" s="81" t="str">
        <f>IFERROR(VLOOKUP($A267,SETA!$A$2:$BB$840,AS$13,FALSE),"")</f>
        <v/>
      </c>
    </row>
    <row r="268" spans="2:45" x14ac:dyDescent="0.25">
      <c r="B268" s="81" t="str">
        <f>IFERROR(VLOOKUP($A268,SETA!$A$2:$BB$840,B$13,FALSE),"")</f>
        <v/>
      </c>
      <c r="C268" s="81" t="str">
        <f>IFERROR(VLOOKUP($A268,SETA!$A$2:$BB$840,C$13,FALSE),"")</f>
        <v/>
      </c>
      <c r="D268" s="81" t="str">
        <f>IFERROR(VLOOKUP($A268,SETA!$A$2:$BB$840,D$13,FALSE),"")</f>
        <v/>
      </c>
      <c r="E268" s="131"/>
      <c r="F268" s="132"/>
      <c r="G268" s="132"/>
      <c r="H268" s="133"/>
      <c r="I268" s="133"/>
      <c r="J268" s="118"/>
      <c r="K268" s="121"/>
      <c r="L268" s="122"/>
      <c r="M268" s="122"/>
      <c r="N268" s="67"/>
      <c r="O268" s="67"/>
      <c r="P268" s="117"/>
      <c r="Q268" s="99" t="str">
        <f t="shared" si="63"/>
        <v/>
      </c>
      <c r="R268" s="100" t="str">
        <f t="shared" si="64"/>
        <v/>
      </c>
      <c r="S268" s="100" t="str">
        <f t="shared" si="65"/>
        <v/>
      </c>
      <c r="T268" s="100" t="str">
        <f t="shared" si="66"/>
        <v/>
      </c>
      <c r="U268" s="100" t="str">
        <f t="shared" si="67"/>
        <v/>
      </c>
      <c r="V268" s="101" t="str">
        <f t="shared" si="68"/>
        <v/>
      </c>
      <c r="W268" s="95" t="str">
        <f t="shared" si="56"/>
        <v/>
      </c>
      <c r="X268" s="95" t="str">
        <f t="shared" si="57"/>
        <v/>
      </c>
      <c r="Y268" s="95" t="str">
        <f t="shared" si="58"/>
        <v/>
      </c>
      <c r="Z268" s="95" t="str">
        <f t="shared" si="59"/>
        <v/>
      </c>
      <c r="AA268" s="95" t="str">
        <f t="shared" si="60"/>
        <v/>
      </c>
      <c r="AB268" s="95" t="str">
        <f t="shared" si="61"/>
        <v/>
      </c>
      <c r="AC268" s="95" t="str">
        <f>IFERROR(VLOOKUP($A268,SETA!$A$2:$BB$840,AC$13,FALSE),"")</f>
        <v/>
      </c>
      <c r="AD268" s="95" t="str">
        <f>IFERROR(VLOOKUP($A268,SETA!$A$2:$BB$840,AD$13,FALSE),"")</f>
        <v/>
      </c>
      <c r="AE268" s="95" t="str">
        <f>IFERROR(VLOOKUP($A268,SETA!$A$2:$BB$840,AE$13,FALSE),"")</f>
        <v/>
      </c>
      <c r="AF268" s="81" t="str">
        <f>IFERROR(VLOOKUP($A268,SETA!$A$2:$BB$840,AF$13,FALSE),"")</f>
        <v/>
      </c>
      <c r="AG268" s="81" t="str">
        <f>IFERROR(VLOOKUP($A268,SETA!$A$2:$BB$840,AG$13,FALSE),"")</f>
        <v/>
      </c>
      <c r="AH268" s="81" t="str">
        <f>IFERROR(VLOOKUP($A268,SETA!$A$2:$BB$840,AH$13,FALSE),"")</f>
        <v/>
      </c>
      <c r="AI268" s="81" t="str">
        <f>IFERROR(VLOOKUP($A268,SETA!$A$2:$BB$840,AI$13,FALSE),"")</f>
        <v/>
      </c>
      <c r="AJ268" s="81" t="str">
        <f>IFERROR(VLOOKUP($A268,SETA!$A$2:$BB$840,AJ$13,FALSE),"")</f>
        <v/>
      </c>
      <c r="AK268" s="81" t="str">
        <f>IFERROR(VLOOKUP($A268,SETA!$A$2:$BB$840,AK$13,FALSE),"")</f>
        <v/>
      </c>
      <c r="AL268" s="81" t="str">
        <f>IFERROR(VLOOKUP($A268,SETA!$A$2:$BB$840,AL$13,FALSE),"")</f>
        <v/>
      </c>
      <c r="AM268" s="81" t="str">
        <f>IFERROR(VLOOKUP($A268,SETA!$A$2:$BB$840,AM$13,FALSE),"")</f>
        <v/>
      </c>
      <c r="AN268" s="81" t="str">
        <f>IFERROR(VLOOKUP($A268,SETA!$A$2:$BB$840,AN$13,FALSE),"")</f>
        <v/>
      </c>
      <c r="AO268" s="81" t="str">
        <f>IFERROR(VLOOKUP($A268,SETA!$A$2:$BB$840,AO$13,FALSE),"")</f>
        <v/>
      </c>
      <c r="AP268" s="81" t="str">
        <f>IFERROR(VLOOKUP($A268,SETA!$A$2:$BB$840,AP$13,FALSE),"")</f>
        <v/>
      </c>
      <c r="AQ268" s="81" t="str">
        <f>IFERROR(VLOOKUP($A268,SETA!$A$2:$BB$840,AQ$13,FALSE),"")</f>
        <v/>
      </c>
      <c r="AR268" s="82" t="str">
        <f>IFERROR(VLOOKUP($A268,SETA!$A$2:$BB$840,AR$13,FALSE),"")</f>
        <v/>
      </c>
      <c r="AS268" s="81" t="str">
        <f>IFERROR(VLOOKUP($A268,SETA!$A$2:$BB$840,AS$13,FALSE),"")</f>
        <v/>
      </c>
    </row>
    <row r="269" spans="2:45" x14ac:dyDescent="0.25">
      <c r="B269" s="81" t="str">
        <f>IFERROR(VLOOKUP($A269,SETA!$A$2:$BB$840,B$13,FALSE),"")</f>
        <v/>
      </c>
      <c r="C269" s="81" t="str">
        <f>IFERROR(VLOOKUP($A269,SETA!$A$2:$BB$840,C$13,FALSE),"")</f>
        <v/>
      </c>
      <c r="D269" s="81" t="str">
        <f>IFERROR(VLOOKUP($A269,SETA!$A$2:$BB$840,D$13,FALSE),"")</f>
        <v/>
      </c>
      <c r="E269" s="131"/>
      <c r="F269" s="132"/>
      <c r="G269" s="132"/>
      <c r="H269" s="133"/>
      <c r="I269" s="133"/>
      <c r="J269" s="118"/>
      <c r="K269" s="121"/>
      <c r="L269" s="122"/>
      <c r="M269" s="122"/>
      <c r="N269" s="67"/>
      <c r="O269" s="67"/>
      <c r="P269" s="117"/>
      <c r="Q269" s="99" t="str">
        <f t="shared" si="63"/>
        <v/>
      </c>
      <c r="R269" s="100" t="str">
        <f t="shared" si="64"/>
        <v/>
      </c>
      <c r="S269" s="100" t="str">
        <f t="shared" si="65"/>
        <v/>
      </c>
      <c r="T269" s="100" t="str">
        <f t="shared" si="66"/>
        <v/>
      </c>
      <c r="U269" s="100" t="str">
        <f t="shared" si="67"/>
        <v/>
      </c>
      <c r="V269" s="101" t="str">
        <f t="shared" si="68"/>
        <v/>
      </c>
      <c r="W269" s="95" t="str">
        <f t="shared" si="56"/>
        <v/>
      </c>
      <c r="X269" s="95" t="str">
        <f t="shared" si="57"/>
        <v/>
      </c>
      <c r="Y269" s="95" t="str">
        <f t="shared" si="58"/>
        <v/>
      </c>
      <c r="Z269" s="95" t="str">
        <f t="shared" si="59"/>
        <v/>
      </c>
      <c r="AA269" s="95" t="str">
        <f t="shared" si="60"/>
        <v/>
      </c>
      <c r="AB269" s="95" t="str">
        <f t="shared" si="61"/>
        <v/>
      </c>
      <c r="AC269" s="95" t="str">
        <f>IFERROR(VLOOKUP($A269,SETA!$A$2:$BB$840,AC$13,FALSE),"")</f>
        <v/>
      </c>
      <c r="AD269" s="95" t="str">
        <f>IFERROR(VLOOKUP($A269,SETA!$A$2:$BB$840,AD$13,FALSE),"")</f>
        <v/>
      </c>
      <c r="AE269" s="95" t="str">
        <f>IFERROR(VLOOKUP($A269,SETA!$A$2:$BB$840,AE$13,FALSE),"")</f>
        <v/>
      </c>
      <c r="AF269" s="81" t="str">
        <f>IFERROR(VLOOKUP($A269,SETA!$A$2:$BB$840,AF$13,FALSE),"")</f>
        <v/>
      </c>
      <c r="AG269" s="81" t="str">
        <f>IFERROR(VLOOKUP($A269,SETA!$A$2:$BB$840,AG$13,FALSE),"")</f>
        <v/>
      </c>
      <c r="AH269" s="81" t="str">
        <f>IFERROR(VLOOKUP($A269,SETA!$A$2:$BB$840,AH$13,FALSE),"")</f>
        <v/>
      </c>
      <c r="AI269" s="81" t="str">
        <f>IFERROR(VLOOKUP($A269,SETA!$A$2:$BB$840,AI$13,FALSE),"")</f>
        <v/>
      </c>
      <c r="AJ269" s="81" t="str">
        <f>IFERROR(VLOOKUP($A269,SETA!$A$2:$BB$840,AJ$13,FALSE),"")</f>
        <v/>
      </c>
      <c r="AK269" s="81" t="str">
        <f>IFERROR(VLOOKUP($A269,SETA!$A$2:$BB$840,AK$13,FALSE),"")</f>
        <v/>
      </c>
      <c r="AL269" s="81" t="str">
        <f>IFERROR(VLOOKUP($A269,SETA!$A$2:$BB$840,AL$13,FALSE),"")</f>
        <v/>
      </c>
      <c r="AM269" s="81" t="str">
        <f>IFERROR(VLOOKUP($A269,SETA!$A$2:$BB$840,AM$13,FALSE),"")</f>
        <v/>
      </c>
      <c r="AN269" s="81" t="str">
        <f>IFERROR(VLOOKUP($A269,SETA!$A$2:$BB$840,AN$13,FALSE),"")</f>
        <v/>
      </c>
      <c r="AO269" s="81" t="str">
        <f>IFERROR(VLOOKUP($A269,SETA!$A$2:$BB$840,AO$13,FALSE),"")</f>
        <v/>
      </c>
      <c r="AP269" s="81" t="str">
        <f>IFERROR(VLOOKUP($A269,SETA!$A$2:$BB$840,AP$13,FALSE),"")</f>
        <v/>
      </c>
      <c r="AQ269" s="81" t="str">
        <f>IFERROR(VLOOKUP($A269,SETA!$A$2:$BB$840,AQ$13,FALSE),"")</f>
        <v/>
      </c>
      <c r="AR269" s="82" t="str">
        <f>IFERROR(VLOOKUP($A269,SETA!$A$2:$BB$840,AR$13,FALSE),"")</f>
        <v/>
      </c>
      <c r="AS269" s="81" t="str">
        <f>IFERROR(VLOOKUP($A269,SETA!$A$2:$BB$840,AS$13,FALSE),"")</f>
        <v/>
      </c>
    </row>
    <row r="270" spans="2:45" x14ac:dyDescent="0.25">
      <c r="B270" s="81" t="str">
        <f>IFERROR(VLOOKUP($A270,SETA!$A$2:$BB$840,B$13,FALSE),"")</f>
        <v/>
      </c>
      <c r="C270" s="81" t="str">
        <f>IFERROR(VLOOKUP($A270,SETA!$A$2:$BB$840,C$13,FALSE),"")</f>
        <v/>
      </c>
      <c r="D270" s="81" t="str">
        <f>IFERROR(VLOOKUP($A270,SETA!$A$2:$BB$840,D$13,FALSE),"")</f>
        <v/>
      </c>
      <c r="E270" s="131"/>
      <c r="F270" s="132"/>
      <c r="G270" s="132"/>
      <c r="H270" s="133"/>
      <c r="I270" s="133"/>
      <c r="J270" s="118"/>
      <c r="K270" s="121"/>
      <c r="L270" s="122"/>
      <c r="M270" s="122"/>
      <c r="N270" s="67"/>
      <c r="O270" s="67"/>
      <c r="P270" s="117"/>
      <c r="Q270" s="99" t="str">
        <f t="shared" si="63"/>
        <v/>
      </c>
      <c r="R270" s="100" t="str">
        <f t="shared" si="64"/>
        <v/>
      </c>
      <c r="S270" s="100" t="str">
        <f t="shared" si="65"/>
        <v/>
      </c>
      <c r="T270" s="100" t="str">
        <f t="shared" si="66"/>
        <v/>
      </c>
      <c r="U270" s="100" t="str">
        <f t="shared" si="67"/>
        <v/>
      </c>
      <c r="V270" s="101" t="str">
        <f t="shared" si="68"/>
        <v/>
      </c>
      <c r="W270" s="95" t="str">
        <f t="shared" si="56"/>
        <v/>
      </c>
      <c r="X270" s="95" t="str">
        <f t="shared" si="57"/>
        <v/>
      </c>
      <c r="Y270" s="95" t="str">
        <f t="shared" si="58"/>
        <v/>
      </c>
      <c r="Z270" s="95" t="str">
        <f t="shared" si="59"/>
        <v/>
      </c>
      <c r="AA270" s="95" t="str">
        <f t="shared" si="60"/>
        <v/>
      </c>
      <c r="AB270" s="95" t="str">
        <f t="shared" si="61"/>
        <v/>
      </c>
      <c r="AC270" s="95" t="str">
        <f>IFERROR(VLOOKUP($A270,SETA!$A$2:$BB$840,AC$13,FALSE),"")</f>
        <v/>
      </c>
      <c r="AD270" s="95" t="str">
        <f>IFERROR(VLOOKUP($A270,SETA!$A$2:$BB$840,AD$13,FALSE),"")</f>
        <v/>
      </c>
      <c r="AE270" s="95" t="str">
        <f>IFERROR(VLOOKUP($A270,SETA!$A$2:$BB$840,AE$13,FALSE),"")</f>
        <v/>
      </c>
      <c r="AF270" s="81" t="str">
        <f>IFERROR(VLOOKUP($A270,SETA!$A$2:$BB$840,AF$13,FALSE),"")</f>
        <v/>
      </c>
      <c r="AG270" s="81" t="str">
        <f>IFERROR(VLOOKUP($A270,SETA!$A$2:$BB$840,AG$13,FALSE),"")</f>
        <v/>
      </c>
      <c r="AH270" s="81" t="str">
        <f>IFERROR(VLOOKUP($A270,SETA!$A$2:$BB$840,AH$13,FALSE),"")</f>
        <v/>
      </c>
      <c r="AI270" s="81" t="str">
        <f>IFERROR(VLOOKUP($A270,SETA!$A$2:$BB$840,AI$13,FALSE),"")</f>
        <v/>
      </c>
      <c r="AJ270" s="81" t="str">
        <f>IFERROR(VLOOKUP($A270,SETA!$A$2:$BB$840,AJ$13,FALSE),"")</f>
        <v/>
      </c>
      <c r="AK270" s="81" t="str">
        <f>IFERROR(VLOOKUP($A270,SETA!$A$2:$BB$840,AK$13,FALSE),"")</f>
        <v/>
      </c>
      <c r="AL270" s="81" t="str">
        <f>IFERROR(VLOOKUP($A270,SETA!$A$2:$BB$840,AL$13,FALSE),"")</f>
        <v/>
      </c>
      <c r="AM270" s="81" t="str">
        <f>IFERROR(VLOOKUP($A270,SETA!$A$2:$BB$840,AM$13,FALSE),"")</f>
        <v/>
      </c>
      <c r="AN270" s="81" t="str">
        <f>IFERROR(VLOOKUP($A270,SETA!$A$2:$BB$840,AN$13,FALSE),"")</f>
        <v/>
      </c>
      <c r="AO270" s="81" t="str">
        <f>IFERROR(VLOOKUP($A270,SETA!$A$2:$BB$840,AO$13,FALSE),"")</f>
        <v/>
      </c>
      <c r="AP270" s="81" t="str">
        <f>IFERROR(VLOOKUP($A270,SETA!$A$2:$BB$840,AP$13,FALSE),"")</f>
        <v/>
      </c>
      <c r="AQ270" s="81" t="str">
        <f>IFERROR(VLOOKUP($A270,SETA!$A$2:$BB$840,AQ$13,FALSE),"")</f>
        <v/>
      </c>
      <c r="AR270" s="82" t="str">
        <f>IFERROR(VLOOKUP($A270,SETA!$A$2:$BB$840,AR$13,FALSE),"")</f>
        <v/>
      </c>
      <c r="AS270" s="81" t="str">
        <f>IFERROR(VLOOKUP($A270,SETA!$A$2:$BB$840,AS$13,FALSE),"")</f>
        <v/>
      </c>
    </row>
    <row r="271" spans="2:45" x14ac:dyDescent="0.25">
      <c r="B271" s="81" t="str">
        <f>IFERROR(VLOOKUP($A271,SETA!$A$2:$BB$840,B$13,FALSE),"")</f>
        <v/>
      </c>
      <c r="C271" s="81" t="str">
        <f>IFERROR(VLOOKUP($A271,SETA!$A$2:$BB$840,C$13,FALSE),"")</f>
        <v/>
      </c>
      <c r="D271" s="81" t="str">
        <f>IFERROR(VLOOKUP($A271,SETA!$A$2:$BB$840,D$13,FALSE),"")</f>
        <v/>
      </c>
      <c r="E271" s="131"/>
      <c r="F271" s="132"/>
      <c r="G271" s="132"/>
      <c r="H271" s="133"/>
      <c r="I271" s="133"/>
      <c r="J271" s="118"/>
      <c r="K271" s="121"/>
      <c r="L271" s="122"/>
      <c r="M271" s="122"/>
      <c r="N271" s="67"/>
      <c r="O271" s="67"/>
      <c r="P271" s="117"/>
      <c r="Q271" s="99" t="str">
        <f t="shared" si="63"/>
        <v/>
      </c>
      <c r="R271" s="100" t="str">
        <f t="shared" si="64"/>
        <v/>
      </c>
      <c r="S271" s="100" t="str">
        <f t="shared" si="65"/>
        <v/>
      </c>
      <c r="T271" s="100" t="str">
        <f t="shared" si="66"/>
        <v/>
      </c>
      <c r="U271" s="100" t="str">
        <f t="shared" si="67"/>
        <v/>
      </c>
      <c r="V271" s="101" t="str">
        <f t="shared" si="68"/>
        <v/>
      </c>
      <c r="W271" s="95" t="str">
        <f t="shared" ref="W271:W334" si="69">IFERROR(AI271+E271,"")</f>
        <v/>
      </c>
      <c r="X271" s="95" t="str">
        <f t="shared" ref="X271:X334" si="70">IFERROR(AJ271+F271,"")</f>
        <v/>
      </c>
      <c r="Y271" s="95" t="str">
        <f t="shared" ref="Y271:Y334" si="71">IFERROR(AK271+G271,"")</f>
        <v/>
      </c>
      <c r="Z271" s="95" t="str">
        <f t="shared" ref="Z271:Z334" si="72">IFERROR(AO271+H271,"")</f>
        <v/>
      </c>
      <c r="AA271" s="95" t="str">
        <f t="shared" ref="AA271:AA334" si="73">IFERROR(AP271+I271,"")</f>
        <v/>
      </c>
      <c r="AB271" s="95" t="str">
        <f t="shared" ref="AB271:AB334" si="74">IFERROR(AQ271+J271,"")</f>
        <v/>
      </c>
      <c r="AC271" s="95" t="str">
        <f>IFERROR(VLOOKUP($A271,SETA!$A$2:$BB$840,AC$13,FALSE),"")</f>
        <v/>
      </c>
      <c r="AD271" s="95" t="str">
        <f>IFERROR(VLOOKUP($A271,SETA!$A$2:$BB$840,AD$13,FALSE),"")</f>
        <v/>
      </c>
      <c r="AE271" s="95" t="str">
        <f>IFERROR(VLOOKUP($A271,SETA!$A$2:$BB$840,AE$13,FALSE),"")</f>
        <v/>
      </c>
      <c r="AF271" s="81" t="str">
        <f>IFERROR(VLOOKUP($A271,SETA!$A$2:$BB$840,AF$13,FALSE),"")</f>
        <v/>
      </c>
      <c r="AG271" s="81" t="str">
        <f>IFERROR(VLOOKUP($A271,SETA!$A$2:$BB$840,AG$13,FALSE),"")</f>
        <v/>
      </c>
      <c r="AH271" s="81" t="str">
        <f>IFERROR(VLOOKUP($A271,SETA!$A$2:$BB$840,AH$13,FALSE),"")</f>
        <v/>
      </c>
      <c r="AI271" s="81" t="str">
        <f>IFERROR(VLOOKUP($A271,SETA!$A$2:$BB$840,AI$13,FALSE),"")</f>
        <v/>
      </c>
      <c r="AJ271" s="81" t="str">
        <f>IFERROR(VLOOKUP($A271,SETA!$A$2:$BB$840,AJ$13,FALSE),"")</f>
        <v/>
      </c>
      <c r="AK271" s="81" t="str">
        <f>IFERROR(VLOOKUP($A271,SETA!$A$2:$BB$840,AK$13,FALSE),"")</f>
        <v/>
      </c>
      <c r="AL271" s="81" t="str">
        <f>IFERROR(VLOOKUP($A271,SETA!$A$2:$BB$840,AL$13,FALSE),"")</f>
        <v/>
      </c>
      <c r="AM271" s="81" t="str">
        <f>IFERROR(VLOOKUP($A271,SETA!$A$2:$BB$840,AM$13,FALSE),"")</f>
        <v/>
      </c>
      <c r="AN271" s="81" t="str">
        <f>IFERROR(VLOOKUP($A271,SETA!$A$2:$BB$840,AN$13,FALSE),"")</f>
        <v/>
      </c>
      <c r="AO271" s="81" t="str">
        <f>IFERROR(VLOOKUP($A271,SETA!$A$2:$BB$840,AO$13,FALSE),"")</f>
        <v/>
      </c>
      <c r="AP271" s="81" t="str">
        <f>IFERROR(VLOOKUP($A271,SETA!$A$2:$BB$840,AP$13,FALSE),"")</f>
        <v/>
      </c>
      <c r="AQ271" s="81" t="str">
        <f>IFERROR(VLOOKUP($A271,SETA!$A$2:$BB$840,AQ$13,FALSE),"")</f>
        <v/>
      </c>
      <c r="AR271" s="82" t="str">
        <f>IFERROR(VLOOKUP($A271,SETA!$A$2:$BB$840,AR$13,FALSE),"")</f>
        <v/>
      </c>
      <c r="AS271" s="81" t="str">
        <f>IFERROR(VLOOKUP($A271,SETA!$A$2:$BB$840,AS$13,FALSE),"")</f>
        <v/>
      </c>
    </row>
    <row r="272" spans="2:45" x14ac:dyDescent="0.25">
      <c r="B272" s="81" t="str">
        <f>IFERROR(VLOOKUP($A272,SETA!$A$2:$BB$840,B$13,FALSE),"")</f>
        <v/>
      </c>
      <c r="C272" s="81" t="str">
        <f>IFERROR(VLOOKUP($A272,SETA!$A$2:$BB$840,C$13,FALSE),"")</f>
        <v/>
      </c>
      <c r="D272" s="81" t="str">
        <f>IFERROR(VLOOKUP($A272,SETA!$A$2:$BB$840,D$13,FALSE),"")</f>
        <v/>
      </c>
      <c r="E272" s="131"/>
      <c r="F272" s="132"/>
      <c r="G272" s="132"/>
      <c r="H272" s="133"/>
      <c r="I272" s="133"/>
      <c r="J272" s="118"/>
      <c r="K272" s="121"/>
      <c r="L272" s="122"/>
      <c r="M272" s="122"/>
      <c r="N272" s="67"/>
      <c r="O272" s="67"/>
      <c r="P272" s="117"/>
      <c r="Q272" s="99" t="str">
        <f t="shared" si="63"/>
        <v/>
      </c>
      <c r="R272" s="100" t="str">
        <f t="shared" si="64"/>
        <v/>
      </c>
      <c r="S272" s="100" t="str">
        <f t="shared" si="65"/>
        <v/>
      </c>
      <c r="T272" s="100" t="str">
        <f t="shared" si="66"/>
        <v/>
      </c>
      <c r="U272" s="100" t="str">
        <f t="shared" si="67"/>
        <v/>
      </c>
      <c r="V272" s="101" t="str">
        <f t="shared" si="68"/>
        <v/>
      </c>
      <c r="W272" s="95" t="str">
        <f t="shared" si="69"/>
        <v/>
      </c>
      <c r="X272" s="95" t="str">
        <f t="shared" si="70"/>
        <v/>
      </c>
      <c r="Y272" s="95" t="str">
        <f t="shared" si="71"/>
        <v/>
      </c>
      <c r="Z272" s="95" t="str">
        <f t="shared" si="72"/>
        <v/>
      </c>
      <c r="AA272" s="95" t="str">
        <f t="shared" si="73"/>
        <v/>
      </c>
      <c r="AB272" s="95" t="str">
        <f t="shared" si="74"/>
        <v/>
      </c>
      <c r="AC272" s="95" t="str">
        <f>IFERROR(VLOOKUP($A272,SETA!$A$2:$BB$840,AC$13,FALSE),"")</f>
        <v/>
      </c>
      <c r="AD272" s="95" t="str">
        <f>IFERROR(VLOOKUP($A272,SETA!$A$2:$BB$840,AD$13,FALSE),"")</f>
        <v/>
      </c>
      <c r="AE272" s="95" t="str">
        <f>IFERROR(VLOOKUP($A272,SETA!$A$2:$BB$840,AE$13,FALSE),"")</f>
        <v/>
      </c>
      <c r="AF272" s="81" t="str">
        <f>IFERROR(VLOOKUP($A272,SETA!$A$2:$BB$840,AF$13,FALSE),"")</f>
        <v/>
      </c>
      <c r="AG272" s="81" t="str">
        <f>IFERROR(VLOOKUP($A272,SETA!$A$2:$BB$840,AG$13,FALSE),"")</f>
        <v/>
      </c>
      <c r="AH272" s="81" t="str">
        <f>IFERROR(VLOOKUP($A272,SETA!$A$2:$BB$840,AH$13,FALSE),"")</f>
        <v/>
      </c>
      <c r="AI272" s="81" t="str">
        <f>IFERROR(VLOOKUP($A272,SETA!$A$2:$BB$840,AI$13,FALSE),"")</f>
        <v/>
      </c>
      <c r="AJ272" s="81" t="str">
        <f>IFERROR(VLOOKUP($A272,SETA!$A$2:$BB$840,AJ$13,FALSE),"")</f>
        <v/>
      </c>
      <c r="AK272" s="81" t="str">
        <f>IFERROR(VLOOKUP($A272,SETA!$A$2:$BB$840,AK$13,FALSE),"")</f>
        <v/>
      </c>
      <c r="AL272" s="81" t="str">
        <f>IFERROR(VLOOKUP($A272,SETA!$A$2:$BB$840,AL$13,FALSE),"")</f>
        <v/>
      </c>
      <c r="AM272" s="81" t="str">
        <f>IFERROR(VLOOKUP($A272,SETA!$A$2:$BB$840,AM$13,FALSE),"")</f>
        <v/>
      </c>
      <c r="AN272" s="81" t="str">
        <f>IFERROR(VLOOKUP($A272,SETA!$A$2:$BB$840,AN$13,FALSE),"")</f>
        <v/>
      </c>
      <c r="AO272" s="81" t="str">
        <f>IFERROR(VLOOKUP($A272,SETA!$A$2:$BB$840,AO$13,FALSE),"")</f>
        <v/>
      </c>
      <c r="AP272" s="81" t="str">
        <f>IFERROR(VLOOKUP($A272,SETA!$A$2:$BB$840,AP$13,FALSE),"")</f>
        <v/>
      </c>
      <c r="AQ272" s="81" t="str">
        <f>IFERROR(VLOOKUP($A272,SETA!$A$2:$BB$840,AQ$13,FALSE),"")</f>
        <v/>
      </c>
      <c r="AR272" s="82" t="str">
        <f>IFERROR(VLOOKUP($A272,SETA!$A$2:$BB$840,AR$13,FALSE),"")</f>
        <v/>
      </c>
      <c r="AS272" s="81" t="str">
        <f>IFERROR(VLOOKUP($A272,SETA!$A$2:$BB$840,AS$13,FALSE),"")</f>
        <v/>
      </c>
    </row>
    <row r="273" spans="2:45" x14ac:dyDescent="0.25">
      <c r="B273" s="81" t="str">
        <f>IFERROR(VLOOKUP($A273,SETA!$A$2:$BB$840,B$13,FALSE),"")</f>
        <v/>
      </c>
      <c r="C273" s="81" t="str">
        <f>IFERROR(VLOOKUP($A273,SETA!$A$2:$BB$840,C$13,FALSE),"")</f>
        <v/>
      </c>
      <c r="D273" s="81" t="str">
        <f>IFERROR(VLOOKUP($A273,SETA!$A$2:$BB$840,D$13,FALSE),"")</f>
        <v/>
      </c>
      <c r="E273" s="131"/>
      <c r="F273" s="132"/>
      <c r="G273" s="132"/>
      <c r="H273" s="133"/>
      <c r="I273" s="133"/>
      <c r="J273" s="118"/>
      <c r="K273" s="121"/>
      <c r="L273" s="122"/>
      <c r="M273" s="122"/>
      <c r="N273" s="67"/>
      <c r="O273" s="67"/>
      <c r="P273" s="117"/>
      <c r="Q273" s="99" t="str">
        <f t="shared" ref="Q273:Q336" si="75">IFERROR(IF($C273="Resuelta",0,AC273-(AI273+E273)),"")</f>
        <v/>
      </c>
      <c r="R273" s="100" t="str">
        <f t="shared" ref="R273:R336" si="76">IFERROR(IF($C273="Resuelta",0,AD273-(AJ273+F273)),"")</f>
        <v/>
      </c>
      <c r="S273" s="100" t="str">
        <f t="shared" ref="S273:S336" si="77">IFERROR(IF($C273="Resuelta",0,AE273-(AK273+G273)),"")</f>
        <v/>
      </c>
      <c r="T273" s="100" t="str">
        <f t="shared" ref="T273:T336" si="78">IFERROR(IF($C273="Resuelta",0,AL273-(AO273+H273)),"")</f>
        <v/>
      </c>
      <c r="U273" s="100" t="str">
        <f t="shared" ref="U273:U336" si="79">IFERROR(IF($C273="Resuelta",0,AM273-(AP273+I273)),"")</f>
        <v/>
      </c>
      <c r="V273" s="101" t="str">
        <f t="shared" ref="V273:V336" si="80">IFERROR(IF($C273="Resuelta",0,AN273-(AQ273+J273)),"")</f>
        <v/>
      </c>
      <c r="W273" s="95" t="str">
        <f t="shared" si="69"/>
        <v/>
      </c>
      <c r="X273" s="95" t="str">
        <f t="shared" si="70"/>
        <v/>
      </c>
      <c r="Y273" s="95" t="str">
        <f t="shared" si="71"/>
        <v/>
      </c>
      <c r="Z273" s="95" t="str">
        <f t="shared" si="72"/>
        <v/>
      </c>
      <c r="AA273" s="95" t="str">
        <f t="shared" si="73"/>
        <v/>
      </c>
      <c r="AB273" s="95" t="str">
        <f t="shared" si="74"/>
        <v/>
      </c>
      <c r="AC273" s="95" t="str">
        <f>IFERROR(VLOOKUP($A273,SETA!$A$2:$BB$840,AC$13,FALSE),"")</f>
        <v/>
      </c>
      <c r="AD273" s="95" t="str">
        <f>IFERROR(VLOOKUP($A273,SETA!$A$2:$BB$840,AD$13,FALSE),"")</f>
        <v/>
      </c>
      <c r="AE273" s="95" t="str">
        <f>IFERROR(VLOOKUP($A273,SETA!$A$2:$BB$840,AE$13,FALSE),"")</f>
        <v/>
      </c>
      <c r="AF273" s="81" t="str">
        <f>IFERROR(VLOOKUP($A273,SETA!$A$2:$BB$840,AF$13,FALSE),"")</f>
        <v/>
      </c>
      <c r="AG273" s="81" t="str">
        <f>IFERROR(VLOOKUP($A273,SETA!$A$2:$BB$840,AG$13,FALSE),"")</f>
        <v/>
      </c>
      <c r="AH273" s="81" t="str">
        <f>IFERROR(VLOOKUP($A273,SETA!$A$2:$BB$840,AH$13,FALSE),"")</f>
        <v/>
      </c>
      <c r="AI273" s="81" t="str">
        <f>IFERROR(VLOOKUP($A273,SETA!$A$2:$BB$840,AI$13,FALSE),"")</f>
        <v/>
      </c>
      <c r="AJ273" s="81" t="str">
        <f>IFERROR(VLOOKUP($A273,SETA!$A$2:$BB$840,AJ$13,FALSE),"")</f>
        <v/>
      </c>
      <c r="AK273" s="81" t="str">
        <f>IFERROR(VLOOKUP($A273,SETA!$A$2:$BB$840,AK$13,FALSE),"")</f>
        <v/>
      </c>
      <c r="AL273" s="81" t="str">
        <f>IFERROR(VLOOKUP($A273,SETA!$A$2:$BB$840,AL$13,FALSE),"")</f>
        <v/>
      </c>
      <c r="AM273" s="81" t="str">
        <f>IFERROR(VLOOKUP($A273,SETA!$A$2:$BB$840,AM$13,FALSE),"")</f>
        <v/>
      </c>
      <c r="AN273" s="81" t="str">
        <f>IFERROR(VLOOKUP($A273,SETA!$A$2:$BB$840,AN$13,FALSE),"")</f>
        <v/>
      </c>
      <c r="AO273" s="81" t="str">
        <f>IFERROR(VLOOKUP($A273,SETA!$A$2:$BB$840,AO$13,FALSE),"")</f>
        <v/>
      </c>
      <c r="AP273" s="81" t="str">
        <f>IFERROR(VLOOKUP($A273,SETA!$A$2:$BB$840,AP$13,FALSE),"")</f>
        <v/>
      </c>
      <c r="AQ273" s="81" t="str">
        <f>IFERROR(VLOOKUP($A273,SETA!$A$2:$BB$840,AQ$13,FALSE),"")</f>
        <v/>
      </c>
      <c r="AR273" s="82" t="str">
        <f>IFERROR(VLOOKUP($A273,SETA!$A$2:$BB$840,AR$13,FALSE),"")</f>
        <v/>
      </c>
      <c r="AS273" s="81" t="str">
        <f>IFERROR(VLOOKUP($A273,SETA!$A$2:$BB$840,AS$13,FALSE),"")</f>
        <v/>
      </c>
    </row>
    <row r="274" spans="2:45" x14ac:dyDescent="0.25">
      <c r="B274" s="81" t="str">
        <f>IFERROR(VLOOKUP($A274,SETA!$A$2:$BB$840,B$13,FALSE),"")</f>
        <v/>
      </c>
      <c r="C274" s="81" t="str">
        <f>IFERROR(VLOOKUP($A274,SETA!$A$2:$BB$840,C$13,FALSE),"")</f>
        <v/>
      </c>
      <c r="D274" s="81" t="str">
        <f>IFERROR(VLOOKUP($A274,SETA!$A$2:$BB$840,D$13,FALSE),"")</f>
        <v/>
      </c>
      <c r="E274" s="131"/>
      <c r="F274" s="132"/>
      <c r="G274" s="132"/>
      <c r="H274" s="133"/>
      <c r="I274" s="133"/>
      <c r="J274" s="118"/>
      <c r="K274" s="121"/>
      <c r="L274" s="122"/>
      <c r="M274" s="122"/>
      <c r="N274" s="67"/>
      <c r="O274" s="67"/>
      <c r="P274" s="117"/>
      <c r="Q274" s="99" t="str">
        <f t="shared" si="75"/>
        <v/>
      </c>
      <c r="R274" s="100" t="str">
        <f t="shared" si="76"/>
        <v/>
      </c>
      <c r="S274" s="100" t="str">
        <f t="shared" si="77"/>
        <v/>
      </c>
      <c r="T274" s="100" t="str">
        <f t="shared" si="78"/>
        <v/>
      </c>
      <c r="U274" s="100" t="str">
        <f t="shared" si="79"/>
        <v/>
      </c>
      <c r="V274" s="101" t="str">
        <f t="shared" si="80"/>
        <v/>
      </c>
      <c r="W274" s="95" t="str">
        <f t="shared" si="69"/>
        <v/>
      </c>
      <c r="X274" s="95" t="str">
        <f t="shared" si="70"/>
        <v/>
      </c>
      <c r="Y274" s="95" t="str">
        <f t="shared" si="71"/>
        <v/>
      </c>
      <c r="Z274" s="95" t="str">
        <f t="shared" si="72"/>
        <v/>
      </c>
      <c r="AA274" s="95" t="str">
        <f t="shared" si="73"/>
        <v/>
      </c>
      <c r="AB274" s="95" t="str">
        <f t="shared" si="74"/>
        <v/>
      </c>
      <c r="AC274" s="95" t="str">
        <f>IFERROR(VLOOKUP($A274,SETA!$A$2:$BB$840,AC$13,FALSE),"")</f>
        <v/>
      </c>
      <c r="AD274" s="95" t="str">
        <f>IFERROR(VLOOKUP($A274,SETA!$A$2:$BB$840,AD$13,FALSE),"")</f>
        <v/>
      </c>
      <c r="AE274" s="95" t="str">
        <f>IFERROR(VLOOKUP($A274,SETA!$A$2:$BB$840,AE$13,FALSE),"")</f>
        <v/>
      </c>
      <c r="AF274" s="81" t="str">
        <f>IFERROR(VLOOKUP($A274,SETA!$A$2:$BB$840,AF$13,FALSE),"")</f>
        <v/>
      </c>
      <c r="AG274" s="81" t="str">
        <f>IFERROR(VLOOKUP($A274,SETA!$A$2:$BB$840,AG$13,FALSE),"")</f>
        <v/>
      </c>
      <c r="AH274" s="81" t="str">
        <f>IFERROR(VLOOKUP($A274,SETA!$A$2:$BB$840,AH$13,FALSE),"")</f>
        <v/>
      </c>
      <c r="AI274" s="81" t="str">
        <f>IFERROR(VLOOKUP($A274,SETA!$A$2:$BB$840,AI$13,FALSE),"")</f>
        <v/>
      </c>
      <c r="AJ274" s="81" t="str">
        <f>IFERROR(VLOOKUP($A274,SETA!$A$2:$BB$840,AJ$13,FALSE),"")</f>
        <v/>
      </c>
      <c r="AK274" s="81" t="str">
        <f>IFERROR(VLOOKUP($A274,SETA!$A$2:$BB$840,AK$13,FALSE),"")</f>
        <v/>
      </c>
      <c r="AL274" s="81" t="str">
        <f>IFERROR(VLOOKUP($A274,SETA!$A$2:$BB$840,AL$13,FALSE),"")</f>
        <v/>
      </c>
      <c r="AM274" s="81" t="str">
        <f>IFERROR(VLOOKUP($A274,SETA!$A$2:$BB$840,AM$13,FALSE),"")</f>
        <v/>
      </c>
      <c r="AN274" s="81" t="str">
        <f>IFERROR(VLOOKUP($A274,SETA!$A$2:$BB$840,AN$13,FALSE),"")</f>
        <v/>
      </c>
      <c r="AO274" s="81" t="str">
        <f>IFERROR(VLOOKUP($A274,SETA!$A$2:$BB$840,AO$13,FALSE),"")</f>
        <v/>
      </c>
      <c r="AP274" s="81" t="str">
        <f>IFERROR(VLOOKUP($A274,SETA!$A$2:$BB$840,AP$13,FALSE),"")</f>
        <v/>
      </c>
      <c r="AQ274" s="81" t="str">
        <f>IFERROR(VLOOKUP($A274,SETA!$A$2:$BB$840,AQ$13,FALSE),"")</f>
        <v/>
      </c>
      <c r="AR274" s="82" t="str">
        <f>IFERROR(VLOOKUP($A274,SETA!$A$2:$BB$840,AR$13,FALSE),"")</f>
        <v/>
      </c>
      <c r="AS274" s="81" t="str">
        <f>IFERROR(VLOOKUP($A274,SETA!$A$2:$BB$840,AS$13,FALSE),"")</f>
        <v/>
      </c>
    </row>
    <row r="275" spans="2:45" x14ac:dyDescent="0.25">
      <c r="B275" s="81" t="str">
        <f>IFERROR(VLOOKUP($A275,SETA!$A$2:$BB$840,B$13,FALSE),"")</f>
        <v/>
      </c>
      <c r="C275" s="81" t="str">
        <f>IFERROR(VLOOKUP($A275,SETA!$A$2:$BB$840,C$13,FALSE),"")</f>
        <v/>
      </c>
      <c r="D275" s="81" t="str">
        <f>IFERROR(VLOOKUP($A275,SETA!$A$2:$BB$840,D$13,FALSE),"")</f>
        <v/>
      </c>
      <c r="E275" s="131"/>
      <c r="F275" s="132"/>
      <c r="G275" s="132"/>
      <c r="H275" s="133"/>
      <c r="I275" s="133"/>
      <c r="J275" s="118"/>
      <c r="K275" s="121"/>
      <c r="L275" s="122"/>
      <c r="M275" s="122"/>
      <c r="N275" s="67"/>
      <c r="O275" s="67"/>
      <c r="P275" s="117"/>
      <c r="Q275" s="99" t="str">
        <f t="shared" si="75"/>
        <v/>
      </c>
      <c r="R275" s="100" t="str">
        <f t="shared" si="76"/>
        <v/>
      </c>
      <c r="S275" s="100" t="str">
        <f t="shared" si="77"/>
        <v/>
      </c>
      <c r="T275" s="100" t="str">
        <f t="shared" si="78"/>
        <v/>
      </c>
      <c r="U275" s="100" t="str">
        <f t="shared" si="79"/>
        <v/>
      </c>
      <c r="V275" s="101" t="str">
        <f t="shared" si="80"/>
        <v/>
      </c>
      <c r="W275" s="95" t="str">
        <f t="shared" si="69"/>
        <v/>
      </c>
      <c r="X275" s="95" t="str">
        <f t="shared" si="70"/>
        <v/>
      </c>
      <c r="Y275" s="95" t="str">
        <f t="shared" si="71"/>
        <v/>
      </c>
      <c r="Z275" s="95" t="str">
        <f t="shared" si="72"/>
        <v/>
      </c>
      <c r="AA275" s="95" t="str">
        <f t="shared" si="73"/>
        <v/>
      </c>
      <c r="AB275" s="95" t="str">
        <f t="shared" si="74"/>
        <v/>
      </c>
      <c r="AC275" s="95" t="str">
        <f>IFERROR(VLOOKUP($A275,SETA!$A$2:$BB$840,AC$13,FALSE),"")</f>
        <v/>
      </c>
      <c r="AD275" s="95" t="str">
        <f>IFERROR(VLOOKUP($A275,SETA!$A$2:$BB$840,AD$13,FALSE),"")</f>
        <v/>
      </c>
      <c r="AE275" s="95" t="str">
        <f>IFERROR(VLOOKUP($A275,SETA!$A$2:$BB$840,AE$13,FALSE),"")</f>
        <v/>
      </c>
      <c r="AF275" s="81" t="str">
        <f>IFERROR(VLOOKUP($A275,SETA!$A$2:$BB$840,AF$13,FALSE),"")</f>
        <v/>
      </c>
      <c r="AG275" s="81" t="str">
        <f>IFERROR(VLOOKUP($A275,SETA!$A$2:$BB$840,AG$13,FALSE),"")</f>
        <v/>
      </c>
      <c r="AH275" s="81" t="str">
        <f>IFERROR(VLOOKUP($A275,SETA!$A$2:$BB$840,AH$13,FALSE),"")</f>
        <v/>
      </c>
      <c r="AI275" s="81" t="str">
        <f>IFERROR(VLOOKUP($A275,SETA!$A$2:$BB$840,AI$13,FALSE),"")</f>
        <v/>
      </c>
      <c r="AJ275" s="81" t="str">
        <f>IFERROR(VLOOKUP($A275,SETA!$A$2:$BB$840,AJ$13,FALSE),"")</f>
        <v/>
      </c>
      <c r="AK275" s="81" t="str">
        <f>IFERROR(VLOOKUP($A275,SETA!$A$2:$BB$840,AK$13,FALSE),"")</f>
        <v/>
      </c>
      <c r="AL275" s="81" t="str">
        <f>IFERROR(VLOOKUP($A275,SETA!$A$2:$BB$840,AL$13,FALSE),"")</f>
        <v/>
      </c>
      <c r="AM275" s="81" t="str">
        <f>IFERROR(VLOOKUP($A275,SETA!$A$2:$BB$840,AM$13,FALSE),"")</f>
        <v/>
      </c>
      <c r="AN275" s="81" t="str">
        <f>IFERROR(VLOOKUP($A275,SETA!$A$2:$BB$840,AN$13,FALSE),"")</f>
        <v/>
      </c>
      <c r="AO275" s="81" t="str">
        <f>IFERROR(VLOOKUP($A275,SETA!$A$2:$BB$840,AO$13,FALSE),"")</f>
        <v/>
      </c>
      <c r="AP275" s="81" t="str">
        <f>IFERROR(VLOOKUP($A275,SETA!$A$2:$BB$840,AP$13,FALSE),"")</f>
        <v/>
      </c>
      <c r="AQ275" s="81" t="str">
        <f>IFERROR(VLOOKUP($A275,SETA!$A$2:$BB$840,AQ$13,FALSE),"")</f>
        <v/>
      </c>
      <c r="AR275" s="82" t="str">
        <f>IFERROR(VLOOKUP($A275,SETA!$A$2:$BB$840,AR$13,FALSE),"")</f>
        <v/>
      </c>
      <c r="AS275" s="81" t="str">
        <f>IFERROR(VLOOKUP($A275,SETA!$A$2:$BB$840,AS$13,FALSE),"")</f>
        <v/>
      </c>
    </row>
    <row r="276" spans="2:45" x14ac:dyDescent="0.25">
      <c r="B276" s="81" t="str">
        <f>IFERROR(VLOOKUP($A276,SETA!$A$2:$BB$840,B$13,FALSE),"")</f>
        <v/>
      </c>
      <c r="C276" s="81" t="str">
        <f>IFERROR(VLOOKUP($A276,SETA!$A$2:$BB$840,C$13,FALSE),"")</f>
        <v/>
      </c>
      <c r="D276" s="81" t="str">
        <f>IFERROR(VLOOKUP($A276,SETA!$A$2:$BB$840,D$13,FALSE),"")</f>
        <v/>
      </c>
      <c r="E276" s="131"/>
      <c r="F276" s="132"/>
      <c r="G276" s="132"/>
      <c r="H276" s="133"/>
      <c r="I276" s="133"/>
      <c r="J276" s="118"/>
      <c r="K276" s="121"/>
      <c r="L276" s="122"/>
      <c r="M276" s="122"/>
      <c r="N276" s="67"/>
      <c r="O276" s="67"/>
      <c r="P276" s="117"/>
      <c r="Q276" s="99" t="str">
        <f t="shared" si="75"/>
        <v/>
      </c>
      <c r="R276" s="100" t="str">
        <f t="shared" si="76"/>
        <v/>
      </c>
      <c r="S276" s="100" t="str">
        <f t="shared" si="77"/>
        <v/>
      </c>
      <c r="T276" s="100" t="str">
        <f t="shared" si="78"/>
        <v/>
      </c>
      <c r="U276" s="100" t="str">
        <f t="shared" si="79"/>
        <v/>
      </c>
      <c r="V276" s="101" t="str">
        <f t="shared" si="80"/>
        <v/>
      </c>
      <c r="W276" s="95" t="str">
        <f t="shared" si="69"/>
        <v/>
      </c>
      <c r="X276" s="95" t="str">
        <f t="shared" si="70"/>
        <v/>
      </c>
      <c r="Y276" s="95" t="str">
        <f t="shared" si="71"/>
        <v/>
      </c>
      <c r="Z276" s="95" t="str">
        <f t="shared" si="72"/>
        <v/>
      </c>
      <c r="AA276" s="95" t="str">
        <f t="shared" si="73"/>
        <v/>
      </c>
      <c r="AB276" s="95" t="str">
        <f t="shared" si="74"/>
        <v/>
      </c>
      <c r="AC276" s="95" t="str">
        <f>IFERROR(VLOOKUP($A276,SETA!$A$2:$BB$840,AC$13,FALSE),"")</f>
        <v/>
      </c>
      <c r="AD276" s="95" t="str">
        <f>IFERROR(VLOOKUP($A276,SETA!$A$2:$BB$840,AD$13,FALSE),"")</f>
        <v/>
      </c>
      <c r="AE276" s="95" t="str">
        <f>IFERROR(VLOOKUP($A276,SETA!$A$2:$BB$840,AE$13,FALSE),"")</f>
        <v/>
      </c>
      <c r="AF276" s="81" t="str">
        <f>IFERROR(VLOOKUP($A276,SETA!$A$2:$BB$840,AF$13,FALSE),"")</f>
        <v/>
      </c>
      <c r="AG276" s="81" t="str">
        <f>IFERROR(VLOOKUP($A276,SETA!$A$2:$BB$840,AG$13,FALSE),"")</f>
        <v/>
      </c>
      <c r="AH276" s="81" t="str">
        <f>IFERROR(VLOOKUP($A276,SETA!$A$2:$BB$840,AH$13,FALSE),"")</f>
        <v/>
      </c>
      <c r="AI276" s="81" t="str">
        <f>IFERROR(VLOOKUP($A276,SETA!$A$2:$BB$840,AI$13,FALSE),"")</f>
        <v/>
      </c>
      <c r="AJ276" s="81" t="str">
        <f>IFERROR(VLOOKUP($A276,SETA!$A$2:$BB$840,AJ$13,FALSE),"")</f>
        <v/>
      </c>
      <c r="AK276" s="81" t="str">
        <f>IFERROR(VLOOKUP($A276,SETA!$A$2:$BB$840,AK$13,FALSE),"")</f>
        <v/>
      </c>
      <c r="AL276" s="81" t="str">
        <f>IFERROR(VLOOKUP($A276,SETA!$A$2:$BB$840,AL$13,FALSE),"")</f>
        <v/>
      </c>
      <c r="AM276" s="81" t="str">
        <f>IFERROR(VLOOKUP($A276,SETA!$A$2:$BB$840,AM$13,FALSE),"")</f>
        <v/>
      </c>
      <c r="AN276" s="81" t="str">
        <f>IFERROR(VLOOKUP($A276,SETA!$A$2:$BB$840,AN$13,FALSE),"")</f>
        <v/>
      </c>
      <c r="AO276" s="81" t="str">
        <f>IFERROR(VLOOKUP($A276,SETA!$A$2:$BB$840,AO$13,FALSE),"")</f>
        <v/>
      </c>
      <c r="AP276" s="81" t="str">
        <f>IFERROR(VLOOKUP($A276,SETA!$A$2:$BB$840,AP$13,FALSE),"")</f>
        <v/>
      </c>
      <c r="AQ276" s="81" t="str">
        <f>IFERROR(VLOOKUP($A276,SETA!$A$2:$BB$840,AQ$13,FALSE),"")</f>
        <v/>
      </c>
      <c r="AR276" s="82" t="str">
        <f>IFERROR(VLOOKUP($A276,SETA!$A$2:$BB$840,AR$13,FALSE),"")</f>
        <v/>
      </c>
      <c r="AS276" s="81" t="str">
        <f>IFERROR(VLOOKUP($A276,SETA!$A$2:$BB$840,AS$13,FALSE),"")</f>
        <v/>
      </c>
    </row>
    <row r="277" spans="2:45" x14ac:dyDescent="0.25">
      <c r="B277" s="81" t="str">
        <f>IFERROR(VLOOKUP($A277,SETA!$A$2:$BB$840,B$13,FALSE),"")</f>
        <v/>
      </c>
      <c r="C277" s="81" t="str">
        <f>IFERROR(VLOOKUP($A277,SETA!$A$2:$BB$840,C$13,FALSE),"")</f>
        <v/>
      </c>
      <c r="D277" s="81" t="str">
        <f>IFERROR(VLOOKUP($A277,SETA!$A$2:$BB$840,D$13,FALSE),"")</f>
        <v/>
      </c>
      <c r="E277" s="131"/>
      <c r="F277" s="132"/>
      <c r="G277" s="132"/>
      <c r="H277" s="133"/>
      <c r="I277" s="133"/>
      <c r="J277" s="118"/>
      <c r="K277" s="121"/>
      <c r="L277" s="122"/>
      <c r="M277" s="122"/>
      <c r="N277" s="67"/>
      <c r="O277" s="67"/>
      <c r="P277" s="117"/>
      <c r="Q277" s="99" t="str">
        <f t="shared" si="75"/>
        <v/>
      </c>
      <c r="R277" s="100" t="str">
        <f t="shared" si="76"/>
        <v/>
      </c>
      <c r="S277" s="100" t="str">
        <f t="shared" si="77"/>
        <v/>
      </c>
      <c r="T277" s="100" t="str">
        <f t="shared" si="78"/>
        <v/>
      </c>
      <c r="U277" s="100" t="str">
        <f t="shared" si="79"/>
        <v/>
      </c>
      <c r="V277" s="101" t="str">
        <f t="shared" si="80"/>
        <v/>
      </c>
      <c r="W277" s="95" t="str">
        <f t="shared" si="69"/>
        <v/>
      </c>
      <c r="X277" s="95" t="str">
        <f t="shared" si="70"/>
        <v/>
      </c>
      <c r="Y277" s="95" t="str">
        <f t="shared" si="71"/>
        <v/>
      </c>
      <c r="Z277" s="95" t="str">
        <f t="shared" si="72"/>
        <v/>
      </c>
      <c r="AA277" s="95" t="str">
        <f t="shared" si="73"/>
        <v/>
      </c>
      <c r="AB277" s="95" t="str">
        <f t="shared" si="74"/>
        <v/>
      </c>
      <c r="AC277" s="95" t="str">
        <f>IFERROR(VLOOKUP($A277,SETA!$A$2:$BB$840,AC$13,FALSE),"")</f>
        <v/>
      </c>
      <c r="AD277" s="95" t="str">
        <f>IFERROR(VLOOKUP($A277,SETA!$A$2:$BB$840,AD$13,FALSE),"")</f>
        <v/>
      </c>
      <c r="AE277" s="95" t="str">
        <f>IFERROR(VLOOKUP($A277,SETA!$A$2:$BB$840,AE$13,FALSE),"")</f>
        <v/>
      </c>
      <c r="AF277" s="81" t="str">
        <f>IFERROR(VLOOKUP($A277,SETA!$A$2:$BB$840,AF$13,FALSE),"")</f>
        <v/>
      </c>
      <c r="AG277" s="81" t="str">
        <f>IFERROR(VLOOKUP($A277,SETA!$A$2:$BB$840,AG$13,FALSE),"")</f>
        <v/>
      </c>
      <c r="AH277" s="81" t="str">
        <f>IFERROR(VLOOKUP($A277,SETA!$A$2:$BB$840,AH$13,FALSE),"")</f>
        <v/>
      </c>
      <c r="AI277" s="81" t="str">
        <f>IFERROR(VLOOKUP($A277,SETA!$A$2:$BB$840,AI$13,FALSE),"")</f>
        <v/>
      </c>
      <c r="AJ277" s="81" t="str">
        <f>IFERROR(VLOOKUP($A277,SETA!$A$2:$BB$840,AJ$13,FALSE),"")</f>
        <v/>
      </c>
      <c r="AK277" s="81" t="str">
        <f>IFERROR(VLOOKUP($A277,SETA!$A$2:$BB$840,AK$13,FALSE),"")</f>
        <v/>
      </c>
      <c r="AL277" s="81" t="str">
        <f>IFERROR(VLOOKUP($A277,SETA!$A$2:$BB$840,AL$13,FALSE),"")</f>
        <v/>
      </c>
      <c r="AM277" s="81" t="str">
        <f>IFERROR(VLOOKUP($A277,SETA!$A$2:$BB$840,AM$13,FALSE),"")</f>
        <v/>
      </c>
      <c r="AN277" s="81" t="str">
        <f>IFERROR(VLOOKUP($A277,SETA!$A$2:$BB$840,AN$13,FALSE),"")</f>
        <v/>
      </c>
      <c r="AO277" s="81" t="str">
        <f>IFERROR(VLOOKUP($A277,SETA!$A$2:$BB$840,AO$13,FALSE),"")</f>
        <v/>
      </c>
      <c r="AP277" s="81" t="str">
        <f>IFERROR(VLOOKUP($A277,SETA!$A$2:$BB$840,AP$13,FALSE),"")</f>
        <v/>
      </c>
      <c r="AQ277" s="81" t="str">
        <f>IFERROR(VLOOKUP($A277,SETA!$A$2:$BB$840,AQ$13,FALSE),"")</f>
        <v/>
      </c>
      <c r="AR277" s="82" t="str">
        <f>IFERROR(VLOOKUP($A277,SETA!$A$2:$BB$840,AR$13,FALSE),"")</f>
        <v/>
      </c>
      <c r="AS277" s="81" t="str">
        <f>IFERROR(VLOOKUP($A277,SETA!$A$2:$BB$840,AS$13,FALSE),"")</f>
        <v/>
      </c>
    </row>
    <row r="278" spans="2:45" x14ac:dyDescent="0.25">
      <c r="B278" s="81" t="str">
        <f>IFERROR(VLOOKUP($A278,SETA!$A$2:$BB$840,B$13,FALSE),"")</f>
        <v/>
      </c>
      <c r="C278" s="81" t="str">
        <f>IFERROR(VLOOKUP($A278,SETA!$A$2:$BB$840,C$13,FALSE),"")</f>
        <v/>
      </c>
      <c r="D278" s="81" t="str">
        <f>IFERROR(VLOOKUP($A278,SETA!$A$2:$BB$840,D$13,FALSE),"")</f>
        <v/>
      </c>
      <c r="E278" s="131"/>
      <c r="F278" s="132"/>
      <c r="G278" s="132"/>
      <c r="H278" s="133"/>
      <c r="I278" s="133"/>
      <c r="J278" s="118"/>
      <c r="K278" s="121"/>
      <c r="L278" s="122"/>
      <c r="M278" s="122"/>
      <c r="N278" s="67"/>
      <c r="O278" s="67"/>
      <c r="P278" s="117"/>
      <c r="Q278" s="99" t="str">
        <f t="shared" si="75"/>
        <v/>
      </c>
      <c r="R278" s="100" t="str">
        <f t="shared" si="76"/>
        <v/>
      </c>
      <c r="S278" s="100" t="str">
        <f t="shared" si="77"/>
        <v/>
      </c>
      <c r="T278" s="100" t="str">
        <f t="shared" si="78"/>
        <v/>
      </c>
      <c r="U278" s="100" t="str">
        <f t="shared" si="79"/>
        <v/>
      </c>
      <c r="V278" s="101" t="str">
        <f t="shared" si="80"/>
        <v/>
      </c>
      <c r="W278" s="95" t="str">
        <f t="shared" si="69"/>
        <v/>
      </c>
      <c r="X278" s="95" t="str">
        <f t="shared" si="70"/>
        <v/>
      </c>
      <c r="Y278" s="95" t="str">
        <f t="shared" si="71"/>
        <v/>
      </c>
      <c r="Z278" s="95" t="str">
        <f t="shared" si="72"/>
        <v/>
      </c>
      <c r="AA278" s="95" t="str">
        <f t="shared" si="73"/>
        <v/>
      </c>
      <c r="AB278" s="95" t="str">
        <f t="shared" si="74"/>
        <v/>
      </c>
      <c r="AC278" s="95" t="str">
        <f>IFERROR(VLOOKUP($A278,SETA!$A$2:$BB$840,AC$13,FALSE),"")</f>
        <v/>
      </c>
      <c r="AD278" s="95" t="str">
        <f>IFERROR(VLOOKUP($A278,SETA!$A$2:$BB$840,AD$13,FALSE),"")</f>
        <v/>
      </c>
      <c r="AE278" s="95" t="str">
        <f>IFERROR(VLOOKUP($A278,SETA!$A$2:$BB$840,AE$13,FALSE),"")</f>
        <v/>
      </c>
      <c r="AF278" s="81" t="str">
        <f>IFERROR(VLOOKUP($A278,SETA!$A$2:$BB$840,AF$13,FALSE),"")</f>
        <v/>
      </c>
      <c r="AG278" s="81" t="str">
        <f>IFERROR(VLOOKUP($A278,SETA!$A$2:$BB$840,AG$13,FALSE),"")</f>
        <v/>
      </c>
      <c r="AH278" s="81" t="str">
        <f>IFERROR(VLOOKUP($A278,SETA!$A$2:$BB$840,AH$13,FALSE),"")</f>
        <v/>
      </c>
      <c r="AI278" s="81" t="str">
        <f>IFERROR(VLOOKUP($A278,SETA!$A$2:$BB$840,AI$13,FALSE),"")</f>
        <v/>
      </c>
      <c r="AJ278" s="81" t="str">
        <f>IFERROR(VLOOKUP($A278,SETA!$A$2:$BB$840,AJ$13,FALSE),"")</f>
        <v/>
      </c>
      <c r="AK278" s="81" t="str">
        <f>IFERROR(VLOOKUP($A278,SETA!$A$2:$BB$840,AK$13,FALSE),"")</f>
        <v/>
      </c>
      <c r="AL278" s="81" t="str">
        <f>IFERROR(VLOOKUP($A278,SETA!$A$2:$BB$840,AL$13,FALSE),"")</f>
        <v/>
      </c>
      <c r="AM278" s="81" t="str">
        <f>IFERROR(VLOOKUP($A278,SETA!$A$2:$BB$840,AM$13,FALSE),"")</f>
        <v/>
      </c>
      <c r="AN278" s="81" t="str">
        <f>IFERROR(VLOOKUP($A278,SETA!$A$2:$BB$840,AN$13,FALSE),"")</f>
        <v/>
      </c>
      <c r="AO278" s="81" t="str">
        <f>IFERROR(VLOOKUP($A278,SETA!$A$2:$BB$840,AO$13,FALSE),"")</f>
        <v/>
      </c>
      <c r="AP278" s="81" t="str">
        <f>IFERROR(VLOOKUP($A278,SETA!$A$2:$BB$840,AP$13,FALSE),"")</f>
        <v/>
      </c>
      <c r="AQ278" s="81" t="str">
        <f>IFERROR(VLOOKUP($A278,SETA!$A$2:$BB$840,AQ$13,FALSE),"")</f>
        <v/>
      </c>
      <c r="AR278" s="82" t="str">
        <f>IFERROR(VLOOKUP($A278,SETA!$A$2:$BB$840,AR$13,FALSE),"")</f>
        <v/>
      </c>
      <c r="AS278" s="81" t="str">
        <f>IFERROR(VLOOKUP($A278,SETA!$A$2:$BB$840,AS$13,FALSE),"")</f>
        <v/>
      </c>
    </row>
    <row r="279" spans="2:45" x14ac:dyDescent="0.25">
      <c r="B279" s="81" t="str">
        <f>IFERROR(VLOOKUP($A279,SETA!$A$2:$BB$840,B$13,FALSE),"")</f>
        <v/>
      </c>
      <c r="C279" s="81" t="str">
        <f>IFERROR(VLOOKUP($A279,SETA!$A$2:$BB$840,C$13,FALSE),"")</f>
        <v/>
      </c>
      <c r="D279" s="81" t="str">
        <f>IFERROR(VLOOKUP($A279,SETA!$A$2:$BB$840,D$13,FALSE),"")</f>
        <v/>
      </c>
      <c r="E279" s="131"/>
      <c r="F279" s="132"/>
      <c r="G279" s="132"/>
      <c r="H279" s="133"/>
      <c r="I279" s="133"/>
      <c r="J279" s="118"/>
      <c r="K279" s="121"/>
      <c r="L279" s="122"/>
      <c r="M279" s="122"/>
      <c r="N279" s="67"/>
      <c r="O279" s="67"/>
      <c r="P279" s="117"/>
      <c r="Q279" s="99" t="str">
        <f t="shared" si="75"/>
        <v/>
      </c>
      <c r="R279" s="100" t="str">
        <f t="shared" si="76"/>
        <v/>
      </c>
      <c r="S279" s="100" t="str">
        <f t="shared" si="77"/>
        <v/>
      </c>
      <c r="T279" s="100" t="str">
        <f t="shared" si="78"/>
        <v/>
      </c>
      <c r="U279" s="100" t="str">
        <f t="shared" si="79"/>
        <v/>
      </c>
      <c r="V279" s="101" t="str">
        <f t="shared" si="80"/>
        <v/>
      </c>
      <c r="W279" s="95" t="str">
        <f t="shared" si="69"/>
        <v/>
      </c>
      <c r="X279" s="95" t="str">
        <f t="shared" si="70"/>
        <v/>
      </c>
      <c r="Y279" s="95" t="str">
        <f t="shared" si="71"/>
        <v/>
      </c>
      <c r="Z279" s="95" t="str">
        <f t="shared" si="72"/>
        <v/>
      </c>
      <c r="AA279" s="95" t="str">
        <f t="shared" si="73"/>
        <v/>
      </c>
      <c r="AB279" s="95" t="str">
        <f t="shared" si="74"/>
        <v/>
      </c>
      <c r="AC279" s="95" t="str">
        <f>IFERROR(VLOOKUP($A279,SETA!$A$2:$BB$840,AC$13,FALSE),"")</f>
        <v/>
      </c>
      <c r="AD279" s="95" t="str">
        <f>IFERROR(VLOOKUP($A279,SETA!$A$2:$BB$840,AD$13,FALSE),"")</f>
        <v/>
      </c>
      <c r="AE279" s="95" t="str">
        <f>IFERROR(VLOOKUP($A279,SETA!$A$2:$BB$840,AE$13,FALSE),"")</f>
        <v/>
      </c>
      <c r="AF279" s="81" t="str">
        <f>IFERROR(VLOOKUP($A279,SETA!$A$2:$BB$840,AF$13,FALSE),"")</f>
        <v/>
      </c>
      <c r="AG279" s="81" t="str">
        <f>IFERROR(VLOOKUP($A279,SETA!$A$2:$BB$840,AG$13,FALSE),"")</f>
        <v/>
      </c>
      <c r="AH279" s="81" t="str">
        <f>IFERROR(VLOOKUP($A279,SETA!$A$2:$BB$840,AH$13,FALSE),"")</f>
        <v/>
      </c>
      <c r="AI279" s="81" t="str">
        <f>IFERROR(VLOOKUP($A279,SETA!$A$2:$BB$840,AI$13,FALSE),"")</f>
        <v/>
      </c>
      <c r="AJ279" s="81" t="str">
        <f>IFERROR(VLOOKUP($A279,SETA!$A$2:$BB$840,AJ$13,FALSE),"")</f>
        <v/>
      </c>
      <c r="AK279" s="81" t="str">
        <f>IFERROR(VLOOKUP($A279,SETA!$A$2:$BB$840,AK$13,FALSE),"")</f>
        <v/>
      </c>
      <c r="AL279" s="81" t="str">
        <f>IFERROR(VLOOKUP($A279,SETA!$A$2:$BB$840,AL$13,FALSE),"")</f>
        <v/>
      </c>
      <c r="AM279" s="81" t="str">
        <f>IFERROR(VLOOKUP($A279,SETA!$A$2:$BB$840,AM$13,FALSE),"")</f>
        <v/>
      </c>
      <c r="AN279" s="81" t="str">
        <f>IFERROR(VLOOKUP($A279,SETA!$A$2:$BB$840,AN$13,FALSE),"")</f>
        <v/>
      </c>
      <c r="AO279" s="81" t="str">
        <f>IFERROR(VLOOKUP($A279,SETA!$A$2:$BB$840,AO$13,FALSE),"")</f>
        <v/>
      </c>
      <c r="AP279" s="81" t="str">
        <f>IFERROR(VLOOKUP($A279,SETA!$A$2:$BB$840,AP$13,FALSE),"")</f>
        <v/>
      </c>
      <c r="AQ279" s="81" t="str">
        <f>IFERROR(VLOOKUP($A279,SETA!$A$2:$BB$840,AQ$13,FALSE),"")</f>
        <v/>
      </c>
      <c r="AR279" s="82" t="str">
        <f>IFERROR(VLOOKUP($A279,SETA!$A$2:$BB$840,AR$13,FALSE),"")</f>
        <v/>
      </c>
      <c r="AS279" s="81" t="str">
        <f>IFERROR(VLOOKUP($A279,SETA!$A$2:$BB$840,AS$13,FALSE),"")</f>
        <v/>
      </c>
    </row>
    <row r="280" spans="2:45" x14ac:dyDescent="0.25">
      <c r="B280" s="81" t="str">
        <f>IFERROR(VLOOKUP($A280,SETA!$A$2:$BB$840,B$13,FALSE),"")</f>
        <v/>
      </c>
      <c r="C280" s="81" t="str">
        <f>IFERROR(VLOOKUP($A280,SETA!$A$2:$BB$840,C$13,FALSE),"")</f>
        <v/>
      </c>
      <c r="D280" s="81" t="str">
        <f>IFERROR(VLOOKUP($A280,SETA!$A$2:$BB$840,D$13,FALSE),"")</f>
        <v/>
      </c>
      <c r="E280" s="131"/>
      <c r="F280" s="132"/>
      <c r="G280" s="132"/>
      <c r="H280" s="133"/>
      <c r="I280" s="133"/>
      <c r="J280" s="118"/>
      <c r="K280" s="121"/>
      <c r="L280" s="122"/>
      <c r="M280" s="122"/>
      <c r="N280" s="67"/>
      <c r="O280" s="67"/>
      <c r="P280" s="117"/>
      <c r="Q280" s="99" t="str">
        <f t="shared" si="75"/>
        <v/>
      </c>
      <c r="R280" s="100" t="str">
        <f t="shared" si="76"/>
        <v/>
      </c>
      <c r="S280" s="100" t="str">
        <f t="shared" si="77"/>
        <v/>
      </c>
      <c r="T280" s="100" t="str">
        <f t="shared" si="78"/>
        <v/>
      </c>
      <c r="U280" s="100" t="str">
        <f t="shared" si="79"/>
        <v/>
      </c>
      <c r="V280" s="101" t="str">
        <f t="shared" si="80"/>
        <v/>
      </c>
      <c r="W280" s="95" t="str">
        <f t="shared" si="69"/>
        <v/>
      </c>
      <c r="X280" s="95" t="str">
        <f t="shared" si="70"/>
        <v/>
      </c>
      <c r="Y280" s="95" t="str">
        <f t="shared" si="71"/>
        <v/>
      </c>
      <c r="Z280" s="95" t="str">
        <f t="shared" si="72"/>
        <v/>
      </c>
      <c r="AA280" s="95" t="str">
        <f t="shared" si="73"/>
        <v/>
      </c>
      <c r="AB280" s="95" t="str">
        <f t="shared" si="74"/>
        <v/>
      </c>
      <c r="AC280" s="95" t="str">
        <f>IFERROR(VLOOKUP($A280,SETA!$A$2:$BB$840,AC$13,FALSE),"")</f>
        <v/>
      </c>
      <c r="AD280" s="95" t="str">
        <f>IFERROR(VLOOKUP($A280,SETA!$A$2:$BB$840,AD$13,FALSE),"")</f>
        <v/>
      </c>
      <c r="AE280" s="95" t="str">
        <f>IFERROR(VLOOKUP($A280,SETA!$A$2:$BB$840,AE$13,FALSE),"")</f>
        <v/>
      </c>
      <c r="AF280" s="81" t="str">
        <f>IFERROR(VLOOKUP($A280,SETA!$A$2:$BB$840,AF$13,FALSE),"")</f>
        <v/>
      </c>
      <c r="AG280" s="81" t="str">
        <f>IFERROR(VLOOKUP($A280,SETA!$A$2:$BB$840,AG$13,FALSE),"")</f>
        <v/>
      </c>
      <c r="AH280" s="81" t="str">
        <f>IFERROR(VLOOKUP($A280,SETA!$A$2:$BB$840,AH$13,FALSE),"")</f>
        <v/>
      </c>
      <c r="AI280" s="81" t="str">
        <f>IFERROR(VLOOKUP($A280,SETA!$A$2:$BB$840,AI$13,FALSE),"")</f>
        <v/>
      </c>
      <c r="AJ280" s="81" t="str">
        <f>IFERROR(VLOOKUP($A280,SETA!$A$2:$BB$840,AJ$13,FALSE),"")</f>
        <v/>
      </c>
      <c r="AK280" s="81" t="str">
        <f>IFERROR(VLOOKUP($A280,SETA!$A$2:$BB$840,AK$13,FALSE),"")</f>
        <v/>
      </c>
      <c r="AL280" s="81" t="str">
        <f>IFERROR(VLOOKUP($A280,SETA!$A$2:$BB$840,AL$13,FALSE),"")</f>
        <v/>
      </c>
      <c r="AM280" s="81" t="str">
        <f>IFERROR(VLOOKUP($A280,SETA!$A$2:$BB$840,AM$13,FALSE),"")</f>
        <v/>
      </c>
      <c r="AN280" s="81" t="str">
        <f>IFERROR(VLOOKUP($A280,SETA!$A$2:$BB$840,AN$13,FALSE),"")</f>
        <v/>
      </c>
      <c r="AO280" s="81" t="str">
        <f>IFERROR(VLOOKUP($A280,SETA!$A$2:$BB$840,AO$13,FALSE),"")</f>
        <v/>
      </c>
      <c r="AP280" s="81" t="str">
        <f>IFERROR(VLOOKUP($A280,SETA!$A$2:$BB$840,AP$13,FALSE),"")</f>
        <v/>
      </c>
      <c r="AQ280" s="81" t="str">
        <f>IFERROR(VLOOKUP($A280,SETA!$A$2:$BB$840,AQ$13,FALSE),"")</f>
        <v/>
      </c>
      <c r="AR280" s="82" t="str">
        <f>IFERROR(VLOOKUP($A280,SETA!$A$2:$BB$840,AR$13,FALSE),"")</f>
        <v/>
      </c>
      <c r="AS280" s="81" t="str">
        <f>IFERROR(VLOOKUP($A280,SETA!$A$2:$BB$840,AS$13,FALSE),"")</f>
        <v/>
      </c>
    </row>
    <row r="281" spans="2:45" x14ac:dyDescent="0.25">
      <c r="B281" s="81" t="str">
        <f>IFERROR(VLOOKUP($A281,SETA!$A$2:$BB$840,B$13,FALSE),"")</f>
        <v/>
      </c>
      <c r="C281" s="81" t="str">
        <f>IFERROR(VLOOKUP($A281,SETA!$A$2:$BB$840,C$13,FALSE),"")</f>
        <v/>
      </c>
      <c r="D281" s="81" t="str">
        <f>IFERROR(VLOOKUP($A281,SETA!$A$2:$BB$840,D$13,FALSE),"")</f>
        <v/>
      </c>
      <c r="E281" s="131"/>
      <c r="F281" s="132"/>
      <c r="G281" s="132"/>
      <c r="H281" s="133"/>
      <c r="I281" s="133"/>
      <c r="J281" s="118"/>
      <c r="K281" s="121"/>
      <c r="L281" s="122"/>
      <c r="M281" s="122"/>
      <c r="N281" s="67"/>
      <c r="O281" s="67"/>
      <c r="P281" s="117"/>
      <c r="Q281" s="99" t="str">
        <f t="shared" si="75"/>
        <v/>
      </c>
      <c r="R281" s="100" t="str">
        <f t="shared" si="76"/>
        <v/>
      </c>
      <c r="S281" s="100" t="str">
        <f t="shared" si="77"/>
        <v/>
      </c>
      <c r="T281" s="100" t="str">
        <f t="shared" si="78"/>
        <v/>
      </c>
      <c r="U281" s="100" t="str">
        <f t="shared" si="79"/>
        <v/>
      </c>
      <c r="V281" s="101" t="str">
        <f t="shared" si="80"/>
        <v/>
      </c>
      <c r="W281" s="95" t="str">
        <f t="shared" si="69"/>
        <v/>
      </c>
      <c r="X281" s="95" t="str">
        <f t="shared" si="70"/>
        <v/>
      </c>
      <c r="Y281" s="95" t="str">
        <f t="shared" si="71"/>
        <v/>
      </c>
      <c r="Z281" s="95" t="str">
        <f t="shared" si="72"/>
        <v/>
      </c>
      <c r="AA281" s="95" t="str">
        <f t="shared" si="73"/>
        <v/>
      </c>
      <c r="AB281" s="95" t="str">
        <f t="shared" si="74"/>
        <v/>
      </c>
      <c r="AC281" s="95" t="str">
        <f>IFERROR(VLOOKUP($A281,SETA!$A$2:$BB$840,AC$13,FALSE),"")</f>
        <v/>
      </c>
      <c r="AD281" s="95" t="str">
        <f>IFERROR(VLOOKUP($A281,SETA!$A$2:$BB$840,AD$13,FALSE),"")</f>
        <v/>
      </c>
      <c r="AE281" s="95" t="str">
        <f>IFERROR(VLOOKUP($A281,SETA!$A$2:$BB$840,AE$13,FALSE),"")</f>
        <v/>
      </c>
      <c r="AF281" s="81" t="str">
        <f>IFERROR(VLOOKUP($A281,SETA!$A$2:$BB$840,AF$13,FALSE),"")</f>
        <v/>
      </c>
      <c r="AG281" s="81" t="str">
        <f>IFERROR(VLOOKUP($A281,SETA!$A$2:$BB$840,AG$13,FALSE),"")</f>
        <v/>
      </c>
      <c r="AH281" s="81" t="str">
        <f>IFERROR(VLOOKUP($A281,SETA!$A$2:$BB$840,AH$13,FALSE),"")</f>
        <v/>
      </c>
      <c r="AI281" s="81" t="str">
        <f>IFERROR(VLOOKUP($A281,SETA!$A$2:$BB$840,AI$13,FALSE),"")</f>
        <v/>
      </c>
      <c r="AJ281" s="81" t="str">
        <f>IFERROR(VLOOKUP($A281,SETA!$A$2:$BB$840,AJ$13,FALSE),"")</f>
        <v/>
      </c>
      <c r="AK281" s="81" t="str">
        <f>IFERROR(VLOOKUP($A281,SETA!$A$2:$BB$840,AK$13,FALSE),"")</f>
        <v/>
      </c>
      <c r="AL281" s="81" t="str">
        <f>IFERROR(VLOOKUP($A281,SETA!$A$2:$BB$840,AL$13,FALSE),"")</f>
        <v/>
      </c>
      <c r="AM281" s="81" t="str">
        <f>IFERROR(VLOOKUP($A281,SETA!$A$2:$BB$840,AM$13,FALSE),"")</f>
        <v/>
      </c>
      <c r="AN281" s="81" t="str">
        <f>IFERROR(VLOOKUP($A281,SETA!$A$2:$BB$840,AN$13,FALSE),"")</f>
        <v/>
      </c>
      <c r="AO281" s="81" t="str">
        <f>IFERROR(VLOOKUP($A281,SETA!$A$2:$BB$840,AO$13,FALSE),"")</f>
        <v/>
      </c>
      <c r="AP281" s="81" t="str">
        <f>IFERROR(VLOOKUP($A281,SETA!$A$2:$BB$840,AP$13,FALSE),"")</f>
        <v/>
      </c>
      <c r="AQ281" s="81" t="str">
        <f>IFERROR(VLOOKUP($A281,SETA!$A$2:$BB$840,AQ$13,FALSE),"")</f>
        <v/>
      </c>
      <c r="AR281" s="82" t="str">
        <f>IFERROR(VLOOKUP($A281,SETA!$A$2:$BB$840,AR$13,FALSE),"")</f>
        <v/>
      </c>
      <c r="AS281" s="81" t="str">
        <f>IFERROR(VLOOKUP($A281,SETA!$A$2:$BB$840,AS$13,FALSE),"")</f>
        <v/>
      </c>
    </row>
    <row r="282" spans="2:45" x14ac:dyDescent="0.25">
      <c r="B282" s="81" t="str">
        <f>IFERROR(VLOOKUP($A282,SETA!$A$2:$BB$840,B$13,FALSE),"")</f>
        <v/>
      </c>
      <c r="C282" s="81" t="str">
        <f>IFERROR(VLOOKUP($A282,SETA!$A$2:$BB$840,C$13,FALSE),"")</f>
        <v/>
      </c>
      <c r="D282" s="81" t="str">
        <f>IFERROR(VLOOKUP($A282,SETA!$A$2:$BB$840,D$13,FALSE),"")</f>
        <v/>
      </c>
      <c r="E282" s="131"/>
      <c r="F282" s="132"/>
      <c r="G282" s="132"/>
      <c r="H282" s="133"/>
      <c r="I282" s="133"/>
      <c r="J282" s="118"/>
      <c r="K282" s="121"/>
      <c r="L282" s="122"/>
      <c r="M282" s="122"/>
      <c r="N282" s="67"/>
      <c r="O282" s="67"/>
      <c r="P282" s="117"/>
      <c r="Q282" s="99" t="str">
        <f t="shared" si="75"/>
        <v/>
      </c>
      <c r="R282" s="100" t="str">
        <f t="shared" si="76"/>
        <v/>
      </c>
      <c r="S282" s="100" t="str">
        <f t="shared" si="77"/>
        <v/>
      </c>
      <c r="T282" s="100" t="str">
        <f t="shared" si="78"/>
        <v/>
      </c>
      <c r="U282" s="100" t="str">
        <f t="shared" si="79"/>
        <v/>
      </c>
      <c r="V282" s="101" t="str">
        <f t="shared" si="80"/>
        <v/>
      </c>
      <c r="W282" s="95" t="str">
        <f t="shared" si="69"/>
        <v/>
      </c>
      <c r="X282" s="95" t="str">
        <f t="shared" si="70"/>
        <v/>
      </c>
      <c r="Y282" s="95" t="str">
        <f t="shared" si="71"/>
        <v/>
      </c>
      <c r="Z282" s="95" t="str">
        <f t="shared" si="72"/>
        <v/>
      </c>
      <c r="AA282" s="95" t="str">
        <f t="shared" si="73"/>
        <v/>
      </c>
      <c r="AB282" s="95" t="str">
        <f t="shared" si="74"/>
        <v/>
      </c>
      <c r="AC282" s="95" t="str">
        <f>IFERROR(VLOOKUP($A282,SETA!$A$2:$BB$840,AC$13,FALSE),"")</f>
        <v/>
      </c>
      <c r="AD282" s="95" t="str">
        <f>IFERROR(VLOOKUP($A282,SETA!$A$2:$BB$840,AD$13,FALSE),"")</f>
        <v/>
      </c>
      <c r="AE282" s="95" t="str">
        <f>IFERROR(VLOOKUP($A282,SETA!$A$2:$BB$840,AE$13,FALSE),"")</f>
        <v/>
      </c>
      <c r="AF282" s="81" t="str">
        <f>IFERROR(VLOOKUP($A282,SETA!$A$2:$BB$840,AF$13,FALSE),"")</f>
        <v/>
      </c>
      <c r="AG282" s="81" t="str">
        <f>IFERROR(VLOOKUP($A282,SETA!$A$2:$BB$840,AG$13,FALSE),"")</f>
        <v/>
      </c>
      <c r="AH282" s="81" t="str">
        <f>IFERROR(VLOOKUP($A282,SETA!$A$2:$BB$840,AH$13,FALSE),"")</f>
        <v/>
      </c>
      <c r="AI282" s="81" t="str">
        <f>IFERROR(VLOOKUP($A282,SETA!$A$2:$BB$840,AI$13,FALSE),"")</f>
        <v/>
      </c>
      <c r="AJ282" s="81" t="str">
        <f>IFERROR(VLOOKUP($A282,SETA!$A$2:$BB$840,AJ$13,FALSE),"")</f>
        <v/>
      </c>
      <c r="AK282" s="81" t="str">
        <f>IFERROR(VLOOKUP($A282,SETA!$A$2:$BB$840,AK$13,FALSE),"")</f>
        <v/>
      </c>
      <c r="AL282" s="81" t="str">
        <f>IFERROR(VLOOKUP($A282,SETA!$A$2:$BB$840,AL$13,FALSE),"")</f>
        <v/>
      </c>
      <c r="AM282" s="81" t="str">
        <f>IFERROR(VLOOKUP($A282,SETA!$A$2:$BB$840,AM$13,FALSE),"")</f>
        <v/>
      </c>
      <c r="AN282" s="81" t="str">
        <f>IFERROR(VLOOKUP($A282,SETA!$A$2:$BB$840,AN$13,FALSE),"")</f>
        <v/>
      </c>
      <c r="AO282" s="81" t="str">
        <f>IFERROR(VLOOKUP($A282,SETA!$A$2:$BB$840,AO$13,FALSE),"")</f>
        <v/>
      </c>
      <c r="AP282" s="81" t="str">
        <f>IFERROR(VLOOKUP($A282,SETA!$A$2:$BB$840,AP$13,FALSE),"")</f>
        <v/>
      </c>
      <c r="AQ282" s="81" t="str">
        <f>IFERROR(VLOOKUP($A282,SETA!$A$2:$BB$840,AQ$13,FALSE),"")</f>
        <v/>
      </c>
      <c r="AR282" s="82" t="str">
        <f>IFERROR(VLOOKUP($A282,SETA!$A$2:$BB$840,AR$13,FALSE),"")</f>
        <v/>
      </c>
      <c r="AS282" s="81" t="str">
        <f>IFERROR(VLOOKUP($A282,SETA!$A$2:$BB$840,AS$13,FALSE),"")</f>
        <v/>
      </c>
    </row>
    <row r="283" spans="2:45" x14ac:dyDescent="0.25">
      <c r="B283" s="81" t="str">
        <f>IFERROR(VLOOKUP($A283,SETA!$A$2:$BB$840,B$13,FALSE),"")</f>
        <v/>
      </c>
      <c r="C283" s="81" t="str">
        <f>IFERROR(VLOOKUP($A283,SETA!$A$2:$BB$840,C$13,FALSE),"")</f>
        <v/>
      </c>
      <c r="D283" s="81" t="str">
        <f>IFERROR(VLOOKUP($A283,SETA!$A$2:$BB$840,D$13,FALSE),"")</f>
        <v/>
      </c>
      <c r="E283" s="131"/>
      <c r="F283" s="132"/>
      <c r="G283" s="132"/>
      <c r="H283" s="133"/>
      <c r="I283" s="133"/>
      <c r="J283" s="118"/>
      <c r="K283" s="121"/>
      <c r="L283" s="122"/>
      <c r="M283" s="122"/>
      <c r="N283" s="67"/>
      <c r="O283" s="67"/>
      <c r="P283" s="117"/>
      <c r="Q283" s="99" t="str">
        <f t="shared" si="75"/>
        <v/>
      </c>
      <c r="R283" s="100" t="str">
        <f t="shared" si="76"/>
        <v/>
      </c>
      <c r="S283" s="100" t="str">
        <f t="shared" si="77"/>
        <v/>
      </c>
      <c r="T283" s="100" t="str">
        <f t="shared" si="78"/>
        <v/>
      </c>
      <c r="U283" s="100" t="str">
        <f t="shared" si="79"/>
        <v/>
      </c>
      <c r="V283" s="101" t="str">
        <f t="shared" si="80"/>
        <v/>
      </c>
      <c r="W283" s="95" t="str">
        <f t="shared" si="69"/>
        <v/>
      </c>
      <c r="X283" s="95" t="str">
        <f t="shared" si="70"/>
        <v/>
      </c>
      <c r="Y283" s="95" t="str">
        <f t="shared" si="71"/>
        <v/>
      </c>
      <c r="Z283" s="95" t="str">
        <f t="shared" si="72"/>
        <v/>
      </c>
      <c r="AA283" s="95" t="str">
        <f t="shared" si="73"/>
        <v/>
      </c>
      <c r="AB283" s="95" t="str">
        <f t="shared" si="74"/>
        <v/>
      </c>
      <c r="AC283" s="95" t="str">
        <f>IFERROR(VLOOKUP($A283,SETA!$A$2:$BB$840,AC$13,FALSE),"")</f>
        <v/>
      </c>
      <c r="AD283" s="95" t="str">
        <f>IFERROR(VLOOKUP($A283,SETA!$A$2:$BB$840,AD$13,FALSE),"")</f>
        <v/>
      </c>
      <c r="AE283" s="95" t="str">
        <f>IFERROR(VLOOKUP($A283,SETA!$A$2:$BB$840,AE$13,FALSE),"")</f>
        <v/>
      </c>
      <c r="AF283" s="81" t="str">
        <f>IFERROR(VLOOKUP($A283,SETA!$A$2:$BB$840,AF$13,FALSE),"")</f>
        <v/>
      </c>
      <c r="AG283" s="81" t="str">
        <f>IFERROR(VLOOKUP($A283,SETA!$A$2:$BB$840,AG$13,FALSE),"")</f>
        <v/>
      </c>
      <c r="AH283" s="81" t="str">
        <f>IFERROR(VLOOKUP($A283,SETA!$A$2:$BB$840,AH$13,FALSE),"")</f>
        <v/>
      </c>
      <c r="AI283" s="81" t="str">
        <f>IFERROR(VLOOKUP($A283,SETA!$A$2:$BB$840,AI$13,FALSE),"")</f>
        <v/>
      </c>
      <c r="AJ283" s="81" t="str">
        <f>IFERROR(VLOOKUP($A283,SETA!$A$2:$BB$840,AJ$13,FALSE),"")</f>
        <v/>
      </c>
      <c r="AK283" s="81" t="str">
        <f>IFERROR(VLOOKUP($A283,SETA!$A$2:$BB$840,AK$13,FALSE),"")</f>
        <v/>
      </c>
      <c r="AL283" s="81" t="str">
        <f>IFERROR(VLOOKUP($A283,SETA!$A$2:$BB$840,AL$13,FALSE),"")</f>
        <v/>
      </c>
      <c r="AM283" s="81" t="str">
        <f>IFERROR(VLOOKUP($A283,SETA!$A$2:$BB$840,AM$13,FALSE),"")</f>
        <v/>
      </c>
      <c r="AN283" s="81" t="str">
        <f>IFERROR(VLOOKUP($A283,SETA!$A$2:$BB$840,AN$13,FALSE),"")</f>
        <v/>
      </c>
      <c r="AO283" s="81" t="str">
        <f>IFERROR(VLOOKUP($A283,SETA!$A$2:$BB$840,AO$13,FALSE),"")</f>
        <v/>
      </c>
      <c r="AP283" s="81" t="str">
        <f>IFERROR(VLOOKUP($A283,SETA!$A$2:$BB$840,AP$13,FALSE),"")</f>
        <v/>
      </c>
      <c r="AQ283" s="81" t="str">
        <f>IFERROR(VLOOKUP($A283,SETA!$A$2:$BB$840,AQ$13,FALSE),"")</f>
        <v/>
      </c>
      <c r="AR283" s="82" t="str">
        <f>IFERROR(VLOOKUP($A283,SETA!$A$2:$BB$840,AR$13,FALSE),"")</f>
        <v/>
      </c>
      <c r="AS283" s="81" t="str">
        <f>IFERROR(VLOOKUP($A283,SETA!$A$2:$BB$840,AS$13,FALSE),"")</f>
        <v/>
      </c>
    </row>
    <row r="284" spans="2:45" x14ac:dyDescent="0.25">
      <c r="B284" s="81" t="str">
        <f>IFERROR(VLOOKUP($A284,SETA!$A$2:$BB$840,B$13,FALSE),"")</f>
        <v/>
      </c>
      <c r="C284" s="81" t="str">
        <f>IFERROR(VLOOKUP($A284,SETA!$A$2:$BB$840,C$13,FALSE),"")</f>
        <v/>
      </c>
      <c r="D284" s="81" t="str">
        <f>IFERROR(VLOOKUP($A284,SETA!$A$2:$BB$840,D$13,FALSE),"")</f>
        <v/>
      </c>
      <c r="E284" s="131"/>
      <c r="F284" s="132"/>
      <c r="G284" s="132"/>
      <c r="H284" s="133"/>
      <c r="I284" s="133"/>
      <c r="J284" s="118"/>
      <c r="K284" s="121"/>
      <c r="L284" s="122"/>
      <c r="M284" s="122"/>
      <c r="N284" s="67"/>
      <c r="O284" s="67"/>
      <c r="P284" s="117"/>
      <c r="Q284" s="99" t="str">
        <f t="shared" si="75"/>
        <v/>
      </c>
      <c r="R284" s="100" t="str">
        <f t="shared" si="76"/>
        <v/>
      </c>
      <c r="S284" s="100" t="str">
        <f t="shared" si="77"/>
        <v/>
      </c>
      <c r="T284" s="100" t="str">
        <f t="shared" si="78"/>
        <v/>
      </c>
      <c r="U284" s="100" t="str">
        <f t="shared" si="79"/>
        <v/>
      </c>
      <c r="V284" s="101" t="str">
        <f t="shared" si="80"/>
        <v/>
      </c>
      <c r="W284" s="95" t="str">
        <f t="shared" si="69"/>
        <v/>
      </c>
      <c r="X284" s="95" t="str">
        <f t="shared" si="70"/>
        <v/>
      </c>
      <c r="Y284" s="95" t="str">
        <f t="shared" si="71"/>
        <v/>
      </c>
      <c r="Z284" s="95" t="str">
        <f t="shared" si="72"/>
        <v/>
      </c>
      <c r="AA284" s="95" t="str">
        <f t="shared" si="73"/>
        <v/>
      </c>
      <c r="AB284" s="95" t="str">
        <f t="shared" si="74"/>
        <v/>
      </c>
      <c r="AC284" s="95" t="str">
        <f>IFERROR(VLOOKUP($A284,SETA!$A$2:$BB$840,AC$13,FALSE),"")</f>
        <v/>
      </c>
      <c r="AD284" s="95" t="str">
        <f>IFERROR(VLOOKUP($A284,SETA!$A$2:$BB$840,AD$13,FALSE),"")</f>
        <v/>
      </c>
      <c r="AE284" s="95" t="str">
        <f>IFERROR(VLOOKUP($A284,SETA!$A$2:$BB$840,AE$13,FALSE),"")</f>
        <v/>
      </c>
      <c r="AF284" s="81" t="str">
        <f>IFERROR(VLOOKUP($A284,SETA!$A$2:$BB$840,AF$13,FALSE),"")</f>
        <v/>
      </c>
      <c r="AG284" s="81" t="str">
        <f>IFERROR(VLOOKUP($A284,SETA!$A$2:$BB$840,AG$13,FALSE),"")</f>
        <v/>
      </c>
      <c r="AH284" s="81" t="str">
        <f>IFERROR(VLOOKUP($A284,SETA!$A$2:$BB$840,AH$13,FALSE),"")</f>
        <v/>
      </c>
      <c r="AI284" s="81" t="str">
        <f>IFERROR(VLOOKUP($A284,SETA!$A$2:$BB$840,AI$13,FALSE),"")</f>
        <v/>
      </c>
      <c r="AJ284" s="81" t="str">
        <f>IFERROR(VLOOKUP($A284,SETA!$A$2:$BB$840,AJ$13,FALSE),"")</f>
        <v/>
      </c>
      <c r="AK284" s="81" t="str">
        <f>IFERROR(VLOOKUP($A284,SETA!$A$2:$BB$840,AK$13,FALSE),"")</f>
        <v/>
      </c>
      <c r="AL284" s="81" t="str">
        <f>IFERROR(VLOOKUP($A284,SETA!$A$2:$BB$840,AL$13,FALSE),"")</f>
        <v/>
      </c>
      <c r="AM284" s="81" t="str">
        <f>IFERROR(VLOOKUP($A284,SETA!$A$2:$BB$840,AM$13,FALSE),"")</f>
        <v/>
      </c>
      <c r="AN284" s="81" t="str">
        <f>IFERROR(VLOOKUP($A284,SETA!$A$2:$BB$840,AN$13,FALSE),"")</f>
        <v/>
      </c>
      <c r="AO284" s="81" t="str">
        <f>IFERROR(VLOOKUP($A284,SETA!$A$2:$BB$840,AO$13,FALSE),"")</f>
        <v/>
      </c>
      <c r="AP284" s="81" t="str">
        <f>IFERROR(VLOOKUP($A284,SETA!$A$2:$BB$840,AP$13,FALSE),"")</f>
        <v/>
      </c>
      <c r="AQ284" s="81" t="str">
        <f>IFERROR(VLOOKUP($A284,SETA!$A$2:$BB$840,AQ$13,FALSE),"")</f>
        <v/>
      </c>
      <c r="AR284" s="82" t="str">
        <f>IFERROR(VLOOKUP($A284,SETA!$A$2:$BB$840,AR$13,FALSE),"")</f>
        <v/>
      </c>
      <c r="AS284" s="81" t="str">
        <f>IFERROR(VLOOKUP($A284,SETA!$A$2:$BB$840,AS$13,FALSE),"")</f>
        <v/>
      </c>
    </row>
    <row r="285" spans="2:45" x14ac:dyDescent="0.25">
      <c r="B285" s="81" t="str">
        <f>IFERROR(VLOOKUP($A285,SETA!$A$2:$BB$840,B$13,FALSE),"")</f>
        <v/>
      </c>
      <c r="C285" s="81" t="str">
        <f>IFERROR(VLOOKUP($A285,SETA!$A$2:$BB$840,C$13,FALSE),"")</f>
        <v/>
      </c>
      <c r="D285" s="81" t="str">
        <f>IFERROR(VLOOKUP($A285,SETA!$A$2:$BB$840,D$13,FALSE),"")</f>
        <v/>
      </c>
      <c r="E285" s="131"/>
      <c r="F285" s="132"/>
      <c r="G285" s="132"/>
      <c r="H285" s="133"/>
      <c r="I285" s="133"/>
      <c r="J285" s="118"/>
      <c r="K285" s="121"/>
      <c r="L285" s="122"/>
      <c r="M285" s="122"/>
      <c r="N285" s="67"/>
      <c r="O285" s="67"/>
      <c r="P285" s="117"/>
      <c r="Q285" s="99" t="str">
        <f t="shared" si="75"/>
        <v/>
      </c>
      <c r="R285" s="100" t="str">
        <f t="shared" si="76"/>
        <v/>
      </c>
      <c r="S285" s="100" t="str">
        <f t="shared" si="77"/>
        <v/>
      </c>
      <c r="T285" s="100" t="str">
        <f t="shared" si="78"/>
        <v/>
      </c>
      <c r="U285" s="100" t="str">
        <f t="shared" si="79"/>
        <v/>
      </c>
      <c r="V285" s="101" t="str">
        <f t="shared" si="80"/>
        <v/>
      </c>
      <c r="W285" s="95" t="str">
        <f t="shared" si="69"/>
        <v/>
      </c>
      <c r="X285" s="95" t="str">
        <f t="shared" si="70"/>
        <v/>
      </c>
      <c r="Y285" s="95" t="str">
        <f t="shared" si="71"/>
        <v/>
      </c>
      <c r="Z285" s="95" t="str">
        <f t="shared" si="72"/>
        <v/>
      </c>
      <c r="AA285" s="95" t="str">
        <f t="shared" si="73"/>
        <v/>
      </c>
      <c r="AB285" s="95" t="str">
        <f t="shared" si="74"/>
        <v/>
      </c>
      <c r="AC285" s="95" t="str">
        <f>IFERROR(VLOOKUP($A285,SETA!$A$2:$BB$840,AC$13,FALSE),"")</f>
        <v/>
      </c>
      <c r="AD285" s="95" t="str">
        <f>IFERROR(VLOOKUP($A285,SETA!$A$2:$BB$840,AD$13,FALSE),"")</f>
        <v/>
      </c>
      <c r="AE285" s="95" t="str">
        <f>IFERROR(VLOOKUP($A285,SETA!$A$2:$BB$840,AE$13,FALSE),"")</f>
        <v/>
      </c>
      <c r="AF285" s="81" t="str">
        <f>IFERROR(VLOOKUP($A285,SETA!$A$2:$BB$840,AF$13,FALSE),"")</f>
        <v/>
      </c>
      <c r="AG285" s="81" t="str">
        <f>IFERROR(VLOOKUP($A285,SETA!$A$2:$BB$840,AG$13,FALSE),"")</f>
        <v/>
      </c>
      <c r="AH285" s="81" t="str">
        <f>IFERROR(VLOOKUP($A285,SETA!$A$2:$BB$840,AH$13,FALSE),"")</f>
        <v/>
      </c>
      <c r="AI285" s="81" t="str">
        <f>IFERROR(VLOOKUP($A285,SETA!$A$2:$BB$840,AI$13,FALSE),"")</f>
        <v/>
      </c>
      <c r="AJ285" s="81" t="str">
        <f>IFERROR(VLOOKUP($A285,SETA!$A$2:$BB$840,AJ$13,FALSE),"")</f>
        <v/>
      </c>
      <c r="AK285" s="81" t="str">
        <f>IFERROR(VLOOKUP($A285,SETA!$A$2:$BB$840,AK$13,FALSE),"")</f>
        <v/>
      </c>
      <c r="AL285" s="81" t="str">
        <f>IFERROR(VLOOKUP($A285,SETA!$A$2:$BB$840,AL$13,FALSE),"")</f>
        <v/>
      </c>
      <c r="AM285" s="81" t="str">
        <f>IFERROR(VLOOKUP($A285,SETA!$A$2:$BB$840,AM$13,FALSE),"")</f>
        <v/>
      </c>
      <c r="AN285" s="81" t="str">
        <f>IFERROR(VLOOKUP($A285,SETA!$A$2:$BB$840,AN$13,FALSE),"")</f>
        <v/>
      </c>
      <c r="AO285" s="81" t="str">
        <f>IFERROR(VLOOKUP($A285,SETA!$A$2:$BB$840,AO$13,FALSE),"")</f>
        <v/>
      </c>
      <c r="AP285" s="81" t="str">
        <f>IFERROR(VLOOKUP($A285,SETA!$A$2:$BB$840,AP$13,FALSE),"")</f>
        <v/>
      </c>
      <c r="AQ285" s="81" t="str">
        <f>IFERROR(VLOOKUP($A285,SETA!$A$2:$BB$840,AQ$13,FALSE),"")</f>
        <v/>
      </c>
      <c r="AR285" s="82" t="str">
        <f>IFERROR(VLOOKUP($A285,SETA!$A$2:$BB$840,AR$13,FALSE),"")</f>
        <v/>
      </c>
      <c r="AS285" s="81" t="str">
        <f>IFERROR(VLOOKUP($A285,SETA!$A$2:$BB$840,AS$13,FALSE),"")</f>
        <v/>
      </c>
    </row>
    <row r="286" spans="2:45" x14ac:dyDescent="0.25">
      <c r="B286" s="81" t="str">
        <f>IFERROR(VLOOKUP($A286,SETA!$A$2:$BB$840,B$13,FALSE),"")</f>
        <v/>
      </c>
      <c r="C286" s="81" t="str">
        <f>IFERROR(VLOOKUP($A286,SETA!$A$2:$BB$840,C$13,FALSE),"")</f>
        <v/>
      </c>
      <c r="D286" s="81" t="str">
        <f>IFERROR(VLOOKUP($A286,SETA!$A$2:$BB$840,D$13,FALSE),"")</f>
        <v/>
      </c>
      <c r="E286" s="131"/>
      <c r="F286" s="132"/>
      <c r="G286" s="132"/>
      <c r="H286" s="133"/>
      <c r="I286" s="133"/>
      <c r="J286" s="118"/>
      <c r="K286" s="121"/>
      <c r="L286" s="122"/>
      <c r="M286" s="122"/>
      <c r="N286" s="67"/>
      <c r="O286" s="67"/>
      <c r="P286" s="117"/>
      <c r="Q286" s="99" t="str">
        <f t="shared" si="75"/>
        <v/>
      </c>
      <c r="R286" s="100" t="str">
        <f t="shared" si="76"/>
        <v/>
      </c>
      <c r="S286" s="100" t="str">
        <f t="shared" si="77"/>
        <v/>
      </c>
      <c r="T286" s="100" t="str">
        <f t="shared" si="78"/>
        <v/>
      </c>
      <c r="U286" s="100" t="str">
        <f t="shared" si="79"/>
        <v/>
      </c>
      <c r="V286" s="101" t="str">
        <f t="shared" si="80"/>
        <v/>
      </c>
      <c r="W286" s="95" t="str">
        <f t="shared" si="69"/>
        <v/>
      </c>
      <c r="X286" s="95" t="str">
        <f t="shared" si="70"/>
        <v/>
      </c>
      <c r="Y286" s="95" t="str">
        <f t="shared" si="71"/>
        <v/>
      </c>
      <c r="Z286" s="95" t="str">
        <f t="shared" si="72"/>
        <v/>
      </c>
      <c r="AA286" s="95" t="str">
        <f t="shared" si="73"/>
        <v/>
      </c>
      <c r="AB286" s="95" t="str">
        <f t="shared" si="74"/>
        <v/>
      </c>
      <c r="AC286" s="95" t="str">
        <f>IFERROR(VLOOKUP($A286,SETA!$A$2:$BB$840,AC$13,FALSE),"")</f>
        <v/>
      </c>
      <c r="AD286" s="95" t="str">
        <f>IFERROR(VLOOKUP($A286,SETA!$A$2:$BB$840,AD$13,FALSE),"")</f>
        <v/>
      </c>
      <c r="AE286" s="95" t="str">
        <f>IFERROR(VLOOKUP($A286,SETA!$A$2:$BB$840,AE$13,FALSE),"")</f>
        <v/>
      </c>
      <c r="AF286" s="81" t="str">
        <f>IFERROR(VLOOKUP($A286,SETA!$A$2:$BB$840,AF$13,FALSE),"")</f>
        <v/>
      </c>
      <c r="AG286" s="81" t="str">
        <f>IFERROR(VLOOKUP($A286,SETA!$A$2:$BB$840,AG$13,FALSE),"")</f>
        <v/>
      </c>
      <c r="AH286" s="81" t="str">
        <f>IFERROR(VLOOKUP($A286,SETA!$A$2:$BB$840,AH$13,FALSE),"")</f>
        <v/>
      </c>
      <c r="AI286" s="81" t="str">
        <f>IFERROR(VLOOKUP($A286,SETA!$A$2:$BB$840,AI$13,FALSE),"")</f>
        <v/>
      </c>
      <c r="AJ286" s="81" t="str">
        <f>IFERROR(VLOOKUP($A286,SETA!$A$2:$BB$840,AJ$13,FALSE),"")</f>
        <v/>
      </c>
      <c r="AK286" s="81" t="str">
        <f>IFERROR(VLOOKUP($A286,SETA!$A$2:$BB$840,AK$13,FALSE),"")</f>
        <v/>
      </c>
      <c r="AL286" s="81" t="str">
        <f>IFERROR(VLOOKUP($A286,SETA!$A$2:$BB$840,AL$13,FALSE),"")</f>
        <v/>
      </c>
      <c r="AM286" s="81" t="str">
        <f>IFERROR(VLOOKUP($A286,SETA!$A$2:$BB$840,AM$13,FALSE),"")</f>
        <v/>
      </c>
      <c r="AN286" s="81" t="str">
        <f>IFERROR(VLOOKUP($A286,SETA!$A$2:$BB$840,AN$13,FALSE),"")</f>
        <v/>
      </c>
      <c r="AO286" s="81" t="str">
        <f>IFERROR(VLOOKUP($A286,SETA!$A$2:$BB$840,AO$13,FALSE),"")</f>
        <v/>
      </c>
      <c r="AP286" s="81" t="str">
        <f>IFERROR(VLOOKUP($A286,SETA!$A$2:$BB$840,AP$13,FALSE),"")</f>
        <v/>
      </c>
      <c r="AQ286" s="81" t="str">
        <f>IFERROR(VLOOKUP($A286,SETA!$A$2:$BB$840,AQ$13,FALSE),"")</f>
        <v/>
      </c>
      <c r="AR286" s="82" t="str">
        <f>IFERROR(VLOOKUP($A286,SETA!$A$2:$BB$840,AR$13,FALSE),"")</f>
        <v/>
      </c>
      <c r="AS286" s="81" t="str">
        <f>IFERROR(VLOOKUP($A286,SETA!$A$2:$BB$840,AS$13,FALSE),"")</f>
        <v/>
      </c>
    </row>
    <row r="287" spans="2:45" x14ac:dyDescent="0.25">
      <c r="B287" s="81" t="str">
        <f>IFERROR(VLOOKUP($A287,SETA!$A$2:$BB$840,B$13,FALSE),"")</f>
        <v/>
      </c>
      <c r="C287" s="81" t="str">
        <f>IFERROR(VLOOKUP($A287,SETA!$A$2:$BB$840,C$13,FALSE),"")</f>
        <v/>
      </c>
      <c r="D287" s="81" t="str">
        <f>IFERROR(VLOOKUP($A287,SETA!$A$2:$BB$840,D$13,FALSE),"")</f>
        <v/>
      </c>
      <c r="E287" s="131"/>
      <c r="F287" s="132"/>
      <c r="G287" s="132"/>
      <c r="H287" s="133"/>
      <c r="I287" s="133"/>
      <c r="J287" s="118"/>
      <c r="K287" s="121"/>
      <c r="L287" s="122"/>
      <c r="M287" s="122"/>
      <c r="N287" s="67"/>
      <c r="O287" s="67"/>
      <c r="P287" s="117"/>
      <c r="Q287" s="99" t="str">
        <f t="shared" si="75"/>
        <v/>
      </c>
      <c r="R287" s="100" t="str">
        <f t="shared" si="76"/>
        <v/>
      </c>
      <c r="S287" s="100" t="str">
        <f t="shared" si="77"/>
        <v/>
      </c>
      <c r="T287" s="100" t="str">
        <f t="shared" si="78"/>
        <v/>
      </c>
      <c r="U287" s="100" t="str">
        <f t="shared" si="79"/>
        <v/>
      </c>
      <c r="V287" s="101" t="str">
        <f t="shared" si="80"/>
        <v/>
      </c>
      <c r="W287" s="95" t="str">
        <f t="shared" si="69"/>
        <v/>
      </c>
      <c r="X287" s="95" t="str">
        <f t="shared" si="70"/>
        <v/>
      </c>
      <c r="Y287" s="95" t="str">
        <f t="shared" si="71"/>
        <v/>
      </c>
      <c r="Z287" s="95" t="str">
        <f t="shared" si="72"/>
        <v/>
      </c>
      <c r="AA287" s="95" t="str">
        <f t="shared" si="73"/>
        <v/>
      </c>
      <c r="AB287" s="95" t="str">
        <f t="shared" si="74"/>
        <v/>
      </c>
      <c r="AC287" s="95" t="str">
        <f>IFERROR(VLOOKUP($A287,SETA!$A$2:$BB$840,AC$13,FALSE),"")</f>
        <v/>
      </c>
      <c r="AD287" s="95" t="str">
        <f>IFERROR(VLOOKUP($A287,SETA!$A$2:$BB$840,AD$13,FALSE),"")</f>
        <v/>
      </c>
      <c r="AE287" s="95" t="str">
        <f>IFERROR(VLOOKUP($A287,SETA!$A$2:$BB$840,AE$13,FALSE),"")</f>
        <v/>
      </c>
      <c r="AF287" s="81" t="str">
        <f>IFERROR(VLOOKUP($A287,SETA!$A$2:$BB$840,AF$13,FALSE),"")</f>
        <v/>
      </c>
      <c r="AG287" s="81" t="str">
        <f>IFERROR(VLOOKUP($A287,SETA!$A$2:$BB$840,AG$13,FALSE),"")</f>
        <v/>
      </c>
      <c r="AH287" s="81" t="str">
        <f>IFERROR(VLOOKUP($A287,SETA!$A$2:$BB$840,AH$13,FALSE),"")</f>
        <v/>
      </c>
      <c r="AI287" s="81" t="str">
        <f>IFERROR(VLOOKUP($A287,SETA!$A$2:$BB$840,AI$13,FALSE),"")</f>
        <v/>
      </c>
      <c r="AJ287" s="81" t="str">
        <f>IFERROR(VLOOKUP($A287,SETA!$A$2:$BB$840,AJ$13,FALSE),"")</f>
        <v/>
      </c>
      <c r="AK287" s="81" t="str">
        <f>IFERROR(VLOOKUP($A287,SETA!$A$2:$BB$840,AK$13,FALSE),"")</f>
        <v/>
      </c>
      <c r="AL287" s="81" t="str">
        <f>IFERROR(VLOOKUP($A287,SETA!$A$2:$BB$840,AL$13,FALSE),"")</f>
        <v/>
      </c>
      <c r="AM287" s="81" t="str">
        <f>IFERROR(VLOOKUP($A287,SETA!$A$2:$BB$840,AM$13,FALSE),"")</f>
        <v/>
      </c>
      <c r="AN287" s="81" t="str">
        <f>IFERROR(VLOOKUP($A287,SETA!$A$2:$BB$840,AN$13,FALSE),"")</f>
        <v/>
      </c>
      <c r="AO287" s="81" t="str">
        <f>IFERROR(VLOOKUP($A287,SETA!$A$2:$BB$840,AO$13,FALSE),"")</f>
        <v/>
      </c>
      <c r="AP287" s="81" t="str">
        <f>IFERROR(VLOOKUP($A287,SETA!$A$2:$BB$840,AP$13,FALSE),"")</f>
        <v/>
      </c>
      <c r="AQ287" s="81" t="str">
        <f>IFERROR(VLOOKUP($A287,SETA!$A$2:$BB$840,AQ$13,FALSE),"")</f>
        <v/>
      </c>
      <c r="AR287" s="82" t="str">
        <f>IFERROR(VLOOKUP($A287,SETA!$A$2:$BB$840,AR$13,FALSE),"")</f>
        <v/>
      </c>
      <c r="AS287" s="81" t="str">
        <f>IFERROR(VLOOKUP($A287,SETA!$A$2:$BB$840,AS$13,FALSE),"")</f>
        <v/>
      </c>
    </row>
    <row r="288" spans="2:45" x14ac:dyDescent="0.25">
      <c r="B288" s="81" t="str">
        <f>IFERROR(VLOOKUP($A288,SETA!$A$2:$BB$840,B$13,FALSE),"")</f>
        <v/>
      </c>
      <c r="C288" s="81" t="str">
        <f>IFERROR(VLOOKUP($A288,SETA!$A$2:$BB$840,C$13,FALSE),"")</f>
        <v/>
      </c>
      <c r="D288" s="81" t="str">
        <f>IFERROR(VLOOKUP($A288,SETA!$A$2:$BB$840,D$13,FALSE),"")</f>
        <v/>
      </c>
      <c r="E288" s="131"/>
      <c r="F288" s="132"/>
      <c r="G288" s="132"/>
      <c r="H288" s="133"/>
      <c r="I288" s="133"/>
      <c r="J288" s="118"/>
      <c r="K288" s="121"/>
      <c r="L288" s="122"/>
      <c r="M288" s="122"/>
      <c r="N288" s="67"/>
      <c r="O288" s="67"/>
      <c r="P288" s="117"/>
      <c r="Q288" s="99" t="str">
        <f t="shared" si="75"/>
        <v/>
      </c>
      <c r="R288" s="100" t="str">
        <f t="shared" si="76"/>
        <v/>
      </c>
      <c r="S288" s="100" t="str">
        <f t="shared" si="77"/>
        <v/>
      </c>
      <c r="T288" s="100" t="str">
        <f t="shared" si="78"/>
        <v/>
      </c>
      <c r="U288" s="100" t="str">
        <f t="shared" si="79"/>
        <v/>
      </c>
      <c r="V288" s="101" t="str">
        <f t="shared" si="80"/>
        <v/>
      </c>
      <c r="W288" s="95" t="str">
        <f t="shared" si="69"/>
        <v/>
      </c>
      <c r="X288" s="95" t="str">
        <f t="shared" si="70"/>
        <v/>
      </c>
      <c r="Y288" s="95" t="str">
        <f t="shared" si="71"/>
        <v/>
      </c>
      <c r="Z288" s="95" t="str">
        <f t="shared" si="72"/>
        <v/>
      </c>
      <c r="AA288" s="95" t="str">
        <f t="shared" si="73"/>
        <v/>
      </c>
      <c r="AB288" s="95" t="str">
        <f t="shared" si="74"/>
        <v/>
      </c>
      <c r="AC288" s="95" t="str">
        <f>IFERROR(VLOOKUP($A288,SETA!$A$2:$BB$840,AC$13,FALSE),"")</f>
        <v/>
      </c>
      <c r="AD288" s="95" t="str">
        <f>IFERROR(VLOOKUP($A288,SETA!$A$2:$BB$840,AD$13,FALSE),"")</f>
        <v/>
      </c>
      <c r="AE288" s="95" t="str">
        <f>IFERROR(VLOOKUP($A288,SETA!$A$2:$BB$840,AE$13,FALSE),"")</f>
        <v/>
      </c>
      <c r="AF288" s="81" t="str">
        <f>IFERROR(VLOOKUP($A288,SETA!$A$2:$BB$840,AF$13,FALSE),"")</f>
        <v/>
      </c>
      <c r="AG288" s="81" t="str">
        <f>IFERROR(VLOOKUP($A288,SETA!$A$2:$BB$840,AG$13,FALSE),"")</f>
        <v/>
      </c>
      <c r="AH288" s="81" t="str">
        <f>IFERROR(VLOOKUP($A288,SETA!$A$2:$BB$840,AH$13,FALSE),"")</f>
        <v/>
      </c>
      <c r="AI288" s="81" t="str">
        <f>IFERROR(VLOOKUP($A288,SETA!$A$2:$BB$840,AI$13,FALSE),"")</f>
        <v/>
      </c>
      <c r="AJ288" s="81" t="str">
        <f>IFERROR(VLOOKUP($A288,SETA!$A$2:$BB$840,AJ$13,FALSE),"")</f>
        <v/>
      </c>
      <c r="AK288" s="81" t="str">
        <f>IFERROR(VLOOKUP($A288,SETA!$A$2:$BB$840,AK$13,FALSE),"")</f>
        <v/>
      </c>
      <c r="AL288" s="81" t="str">
        <f>IFERROR(VLOOKUP($A288,SETA!$A$2:$BB$840,AL$13,FALSE),"")</f>
        <v/>
      </c>
      <c r="AM288" s="81" t="str">
        <f>IFERROR(VLOOKUP($A288,SETA!$A$2:$BB$840,AM$13,FALSE),"")</f>
        <v/>
      </c>
      <c r="AN288" s="81" t="str">
        <f>IFERROR(VLOOKUP($A288,SETA!$A$2:$BB$840,AN$13,FALSE),"")</f>
        <v/>
      </c>
      <c r="AO288" s="81" t="str">
        <f>IFERROR(VLOOKUP($A288,SETA!$A$2:$BB$840,AO$13,FALSE),"")</f>
        <v/>
      </c>
      <c r="AP288" s="81" t="str">
        <f>IFERROR(VLOOKUP($A288,SETA!$A$2:$BB$840,AP$13,FALSE),"")</f>
        <v/>
      </c>
      <c r="AQ288" s="81" t="str">
        <f>IFERROR(VLOOKUP($A288,SETA!$A$2:$BB$840,AQ$13,FALSE),"")</f>
        <v/>
      </c>
      <c r="AR288" s="82" t="str">
        <f>IFERROR(VLOOKUP($A288,SETA!$A$2:$BB$840,AR$13,FALSE),"")</f>
        <v/>
      </c>
      <c r="AS288" s="81" t="str">
        <f>IFERROR(VLOOKUP($A288,SETA!$A$2:$BB$840,AS$13,FALSE),"")</f>
        <v/>
      </c>
    </row>
    <row r="289" spans="2:45" x14ac:dyDescent="0.25">
      <c r="B289" s="81" t="str">
        <f>IFERROR(VLOOKUP($A289,SETA!$A$2:$BB$840,B$13,FALSE),"")</f>
        <v/>
      </c>
      <c r="C289" s="81" t="str">
        <f>IFERROR(VLOOKUP($A289,SETA!$A$2:$BB$840,C$13,FALSE),"")</f>
        <v/>
      </c>
      <c r="D289" s="81" t="str">
        <f>IFERROR(VLOOKUP($A289,SETA!$A$2:$BB$840,D$13,FALSE),"")</f>
        <v/>
      </c>
      <c r="E289" s="131"/>
      <c r="F289" s="132"/>
      <c r="G289" s="132"/>
      <c r="H289" s="133"/>
      <c r="I289" s="133"/>
      <c r="J289" s="118"/>
      <c r="K289" s="121"/>
      <c r="L289" s="122"/>
      <c r="M289" s="122"/>
      <c r="N289" s="67"/>
      <c r="O289" s="67"/>
      <c r="P289" s="117"/>
      <c r="Q289" s="99" t="str">
        <f t="shared" si="75"/>
        <v/>
      </c>
      <c r="R289" s="100" t="str">
        <f t="shared" si="76"/>
        <v/>
      </c>
      <c r="S289" s="100" t="str">
        <f t="shared" si="77"/>
        <v/>
      </c>
      <c r="T289" s="100" t="str">
        <f t="shared" si="78"/>
        <v/>
      </c>
      <c r="U289" s="100" t="str">
        <f t="shared" si="79"/>
        <v/>
      </c>
      <c r="V289" s="101" t="str">
        <f t="shared" si="80"/>
        <v/>
      </c>
      <c r="W289" s="95" t="str">
        <f t="shared" si="69"/>
        <v/>
      </c>
      <c r="X289" s="95" t="str">
        <f t="shared" si="70"/>
        <v/>
      </c>
      <c r="Y289" s="95" t="str">
        <f t="shared" si="71"/>
        <v/>
      </c>
      <c r="Z289" s="95" t="str">
        <f t="shared" si="72"/>
        <v/>
      </c>
      <c r="AA289" s="95" t="str">
        <f t="shared" si="73"/>
        <v/>
      </c>
      <c r="AB289" s="95" t="str">
        <f t="shared" si="74"/>
        <v/>
      </c>
      <c r="AC289" s="95" t="str">
        <f>IFERROR(VLOOKUP($A289,SETA!$A$2:$BB$840,AC$13,FALSE),"")</f>
        <v/>
      </c>
      <c r="AD289" s="95" t="str">
        <f>IFERROR(VLOOKUP($A289,SETA!$A$2:$BB$840,AD$13,FALSE),"")</f>
        <v/>
      </c>
      <c r="AE289" s="95" t="str">
        <f>IFERROR(VLOOKUP($A289,SETA!$A$2:$BB$840,AE$13,FALSE),"")</f>
        <v/>
      </c>
      <c r="AF289" s="81" t="str">
        <f>IFERROR(VLOOKUP($A289,SETA!$A$2:$BB$840,AF$13,FALSE),"")</f>
        <v/>
      </c>
      <c r="AG289" s="81" t="str">
        <f>IFERROR(VLOOKUP($A289,SETA!$A$2:$BB$840,AG$13,FALSE),"")</f>
        <v/>
      </c>
      <c r="AH289" s="81" t="str">
        <f>IFERROR(VLOOKUP($A289,SETA!$A$2:$BB$840,AH$13,FALSE),"")</f>
        <v/>
      </c>
      <c r="AI289" s="81" t="str">
        <f>IFERROR(VLOOKUP($A289,SETA!$A$2:$BB$840,AI$13,FALSE),"")</f>
        <v/>
      </c>
      <c r="AJ289" s="81" t="str">
        <f>IFERROR(VLOOKUP($A289,SETA!$A$2:$BB$840,AJ$13,FALSE),"")</f>
        <v/>
      </c>
      <c r="AK289" s="81" t="str">
        <f>IFERROR(VLOOKUP($A289,SETA!$A$2:$BB$840,AK$13,FALSE),"")</f>
        <v/>
      </c>
      <c r="AL289" s="81" t="str">
        <f>IFERROR(VLOOKUP($A289,SETA!$A$2:$BB$840,AL$13,FALSE),"")</f>
        <v/>
      </c>
      <c r="AM289" s="81" t="str">
        <f>IFERROR(VLOOKUP($A289,SETA!$A$2:$BB$840,AM$13,FALSE),"")</f>
        <v/>
      </c>
      <c r="AN289" s="81" t="str">
        <f>IFERROR(VLOOKUP($A289,SETA!$A$2:$BB$840,AN$13,FALSE),"")</f>
        <v/>
      </c>
      <c r="AO289" s="81" t="str">
        <f>IFERROR(VLOOKUP($A289,SETA!$A$2:$BB$840,AO$13,FALSE),"")</f>
        <v/>
      </c>
      <c r="AP289" s="81" t="str">
        <f>IFERROR(VLOOKUP($A289,SETA!$A$2:$BB$840,AP$13,FALSE),"")</f>
        <v/>
      </c>
      <c r="AQ289" s="81" t="str">
        <f>IFERROR(VLOOKUP($A289,SETA!$A$2:$BB$840,AQ$13,FALSE),"")</f>
        <v/>
      </c>
      <c r="AR289" s="82" t="str">
        <f>IFERROR(VLOOKUP($A289,SETA!$A$2:$BB$840,AR$13,FALSE),"")</f>
        <v/>
      </c>
      <c r="AS289" s="81" t="str">
        <f>IFERROR(VLOOKUP($A289,SETA!$A$2:$BB$840,AS$13,FALSE),"")</f>
        <v/>
      </c>
    </row>
    <row r="290" spans="2:45" x14ac:dyDescent="0.25">
      <c r="B290" s="81" t="str">
        <f>IFERROR(VLOOKUP($A290,SETA!$A$2:$BB$840,B$13,FALSE),"")</f>
        <v/>
      </c>
      <c r="C290" s="81" t="str">
        <f>IFERROR(VLOOKUP($A290,SETA!$A$2:$BB$840,C$13,FALSE),"")</f>
        <v/>
      </c>
      <c r="D290" s="81" t="str">
        <f>IFERROR(VLOOKUP($A290,SETA!$A$2:$BB$840,D$13,FALSE),"")</f>
        <v/>
      </c>
      <c r="E290" s="131"/>
      <c r="F290" s="132"/>
      <c r="G290" s="132"/>
      <c r="H290" s="133"/>
      <c r="I290" s="133"/>
      <c r="J290" s="118"/>
      <c r="K290" s="121"/>
      <c r="L290" s="122"/>
      <c r="M290" s="122"/>
      <c r="N290" s="67"/>
      <c r="O290" s="67"/>
      <c r="P290" s="117"/>
      <c r="Q290" s="99" t="str">
        <f t="shared" si="75"/>
        <v/>
      </c>
      <c r="R290" s="100" t="str">
        <f t="shared" si="76"/>
        <v/>
      </c>
      <c r="S290" s="100" t="str">
        <f t="shared" si="77"/>
        <v/>
      </c>
      <c r="T290" s="100" t="str">
        <f t="shared" si="78"/>
        <v/>
      </c>
      <c r="U290" s="100" t="str">
        <f t="shared" si="79"/>
        <v/>
      </c>
      <c r="V290" s="101" t="str">
        <f t="shared" si="80"/>
        <v/>
      </c>
      <c r="W290" s="95" t="str">
        <f t="shared" si="69"/>
        <v/>
      </c>
      <c r="X290" s="95" t="str">
        <f t="shared" si="70"/>
        <v/>
      </c>
      <c r="Y290" s="95" t="str">
        <f t="shared" si="71"/>
        <v/>
      </c>
      <c r="Z290" s="95" t="str">
        <f t="shared" si="72"/>
        <v/>
      </c>
      <c r="AA290" s="95" t="str">
        <f t="shared" si="73"/>
        <v/>
      </c>
      <c r="AB290" s="95" t="str">
        <f t="shared" si="74"/>
        <v/>
      </c>
      <c r="AC290" s="95" t="str">
        <f>IFERROR(VLOOKUP($A290,SETA!$A$2:$BB$840,AC$13,FALSE),"")</f>
        <v/>
      </c>
      <c r="AD290" s="95" t="str">
        <f>IFERROR(VLOOKUP($A290,SETA!$A$2:$BB$840,AD$13,FALSE),"")</f>
        <v/>
      </c>
      <c r="AE290" s="95" t="str">
        <f>IFERROR(VLOOKUP($A290,SETA!$A$2:$BB$840,AE$13,FALSE),"")</f>
        <v/>
      </c>
      <c r="AF290" s="81" t="str">
        <f>IFERROR(VLOOKUP($A290,SETA!$A$2:$BB$840,AF$13,FALSE),"")</f>
        <v/>
      </c>
      <c r="AG290" s="81" t="str">
        <f>IFERROR(VLOOKUP($A290,SETA!$A$2:$BB$840,AG$13,FALSE),"")</f>
        <v/>
      </c>
      <c r="AH290" s="81" t="str">
        <f>IFERROR(VLOOKUP($A290,SETA!$A$2:$BB$840,AH$13,FALSE),"")</f>
        <v/>
      </c>
      <c r="AI290" s="81" t="str">
        <f>IFERROR(VLOOKUP($A290,SETA!$A$2:$BB$840,AI$13,FALSE),"")</f>
        <v/>
      </c>
      <c r="AJ290" s="81" t="str">
        <f>IFERROR(VLOOKUP($A290,SETA!$A$2:$BB$840,AJ$13,FALSE),"")</f>
        <v/>
      </c>
      <c r="AK290" s="81" t="str">
        <f>IFERROR(VLOOKUP($A290,SETA!$A$2:$BB$840,AK$13,FALSE),"")</f>
        <v/>
      </c>
      <c r="AL290" s="81" t="str">
        <f>IFERROR(VLOOKUP($A290,SETA!$A$2:$BB$840,AL$13,FALSE),"")</f>
        <v/>
      </c>
      <c r="AM290" s="81" t="str">
        <f>IFERROR(VLOOKUP($A290,SETA!$A$2:$BB$840,AM$13,FALSE),"")</f>
        <v/>
      </c>
      <c r="AN290" s="81" t="str">
        <f>IFERROR(VLOOKUP($A290,SETA!$A$2:$BB$840,AN$13,FALSE),"")</f>
        <v/>
      </c>
      <c r="AO290" s="81" t="str">
        <f>IFERROR(VLOOKUP($A290,SETA!$A$2:$BB$840,AO$13,FALSE),"")</f>
        <v/>
      </c>
      <c r="AP290" s="81" t="str">
        <f>IFERROR(VLOOKUP($A290,SETA!$A$2:$BB$840,AP$13,FALSE),"")</f>
        <v/>
      </c>
      <c r="AQ290" s="81" t="str">
        <f>IFERROR(VLOOKUP($A290,SETA!$A$2:$BB$840,AQ$13,FALSE),"")</f>
        <v/>
      </c>
      <c r="AR290" s="82" t="str">
        <f>IFERROR(VLOOKUP($A290,SETA!$A$2:$BB$840,AR$13,FALSE),"")</f>
        <v/>
      </c>
      <c r="AS290" s="81" t="str">
        <f>IFERROR(VLOOKUP($A290,SETA!$A$2:$BB$840,AS$13,FALSE),"")</f>
        <v/>
      </c>
    </row>
    <row r="291" spans="2:45" x14ac:dyDescent="0.25">
      <c r="B291" s="81" t="str">
        <f>IFERROR(VLOOKUP($A291,SETA!$A$2:$BB$840,B$13,FALSE),"")</f>
        <v/>
      </c>
      <c r="C291" s="81" t="str">
        <f>IFERROR(VLOOKUP($A291,SETA!$A$2:$BB$840,C$13,FALSE),"")</f>
        <v/>
      </c>
      <c r="D291" s="81" t="str">
        <f>IFERROR(VLOOKUP($A291,SETA!$A$2:$BB$840,D$13,FALSE),"")</f>
        <v/>
      </c>
      <c r="E291" s="131"/>
      <c r="F291" s="132"/>
      <c r="G291" s="132"/>
      <c r="H291" s="133"/>
      <c r="I291" s="133"/>
      <c r="J291" s="118"/>
      <c r="K291" s="121"/>
      <c r="L291" s="122"/>
      <c r="M291" s="122"/>
      <c r="N291" s="67"/>
      <c r="O291" s="67"/>
      <c r="P291" s="117"/>
      <c r="Q291" s="99" t="str">
        <f t="shared" si="75"/>
        <v/>
      </c>
      <c r="R291" s="100" t="str">
        <f t="shared" si="76"/>
        <v/>
      </c>
      <c r="S291" s="100" t="str">
        <f t="shared" si="77"/>
        <v/>
      </c>
      <c r="T291" s="100" t="str">
        <f t="shared" si="78"/>
        <v/>
      </c>
      <c r="U291" s="100" t="str">
        <f t="shared" si="79"/>
        <v/>
      </c>
      <c r="V291" s="101" t="str">
        <f t="shared" si="80"/>
        <v/>
      </c>
      <c r="W291" s="95" t="str">
        <f t="shared" si="69"/>
        <v/>
      </c>
      <c r="X291" s="95" t="str">
        <f t="shared" si="70"/>
        <v/>
      </c>
      <c r="Y291" s="95" t="str">
        <f t="shared" si="71"/>
        <v/>
      </c>
      <c r="Z291" s="95" t="str">
        <f t="shared" si="72"/>
        <v/>
      </c>
      <c r="AA291" s="95" t="str">
        <f t="shared" si="73"/>
        <v/>
      </c>
      <c r="AB291" s="95" t="str">
        <f t="shared" si="74"/>
        <v/>
      </c>
      <c r="AC291" s="95" t="str">
        <f>IFERROR(VLOOKUP($A291,SETA!$A$2:$BB$840,AC$13,FALSE),"")</f>
        <v/>
      </c>
      <c r="AD291" s="95" t="str">
        <f>IFERROR(VLOOKUP($A291,SETA!$A$2:$BB$840,AD$13,FALSE),"")</f>
        <v/>
      </c>
      <c r="AE291" s="95" t="str">
        <f>IFERROR(VLOOKUP($A291,SETA!$A$2:$BB$840,AE$13,FALSE),"")</f>
        <v/>
      </c>
      <c r="AF291" s="81" t="str">
        <f>IFERROR(VLOOKUP($A291,SETA!$A$2:$BB$840,AF$13,FALSE),"")</f>
        <v/>
      </c>
      <c r="AG291" s="81" t="str">
        <f>IFERROR(VLOOKUP($A291,SETA!$A$2:$BB$840,AG$13,FALSE),"")</f>
        <v/>
      </c>
      <c r="AH291" s="81" t="str">
        <f>IFERROR(VLOOKUP($A291,SETA!$A$2:$BB$840,AH$13,FALSE),"")</f>
        <v/>
      </c>
      <c r="AI291" s="81" t="str">
        <f>IFERROR(VLOOKUP($A291,SETA!$A$2:$BB$840,AI$13,FALSE),"")</f>
        <v/>
      </c>
      <c r="AJ291" s="81" t="str">
        <f>IFERROR(VLOOKUP($A291,SETA!$A$2:$BB$840,AJ$13,FALSE),"")</f>
        <v/>
      </c>
      <c r="AK291" s="81" t="str">
        <f>IFERROR(VLOOKUP($A291,SETA!$A$2:$BB$840,AK$13,FALSE),"")</f>
        <v/>
      </c>
      <c r="AL291" s="81" t="str">
        <f>IFERROR(VLOOKUP($A291,SETA!$A$2:$BB$840,AL$13,FALSE),"")</f>
        <v/>
      </c>
      <c r="AM291" s="81" t="str">
        <f>IFERROR(VLOOKUP($A291,SETA!$A$2:$BB$840,AM$13,FALSE),"")</f>
        <v/>
      </c>
      <c r="AN291" s="81" t="str">
        <f>IFERROR(VLOOKUP($A291,SETA!$A$2:$BB$840,AN$13,FALSE),"")</f>
        <v/>
      </c>
      <c r="AO291" s="81" t="str">
        <f>IFERROR(VLOOKUP($A291,SETA!$A$2:$BB$840,AO$13,FALSE),"")</f>
        <v/>
      </c>
      <c r="AP291" s="81" t="str">
        <f>IFERROR(VLOOKUP($A291,SETA!$A$2:$BB$840,AP$13,FALSE),"")</f>
        <v/>
      </c>
      <c r="AQ291" s="81" t="str">
        <f>IFERROR(VLOOKUP($A291,SETA!$A$2:$BB$840,AQ$13,FALSE),"")</f>
        <v/>
      </c>
      <c r="AR291" s="82" t="str">
        <f>IFERROR(VLOOKUP($A291,SETA!$A$2:$BB$840,AR$13,FALSE),"")</f>
        <v/>
      </c>
      <c r="AS291" s="81" t="str">
        <f>IFERROR(VLOOKUP($A291,SETA!$A$2:$BB$840,AS$13,FALSE),"")</f>
        <v/>
      </c>
    </row>
    <row r="292" spans="2:45" x14ac:dyDescent="0.25">
      <c r="B292" s="81" t="str">
        <f>IFERROR(VLOOKUP($A292,SETA!$A$2:$BB$840,B$13,FALSE),"")</f>
        <v/>
      </c>
      <c r="C292" s="81" t="str">
        <f>IFERROR(VLOOKUP($A292,SETA!$A$2:$BB$840,C$13,FALSE),"")</f>
        <v/>
      </c>
      <c r="D292" s="81" t="str">
        <f>IFERROR(VLOOKUP($A292,SETA!$A$2:$BB$840,D$13,FALSE),"")</f>
        <v/>
      </c>
      <c r="E292" s="131"/>
      <c r="F292" s="132"/>
      <c r="G292" s="132"/>
      <c r="H292" s="133"/>
      <c r="I292" s="133"/>
      <c r="J292" s="118"/>
      <c r="K292" s="121"/>
      <c r="L292" s="122"/>
      <c r="M292" s="122"/>
      <c r="N292" s="67"/>
      <c r="O292" s="67"/>
      <c r="P292" s="117"/>
      <c r="Q292" s="99" t="str">
        <f t="shared" si="75"/>
        <v/>
      </c>
      <c r="R292" s="100" t="str">
        <f t="shared" si="76"/>
        <v/>
      </c>
      <c r="S292" s="100" t="str">
        <f t="shared" si="77"/>
        <v/>
      </c>
      <c r="T292" s="100" t="str">
        <f t="shared" si="78"/>
        <v/>
      </c>
      <c r="U292" s="100" t="str">
        <f t="shared" si="79"/>
        <v/>
      </c>
      <c r="V292" s="101" t="str">
        <f t="shared" si="80"/>
        <v/>
      </c>
      <c r="W292" s="95" t="str">
        <f t="shared" si="69"/>
        <v/>
      </c>
      <c r="X292" s="95" t="str">
        <f t="shared" si="70"/>
        <v/>
      </c>
      <c r="Y292" s="95" t="str">
        <f t="shared" si="71"/>
        <v/>
      </c>
      <c r="Z292" s="95" t="str">
        <f t="shared" si="72"/>
        <v/>
      </c>
      <c r="AA292" s="95" t="str">
        <f t="shared" si="73"/>
        <v/>
      </c>
      <c r="AB292" s="95" t="str">
        <f t="shared" si="74"/>
        <v/>
      </c>
      <c r="AC292" s="95" t="str">
        <f>IFERROR(VLOOKUP($A292,SETA!$A$2:$BB$840,AC$13,FALSE),"")</f>
        <v/>
      </c>
      <c r="AD292" s="95" t="str">
        <f>IFERROR(VLOOKUP($A292,SETA!$A$2:$BB$840,AD$13,FALSE),"")</f>
        <v/>
      </c>
      <c r="AE292" s="95" t="str">
        <f>IFERROR(VLOOKUP($A292,SETA!$A$2:$BB$840,AE$13,FALSE),"")</f>
        <v/>
      </c>
      <c r="AF292" s="81" t="str">
        <f>IFERROR(VLOOKUP($A292,SETA!$A$2:$BB$840,AF$13,FALSE),"")</f>
        <v/>
      </c>
      <c r="AG292" s="81" t="str">
        <f>IFERROR(VLOOKUP($A292,SETA!$A$2:$BB$840,AG$13,FALSE),"")</f>
        <v/>
      </c>
      <c r="AH292" s="81" t="str">
        <f>IFERROR(VLOOKUP($A292,SETA!$A$2:$BB$840,AH$13,FALSE),"")</f>
        <v/>
      </c>
      <c r="AI292" s="81" t="str">
        <f>IFERROR(VLOOKUP($A292,SETA!$A$2:$BB$840,AI$13,FALSE),"")</f>
        <v/>
      </c>
      <c r="AJ292" s="81" t="str">
        <f>IFERROR(VLOOKUP($A292,SETA!$A$2:$BB$840,AJ$13,FALSE),"")</f>
        <v/>
      </c>
      <c r="AK292" s="81" t="str">
        <f>IFERROR(VLOOKUP($A292,SETA!$A$2:$BB$840,AK$13,FALSE),"")</f>
        <v/>
      </c>
      <c r="AL292" s="81" t="str">
        <f>IFERROR(VLOOKUP($A292,SETA!$A$2:$BB$840,AL$13,FALSE),"")</f>
        <v/>
      </c>
      <c r="AM292" s="81" t="str">
        <f>IFERROR(VLOOKUP($A292,SETA!$A$2:$BB$840,AM$13,FALSE),"")</f>
        <v/>
      </c>
      <c r="AN292" s="81" t="str">
        <f>IFERROR(VLOOKUP($A292,SETA!$A$2:$BB$840,AN$13,FALSE),"")</f>
        <v/>
      </c>
      <c r="AO292" s="81" t="str">
        <f>IFERROR(VLOOKUP($A292,SETA!$A$2:$BB$840,AO$13,FALSE),"")</f>
        <v/>
      </c>
      <c r="AP292" s="81" t="str">
        <f>IFERROR(VLOOKUP($A292,SETA!$A$2:$BB$840,AP$13,FALSE),"")</f>
        <v/>
      </c>
      <c r="AQ292" s="81" t="str">
        <f>IFERROR(VLOOKUP($A292,SETA!$A$2:$BB$840,AQ$13,FALSE),"")</f>
        <v/>
      </c>
      <c r="AR292" s="82" t="str">
        <f>IFERROR(VLOOKUP($A292,SETA!$A$2:$BB$840,AR$13,FALSE),"")</f>
        <v/>
      </c>
      <c r="AS292" s="81" t="str">
        <f>IFERROR(VLOOKUP($A292,SETA!$A$2:$BB$840,AS$13,FALSE),"")</f>
        <v/>
      </c>
    </row>
    <row r="293" spans="2:45" x14ac:dyDescent="0.25">
      <c r="B293" s="81" t="str">
        <f>IFERROR(VLOOKUP($A293,SETA!$A$2:$BB$840,B$13,FALSE),"")</f>
        <v/>
      </c>
      <c r="C293" s="81" t="str">
        <f>IFERROR(VLOOKUP($A293,SETA!$A$2:$BB$840,C$13,FALSE),"")</f>
        <v/>
      </c>
      <c r="D293" s="81" t="str">
        <f>IFERROR(VLOOKUP($A293,SETA!$A$2:$BB$840,D$13,FALSE),"")</f>
        <v/>
      </c>
      <c r="E293" s="131"/>
      <c r="F293" s="132"/>
      <c r="G293" s="132"/>
      <c r="H293" s="133"/>
      <c r="I293" s="133"/>
      <c r="J293" s="118"/>
      <c r="K293" s="121"/>
      <c r="L293" s="122"/>
      <c r="M293" s="122"/>
      <c r="N293" s="67"/>
      <c r="O293" s="67"/>
      <c r="P293" s="117"/>
      <c r="Q293" s="99" t="str">
        <f t="shared" si="75"/>
        <v/>
      </c>
      <c r="R293" s="100" t="str">
        <f t="shared" si="76"/>
        <v/>
      </c>
      <c r="S293" s="100" t="str">
        <f t="shared" si="77"/>
        <v/>
      </c>
      <c r="T293" s="100" t="str">
        <f t="shared" si="78"/>
        <v/>
      </c>
      <c r="U293" s="100" t="str">
        <f t="shared" si="79"/>
        <v/>
      </c>
      <c r="V293" s="101" t="str">
        <f t="shared" si="80"/>
        <v/>
      </c>
      <c r="W293" s="95" t="str">
        <f t="shared" si="69"/>
        <v/>
      </c>
      <c r="X293" s="95" t="str">
        <f t="shared" si="70"/>
        <v/>
      </c>
      <c r="Y293" s="95" t="str">
        <f t="shared" si="71"/>
        <v/>
      </c>
      <c r="Z293" s="95" t="str">
        <f t="shared" si="72"/>
        <v/>
      </c>
      <c r="AA293" s="95" t="str">
        <f t="shared" si="73"/>
        <v/>
      </c>
      <c r="AB293" s="95" t="str">
        <f t="shared" si="74"/>
        <v/>
      </c>
      <c r="AC293" s="95" t="str">
        <f>IFERROR(VLOOKUP($A293,SETA!$A$2:$BB$840,AC$13,FALSE),"")</f>
        <v/>
      </c>
      <c r="AD293" s="95" t="str">
        <f>IFERROR(VLOOKUP($A293,SETA!$A$2:$BB$840,AD$13,FALSE),"")</f>
        <v/>
      </c>
      <c r="AE293" s="95" t="str">
        <f>IFERROR(VLOOKUP($A293,SETA!$A$2:$BB$840,AE$13,FALSE),"")</f>
        <v/>
      </c>
      <c r="AF293" s="81" t="str">
        <f>IFERROR(VLOOKUP($A293,SETA!$A$2:$BB$840,AF$13,FALSE),"")</f>
        <v/>
      </c>
      <c r="AG293" s="81" t="str">
        <f>IFERROR(VLOOKUP($A293,SETA!$A$2:$BB$840,AG$13,FALSE),"")</f>
        <v/>
      </c>
      <c r="AH293" s="81" t="str">
        <f>IFERROR(VLOOKUP($A293,SETA!$A$2:$BB$840,AH$13,FALSE),"")</f>
        <v/>
      </c>
      <c r="AI293" s="81" t="str">
        <f>IFERROR(VLOOKUP($A293,SETA!$A$2:$BB$840,AI$13,FALSE),"")</f>
        <v/>
      </c>
      <c r="AJ293" s="81" t="str">
        <f>IFERROR(VLOOKUP($A293,SETA!$A$2:$BB$840,AJ$13,FALSE),"")</f>
        <v/>
      </c>
      <c r="AK293" s="81" t="str">
        <f>IFERROR(VLOOKUP($A293,SETA!$A$2:$BB$840,AK$13,FALSE),"")</f>
        <v/>
      </c>
      <c r="AL293" s="81" t="str">
        <f>IFERROR(VLOOKUP($A293,SETA!$A$2:$BB$840,AL$13,FALSE),"")</f>
        <v/>
      </c>
      <c r="AM293" s="81" t="str">
        <f>IFERROR(VLOOKUP($A293,SETA!$A$2:$BB$840,AM$13,FALSE),"")</f>
        <v/>
      </c>
      <c r="AN293" s="81" t="str">
        <f>IFERROR(VLOOKUP($A293,SETA!$A$2:$BB$840,AN$13,FALSE),"")</f>
        <v/>
      </c>
      <c r="AO293" s="81" t="str">
        <f>IFERROR(VLOOKUP($A293,SETA!$A$2:$BB$840,AO$13,FALSE),"")</f>
        <v/>
      </c>
      <c r="AP293" s="81" t="str">
        <f>IFERROR(VLOOKUP($A293,SETA!$A$2:$BB$840,AP$13,FALSE),"")</f>
        <v/>
      </c>
      <c r="AQ293" s="81" t="str">
        <f>IFERROR(VLOOKUP($A293,SETA!$A$2:$BB$840,AQ$13,FALSE),"")</f>
        <v/>
      </c>
      <c r="AR293" s="82" t="str">
        <f>IFERROR(VLOOKUP($A293,SETA!$A$2:$BB$840,AR$13,FALSE),"")</f>
        <v/>
      </c>
      <c r="AS293" s="81" t="str">
        <f>IFERROR(VLOOKUP($A293,SETA!$A$2:$BB$840,AS$13,FALSE),"")</f>
        <v/>
      </c>
    </row>
    <row r="294" spans="2:45" x14ac:dyDescent="0.25">
      <c r="B294" s="81" t="str">
        <f>IFERROR(VLOOKUP($A294,SETA!$A$2:$BB$840,B$13,FALSE),"")</f>
        <v/>
      </c>
      <c r="C294" s="81" t="str">
        <f>IFERROR(VLOOKUP($A294,SETA!$A$2:$BB$840,C$13,FALSE),"")</f>
        <v/>
      </c>
      <c r="D294" s="81" t="str">
        <f>IFERROR(VLOOKUP($A294,SETA!$A$2:$BB$840,D$13,FALSE),"")</f>
        <v/>
      </c>
      <c r="E294" s="131"/>
      <c r="F294" s="132"/>
      <c r="G294" s="132"/>
      <c r="H294" s="133"/>
      <c r="I294" s="133"/>
      <c r="J294" s="118"/>
      <c r="K294" s="121"/>
      <c r="L294" s="122"/>
      <c r="M294" s="122"/>
      <c r="N294" s="67"/>
      <c r="O294" s="67"/>
      <c r="P294" s="117"/>
      <c r="Q294" s="99" t="str">
        <f t="shared" si="75"/>
        <v/>
      </c>
      <c r="R294" s="100" t="str">
        <f t="shared" si="76"/>
        <v/>
      </c>
      <c r="S294" s="100" t="str">
        <f t="shared" si="77"/>
        <v/>
      </c>
      <c r="T294" s="100" t="str">
        <f t="shared" si="78"/>
        <v/>
      </c>
      <c r="U294" s="100" t="str">
        <f t="shared" si="79"/>
        <v/>
      </c>
      <c r="V294" s="101" t="str">
        <f t="shared" si="80"/>
        <v/>
      </c>
      <c r="W294" s="95" t="str">
        <f t="shared" si="69"/>
        <v/>
      </c>
      <c r="X294" s="95" t="str">
        <f t="shared" si="70"/>
        <v/>
      </c>
      <c r="Y294" s="95" t="str">
        <f t="shared" si="71"/>
        <v/>
      </c>
      <c r="Z294" s="95" t="str">
        <f t="shared" si="72"/>
        <v/>
      </c>
      <c r="AA294" s="95" t="str">
        <f t="shared" si="73"/>
        <v/>
      </c>
      <c r="AB294" s="95" t="str">
        <f t="shared" si="74"/>
        <v/>
      </c>
      <c r="AC294" s="95" t="str">
        <f>IFERROR(VLOOKUP($A294,SETA!$A$2:$BB$840,AC$13,FALSE),"")</f>
        <v/>
      </c>
      <c r="AD294" s="95" t="str">
        <f>IFERROR(VLOOKUP($A294,SETA!$A$2:$BB$840,AD$13,FALSE),"")</f>
        <v/>
      </c>
      <c r="AE294" s="95" t="str">
        <f>IFERROR(VLOOKUP($A294,SETA!$A$2:$BB$840,AE$13,FALSE),"")</f>
        <v/>
      </c>
      <c r="AF294" s="81" t="str">
        <f>IFERROR(VLOOKUP($A294,SETA!$A$2:$BB$840,AF$13,FALSE),"")</f>
        <v/>
      </c>
      <c r="AG294" s="81" t="str">
        <f>IFERROR(VLOOKUP($A294,SETA!$A$2:$BB$840,AG$13,FALSE),"")</f>
        <v/>
      </c>
      <c r="AH294" s="81" t="str">
        <f>IFERROR(VLOOKUP($A294,SETA!$A$2:$BB$840,AH$13,FALSE),"")</f>
        <v/>
      </c>
      <c r="AI294" s="81" t="str">
        <f>IFERROR(VLOOKUP($A294,SETA!$A$2:$BB$840,AI$13,FALSE),"")</f>
        <v/>
      </c>
      <c r="AJ294" s="81" t="str">
        <f>IFERROR(VLOOKUP($A294,SETA!$A$2:$BB$840,AJ$13,FALSE),"")</f>
        <v/>
      </c>
      <c r="AK294" s="81" t="str">
        <f>IFERROR(VLOOKUP($A294,SETA!$A$2:$BB$840,AK$13,FALSE),"")</f>
        <v/>
      </c>
      <c r="AL294" s="81" t="str">
        <f>IFERROR(VLOOKUP($A294,SETA!$A$2:$BB$840,AL$13,FALSE),"")</f>
        <v/>
      </c>
      <c r="AM294" s="81" t="str">
        <f>IFERROR(VLOOKUP($A294,SETA!$A$2:$BB$840,AM$13,FALSE),"")</f>
        <v/>
      </c>
      <c r="AN294" s="81" t="str">
        <f>IFERROR(VLOOKUP($A294,SETA!$A$2:$BB$840,AN$13,FALSE),"")</f>
        <v/>
      </c>
      <c r="AO294" s="81" t="str">
        <f>IFERROR(VLOOKUP($A294,SETA!$A$2:$BB$840,AO$13,FALSE),"")</f>
        <v/>
      </c>
      <c r="AP294" s="81" t="str">
        <f>IFERROR(VLOOKUP($A294,SETA!$A$2:$BB$840,AP$13,FALSE),"")</f>
        <v/>
      </c>
      <c r="AQ294" s="81" t="str">
        <f>IFERROR(VLOOKUP($A294,SETA!$A$2:$BB$840,AQ$13,FALSE),"")</f>
        <v/>
      </c>
      <c r="AR294" s="82" t="str">
        <f>IFERROR(VLOOKUP($A294,SETA!$A$2:$BB$840,AR$13,FALSE),"")</f>
        <v/>
      </c>
      <c r="AS294" s="81" t="str">
        <f>IFERROR(VLOOKUP($A294,SETA!$A$2:$BB$840,AS$13,FALSE),"")</f>
        <v/>
      </c>
    </row>
    <row r="295" spans="2:45" x14ac:dyDescent="0.25">
      <c r="B295" s="81" t="str">
        <f>IFERROR(VLOOKUP($A295,SETA!$A$2:$BB$840,B$13,FALSE),"")</f>
        <v/>
      </c>
      <c r="C295" s="81" t="str">
        <f>IFERROR(VLOOKUP($A295,SETA!$A$2:$BB$840,C$13,FALSE),"")</f>
        <v/>
      </c>
      <c r="D295" s="81" t="str">
        <f>IFERROR(VLOOKUP($A295,SETA!$A$2:$BB$840,D$13,FALSE),"")</f>
        <v/>
      </c>
      <c r="E295" s="131"/>
      <c r="F295" s="132"/>
      <c r="G295" s="132"/>
      <c r="H295" s="133"/>
      <c r="I295" s="133"/>
      <c r="J295" s="118"/>
      <c r="K295" s="121"/>
      <c r="L295" s="122"/>
      <c r="M295" s="122"/>
      <c r="N295" s="67"/>
      <c r="O295" s="67"/>
      <c r="P295" s="117"/>
      <c r="Q295" s="99" t="str">
        <f t="shared" si="75"/>
        <v/>
      </c>
      <c r="R295" s="100" t="str">
        <f t="shared" si="76"/>
        <v/>
      </c>
      <c r="S295" s="100" t="str">
        <f t="shared" si="77"/>
        <v/>
      </c>
      <c r="T295" s="100" t="str">
        <f t="shared" si="78"/>
        <v/>
      </c>
      <c r="U295" s="100" t="str">
        <f t="shared" si="79"/>
        <v/>
      </c>
      <c r="V295" s="101" t="str">
        <f t="shared" si="80"/>
        <v/>
      </c>
      <c r="W295" s="95" t="str">
        <f t="shared" si="69"/>
        <v/>
      </c>
      <c r="X295" s="95" t="str">
        <f t="shared" si="70"/>
        <v/>
      </c>
      <c r="Y295" s="95" t="str">
        <f t="shared" si="71"/>
        <v/>
      </c>
      <c r="Z295" s="95" t="str">
        <f t="shared" si="72"/>
        <v/>
      </c>
      <c r="AA295" s="95" t="str">
        <f t="shared" si="73"/>
        <v/>
      </c>
      <c r="AB295" s="95" t="str">
        <f t="shared" si="74"/>
        <v/>
      </c>
      <c r="AC295" s="95" t="str">
        <f>IFERROR(VLOOKUP($A295,SETA!$A$2:$BB$840,AC$13,FALSE),"")</f>
        <v/>
      </c>
      <c r="AD295" s="95" t="str">
        <f>IFERROR(VLOOKUP($A295,SETA!$A$2:$BB$840,AD$13,FALSE),"")</f>
        <v/>
      </c>
      <c r="AE295" s="95" t="str">
        <f>IFERROR(VLOOKUP($A295,SETA!$A$2:$BB$840,AE$13,FALSE),"")</f>
        <v/>
      </c>
      <c r="AF295" s="81" t="str">
        <f>IFERROR(VLOOKUP($A295,SETA!$A$2:$BB$840,AF$13,FALSE),"")</f>
        <v/>
      </c>
      <c r="AG295" s="81" t="str">
        <f>IFERROR(VLOOKUP($A295,SETA!$A$2:$BB$840,AG$13,FALSE),"")</f>
        <v/>
      </c>
      <c r="AH295" s="81" t="str">
        <f>IFERROR(VLOOKUP($A295,SETA!$A$2:$BB$840,AH$13,FALSE),"")</f>
        <v/>
      </c>
      <c r="AI295" s="81" t="str">
        <f>IFERROR(VLOOKUP($A295,SETA!$A$2:$BB$840,AI$13,FALSE),"")</f>
        <v/>
      </c>
      <c r="AJ295" s="81" t="str">
        <f>IFERROR(VLOOKUP($A295,SETA!$A$2:$BB$840,AJ$13,FALSE),"")</f>
        <v/>
      </c>
      <c r="AK295" s="81" t="str">
        <f>IFERROR(VLOOKUP($A295,SETA!$A$2:$BB$840,AK$13,FALSE),"")</f>
        <v/>
      </c>
      <c r="AL295" s="81" t="str">
        <f>IFERROR(VLOOKUP($A295,SETA!$A$2:$BB$840,AL$13,FALSE),"")</f>
        <v/>
      </c>
      <c r="AM295" s="81" t="str">
        <f>IFERROR(VLOOKUP($A295,SETA!$A$2:$BB$840,AM$13,FALSE),"")</f>
        <v/>
      </c>
      <c r="AN295" s="81" t="str">
        <f>IFERROR(VLOOKUP($A295,SETA!$A$2:$BB$840,AN$13,FALSE),"")</f>
        <v/>
      </c>
      <c r="AO295" s="81" t="str">
        <f>IFERROR(VLOOKUP($A295,SETA!$A$2:$BB$840,AO$13,FALSE),"")</f>
        <v/>
      </c>
      <c r="AP295" s="81" t="str">
        <f>IFERROR(VLOOKUP($A295,SETA!$A$2:$BB$840,AP$13,FALSE),"")</f>
        <v/>
      </c>
      <c r="AQ295" s="81" t="str">
        <f>IFERROR(VLOOKUP($A295,SETA!$A$2:$BB$840,AQ$13,FALSE),"")</f>
        <v/>
      </c>
      <c r="AR295" s="82" t="str">
        <f>IFERROR(VLOOKUP($A295,SETA!$A$2:$BB$840,AR$13,FALSE),"")</f>
        <v/>
      </c>
      <c r="AS295" s="81" t="str">
        <f>IFERROR(VLOOKUP($A295,SETA!$A$2:$BB$840,AS$13,FALSE),"")</f>
        <v/>
      </c>
    </row>
    <row r="296" spans="2:45" x14ac:dyDescent="0.25">
      <c r="B296" s="81" t="str">
        <f>IFERROR(VLOOKUP($A296,SETA!$A$2:$BB$840,B$13,FALSE),"")</f>
        <v/>
      </c>
      <c r="C296" s="81" t="str">
        <f>IFERROR(VLOOKUP($A296,SETA!$A$2:$BB$840,C$13,FALSE),"")</f>
        <v/>
      </c>
      <c r="D296" s="81" t="str">
        <f>IFERROR(VLOOKUP($A296,SETA!$A$2:$BB$840,D$13,FALSE),"")</f>
        <v/>
      </c>
      <c r="E296" s="131"/>
      <c r="F296" s="132"/>
      <c r="G296" s="132"/>
      <c r="H296" s="133"/>
      <c r="I296" s="133"/>
      <c r="J296" s="118"/>
      <c r="K296" s="121"/>
      <c r="L296" s="122"/>
      <c r="M296" s="122"/>
      <c r="N296" s="67"/>
      <c r="O296" s="67"/>
      <c r="P296" s="117"/>
      <c r="Q296" s="99" t="str">
        <f t="shared" si="75"/>
        <v/>
      </c>
      <c r="R296" s="100" t="str">
        <f t="shared" si="76"/>
        <v/>
      </c>
      <c r="S296" s="100" t="str">
        <f t="shared" si="77"/>
        <v/>
      </c>
      <c r="T296" s="100" t="str">
        <f t="shared" si="78"/>
        <v/>
      </c>
      <c r="U296" s="100" t="str">
        <f t="shared" si="79"/>
        <v/>
      </c>
      <c r="V296" s="101" t="str">
        <f t="shared" si="80"/>
        <v/>
      </c>
      <c r="W296" s="95" t="str">
        <f t="shared" si="69"/>
        <v/>
      </c>
      <c r="X296" s="95" t="str">
        <f t="shared" si="70"/>
        <v/>
      </c>
      <c r="Y296" s="95" t="str">
        <f t="shared" si="71"/>
        <v/>
      </c>
      <c r="Z296" s="95" t="str">
        <f t="shared" si="72"/>
        <v/>
      </c>
      <c r="AA296" s="95" t="str">
        <f t="shared" si="73"/>
        <v/>
      </c>
      <c r="AB296" s="95" t="str">
        <f t="shared" si="74"/>
        <v/>
      </c>
      <c r="AC296" s="95" t="str">
        <f>IFERROR(VLOOKUP($A296,SETA!$A$2:$BB$840,AC$13,FALSE),"")</f>
        <v/>
      </c>
      <c r="AD296" s="95" t="str">
        <f>IFERROR(VLOOKUP($A296,SETA!$A$2:$BB$840,AD$13,FALSE),"")</f>
        <v/>
      </c>
      <c r="AE296" s="95" t="str">
        <f>IFERROR(VLOOKUP($A296,SETA!$A$2:$BB$840,AE$13,FALSE),"")</f>
        <v/>
      </c>
      <c r="AF296" s="81" t="str">
        <f>IFERROR(VLOOKUP($A296,SETA!$A$2:$BB$840,AF$13,FALSE),"")</f>
        <v/>
      </c>
      <c r="AG296" s="81" t="str">
        <f>IFERROR(VLOOKUP($A296,SETA!$A$2:$BB$840,AG$13,FALSE),"")</f>
        <v/>
      </c>
      <c r="AH296" s="81" t="str">
        <f>IFERROR(VLOOKUP($A296,SETA!$A$2:$BB$840,AH$13,FALSE),"")</f>
        <v/>
      </c>
      <c r="AI296" s="81" t="str">
        <f>IFERROR(VLOOKUP($A296,SETA!$A$2:$BB$840,AI$13,FALSE),"")</f>
        <v/>
      </c>
      <c r="AJ296" s="81" t="str">
        <f>IFERROR(VLOOKUP($A296,SETA!$A$2:$BB$840,AJ$13,FALSE),"")</f>
        <v/>
      </c>
      <c r="AK296" s="81" t="str">
        <f>IFERROR(VLOOKUP($A296,SETA!$A$2:$BB$840,AK$13,FALSE),"")</f>
        <v/>
      </c>
      <c r="AL296" s="81" t="str">
        <f>IFERROR(VLOOKUP($A296,SETA!$A$2:$BB$840,AL$13,FALSE),"")</f>
        <v/>
      </c>
      <c r="AM296" s="81" t="str">
        <f>IFERROR(VLOOKUP($A296,SETA!$A$2:$BB$840,AM$13,FALSE),"")</f>
        <v/>
      </c>
      <c r="AN296" s="81" t="str">
        <f>IFERROR(VLOOKUP($A296,SETA!$A$2:$BB$840,AN$13,FALSE),"")</f>
        <v/>
      </c>
      <c r="AO296" s="81" t="str">
        <f>IFERROR(VLOOKUP($A296,SETA!$A$2:$BB$840,AO$13,FALSE),"")</f>
        <v/>
      </c>
      <c r="AP296" s="81" t="str">
        <f>IFERROR(VLOOKUP($A296,SETA!$A$2:$BB$840,AP$13,FALSE),"")</f>
        <v/>
      </c>
      <c r="AQ296" s="81" t="str">
        <f>IFERROR(VLOOKUP($A296,SETA!$A$2:$BB$840,AQ$13,FALSE),"")</f>
        <v/>
      </c>
      <c r="AR296" s="82" t="str">
        <f>IFERROR(VLOOKUP($A296,SETA!$A$2:$BB$840,AR$13,FALSE),"")</f>
        <v/>
      </c>
      <c r="AS296" s="81" t="str">
        <f>IFERROR(VLOOKUP($A296,SETA!$A$2:$BB$840,AS$13,FALSE),"")</f>
        <v/>
      </c>
    </row>
    <row r="297" spans="2:45" x14ac:dyDescent="0.25">
      <c r="B297" s="81" t="str">
        <f>IFERROR(VLOOKUP($A297,SETA!$A$2:$BB$840,B$13,FALSE),"")</f>
        <v/>
      </c>
      <c r="C297" s="81" t="str">
        <f>IFERROR(VLOOKUP($A297,SETA!$A$2:$BB$840,C$13,FALSE),"")</f>
        <v/>
      </c>
      <c r="D297" s="81" t="str">
        <f>IFERROR(VLOOKUP($A297,SETA!$A$2:$BB$840,D$13,FALSE),"")</f>
        <v/>
      </c>
      <c r="E297" s="131"/>
      <c r="F297" s="132"/>
      <c r="G297" s="132"/>
      <c r="H297" s="133"/>
      <c r="I297" s="133"/>
      <c r="J297" s="118"/>
      <c r="K297" s="121"/>
      <c r="L297" s="122"/>
      <c r="M297" s="122"/>
      <c r="N297" s="67"/>
      <c r="O297" s="67"/>
      <c r="P297" s="117"/>
      <c r="Q297" s="99" t="str">
        <f t="shared" si="75"/>
        <v/>
      </c>
      <c r="R297" s="100" t="str">
        <f t="shared" si="76"/>
        <v/>
      </c>
      <c r="S297" s="100" t="str">
        <f t="shared" si="77"/>
        <v/>
      </c>
      <c r="T297" s="100" t="str">
        <f t="shared" si="78"/>
        <v/>
      </c>
      <c r="U297" s="100" t="str">
        <f t="shared" si="79"/>
        <v/>
      </c>
      <c r="V297" s="101" t="str">
        <f t="shared" si="80"/>
        <v/>
      </c>
      <c r="W297" s="95" t="str">
        <f t="shared" si="69"/>
        <v/>
      </c>
      <c r="X297" s="95" t="str">
        <f t="shared" si="70"/>
        <v/>
      </c>
      <c r="Y297" s="95" t="str">
        <f t="shared" si="71"/>
        <v/>
      </c>
      <c r="Z297" s="95" t="str">
        <f t="shared" si="72"/>
        <v/>
      </c>
      <c r="AA297" s="95" t="str">
        <f t="shared" si="73"/>
        <v/>
      </c>
      <c r="AB297" s="95" t="str">
        <f t="shared" si="74"/>
        <v/>
      </c>
      <c r="AC297" s="95" t="str">
        <f>IFERROR(VLOOKUP($A297,SETA!$A$2:$BB$840,AC$13,FALSE),"")</f>
        <v/>
      </c>
      <c r="AD297" s="95" t="str">
        <f>IFERROR(VLOOKUP($A297,SETA!$A$2:$BB$840,AD$13,FALSE),"")</f>
        <v/>
      </c>
      <c r="AE297" s="95" t="str">
        <f>IFERROR(VLOOKUP($A297,SETA!$A$2:$BB$840,AE$13,FALSE),"")</f>
        <v/>
      </c>
      <c r="AF297" s="81" t="str">
        <f>IFERROR(VLOOKUP($A297,SETA!$A$2:$BB$840,AF$13,FALSE),"")</f>
        <v/>
      </c>
      <c r="AG297" s="81" t="str">
        <f>IFERROR(VLOOKUP($A297,SETA!$A$2:$BB$840,AG$13,FALSE),"")</f>
        <v/>
      </c>
      <c r="AH297" s="81" t="str">
        <f>IFERROR(VLOOKUP($A297,SETA!$A$2:$BB$840,AH$13,FALSE),"")</f>
        <v/>
      </c>
      <c r="AI297" s="81" t="str">
        <f>IFERROR(VLOOKUP($A297,SETA!$A$2:$BB$840,AI$13,FALSE),"")</f>
        <v/>
      </c>
      <c r="AJ297" s="81" t="str">
        <f>IFERROR(VLOOKUP($A297,SETA!$A$2:$BB$840,AJ$13,FALSE),"")</f>
        <v/>
      </c>
      <c r="AK297" s="81" t="str">
        <f>IFERROR(VLOOKUP($A297,SETA!$A$2:$BB$840,AK$13,FALSE),"")</f>
        <v/>
      </c>
      <c r="AL297" s="81" t="str">
        <f>IFERROR(VLOOKUP($A297,SETA!$A$2:$BB$840,AL$13,FALSE),"")</f>
        <v/>
      </c>
      <c r="AM297" s="81" t="str">
        <f>IFERROR(VLOOKUP($A297,SETA!$A$2:$BB$840,AM$13,FALSE),"")</f>
        <v/>
      </c>
      <c r="AN297" s="81" t="str">
        <f>IFERROR(VLOOKUP($A297,SETA!$A$2:$BB$840,AN$13,FALSE),"")</f>
        <v/>
      </c>
      <c r="AO297" s="81" t="str">
        <f>IFERROR(VLOOKUP($A297,SETA!$A$2:$BB$840,AO$13,FALSE),"")</f>
        <v/>
      </c>
      <c r="AP297" s="81" t="str">
        <f>IFERROR(VLOOKUP($A297,SETA!$A$2:$BB$840,AP$13,FALSE),"")</f>
        <v/>
      </c>
      <c r="AQ297" s="81" t="str">
        <f>IFERROR(VLOOKUP($A297,SETA!$A$2:$BB$840,AQ$13,FALSE),"")</f>
        <v/>
      </c>
      <c r="AR297" s="82" t="str">
        <f>IFERROR(VLOOKUP($A297,SETA!$A$2:$BB$840,AR$13,FALSE),"")</f>
        <v/>
      </c>
      <c r="AS297" s="81" t="str">
        <f>IFERROR(VLOOKUP($A297,SETA!$A$2:$BB$840,AS$13,FALSE),"")</f>
        <v/>
      </c>
    </row>
    <row r="298" spans="2:45" x14ac:dyDescent="0.25">
      <c r="B298" s="81" t="str">
        <f>IFERROR(VLOOKUP($A298,SETA!$A$2:$BB$840,B$13,FALSE),"")</f>
        <v/>
      </c>
      <c r="C298" s="81" t="str">
        <f>IFERROR(VLOOKUP($A298,SETA!$A$2:$BB$840,C$13,FALSE),"")</f>
        <v/>
      </c>
      <c r="D298" s="81" t="str">
        <f>IFERROR(VLOOKUP($A298,SETA!$A$2:$BB$840,D$13,FALSE),"")</f>
        <v/>
      </c>
      <c r="E298" s="131"/>
      <c r="F298" s="132"/>
      <c r="G298" s="132"/>
      <c r="H298" s="133"/>
      <c r="I298" s="133"/>
      <c r="J298" s="118"/>
      <c r="K298" s="121"/>
      <c r="L298" s="122"/>
      <c r="M298" s="122"/>
      <c r="N298" s="67"/>
      <c r="O298" s="67"/>
      <c r="P298" s="117"/>
      <c r="Q298" s="99" t="str">
        <f t="shared" si="75"/>
        <v/>
      </c>
      <c r="R298" s="100" t="str">
        <f t="shared" si="76"/>
        <v/>
      </c>
      <c r="S298" s="100" t="str">
        <f t="shared" si="77"/>
        <v/>
      </c>
      <c r="T298" s="100" t="str">
        <f t="shared" si="78"/>
        <v/>
      </c>
      <c r="U298" s="100" t="str">
        <f t="shared" si="79"/>
        <v/>
      </c>
      <c r="V298" s="101" t="str">
        <f t="shared" si="80"/>
        <v/>
      </c>
      <c r="W298" s="95" t="str">
        <f t="shared" si="69"/>
        <v/>
      </c>
      <c r="X298" s="95" t="str">
        <f t="shared" si="70"/>
        <v/>
      </c>
      <c r="Y298" s="95" t="str">
        <f t="shared" si="71"/>
        <v/>
      </c>
      <c r="Z298" s="95" t="str">
        <f t="shared" si="72"/>
        <v/>
      </c>
      <c r="AA298" s="95" t="str">
        <f t="shared" si="73"/>
        <v/>
      </c>
      <c r="AB298" s="95" t="str">
        <f t="shared" si="74"/>
        <v/>
      </c>
      <c r="AC298" s="95" t="str">
        <f>IFERROR(VLOOKUP($A298,SETA!$A$2:$BB$840,AC$13,FALSE),"")</f>
        <v/>
      </c>
      <c r="AD298" s="95" t="str">
        <f>IFERROR(VLOOKUP($A298,SETA!$A$2:$BB$840,AD$13,FALSE),"")</f>
        <v/>
      </c>
      <c r="AE298" s="95" t="str">
        <f>IFERROR(VLOOKUP($A298,SETA!$A$2:$BB$840,AE$13,FALSE),"")</f>
        <v/>
      </c>
      <c r="AF298" s="81" t="str">
        <f>IFERROR(VLOOKUP($A298,SETA!$A$2:$BB$840,AF$13,FALSE),"")</f>
        <v/>
      </c>
      <c r="AG298" s="81" t="str">
        <f>IFERROR(VLOOKUP($A298,SETA!$A$2:$BB$840,AG$13,FALSE),"")</f>
        <v/>
      </c>
      <c r="AH298" s="81" t="str">
        <f>IFERROR(VLOOKUP($A298,SETA!$A$2:$BB$840,AH$13,FALSE),"")</f>
        <v/>
      </c>
      <c r="AI298" s="81" t="str">
        <f>IFERROR(VLOOKUP($A298,SETA!$A$2:$BB$840,AI$13,FALSE),"")</f>
        <v/>
      </c>
      <c r="AJ298" s="81" t="str">
        <f>IFERROR(VLOOKUP($A298,SETA!$A$2:$BB$840,AJ$13,FALSE),"")</f>
        <v/>
      </c>
      <c r="AK298" s="81" t="str">
        <f>IFERROR(VLOOKUP($A298,SETA!$A$2:$BB$840,AK$13,FALSE),"")</f>
        <v/>
      </c>
      <c r="AL298" s="81" t="str">
        <f>IFERROR(VLOOKUP($A298,SETA!$A$2:$BB$840,AL$13,FALSE),"")</f>
        <v/>
      </c>
      <c r="AM298" s="81" t="str">
        <f>IFERROR(VLOOKUP($A298,SETA!$A$2:$BB$840,AM$13,FALSE),"")</f>
        <v/>
      </c>
      <c r="AN298" s="81" t="str">
        <f>IFERROR(VLOOKUP($A298,SETA!$A$2:$BB$840,AN$13,FALSE),"")</f>
        <v/>
      </c>
      <c r="AO298" s="81" t="str">
        <f>IFERROR(VLOOKUP($A298,SETA!$A$2:$BB$840,AO$13,FALSE),"")</f>
        <v/>
      </c>
      <c r="AP298" s="81" t="str">
        <f>IFERROR(VLOOKUP($A298,SETA!$A$2:$BB$840,AP$13,FALSE),"")</f>
        <v/>
      </c>
      <c r="AQ298" s="81" t="str">
        <f>IFERROR(VLOOKUP($A298,SETA!$A$2:$BB$840,AQ$13,FALSE),"")</f>
        <v/>
      </c>
      <c r="AR298" s="82" t="str">
        <f>IFERROR(VLOOKUP($A298,SETA!$A$2:$BB$840,AR$13,FALSE),"")</f>
        <v/>
      </c>
      <c r="AS298" s="81" t="str">
        <f>IFERROR(VLOOKUP($A298,SETA!$A$2:$BB$840,AS$13,FALSE),"")</f>
        <v/>
      </c>
    </row>
    <row r="299" spans="2:45" x14ac:dyDescent="0.25">
      <c r="B299" s="81" t="str">
        <f>IFERROR(VLOOKUP($A299,SETA!$A$2:$BB$840,B$13,FALSE),"")</f>
        <v/>
      </c>
      <c r="C299" s="81" t="str">
        <f>IFERROR(VLOOKUP($A299,SETA!$A$2:$BB$840,C$13,FALSE),"")</f>
        <v/>
      </c>
      <c r="D299" s="81" t="str">
        <f>IFERROR(VLOOKUP($A299,SETA!$A$2:$BB$840,D$13,FALSE),"")</f>
        <v/>
      </c>
      <c r="E299" s="131"/>
      <c r="F299" s="132"/>
      <c r="G299" s="132"/>
      <c r="H299" s="133"/>
      <c r="I299" s="133"/>
      <c r="J299" s="118"/>
      <c r="K299" s="121"/>
      <c r="L299" s="122"/>
      <c r="M299" s="122"/>
      <c r="N299" s="67"/>
      <c r="O299" s="67"/>
      <c r="P299" s="117"/>
      <c r="Q299" s="99" t="str">
        <f t="shared" si="75"/>
        <v/>
      </c>
      <c r="R299" s="100" t="str">
        <f t="shared" si="76"/>
        <v/>
      </c>
      <c r="S299" s="100" t="str">
        <f t="shared" si="77"/>
        <v/>
      </c>
      <c r="T299" s="100" t="str">
        <f t="shared" si="78"/>
        <v/>
      </c>
      <c r="U299" s="100" t="str">
        <f t="shared" si="79"/>
        <v/>
      </c>
      <c r="V299" s="101" t="str">
        <f t="shared" si="80"/>
        <v/>
      </c>
      <c r="W299" s="95" t="str">
        <f t="shared" si="69"/>
        <v/>
      </c>
      <c r="X299" s="95" t="str">
        <f t="shared" si="70"/>
        <v/>
      </c>
      <c r="Y299" s="95" t="str">
        <f t="shared" si="71"/>
        <v/>
      </c>
      <c r="Z299" s="95" t="str">
        <f t="shared" si="72"/>
        <v/>
      </c>
      <c r="AA299" s="95" t="str">
        <f t="shared" si="73"/>
        <v/>
      </c>
      <c r="AB299" s="95" t="str">
        <f t="shared" si="74"/>
        <v/>
      </c>
      <c r="AC299" s="95" t="str">
        <f>IFERROR(VLOOKUP($A299,SETA!$A$2:$BB$840,AC$13,FALSE),"")</f>
        <v/>
      </c>
      <c r="AD299" s="95" t="str">
        <f>IFERROR(VLOOKUP($A299,SETA!$A$2:$BB$840,AD$13,FALSE),"")</f>
        <v/>
      </c>
      <c r="AE299" s="95" t="str">
        <f>IFERROR(VLOOKUP($A299,SETA!$A$2:$BB$840,AE$13,FALSE),"")</f>
        <v/>
      </c>
      <c r="AF299" s="81" t="str">
        <f>IFERROR(VLOOKUP($A299,SETA!$A$2:$BB$840,AF$13,FALSE),"")</f>
        <v/>
      </c>
      <c r="AG299" s="81" t="str">
        <f>IFERROR(VLOOKUP($A299,SETA!$A$2:$BB$840,AG$13,FALSE),"")</f>
        <v/>
      </c>
      <c r="AH299" s="81" t="str">
        <f>IFERROR(VLOOKUP($A299,SETA!$A$2:$BB$840,AH$13,FALSE),"")</f>
        <v/>
      </c>
      <c r="AI299" s="81" t="str">
        <f>IFERROR(VLOOKUP($A299,SETA!$A$2:$BB$840,AI$13,FALSE),"")</f>
        <v/>
      </c>
      <c r="AJ299" s="81" t="str">
        <f>IFERROR(VLOOKUP($A299,SETA!$A$2:$BB$840,AJ$13,FALSE),"")</f>
        <v/>
      </c>
      <c r="AK299" s="81" t="str">
        <f>IFERROR(VLOOKUP($A299,SETA!$A$2:$BB$840,AK$13,FALSE),"")</f>
        <v/>
      </c>
      <c r="AL299" s="81" t="str">
        <f>IFERROR(VLOOKUP($A299,SETA!$A$2:$BB$840,AL$13,FALSE),"")</f>
        <v/>
      </c>
      <c r="AM299" s="81" t="str">
        <f>IFERROR(VLOOKUP($A299,SETA!$A$2:$BB$840,AM$13,FALSE),"")</f>
        <v/>
      </c>
      <c r="AN299" s="81" t="str">
        <f>IFERROR(VLOOKUP($A299,SETA!$A$2:$BB$840,AN$13,FALSE),"")</f>
        <v/>
      </c>
      <c r="AO299" s="81" t="str">
        <f>IFERROR(VLOOKUP($A299,SETA!$A$2:$BB$840,AO$13,FALSE),"")</f>
        <v/>
      </c>
      <c r="AP299" s="81" t="str">
        <f>IFERROR(VLOOKUP($A299,SETA!$A$2:$BB$840,AP$13,FALSE),"")</f>
        <v/>
      </c>
      <c r="AQ299" s="81" t="str">
        <f>IFERROR(VLOOKUP($A299,SETA!$A$2:$BB$840,AQ$13,FALSE),"")</f>
        <v/>
      </c>
      <c r="AR299" s="82" t="str">
        <f>IFERROR(VLOOKUP($A299,SETA!$A$2:$BB$840,AR$13,FALSE),"")</f>
        <v/>
      </c>
      <c r="AS299" s="81" t="str">
        <f>IFERROR(VLOOKUP($A299,SETA!$A$2:$BB$840,AS$13,FALSE),"")</f>
        <v/>
      </c>
    </row>
    <row r="300" spans="2:45" x14ac:dyDescent="0.25">
      <c r="B300" s="81" t="str">
        <f>IFERROR(VLOOKUP($A300,SETA!$A$2:$BB$840,B$13,FALSE),"")</f>
        <v/>
      </c>
      <c r="C300" s="81" t="str">
        <f>IFERROR(VLOOKUP($A300,SETA!$A$2:$BB$840,C$13,FALSE),"")</f>
        <v/>
      </c>
      <c r="D300" s="81" t="str">
        <f>IFERROR(VLOOKUP($A300,SETA!$A$2:$BB$840,D$13,FALSE),"")</f>
        <v/>
      </c>
      <c r="E300" s="131"/>
      <c r="F300" s="132"/>
      <c r="G300" s="132"/>
      <c r="H300" s="133"/>
      <c r="I300" s="133"/>
      <c r="J300" s="118"/>
      <c r="K300" s="121"/>
      <c r="L300" s="122"/>
      <c r="M300" s="122"/>
      <c r="N300" s="67"/>
      <c r="O300" s="67"/>
      <c r="P300" s="117"/>
      <c r="Q300" s="99" t="str">
        <f t="shared" si="75"/>
        <v/>
      </c>
      <c r="R300" s="100" t="str">
        <f t="shared" si="76"/>
        <v/>
      </c>
      <c r="S300" s="100" t="str">
        <f t="shared" si="77"/>
        <v/>
      </c>
      <c r="T300" s="100" t="str">
        <f t="shared" si="78"/>
        <v/>
      </c>
      <c r="U300" s="100" t="str">
        <f t="shared" si="79"/>
        <v/>
      </c>
      <c r="V300" s="101" t="str">
        <f t="shared" si="80"/>
        <v/>
      </c>
      <c r="W300" s="95" t="str">
        <f t="shared" si="69"/>
        <v/>
      </c>
      <c r="X300" s="95" t="str">
        <f t="shared" si="70"/>
        <v/>
      </c>
      <c r="Y300" s="95" t="str">
        <f t="shared" si="71"/>
        <v/>
      </c>
      <c r="Z300" s="95" t="str">
        <f t="shared" si="72"/>
        <v/>
      </c>
      <c r="AA300" s="95" t="str">
        <f t="shared" si="73"/>
        <v/>
      </c>
      <c r="AB300" s="95" t="str">
        <f t="shared" si="74"/>
        <v/>
      </c>
      <c r="AC300" s="95" t="str">
        <f>IFERROR(VLOOKUP($A300,SETA!$A$2:$BB$840,AC$13,FALSE),"")</f>
        <v/>
      </c>
      <c r="AD300" s="95" t="str">
        <f>IFERROR(VLOOKUP($A300,SETA!$A$2:$BB$840,AD$13,FALSE),"")</f>
        <v/>
      </c>
      <c r="AE300" s="95" t="str">
        <f>IFERROR(VLOOKUP($A300,SETA!$A$2:$BB$840,AE$13,FALSE),"")</f>
        <v/>
      </c>
      <c r="AF300" s="81" t="str">
        <f>IFERROR(VLOOKUP($A300,SETA!$A$2:$BB$840,AF$13,FALSE),"")</f>
        <v/>
      </c>
      <c r="AG300" s="81" t="str">
        <f>IFERROR(VLOOKUP($A300,SETA!$A$2:$BB$840,AG$13,FALSE),"")</f>
        <v/>
      </c>
      <c r="AH300" s="81" t="str">
        <f>IFERROR(VLOOKUP($A300,SETA!$A$2:$BB$840,AH$13,FALSE),"")</f>
        <v/>
      </c>
      <c r="AI300" s="81" t="str">
        <f>IFERROR(VLOOKUP($A300,SETA!$A$2:$BB$840,AI$13,FALSE),"")</f>
        <v/>
      </c>
      <c r="AJ300" s="81" t="str">
        <f>IFERROR(VLOOKUP($A300,SETA!$A$2:$BB$840,AJ$13,FALSE),"")</f>
        <v/>
      </c>
      <c r="AK300" s="81" t="str">
        <f>IFERROR(VLOOKUP($A300,SETA!$A$2:$BB$840,AK$13,FALSE),"")</f>
        <v/>
      </c>
      <c r="AL300" s="81" t="str">
        <f>IFERROR(VLOOKUP($A300,SETA!$A$2:$BB$840,AL$13,FALSE),"")</f>
        <v/>
      </c>
      <c r="AM300" s="81" t="str">
        <f>IFERROR(VLOOKUP($A300,SETA!$A$2:$BB$840,AM$13,FALSE),"")</f>
        <v/>
      </c>
      <c r="AN300" s="81" t="str">
        <f>IFERROR(VLOOKUP($A300,SETA!$A$2:$BB$840,AN$13,FALSE),"")</f>
        <v/>
      </c>
      <c r="AO300" s="81" t="str">
        <f>IFERROR(VLOOKUP($A300,SETA!$A$2:$BB$840,AO$13,FALSE),"")</f>
        <v/>
      </c>
      <c r="AP300" s="81" t="str">
        <f>IFERROR(VLOOKUP($A300,SETA!$A$2:$BB$840,AP$13,FALSE),"")</f>
        <v/>
      </c>
      <c r="AQ300" s="81" t="str">
        <f>IFERROR(VLOOKUP($A300,SETA!$A$2:$BB$840,AQ$13,FALSE),"")</f>
        <v/>
      </c>
      <c r="AR300" s="82" t="str">
        <f>IFERROR(VLOOKUP($A300,SETA!$A$2:$BB$840,AR$13,FALSE),"")</f>
        <v/>
      </c>
      <c r="AS300" s="81" t="str">
        <f>IFERROR(VLOOKUP($A300,SETA!$A$2:$BB$840,AS$13,FALSE),"")</f>
        <v/>
      </c>
    </row>
    <row r="301" spans="2:45" x14ac:dyDescent="0.25">
      <c r="B301" s="81" t="str">
        <f>IFERROR(VLOOKUP($A301,SETA!$A$2:$BB$840,B$13,FALSE),"")</f>
        <v/>
      </c>
      <c r="C301" s="81" t="str">
        <f>IFERROR(VLOOKUP($A301,SETA!$A$2:$BB$840,C$13,FALSE),"")</f>
        <v/>
      </c>
      <c r="D301" s="81" t="str">
        <f>IFERROR(VLOOKUP($A301,SETA!$A$2:$BB$840,D$13,FALSE),"")</f>
        <v/>
      </c>
      <c r="E301" s="131"/>
      <c r="F301" s="132"/>
      <c r="G301" s="132"/>
      <c r="H301" s="133"/>
      <c r="I301" s="133"/>
      <c r="J301" s="118"/>
      <c r="K301" s="121"/>
      <c r="L301" s="122"/>
      <c r="M301" s="122"/>
      <c r="N301" s="67"/>
      <c r="O301" s="67"/>
      <c r="P301" s="117"/>
      <c r="Q301" s="99" t="str">
        <f t="shared" si="75"/>
        <v/>
      </c>
      <c r="R301" s="100" t="str">
        <f t="shared" si="76"/>
        <v/>
      </c>
      <c r="S301" s="100" t="str">
        <f t="shared" si="77"/>
        <v/>
      </c>
      <c r="T301" s="100" t="str">
        <f t="shared" si="78"/>
        <v/>
      </c>
      <c r="U301" s="100" t="str">
        <f t="shared" si="79"/>
        <v/>
      </c>
      <c r="V301" s="101" t="str">
        <f t="shared" si="80"/>
        <v/>
      </c>
      <c r="W301" s="95" t="str">
        <f t="shared" si="69"/>
        <v/>
      </c>
      <c r="X301" s="95" t="str">
        <f t="shared" si="70"/>
        <v/>
      </c>
      <c r="Y301" s="95" t="str">
        <f t="shared" si="71"/>
        <v/>
      </c>
      <c r="Z301" s="95" t="str">
        <f t="shared" si="72"/>
        <v/>
      </c>
      <c r="AA301" s="95" t="str">
        <f t="shared" si="73"/>
        <v/>
      </c>
      <c r="AB301" s="95" t="str">
        <f t="shared" si="74"/>
        <v/>
      </c>
      <c r="AC301" s="95" t="str">
        <f>IFERROR(VLOOKUP($A301,SETA!$A$2:$BB$840,AC$13,FALSE),"")</f>
        <v/>
      </c>
      <c r="AD301" s="95" t="str">
        <f>IFERROR(VLOOKUP($A301,SETA!$A$2:$BB$840,AD$13,FALSE),"")</f>
        <v/>
      </c>
      <c r="AE301" s="95" t="str">
        <f>IFERROR(VLOOKUP($A301,SETA!$A$2:$BB$840,AE$13,FALSE),"")</f>
        <v/>
      </c>
      <c r="AF301" s="81" t="str">
        <f>IFERROR(VLOOKUP($A301,SETA!$A$2:$BB$840,AF$13,FALSE),"")</f>
        <v/>
      </c>
      <c r="AG301" s="81" t="str">
        <f>IFERROR(VLOOKUP($A301,SETA!$A$2:$BB$840,AG$13,FALSE),"")</f>
        <v/>
      </c>
      <c r="AH301" s="81" t="str">
        <f>IFERROR(VLOOKUP($A301,SETA!$A$2:$BB$840,AH$13,FALSE),"")</f>
        <v/>
      </c>
      <c r="AI301" s="81" t="str">
        <f>IFERROR(VLOOKUP($A301,SETA!$A$2:$BB$840,AI$13,FALSE),"")</f>
        <v/>
      </c>
      <c r="AJ301" s="81" t="str">
        <f>IFERROR(VLOOKUP($A301,SETA!$A$2:$BB$840,AJ$13,FALSE),"")</f>
        <v/>
      </c>
      <c r="AK301" s="81" t="str">
        <f>IFERROR(VLOOKUP($A301,SETA!$A$2:$BB$840,AK$13,FALSE),"")</f>
        <v/>
      </c>
      <c r="AL301" s="81" t="str">
        <f>IFERROR(VLOOKUP($A301,SETA!$A$2:$BB$840,AL$13,FALSE),"")</f>
        <v/>
      </c>
      <c r="AM301" s="81" t="str">
        <f>IFERROR(VLOOKUP($A301,SETA!$A$2:$BB$840,AM$13,FALSE),"")</f>
        <v/>
      </c>
      <c r="AN301" s="81" t="str">
        <f>IFERROR(VLOOKUP($A301,SETA!$A$2:$BB$840,AN$13,FALSE),"")</f>
        <v/>
      </c>
      <c r="AO301" s="81" t="str">
        <f>IFERROR(VLOOKUP($A301,SETA!$A$2:$BB$840,AO$13,FALSE),"")</f>
        <v/>
      </c>
      <c r="AP301" s="81" t="str">
        <f>IFERROR(VLOOKUP($A301,SETA!$A$2:$BB$840,AP$13,FALSE),"")</f>
        <v/>
      </c>
      <c r="AQ301" s="81" t="str">
        <f>IFERROR(VLOOKUP($A301,SETA!$A$2:$BB$840,AQ$13,FALSE),"")</f>
        <v/>
      </c>
      <c r="AR301" s="82" t="str">
        <f>IFERROR(VLOOKUP($A301,SETA!$A$2:$BB$840,AR$13,FALSE),"")</f>
        <v/>
      </c>
      <c r="AS301" s="81" t="str">
        <f>IFERROR(VLOOKUP($A301,SETA!$A$2:$BB$840,AS$13,FALSE),"")</f>
        <v/>
      </c>
    </row>
    <row r="302" spans="2:45" x14ac:dyDescent="0.25">
      <c r="B302" s="81" t="str">
        <f>IFERROR(VLOOKUP($A302,SETA!$A$2:$BB$840,B$13,FALSE),"")</f>
        <v/>
      </c>
      <c r="C302" s="81" t="str">
        <f>IFERROR(VLOOKUP($A302,SETA!$A$2:$BB$840,C$13,FALSE),"")</f>
        <v/>
      </c>
      <c r="D302" s="81" t="str">
        <f>IFERROR(VLOOKUP($A302,SETA!$A$2:$BB$840,D$13,FALSE),"")</f>
        <v/>
      </c>
      <c r="E302" s="131"/>
      <c r="F302" s="132"/>
      <c r="G302" s="132"/>
      <c r="H302" s="133"/>
      <c r="I302" s="133"/>
      <c r="J302" s="118"/>
      <c r="K302" s="121"/>
      <c r="L302" s="122"/>
      <c r="M302" s="122"/>
      <c r="N302" s="67"/>
      <c r="O302" s="67"/>
      <c r="P302" s="117"/>
      <c r="Q302" s="99" t="str">
        <f t="shared" si="75"/>
        <v/>
      </c>
      <c r="R302" s="100" t="str">
        <f t="shared" si="76"/>
        <v/>
      </c>
      <c r="S302" s="100" t="str">
        <f t="shared" si="77"/>
        <v/>
      </c>
      <c r="T302" s="100" t="str">
        <f t="shared" si="78"/>
        <v/>
      </c>
      <c r="U302" s="100" t="str">
        <f t="shared" si="79"/>
        <v/>
      </c>
      <c r="V302" s="101" t="str">
        <f t="shared" si="80"/>
        <v/>
      </c>
      <c r="W302" s="95" t="str">
        <f t="shared" si="69"/>
        <v/>
      </c>
      <c r="X302" s="95" t="str">
        <f t="shared" si="70"/>
        <v/>
      </c>
      <c r="Y302" s="95" t="str">
        <f t="shared" si="71"/>
        <v/>
      </c>
      <c r="Z302" s="95" t="str">
        <f t="shared" si="72"/>
        <v/>
      </c>
      <c r="AA302" s="95" t="str">
        <f t="shared" si="73"/>
        <v/>
      </c>
      <c r="AB302" s="95" t="str">
        <f t="shared" si="74"/>
        <v/>
      </c>
      <c r="AC302" s="95" t="str">
        <f>IFERROR(VLOOKUP($A302,SETA!$A$2:$BB$840,AC$13,FALSE),"")</f>
        <v/>
      </c>
      <c r="AD302" s="95" t="str">
        <f>IFERROR(VLOOKUP($A302,SETA!$A$2:$BB$840,AD$13,FALSE),"")</f>
        <v/>
      </c>
      <c r="AE302" s="95" t="str">
        <f>IFERROR(VLOOKUP($A302,SETA!$A$2:$BB$840,AE$13,FALSE),"")</f>
        <v/>
      </c>
      <c r="AF302" s="81" t="str">
        <f>IFERROR(VLOOKUP($A302,SETA!$A$2:$BB$840,AF$13,FALSE),"")</f>
        <v/>
      </c>
      <c r="AG302" s="81" t="str">
        <f>IFERROR(VLOOKUP($A302,SETA!$A$2:$BB$840,AG$13,FALSE),"")</f>
        <v/>
      </c>
      <c r="AH302" s="81" t="str">
        <f>IFERROR(VLOOKUP($A302,SETA!$A$2:$BB$840,AH$13,FALSE),"")</f>
        <v/>
      </c>
      <c r="AI302" s="81" t="str">
        <f>IFERROR(VLOOKUP($A302,SETA!$A$2:$BB$840,AI$13,FALSE),"")</f>
        <v/>
      </c>
      <c r="AJ302" s="81" t="str">
        <f>IFERROR(VLOOKUP($A302,SETA!$A$2:$BB$840,AJ$13,FALSE),"")</f>
        <v/>
      </c>
      <c r="AK302" s="81" t="str">
        <f>IFERROR(VLOOKUP($A302,SETA!$A$2:$BB$840,AK$13,FALSE),"")</f>
        <v/>
      </c>
      <c r="AL302" s="81" t="str">
        <f>IFERROR(VLOOKUP($A302,SETA!$A$2:$BB$840,AL$13,FALSE),"")</f>
        <v/>
      </c>
      <c r="AM302" s="81" t="str">
        <f>IFERROR(VLOOKUP($A302,SETA!$A$2:$BB$840,AM$13,FALSE),"")</f>
        <v/>
      </c>
      <c r="AN302" s="81" t="str">
        <f>IFERROR(VLOOKUP($A302,SETA!$A$2:$BB$840,AN$13,FALSE),"")</f>
        <v/>
      </c>
      <c r="AO302" s="81" t="str">
        <f>IFERROR(VLOOKUP($A302,SETA!$A$2:$BB$840,AO$13,FALSE),"")</f>
        <v/>
      </c>
      <c r="AP302" s="81" t="str">
        <f>IFERROR(VLOOKUP($A302,SETA!$A$2:$BB$840,AP$13,FALSE),"")</f>
        <v/>
      </c>
      <c r="AQ302" s="81" t="str">
        <f>IFERROR(VLOOKUP($A302,SETA!$A$2:$BB$840,AQ$13,FALSE),"")</f>
        <v/>
      </c>
      <c r="AR302" s="82" t="str">
        <f>IFERROR(VLOOKUP($A302,SETA!$A$2:$BB$840,AR$13,FALSE),"")</f>
        <v/>
      </c>
      <c r="AS302" s="81" t="str">
        <f>IFERROR(VLOOKUP($A302,SETA!$A$2:$BB$840,AS$13,FALSE),"")</f>
        <v/>
      </c>
    </row>
    <row r="303" spans="2:45" x14ac:dyDescent="0.25">
      <c r="B303" s="81" t="str">
        <f>IFERROR(VLOOKUP($A303,SETA!$A$2:$BB$840,B$13,FALSE),"")</f>
        <v/>
      </c>
      <c r="C303" s="81" t="str">
        <f>IFERROR(VLOOKUP($A303,SETA!$A$2:$BB$840,C$13,FALSE),"")</f>
        <v/>
      </c>
      <c r="D303" s="81" t="str">
        <f>IFERROR(VLOOKUP($A303,SETA!$A$2:$BB$840,D$13,FALSE),"")</f>
        <v/>
      </c>
      <c r="E303" s="131"/>
      <c r="F303" s="132"/>
      <c r="G303" s="132"/>
      <c r="H303" s="133"/>
      <c r="I303" s="133"/>
      <c r="J303" s="118"/>
      <c r="K303" s="121"/>
      <c r="L303" s="122"/>
      <c r="M303" s="122"/>
      <c r="N303" s="67"/>
      <c r="O303" s="67"/>
      <c r="P303" s="117"/>
      <c r="Q303" s="99" t="str">
        <f t="shared" si="75"/>
        <v/>
      </c>
      <c r="R303" s="100" t="str">
        <f t="shared" si="76"/>
        <v/>
      </c>
      <c r="S303" s="100" t="str">
        <f t="shared" si="77"/>
        <v/>
      </c>
      <c r="T303" s="100" t="str">
        <f t="shared" si="78"/>
        <v/>
      </c>
      <c r="U303" s="100" t="str">
        <f t="shared" si="79"/>
        <v/>
      </c>
      <c r="V303" s="101" t="str">
        <f t="shared" si="80"/>
        <v/>
      </c>
      <c r="W303" s="95" t="str">
        <f t="shared" si="69"/>
        <v/>
      </c>
      <c r="X303" s="95" t="str">
        <f t="shared" si="70"/>
        <v/>
      </c>
      <c r="Y303" s="95" t="str">
        <f t="shared" si="71"/>
        <v/>
      </c>
      <c r="Z303" s="95" t="str">
        <f t="shared" si="72"/>
        <v/>
      </c>
      <c r="AA303" s="95" t="str">
        <f t="shared" si="73"/>
        <v/>
      </c>
      <c r="AB303" s="95" t="str">
        <f t="shared" si="74"/>
        <v/>
      </c>
      <c r="AC303" s="95" t="str">
        <f>IFERROR(VLOOKUP($A303,SETA!$A$2:$BB$840,AC$13,FALSE),"")</f>
        <v/>
      </c>
      <c r="AD303" s="95" t="str">
        <f>IFERROR(VLOOKUP($A303,SETA!$A$2:$BB$840,AD$13,FALSE),"")</f>
        <v/>
      </c>
      <c r="AE303" s="95" t="str">
        <f>IFERROR(VLOOKUP($A303,SETA!$A$2:$BB$840,AE$13,FALSE),"")</f>
        <v/>
      </c>
      <c r="AF303" s="81" t="str">
        <f>IFERROR(VLOOKUP($A303,SETA!$A$2:$BB$840,AF$13,FALSE),"")</f>
        <v/>
      </c>
      <c r="AG303" s="81" t="str">
        <f>IFERROR(VLOOKUP($A303,SETA!$A$2:$BB$840,AG$13,FALSE),"")</f>
        <v/>
      </c>
      <c r="AH303" s="81" t="str">
        <f>IFERROR(VLOOKUP($A303,SETA!$A$2:$BB$840,AH$13,FALSE),"")</f>
        <v/>
      </c>
      <c r="AI303" s="81" t="str">
        <f>IFERROR(VLOOKUP($A303,SETA!$A$2:$BB$840,AI$13,FALSE),"")</f>
        <v/>
      </c>
      <c r="AJ303" s="81" t="str">
        <f>IFERROR(VLOOKUP($A303,SETA!$A$2:$BB$840,AJ$13,FALSE),"")</f>
        <v/>
      </c>
      <c r="AK303" s="81" t="str">
        <f>IFERROR(VLOOKUP($A303,SETA!$A$2:$BB$840,AK$13,FALSE),"")</f>
        <v/>
      </c>
      <c r="AL303" s="81" t="str">
        <f>IFERROR(VLOOKUP($A303,SETA!$A$2:$BB$840,AL$13,FALSE),"")</f>
        <v/>
      </c>
      <c r="AM303" s="81" t="str">
        <f>IFERROR(VLOOKUP($A303,SETA!$A$2:$BB$840,AM$13,FALSE),"")</f>
        <v/>
      </c>
      <c r="AN303" s="81" t="str">
        <f>IFERROR(VLOOKUP($A303,SETA!$A$2:$BB$840,AN$13,FALSE),"")</f>
        <v/>
      </c>
      <c r="AO303" s="81" t="str">
        <f>IFERROR(VLOOKUP($A303,SETA!$A$2:$BB$840,AO$13,FALSE),"")</f>
        <v/>
      </c>
      <c r="AP303" s="81" t="str">
        <f>IFERROR(VLOOKUP($A303,SETA!$A$2:$BB$840,AP$13,FALSE),"")</f>
        <v/>
      </c>
      <c r="AQ303" s="81" t="str">
        <f>IFERROR(VLOOKUP($A303,SETA!$A$2:$BB$840,AQ$13,FALSE),"")</f>
        <v/>
      </c>
      <c r="AR303" s="82" t="str">
        <f>IFERROR(VLOOKUP($A303,SETA!$A$2:$BB$840,AR$13,FALSE),"")</f>
        <v/>
      </c>
      <c r="AS303" s="81" t="str">
        <f>IFERROR(VLOOKUP($A303,SETA!$A$2:$BB$840,AS$13,FALSE),"")</f>
        <v/>
      </c>
    </row>
    <row r="304" spans="2:45" x14ac:dyDescent="0.25">
      <c r="B304" s="81" t="str">
        <f>IFERROR(VLOOKUP($A304,SETA!$A$2:$BB$840,B$13,FALSE),"")</f>
        <v/>
      </c>
      <c r="C304" s="81" t="str">
        <f>IFERROR(VLOOKUP($A304,SETA!$A$2:$BB$840,C$13,FALSE),"")</f>
        <v/>
      </c>
      <c r="D304" s="81" t="str">
        <f>IFERROR(VLOOKUP($A304,SETA!$A$2:$BB$840,D$13,FALSE),"")</f>
        <v/>
      </c>
      <c r="E304" s="131"/>
      <c r="F304" s="132"/>
      <c r="G304" s="132"/>
      <c r="H304" s="133"/>
      <c r="I304" s="133"/>
      <c r="J304" s="118"/>
      <c r="K304" s="121"/>
      <c r="L304" s="122"/>
      <c r="M304" s="122"/>
      <c r="N304" s="67"/>
      <c r="O304" s="67"/>
      <c r="P304" s="117"/>
      <c r="Q304" s="99" t="str">
        <f t="shared" si="75"/>
        <v/>
      </c>
      <c r="R304" s="100" t="str">
        <f t="shared" si="76"/>
        <v/>
      </c>
      <c r="S304" s="100" t="str">
        <f t="shared" si="77"/>
        <v/>
      </c>
      <c r="T304" s="100" t="str">
        <f t="shared" si="78"/>
        <v/>
      </c>
      <c r="U304" s="100" t="str">
        <f t="shared" si="79"/>
        <v/>
      </c>
      <c r="V304" s="101" t="str">
        <f t="shared" si="80"/>
        <v/>
      </c>
      <c r="W304" s="95" t="str">
        <f t="shared" si="69"/>
        <v/>
      </c>
      <c r="X304" s="95" t="str">
        <f t="shared" si="70"/>
        <v/>
      </c>
      <c r="Y304" s="95" t="str">
        <f t="shared" si="71"/>
        <v/>
      </c>
      <c r="Z304" s="95" t="str">
        <f t="shared" si="72"/>
        <v/>
      </c>
      <c r="AA304" s="95" t="str">
        <f t="shared" si="73"/>
        <v/>
      </c>
      <c r="AB304" s="95" t="str">
        <f t="shared" si="74"/>
        <v/>
      </c>
      <c r="AC304" s="95" t="str">
        <f>IFERROR(VLOOKUP($A304,SETA!$A$2:$BB$840,AC$13,FALSE),"")</f>
        <v/>
      </c>
      <c r="AD304" s="95" t="str">
        <f>IFERROR(VLOOKUP($A304,SETA!$A$2:$BB$840,AD$13,FALSE),"")</f>
        <v/>
      </c>
      <c r="AE304" s="95" t="str">
        <f>IFERROR(VLOOKUP($A304,SETA!$A$2:$BB$840,AE$13,FALSE),"")</f>
        <v/>
      </c>
      <c r="AF304" s="81" t="str">
        <f>IFERROR(VLOOKUP($A304,SETA!$A$2:$BB$840,AF$13,FALSE),"")</f>
        <v/>
      </c>
      <c r="AG304" s="81" t="str">
        <f>IFERROR(VLOOKUP($A304,SETA!$A$2:$BB$840,AG$13,FALSE),"")</f>
        <v/>
      </c>
      <c r="AH304" s="81" t="str">
        <f>IFERROR(VLOOKUP($A304,SETA!$A$2:$BB$840,AH$13,FALSE),"")</f>
        <v/>
      </c>
      <c r="AI304" s="81" t="str">
        <f>IFERROR(VLOOKUP($A304,SETA!$A$2:$BB$840,AI$13,FALSE),"")</f>
        <v/>
      </c>
      <c r="AJ304" s="81" t="str">
        <f>IFERROR(VLOOKUP($A304,SETA!$A$2:$BB$840,AJ$13,FALSE),"")</f>
        <v/>
      </c>
      <c r="AK304" s="81" t="str">
        <f>IFERROR(VLOOKUP($A304,SETA!$A$2:$BB$840,AK$13,FALSE),"")</f>
        <v/>
      </c>
      <c r="AL304" s="81" t="str">
        <f>IFERROR(VLOOKUP($A304,SETA!$A$2:$BB$840,AL$13,FALSE),"")</f>
        <v/>
      </c>
      <c r="AM304" s="81" t="str">
        <f>IFERROR(VLOOKUP($A304,SETA!$A$2:$BB$840,AM$13,FALSE),"")</f>
        <v/>
      </c>
      <c r="AN304" s="81" t="str">
        <f>IFERROR(VLOOKUP($A304,SETA!$A$2:$BB$840,AN$13,FALSE),"")</f>
        <v/>
      </c>
      <c r="AO304" s="81" t="str">
        <f>IFERROR(VLOOKUP($A304,SETA!$A$2:$BB$840,AO$13,FALSE),"")</f>
        <v/>
      </c>
      <c r="AP304" s="81" t="str">
        <f>IFERROR(VLOOKUP($A304,SETA!$A$2:$BB$840,AP$13,FALSE),"")</f>
        <v/>
      </c>
      <c r="AQ304" s="81" t="str">
        <f>IFERROR(VLOOKUP($A304,SETA!$A$2:$BB$840,AQ$13,FALSE),"")</f>
        <v/>
      </c>
      <c r="AR304" s="82" t="str">
        <f>IFERROR(VLOOKUP($A304,SETA!$A$2:$BB$840,AR$13,FALSE),"")</f>
        <v/>
      </c>
      <c r="AS304" s="81" t="str">
        <f>IFERROR(VLOOKUP($A304,SETA!$A$2:$BB$840,AS$13,FALSE),"")</f>
        <v/>
      </c>
    </row>
    <row r="305" spans="2:45" x14ac:dyDescent="0.25">
      <c r="B305" s="81" t="str">
        <f>IFERROR(VLOOKUP($A305,SETA!$A$2:$BB$840,B$13,FALSE),"")</f>
        <v/>
      </c>
      <c r="C305" s="81" t="str">
        <f>IFERROR(VLOOKUP($A305,SETA!$A$2:$BB$840,C$13,FALSE),"")</f>
        <v/>
      </c>
      <c r="D305" s="81" t="str">
        <f>IFERROR(VLOOKUP($A305,SETA!$A$2:$BB$840,D$13,FALSE),"")</f>
        <v/>
      </c>
      <c r="E305" s="131"/>
      <c r="F305" s="132"/>
      <c r="G305" s="132"/>
      <c r="H305" s="133"/>
      <c r="I305" s="133"/>
      <c r="J305" s="118"/>
      <c r="K305" s="121"/>
      <c r="L305" s="122"/>
      <c r="M305" s="122"/>
      <c r="N305" s="67"/>
      <c r="O305" s="67"/>
      <c r="P305" s="117"/>
      <c r="Q305" s="99" t="str">
        <f t="shared" si="75"/>
        <v/>
      </c>
      <c r="R305" s="100" t="str">
        <f t="shared" si="76"/>
        <v/>
      </c>
      <c r="S305" s="100" t="str">
        <f t="shared" si="77"/>
        <v/>
      </c>
      <c r="T305" s="100" t="str">
        <f t="shared" si="78"/>
        <v/>
      </c>
      <c r="U305" s="100" t="str">
        <f t="shared" si="79"/>
        <v/>
      </c>
      <c r="V305" s="101" t="str">
        <f t="shared" si="80"/>
        <v/>
      </c>
      <c r="W305" s="95" t="str">
        <f t="shared" si="69"/>
        <v/>
      </c>
      <c r="X305" s="95" t="str">
        <f t="shared" si="70"/>
        <v/>
      </c>
      <c r="Y305" s="95" t="str">
        <f t="shared" si="71"/>
        <v/>
      </c>
      <c r="Z305" s="95" t="str">
        <f t="shared" si="72"/>
        <v/>
      </c>
      <c r="AA305" s="95" t="str">
        <f t="shared" si="73"/>
        <v/>
      </c>
      <c r="AB305" s="95" t="str">
        <f t="shared" si="74"/>
        <v/>
      </c>
      <c r="AC305" s="95" t="str">
        <f>IFERROR(VLOOKUP($A305,SETA!$A$2:$BB$840,AC$13,FALSE),"")</f>
        <v/>
      </c>
      <c r="AD305" s="95" t="str">
        <f>IFERROR(VLOOKUP($A305,SETA!$A$2:$BB$840,AD$13,FALSE),"")</f>
        <v/>
      </c>
      <c r="AE305" s="95" t="str">
        <f>IFERROR(VLOOKUP($A305,SETA!$A$2:$BB$840,AE$13,FALSE),"")</f>
        <v/>
      </c>
      <c r="AF305" s="81" t="str">
        <f>IFERROR(VLOOKUP($A305,SETA!$A$2:$BB$840,AF$13,FALSE),"")</f>
        <v/>
      </c>
      <c r="AG305" s="81" t="str">
        <f>IFERROR(VLOOKUP($A305,SETA!$A$2:$BB$840,AG$13,FALSE),"")</f>
        <v/>
      </c>
      <c r="AH305" s="81" t="str">
        <f>IFERROR(VLOOKUP($A305,SETA!$A$2:$BB$840,AH$13,FALSE),"")</f>
        <v/>
      </c>
      <c r="AI305" s="81" t="str">
        <f>IFERROR(VLOOKUP($A305,SETA!$A$2:$BB$840,AI$13,FALSE),"")</f>
        <v/>
      </c>
      <c r="AJ305" s="81" t="str">
        <f>IFERROR(VLOOKUP($A305,SETA!$A$2:$BB$840,AJ$13,FALSE),"")</f>
        <v/>
      </c>
      <c r="AK305" s="81" t="str">
        <f>IFERROR(VLOOKUP($A305,SETA!$A$2:$BB$840,AK$13,FALSE),"")</f>
        <v/>
      </c>
      <c r="AL305" s="81" t="str">
        <f>IFERROR(VLOOKUP($A305,SETA!$A$2:$BB$840,AL$13,FALSE),"")</f>
        <v/>
      </c>
      <c r="AM305" s="81" t="str">
        <f>IFERROR(VLOOKUP($A305,SETA!$A$2:$BB$840,AM$13,FALSE),"")</f>
        <v/>
      </c>
      <c r="AN305" s="81" t="str">
        <f>IFERROR(VLOOKUP($A305,SETA!$A$2:$BB$840,AN$13,FALSE),"")</f>
        <v/>
      </c>
      <c r="AO305" s="81" t="str">
        <f>IFERROR(VLOOKUP($A305,SETA!$A$2:$BB$840,AO$13,FALSE),"")</f>
        <v/>
      </c>
      <c r="AP305" s="81" t="str">
        <f>IFERROR(VLOOKUP($A305,SETA!$A$2:$BB$840,AP$13,FALSE),"")</f>
        <v/>
      </c>
      <c r="AQ305" s="81" t="str">
        <f>IFERROR(VLOOKUP($A305,SETA!$A$2:$BB$840,AQ$13,FALSE),"")</f>
        <v/>
      </c>
      <c r="AR305" s="82" t="str">
        <f>IFERROR(VLOOKUP($A305,SETA!$A$2:$BB$840,AR$13,FALSE),"")</f>
        <v/>
      </c>
      <c r="AS305" s="81" t="str">
        <f>IFERROR(VLOOKUP($A305,SETA!$A$2:$BB$840,AS$13,FALSE),"")</f>
        <v/>
      </c>
    </row>
    <row r="306" spans="2:45" x14ac:dyDescent="0.25">
      <c r="B306" s="81" t="str">
        <f>IFERROR(VLOOKUP($A306,SETA!$A$2:$BB$840,B$13,FALSE),"")</f>
        <v/>
      </c>
      <c r="C306" s="81" t="str">
        <f>IFERROR(VLOOKUP($A306,SETA!$A$2:$BB$840,C$13,FALSE),"")</f>
        <v/>
      </c>
      <c r="D306" s="81" t="str">
        <f>IFERROR(VLOOKUP($A306,SETA!$A$2:$BB$840,D$13,FALSE),"")</f>
        <v/>
      </c>
      <c r="E306" s="131"/>
      <c r="F306" s="132"/>
      <c r="G306" s="132"/>
      <c r="H306" s="133"/>
      <c r="I306" s="133"/>
      <c r="J306" s="118"/>
      <c r="K306" s="121"/>
      <c r="L306" s="122"/>
      <c r="M306" s="122"/>
      <c r="N306" s="67"/>
      <c r="O306" s="67"/>
      <c r="P306" s="117"/>
      <c r="Q306" s="99" t="str">
        <f t="shared" si="75"/>
        <v/>
      </c>
      <c r="R306" s="100" t="str">
        <f t="shared" si="76"/>
        <v/>
      </c>
      <c r="S306" s="100" t="str">
        <f t="shared" si="77"/>
        <v/>
      </c>
      <c r="T306" s="100" t="str">
        <f t="shared" si="78"/>
        <v/>
      </c>
      <c r="U306" s="100" t="str">
        <f t="shared" si="79"/>
        <v/>
      </c>
      <c r="V306" s="101" t="str">
        <f t="shared" si="80"/>
        <v/>
      </c>
      <c r="W306" s="95" t="str">
        <f t="shared" si="69"/>
        <v/>
      </c>
      <c r="X306" s="95" t="str">
        <f t="shared" si="70"/>
        <v/>
      </c>
      <c r="Y306" s="95" t="str">
        <f t="shared" si="71"/>
        <v/>
      </c>
      <c r="Z306" s="95" t="str">
        <f t="shared" si="72"/>
        <v/>
      </c>
      <c r="AA306" s="95" t="str">
        <f t="shared" si="73"/>
        <v/>
      </c>
      <c r="AB306" s="95" t="str">
        <f t="shared" si="74"/>
        <v/>
      </c>
      <c r="AC306" s="95" t="str">
        <f>IFERROR(VLOOKUP($A306,SETA!$A$2:$BB$840,AC$13,FALSE),"")</f>
        <v/>
      </c>
      <c r="AD306" s="95" t="str">
        <f>IFERROR(VLOOKUP($A306,SETA!$A$2:$BB$840,AD$13,FALSE),"")</f>
        <v/>
      </c>
      <c r="AE306" s="95" t="str">
        <f>IFERROR(VLOOKUP($A306,SETA!$A$2:$BB$840,AE$13,FALSE),"")</f>
        <v/>
      </c>
      <c r="AF306" s="81" t="str">
        <f>IFERROR(VLOOKUP($A306,SETA!$A$2:$BB$840,AF$13,FALSE),"")</f>
        <v/>
      </c>
      <c r="AG306" s="81" t="str">
        <f>IFERROR(VLOOKUP($A306,SETA!$A$2:$BB$840,AG$13,FALSE),"")</f>
        <v/>
      </c>
      <c r="AH306" s="81" t="str">
        <f>IFERROR(VLOOKUP($A306,SETA!$A$2:$BB$840,AH$13,FALSE),"")</f>
        <v/>
      </c>
      <c r="AI306" s="81" t="str">
        <f>IFERROR(VLOOKUP($A306,SETA!$A$2:$BB$840,AI$13,FALSE),"")</f>
        <v/>
      </c>
      <c r="AJ306" s="81" t="str">
        <f>IFERROR(VLOOKUP($A306,SETA!$A$2:$BB$840,AJ$13,FALSE),"")</f>
        <v/>
      </c>
      <c r="AK306" s="81" t="str">
        <f>IFERROR(VLOOKUP($A306,SETA!$A$2:$BB$840,AK$13,FALSE),"")</f>
        <v/>
      </c>
      <c r="AL306" s="81" t="str">
        <f>IFERROR(VLOOKUP($A306,SETA!$A$2:$BB$840,AL$13,FALSE),"")</f>
        <v/>
      </c>
      <c r="AM306" s="81" t="str">
        <f>IFERROR(VLOOKUP($A306,SETA!$A$2:$BB$840,AM$13,FALSE),"")</f>
        <v/>
      </c>
      <c r="AN306" s="81" t="str">
        <f>IFERROR(VLOOKUP($A306,SETA!$A$2:$BB$840,AN$13,FALSE),"")</f>
        <v/>
      </c>
      <c r="AO306" s="81" t="str">
        <f>IFERROR(VLOOKUP($A306,SETA!$A$2:$BB$840,AO$13,FALSE),"")</f>
        <v/>
      </c>
      <c r="AP306" s="81" t="str">
        <f>IFERROR(VLOOKUP($A306,SETA!$A$2:$BB$840,AP$13,FALSE),"")</f>
        <v/>
      </c>
      <c r="AQ306" s="81" t="str">
        <f>IFERROR(VLOOKUP($A306,SETA!$A$2:$BB$840,AQ$13,FALSE),"")</f>
        <v/>
      </c>
      <c r="AR306" s="82" t="str">
        <f>IFERROR(VLOOKUP($A306,SETA!$A$2:$BB$840,AR$13,FALSE),"")</f>
        <v/>
      </c>
      <c r="AS306" s="81" t="str">
        <f>IFERROR(VLOOKUP($A306,SETA!$A$2:$BB$840,AS$13,FALSE),"")</f>
        <v/>
      </c>
    </row>
    <row r="307" spans="2:45" x14ac:dyDescent="0.25">
      <c r="B307" s="81" t="str">
        <f>IFERROR(VLOOKUP($A307,SETA!$A$2:$BB$840,B$13,FALSE),"")</f>
        <v/>
      </c>
      <c r="C307" s="81" t="str">
        <f>IFERROR(VLOOKUP($A307,SETA!$A$2:$BB$840,C$13,FALSE),"")</f>
        <v/>
      </c>
      <c r="D307" s="81" t="str">
        <f>IFERROR(VLOOKUP($A307,SETA!$A$2:$BB$840,D$13,FALSE),"")</f>
        <v/>
      </c>
      <c r="E307" s="131"/>
      <c r="F307" s="132"/>
      <c r="G307" s="132"/>
      <c r="H307" s="133"/>
      <c r="I307" s="133"/>
      <c r="J307" s="118"/>
      <c r="K307" s="121"/>
      <c r="L307" s="122"/>
      <c r="M307" s="122"/>
      <c r="N307" s="67"/>
      <c r="O307" s="67"/>
      <c r="P307" s="117"/>
      <c r="Q307" s="99" t="str">
        <f t="shared" si="75"/>
        <v/>
      </c>
      <c r="R307" s="100" t="str">
        <f t="shared" si="76"/>
        <v/>
      </c>
      <c r="S307" s="100" t="str">
        <f t="shared" si="77"/>
        <v/>
      </c>
      <c r="T307" s="100" t="str">
        <f t="shared" si="78"/>
        <v/>
      </c>
      <c r="U307" s="100" t="str">
        <f t="shared" si="79"/>
        <v/>
      </c>
      <c r="V307" s="101" t="str">
        <f t="shared" si="80"/>
        <v/>
      </c>
      <c r="W307" s="95" t="str">
        <f t="shared" si="69"/>
        <v/>
      </c>
      <c r="X307" s="95" t="str">
        <f t="shared" si="70"/>
        <v/>
      </c>
      <c r="Y307" s="95" t="str">
        <f t="shared" si="71"/>
        <v/>
      </c>
      <c r="Z307" s="95" t="str">
        <f t="shared" si="72"/>
        <v/>
      </c>
      <c r="AA307" s="95" t="str">
        <f t="shared" si="73"/>
        <v/>
      </c>
      <c r="AB307" s="95" t="str">
        <f t="shared" si="74"/>
        <v/>
      </c>
      <c r="AC307" s="95" t="str">
        <f>IFERROR(VLOOKUP($A307,SETA!$A$2:$BB$840,AC$13,FALSE),"")</f>
        <v/>
      </c>
      <c r="AD307" s="95" t="str">
        <f>IFERROR(VLOOKUP($A307,SETA!$A$2:$BB$840,AD$13,FALSE),"")</f>
        <v/>
      </c>
      <c r="AE307" s="95" t="str">
        <f>IFERROR(VLOOKUP($A307,SETA!$A$2:$BB$840,AE$13,FALSE),"")</f>
        <v/>
      </c>
      <c r="AF307" s="81" t="str">
        <f>IFERROR(VLOOKUP($A307,SETA!$A$2:$BB$840,AF$13,FALSE),"")</f>
        <v/>
      </c>
      <c r="AG307" s="81" t="str">
        <f>IFERROR(VLOOKUP($A307,SETA!$A$2:$BB$840,AG$13,FALSE),"")</f>
        <v/>
      </c>
      <c r="AH307" s="81" t="str">
        <f>IFERROR(VLOOKUP($A307,SETA!$A$2:$BB$840,AH$13,FALSE),"")</f>
        <v/>
      </c>
      <c r="AI307" s="81" t="str">
        <f>IFERROR(VLOOKUP($A307,SETA!$A$2:$BB$840,AI$13,FALSE),"")</f>
        <v/>
      </c>
      <c r="AJ307" s="81" t="str">
        <f>IFERROR(VLOOKUP($A307,SETA!$A$2:$BB$840,AJ$13,FALSE),"")</f>
        <v/>
      </c>
      <c r="AK307" s="81" t="str">
        <f>IFERROR(VLOOKUP($A307,SETA!$A$2:$BB$840,AK$13,FALSE),"")</f>
        <v/>
      </c>
      <c r="AL307" s="81" t="str">
        <f>IFERROR(VLOOKUP($A307,SETA!$A$2:$BB$840,AL$13,FALSE),"")</f>
        <v/>
      </c>
      <c r="AM307" s="81" t="str">
        <f>IFERROR(VLOOKUP($A307,SETA!$A$2:$BB$840,AM$13,FALSE),"")</f>
        <v/>
      </c>
      <c r="AN307" s="81" t="str">
        <f>IFERROR(VLOOKUP($A307,SETA!$A$2:$BB$840,AN$13,FALSE),"")</f>
        <v/>
      </c>
      <c r="AO307" s="81" t="str">
        <f>IFERROR(VLOOKUP($A307,SETA!$A$2:$BB$840,AO$13,FALSE),"")</f>
        <v/>
      </c>
      <c r="AP307" s="81" t="str">
        <f>IFERROR(VLOOKUP($A307,SETA!$A$2:$BB$840,AP$13,FALSE),"")</f>
        <v/>
      </c>
      <c r="AQ307" s="81" t="str">
        <f>IFERROR(VLOOKUP($A307,SETA!$A$2:$BB$840,AQ$13,FALSE),"")</f>
        <v/>
      </c>
      <c r="AR307" s="82" t="str">
        <f>IFERROR(VLOOKUP($A307,SETA!$A$2:$BB$840,AR$13,FALSE),"")</f>
        <v/>
      </c>
      <c r="AS307" s="81" t="str">
        <f>IFERROR(VLOOKUP($A307,SETA!$A$2:$BB$840,AS$13,FALSE),"")</f>
        <v/>
      </c>
    </row>
    <row r="308" spans="2:45" x14ac:dyDescent="0.25">
      <c r="B308" s="81" t="str">
        <f>IFERROR(VLOOKUP($A308,SETA!$A$2:$BB$840,B$13,FALSE),"")</f>
        <v/>
      </c>
      <c r="C308" s="81" t="str">
        <f>IFERROR(VLOOKUP($A308,SETA!$A$2:$BB$840,C$13,FALSE),"")</f>
        <v/>
      </c>
      <c r="D308" s="81" t="str">
        <f>IFERROR(VLOOKUP($A308,SETA!$A$2:$BB$840,D$13,FALSE),"")</f>
        <v/>
      </c>
      <c r="E308" s="131"/>
      <c r="F308" s="132"/>
      <c r="G308" s="132"/>
      <c r="H308" s="133"/>
      <c r="I308" s="133"/>
      <c r="J308" s="118"/>
      <c r="K308" s="121"/>
      <c r="L308" s="122"/>
      <c r="M308" s="122"/>
      <c r="N308" s="67"/>
      <c r="O308" s="67"/>
      <c r="P308" s="117"/>
      <c r="Q308" s="99" t="str">
        <f t="shared" si="75"/>
        <v/>
      </c>
      <c r="R308" s="100" t="str">
        <f t="shared" si="76"/>
        <v/>
      </c>
      <c r="S308" s="100" t="str">
        <f t="shared" si="77"/>
        <v/>
      </c>
      <c r="T308" s="100" t="str">
        <f t="shared" si="78"/>
        <v/>
      </c>
      <c r="U308" s="100" t="str">
        <f t="shared" si="79"/>
        <v/>
      </c>
      <c r="V308" s="101" t="str">
        <f t="shared" si="80"/>
        <v/>
      </c>
      <c r="W308" s="95" t="str">
        <f t="shared" si="69"/>
        <v/>
      </c>
      <c r="X308" s="95" t="str">
        <f t="shared" si="70"/>
        <v/>
      </c>
      <c r="Y308" s="95" t="str">
        <f t="shared" si="71"/>
        <v/>
      </c>
      <c r="Z308" s="95" t="str">
        <f t="shared" si="72"/>
        <v/>
      </c>
      <c r="AA308" s="95" t="str">
        <f t="shared" si="73"/>
        <v/>
      </c>
      <c r="AB308" s="95" t="str">
        <f t="shared" si="74"/>
        <v/>
      </c>
      <c r="AC308" s="95" t="str">
        <f>IFERROR(VLOOKUP($A308,SETA!$A$2:$BB$840,AC$13,FALSE),"")</f>
        <v/>
      </c>
      <c r="AD308" s="95" t="str">
        <f>IFERROR(VLOOKUP($A308,SETA!$A$2:$BB$840,AD$13,FALSE),"")</f>
        <v/>
      </c>
      <c r="AE308" s="95" t="str">
        <f>IFERROR(VLOOKUP($A308,SETA!$A$2:$BB$840,AE$13,FALSE),"")</f>
        <v/>
      </c>
      <c r="AF308" s="81" t="str">
        <f>IFERROR(VLOOKUP($A308,SETA!$A$2:$BB$840,AF$13,FALSE),"")</f>
        <v/>
      </c>
      <c r="AG308" s="81" t="str">
        <f>IFERROR(VLOOKUP($A308,SETA!$A$2:$BB$840,AG$13,FALSE),"")</f>
        <v/>
      </c>
      <c r="AH308" s="81" t="str">
        <f>IFERROR(VLOOKUP($A308,SETA!$A$2:$BB$840,AH$13,FALSE),"")</f>
        <v/>
      </c>
      <c r="AI308" s="81" t="str">
        <f>IFERROR(VLOOKUP($A308,SETA!$A$2:$BB$840,AI$13,FALSE),"")</f>
        <v/>
      </c>
      <c r="AJ308" s="81" t="str">
        <f>IFERROR(VLOOKUP($A308,SETA!$A$2:$BB$840,AJ$13,FALSE),"")</f>
        <v/>
      </c>
      <c r="AK308" s="81" t="str">
        <f>IFERROR(VLOOKUP($A308,SETA!$A$2:$BB$840,AK$13,FALSE),"")</f>
        <v/>
      </c>
      <c r="AL308" s="81" t="str">
        <f>IFERROR(VLOOKUP($A308,SETA!$A$2:$BB$840,AL$13,FALSE),"")</f>
        <v/>
      </c>
      <c r="AM308" s="81" t="str">
        <f>IFERROR(VLOOKUP($A308,SETA!$A$2:$BB$840,AM$13,FALSE),"")</f>
        <v/>
      </c>
      <c r="AN308" s="81" t="str">
        <f>IFERROR(VLOOKUP($A308,SETA!$A$2:$BB$840,AN$13,FALSE),"")</f>
        <v/>
      </c>
      <c r="AO308" s="81" t="str">
        <f>IFERROR(VLOOKUP($A308,SETA!$A$2:$BB$840,AO$13,FALSE),"")</f>
        <v/>
      </c>
      <c r="AP308" s="81" t="str">
        <f>IFERROR(VLOOKUP($A308,SETA!$A$2:$BB$840,AP$13,FALSE),"")</f>
        <v/>
      </c>
      <c r="AQ308" s="81" t="str">
        <f>IFERROR(VLOOKUP($A308,SETA!$A$2:$BB$840,AQ$13,FALSE),"")</f>
        <v/>
      </c>
      <c r="AR308" s="82" t="str">
        <f>IFERROR(VLOOKUP($A308,SETA!$A$2:$BB$840,AR$13,FALSE),"")</f>
        <v/>
      </c>
      <c r="AS308" s="81" t="str">
        <f>IFERROR(VLOOKUP($A308,SETA!$A$2:$BB$840,AS$13,FALSE),"")</f>
        <v/>
      </c>
    </row>
    <row r="309" spans="2:45" x14ac:dyDescent="0.25">
      <c r="B309" s="81" t="str">
        <f>IFERROR(VLOOKUP($A309,SETA!$A$2:$BB$840,B$13,FALSE),"")</f>
        <v/>
      </c>
      <c r="C309" s="81" t="str">
        <f>IFERROR(VLOOKUP($A309,SETA!$A$2:$BB$840,C$13,FALSE),"")</f>
        <v/>
      </c>
      <c r="D309" s="81" t="str">
        <f>IFERROR(VLOOKUP($A309,SETA!$A$2:$BB$840,D$13,FALSE),"")</f>
        <v/>
      </c>
      <c r="E309" s="131"/>
      <c r="F309" s="132"/>
      <c r="G309" s="132"/>
      <c r="H309" s="133"/>
      <c r="I309" s="133"/>
      <c r="J309" s="118"/>
      <c r="K309" s="121"/>
      <c r="L309" s="122"/>
      <c r="M309" s="122"/>
      <c r="N309" s="67"/>
      <c r="O309" s="67"/>
      <c r="P309" s="117"/>
      <c r="Q309" s="99" t="str">
        <f t="shared" si="75"/>
        <v/>
      </c>
      <c r="R309" s="100" t="str">
        <f t="shared" si="76"/>
        <v/>
      </c>
      <c r="S309" s="100" t="str">
        <f t="shared" si="77"/>
        <v/>
      </c>
      <c r="T309" s="100" t="str">
        <f t="shared" si="78"/>
        <v/>
      </c>
      <c r="U309" s="100" t="str">
        <f t="shared" si="79"/>
        <v/>
      </c>
      <c r="V309" s="101" t="str">
        <f t="shared" si="80"/>
        <v/>
      </c>
      <c r="W309" s="95" t="str">
        <f t="shared" si="69"/>
        <v/>
      </c>
      <c r="X309" s="95" t="str">
        <f t="shared" si="70"/>
        <v/>
      </c>
      <c r="Y309" s="95" t="str">
        <f t="shared" si="71"/>
        <v/>
      </c>
      <c r="Z309" s="95" t="str">
        <f t="shared" si="72"/>
        <v/>
      </c>
      <c r="AA309" s="95" t="str">
        <f t="shared" si="73"/>
        <v/>
      </c>
      <c r="AB309" s="95" t="str">
        <f t="shared" si="74"/>
        <v/>
      </c>
      <c r="AC309" s="95" t="str">
        <f>IFERROR(VLOOKUP($A309,SETA!$A$2:$BB$840,AC$13,FALSE),"")</f>
        <v/>
      </c>
      <c r="AD309" s="95" t="str">
        <f>IFERROR(VLOOKUP($A309,SETA!$A$2:$BB$840,AD$13,FALSE),"")</f>
        <v/>
      </c>
      <c r="AE309" s="95" t="str">
        <f>IFERROR(VLOOKUP($A309,SETA!$A$2:$BB$840,AE$13,FALSE),"")</f>
        <v/>
      </c>
      <c r="AF309" s="81" t="str">
        <f>IFERROR(VLOOKUP($A309,SETA!$A$2:$BB$840,AF$13,FALSE),"")</f>
        <v/>
      </c>
      <c r="AG309" s="81" t="str">
        <f>IFERROR(VLOOKUP($A309,SETA!$A$2:$BB$840,AG$13,FALSE),"")</f>
        <v/>
      </c>
      <c r="AH309" s="81" t="str">
        <f>IFERROR(VLOOKUP($A309,SETA!$A$2:$BB$840,AH$13,FALSE),"")</f>
        <v/>
      </c>
      <c r="AI309" s="81" t="str">
        <f>IFERROR(VLOOKUP($A309,SETA!$A$2:$BB$840,AI$13,FALSE),"")</f>
        <v/>
      </c>
      <c r="AJ309" s="81" t="str">
        <f>IFERROR(VLOOKUP($A309,SETA!$A$2:$BB$840,AJ$13,FALSE),"")</f>
        <v/>
      </c>
      <c r="AK309" s="81" t="str">
        <f>IFERROR(VLOOKUP($A309,SETA!$A$2:$BB$840,AK$13,FALSE),"")</f>
        <v/>
      </c>
      <c r="AL309" s="81" t="str">
        <f>IFERROR(VLOOKUP($A309,SETA!$A$2:$BB$840,AL$13,FALSE),"")</f>
        <v/>
      </c>
      <c r="AM309" s="81" t="str">
        <f>IFERROR(VLOOKUP($A309,SETA!$A$2:$BB$840,AM$13,FALSE),"")</f>
        <v/>
      </c>
      <c r="AN309" s="81" t="str">
        <f>IFERROR(VLOOKUP($A309,SETA!$A$2:$BB$840,AN$13,FALSE),"")</f>
        <v/>
      </c>
      <c r="AO309" s="81" t="str">
        <f>IFERROR(VLOOKUP($A309,SETA!$A$2:$BB$840,AO$13,FALSE),"")</f>
        <v/>
      </c>
      <c r="AP309" s="81" t="str">
        <f>IFERROR(VLOOKUP($A309,SETA!$A$2:$BB$840,AP$13,FALSE),"")</f>
        <v/>
      </c>
      <c r="AQ309" s="81" t="str">
        <f>IFERROR(VLOOKUP($A309,SETA!$A$2:$BB$840,AQ$13,FALSE),"")</f>
        <v/>
      </c>
      <c r="AR309" s="82" t="str">
        <f>IFERROR(VLOOKUP($A309,SETA!$A$2:$BB$840,AR$13,FALSE),"")</f>
        <v/>
      </c>
      <c r="AS309" s="81" t="str">
        <f>IFERROR(VLOOKUP($A309,SETA!$A$2:$BB$840,AS$13,FALSE),"")</f>
        <v/>
      </c>
    </row>
    <row r="310" spans="2:45" x14ac:dyDescent="0.25">
      <c r="B310" s="81" t="str">
        <f>IFERROR(VLOOKUP($A310,SETA!$A$2:$BB$840,B$13,FALSE),"")</f>
        <v/>
      </c>
      <c r="C310" s="81" t="str">
        <f>IFERROR(VLOOKUP($A310,SETA!$A$2:$BB$840,C$13,FALSE),"")</f>
        <v/>
      </c>
      <c r="D310" s="81" t="str">
        <f>IFERROR(VLOOKUP($A310,SETA!$A$2:$BB$840,D$13,FALSE),"")</f>
        <v/>
      </c>
      <c r="E310" s="131"/>
      <c r="F310" s="132"/>
      <c r="G310" s="132"/>
      <c r="H310" s="133"/>
      <c r="I310" s="133"/>
      <c r="J310" s="118"/>
      <c r="K310" s="121"/>
      <c r="L310" s="122"/>
      <c r="M310" s="122"/>
      <c r="N310" s="67"/>
      <c r="O310" s="67"/>
      <c r="P310" s="117"/>
      <c r="Q310" s="99" t="str">
        <f t="shared" si="75"/>
        <v/>
      </c>
      <c r="R310" s="100" t="str">
        <f t="shared" si="76"/>
        <v/>
      </c>
      <c r="S310" s="100" t="str">
        <f t="shared" si="77"/>
        <v/>
      </c>
      <c r="T310" s="100" t="str">
        <f t="shared" si="78"/>
        <v/>
      </c>
      <c r="U310" s="100" t="str">
        <f t="shared" si="79"/>
        <v/>
      </c>
      <c r="V310" s="101" t="str">
        <f t="shared" si="80"/>
        <v/>
      </c>
      <c r="W310" s="95" t="str">
        <f t="shared" si="69"/>
        <v/>
      </c>
      <c r="X310" s="95" t="str">
        <f t="shared" si="70"/>
        <v/>
      </c>
      <c r="Y310" s="95" t="str">
        <f t="shared" si="71"/>
        <v/>
      </c>
      <c r="Z310" s="95" t="str">
        <f t="shared" si="72"/>
        <v/>
      </c>
      <c r="AA310" s="95" t="str">
        <f t="shared" si="73"/>
        <v/>
      </c>
      <c r="AB310" s="95" t="str">
        <f t="shared" si="74"/>
        <v/>
      </c>
      <c r="AC310" s="95" t="str">
        <f>IFERROR(VLOOKUP($A310,SETA!$A$2:$BB$840,AC$13,FALSE),"")</f>
        <v/>
      </c>
      <c r="AD310" s="95" t="str">
        <f>IFERROR(VLOOKUP($A310,SETA!$A$2:$BB$840,AD$13,FALSE),"")</f>
        <v/>
      </c>
      <c r="AE310" s="95" t="str">
        <f>IFERROR(VLOOKUP($A310,SETA!$A$2:$BB$840,AE$13,FALSE),"")</f>
        <v/>
      </c>
      <c r="AF310" s="81" t="str">
        <f>IFERROR(VLOOKUP($A310,SETA!$A$2:$BB$840,AF$13,FALSE),"")</f>
        <v/>
      </c>
      <c r="AG310" s="81" t="str">
        <f>IFERROR(VLOOKUP($A310,SETA!$A$2:$BB$840,AG$13,FALSE),"")</f>
        <v/>
      </c>
      <c r="AH310" s="81" t="str">
        <f>IFERROR(VLOOKUP($A310,SETA!$A$2:$BB$840,AH$13,FALSE),"")</f>
        <v/>
      </c>
      <c r="AI310" s="81" t="str">
        <f>IFERROR(VLOOKUP($A310,SETA!$A$2:$BB$840,AI$13,FALSE),"")</f>
        <v/>
      </c>
      <c r="AJ310" s="81" t="str">
        <f>IFERROR(VLOOKUP($A310,SETA!$A$2:$BB$840,AJ$13,FALSE),"")</f>
        <v/>
      </c>
      <c r="AK310" s="81" t="str">
        <f>IFERROR(VLOOKUP($A310,SETA!$A$2:$BB$840,AK$13,FALSE),"")</f>
        <v/>
      </c>
      <c r="AL310" s="81" t="str">
        <f>IFERROR(VLOOKUP($A310,SETA!$A$2:$BB$840,AL$13,FALSE),"")</f>
        <v/>
      </c>
      <c r="AM310" s="81" t="str">
        <f>IFERROR(VLOOKUP($A310,SETA!$A$2:$BB$840,AM$13,FALSE),"")</f>
        <v/>
      </c>
      <c r="AN310" s="81" t="str">
        <f>IFERROR(VLOOKUP($A310,SETA!$A$2:$BB$840,AN$13,FALSE),"")</f>
        <v/>
      </c>
      <c r="AO310" s="81" t="str">
        <f>IFERROR(VLOOKUP($A310,SETA!$A$2:$BB$840,AO$13,FALSE),"")</f>
        <v/>
      </c>
      <c r="AP310" s="81" t="str">
        <f>IFERROR(VLOOKUP($A310,SETA!$A$2:$BB$840,AP$13,FALSE),"")</f>
        <v/>
      </c>
      <c r="AQ310" s="81" t="str">
        <f>IFERROR(VLOOKUP($A310,SETA!$A$2:$BB$840,AQ$13,FALSE),"")</f>
        <v/>
      </c>
      <c r="AR310" s="82" t="str">
        <f>IFERROR(VLOOKUP($A310,SETA!$A$2:$BB$840,AR$13,FALSE),"")</f>
        <v/>
      </c>
      <c r="AS310" s="81" t="str">
        <f>IFERROR(VLOOKUP($A310,SETA!$A$2:$BB$840,AS$13,FALSE),"")</f>
        <v/>
      </c>
    </row>
    <row r="311" spans="2:45" x14ac:dyDescent="0.25">
      <c r="B311" s="81" t="str">
        <f>IFERROR(VLOOKUP($A311,SETA!$A$2:$BB$840,B$13,FALSE),"")</f>
        <v/>
      </c>
      <c r="C311" s="81" t="str">
        <f>IFERROR(VLOOKUP($A311,SETA!$A$2:$BB$840,C$13,FALSE),"")</f>
        <v/>
      </c>
      <c r="D311" s="81" t="str">
        <f>IFERROR(VLOOKUP($A311,SETA!$A$2:$BB$840,D$13,FALSE),"")</f>
        <v/>
      </c>
      <c r="E311" s="131"/>
      <c r="F311" s="132"/>
      <c r="G311" s="132"/>
      <c r="H311" s="133"/>
      <c r="I311" s="133"/>
      <c r="J311" s="118"/>
      <c r="K311" s="121"/>
      <c r="L311" s="122"/>
      <c r="M311" s="122"/>
      <c r="N311" s="67"/>
      <c r="O311" s="67"/>
      <c r="P311" s="117"/>
      <c r="Q311" s="99" t="str">
        <f t="shared" si="75"/>
        <v/>
      </c>
      <c r="R311" s="100" t="str">
        <f t="shared" si="76"/>
        <v/>
      </c>
      <c r="S311" s="100" t="str">
        <f t="shared" si="77"/>
        <v/>
      </c>
      <c r="T311" s="100" t="str">
        <f t="shared" si="78"/>
        <v/>
      </c>
      <c r="U311" s="100" t="str">
        <f t="shared" si="79"/>
        <v/>
      </c>
      <c r="V311" s="101" t="str">
        <f t="shared" si="80"/>
        <v/>
      </c>
      <c r="W311" s="95" t="str">
        <f t="shared" si="69"/>
        <v/>
      </c>
      <c r="X311" s="95" t="str">
        <f t="shared" si="70"/>
        <v/>
      </c>
      <c r="Y311" s="95" t="str">
        <f t="shared" si="71"/>
        <v/>
      </c>
      <c r="Z311" s="95" t="str">
        <f t="shared" si="72"/>
        <v/>
      </c>
      <c r="AA311" s="95" t="str">
        <f t="shared" si="73"/>
        <v/>
      </c>
      <c r="AB311" s="95" t="str">
        <f t="shared" si="74"/>
        <v/>
      </c>
      <c r="AC311" s="95" t="str">
        <f>IFERROR(VLOOKUP($A311,SETA!$A$2:$BB$840,AC$13,FALSE),"")</f>
        <v/>
      </c>
      <c r="AD311" s="95" t="str">
        <f>IFERROR(VLOOKUP($A311,SETA!$A$2:$BB$840,AD$13,FALSE),"")</f>
        <v/>
      </c>
      <c r="AE311" s="95" t="str">
        <f>IFERROR(VLOOKUP($A311,SETA!$A$2:$BB$840,AE$13,FALSE),"")</f>
        <v/>
      </c>
      <c r="AF311" s="81" t="str">
        <f>IFERROR(VLOOKUP($A311,SETA!$A$2:$BB$840,AF$13,FALSE),"")</f>
        <v/>
      </c>
      <c r="AG311" s="81" t="str">
        <f>IFERROR(VLOOKUP($A311,SETA!$A$2:$BB$840,AG$13,FALSE),"")</f>
        <v/>
      </c>
      <c r="AH311" s="81" t="str">
        <f>IFERROR(VLOOKUP($A311,SETA!$A$2:$BB$840,AH$13,FALSE),"")</f>
        <v/>
      </c>
      <c r="AI311" s="81" t="str">
        <f>IFERROR(VLOOKUP($A311,SETA!$A$2:$BB$840,AI$13,FALSE),"")</f>
        <v/>
      </c>
      <c r="AJ311" s="81" t="str">
        <f>IFERROR(VLOOKUP($A311,SETA!$A$2:$BB$840,AJ$13,FALSE),"")</f>
        <v/>
      </c>
      <c r="AK311" s="81" t="str">
        <f>IFERROR(VLOOKUP($A311,SETA!$A$2:$BB$840,AK$13,FALSE),"")</f>
        <v/>
      </c>
      <c r="AL311" s="81" t="str">
        <f>IFERROR(VLOOKUP($A311,SETA!$A$2:$BB$840,AL$13,FALSE),"")</f>
        <v/>
      </c>
      <c r="AM311" s="81" t="str">
        <f>IFERROR(VLOOKUP($A311,SETA!$A$2:$BB$840,AM$13,FALSE),"")</f>
        <v/>
      </c>
      <c r="AN311" s="81" t="str">
        <f>IFERROR(VLOOKUP($A311,SETA!$A$2:$BB$840,AN$13,FALSE),"")</f>
        <v/>
      </c>
      <c r="AO311" s="81" t="str">
        <f>IFERROR(VLOOKUP($A311,SETA!$A$2:$BB$840,AO$13,FALSE),"")</f>
        <v/>
      </c>
      <c r="AP311" s="81" t="str">
        <f>IFERROR(VLOOKUP($A311,SETA!$A$2:$BB$840,AP$13,FALSE),"")</f>
        <v/>
      </c>
      <c r="AQ311" s="81" t="str">
        <f>IFERROR(VLOOKUP($A311,SETA!$A$2:$BB$840,AQ$13,FALSE),"")</f>
        <v/>
      </c>
      <c r="AR311" s="82" t="str">
        <f>IFERROR(VLOOKUP($A311,SETA!$A$2:$BB$840,AR$13,FALSE),"")</f>
        <v/>
      </c>
      <c r="AS311" s="81" t="str">
        <f>IFERROR(VLOOKUP($A311,SETA!$A$2:$BB$840,AS$13,FALSE),"")</f>
        <v/>
      </c>
    </row>
    <row r="312" spans="2:45" x14ac:dyDescent="0.25">
      <c r="B312" s="81" t="str">
        <f>IFERROR(VLOOKUP($A312,SETA!$A$2:$BB$840,B$13,FALSE),"")</f>
        <v/>
      </c>
      <c r="C312" s="81" t="str">
        <f>IFERROR(VLOOKUP($A312,SETA!$A$2:$BB$840,C$13,FALSE),"")</f>
        <v/>
      </c>
      <c r="D312" s="81" t="str">
        <f>IFERROR(VLOOKUP($A312,SETA!$A$2:$BB$840,D$13,FALSE),"")</f>
        <v/>
      </c>
      <c r="E312" s="131"/>
      <c r="F312" s="132"/>
      <c r="G312" s="132"/>
      <c r="H312" s="133"/>
      <c r="I312" s="133"/>
      <c r="J312" s="118"/>
      <c r="K312" s="121"/>
      <c r="L312" s="122"/>
      <c r="M312" s="122"/>
      <c r="N312" s="67"/>
      <c r="O312" s="67"/>
      <c r="P312" s="117"/>
      <c r="Q312" s="99" t="str">
        <f t="shared" si="75"/>
        <v/>
      </c>
      <c r="R312" s="100" t="str">
        <f t="shared" si="76"/>
        <v/>
      </c>
      <c r="S312" s="100" t="str">
        <f t="shared" si="77"/>
        <v/>
      </c>
      <c r="T312" s="100" t="str">
        <f t="shared" si="78"/>
        <v/>
      </c>
      <c r="U312" s="100" t="str">
        <f t="shared" si="79"/>
        <v/>
      </c>
      <c r="V312" s="101" t="str">
        <f t="shared" si="80"/>
        <v/>
      </c>
      <c r="W312" s="95" t="str">
        <f t="shared" si="69"/>
        <v/>
      </c>
      <c r="X312" s="95" t="str">
        <f t="shared" si="70"/>
        <v/>
      </c>
      <c r="Y312" s="95" t="str">
        <f t="shared" si="71"/>
        <v/>
      </c>
      <c r="Z312" s="95" t="str">
        <f t="shared" si="72"/>
        <v/>
      </c>
      <c r="AA312" s="95" t="str">
        <f t="shared" si="73"/>
        <v/>
      </c>
      <c r="AB312" s="95" t="str">
        <f t="shared" si="74"/>
        <v/>
      </c>
      <c r="AC312" s="95" t="str">
        <f>IFERROR(VLOOKUP($A312,SETA!$A$2:$BB$840,AC$13,FALSE),"")</f>
        <v/>
      </c>
      <c r="AD312" s="95" t="str">
        <f>IFERROR(VLOOKUP($A312,SETA!$A$2:$BB$840,AD$13,FALSE),"")</f>
        <v/>
      </c>
      <c r="AE312" s="95" t="str">
        <f>IFERROR(VLOOKUP($A312,SETA!$A$2:$BB$840,AE$13,FALSE),"")</f>
        <v/>
      </c>
      <c r="AF312" s="81" t="str">
        <f>IFERROR(VLOOKUP($A312,SETA!$A$2:$BB$840,AF$13,FALSE),"")</f>
        <v/>
      </c>
      <c r="AG312" s="81" t="str">
        <f>IFERROR(VLOOKUP($A312,SETA!$A$2:$BB$840,AG$13,FALSE),"")</f>
        <v/>
      </c>
      <c r="AH312" s="81" t="str">
        <f>IFERROR(VLOOKUP($A312,SETA!$A$2:$BB$840,AH$13,FALSE),"")</f>
        <v/>
      </c>
      <c r="AI312" s="81" t="str">
        <f>IFERROR(VLOOKUP($A312,SETA!$A$2:$BB$840,AI$13,FALSE),"")</f>
        <v/>
      </c>
      <c r="AJ312" s="81" t="str">
        <f>IFERROR(VLOOKUP($A312,SETA!$A$2:$BB$840,AJ$13,FALSE),"")</f>
        <v/>
      </c>
      <c r="AK312" s="81" t="str">
        <f>IFERROR(VLOOKUP($A312,SETA!$A$2:$BB$840,AK$13,FALSE),"")</f>
        <v/>
      </c>
      <c r="AL312" s="81" t="str">
        <f>IFERROR(VLOOKUP($A312,SETA!$A$2:$BB$840,AL$13,FALSE),"")</f>
        <v/>
      </c>
      <c r="AM312" s="81" t="str">
        <f>IFERROR(VLOOKUP($A312,SETA!$A$2:$BB$840,AM$13,FALSE),"")</f>
        <v/>
      </c>
      <c r="AN312" s="81" t="str">
        <f>IFERROR(VLOOKUP($A312,SETA!$A$2:$BB$840,AN$13,FALSE),"")</f>
        <v/>
      </c>
      <c r="AO312" s="81" t="str">
        <f>IFERROR(VLOOKUP($A312,SETA!$A$2:$BB$840,AO$13,FALSE),"")</f>
        <v/>
      </c>
      <c r="AP312" s="81" t="str">
        <f>IFERROR(VLOOKUP($A312,SETA!$A$2:$BB$840,AP$13,FALSE),"")</f>
        <v/>
      </c>
      <c r="AQ312" s="81" t="str">
        <f>IFERROR(VLOOKUP($A312,SETA!$A$2:$BB$840,AQ$13,FALSE),"")</f>
        <v/>
      </c>
      <c r="AR312" s="82" t="str">
        <f>IFERROR(VLOOKUP($A312,SETA!$A$2:$BB$840,AR$13,FALSE),"")</f>
        <v/>
      </c>
      <c r="AS312" s="81" t="str">
        <f>IFERROR(VLOOKUP($A312,SETA!$A$2:$BB$840,AS$13,FALSE),"")</f>
        <v/>
      </c>
    </row>
    <row r="313" spans="2:45" x14ac:dyDescent="0.25">
      <c r="B313" s="81" t="str">
        <f>IFERROR(VLOOKUP($A313,SETA!$A$2:$BB$840,B$13,FALSE),"")</f>
        <v/>
      </c>
      <c r="C313" s="81" t="str">
        <f>IFERROR(VLOOKUP($A313,SETA!$A$2:$BB$840,C$13,FALSE),"")</f>
        <v/>
      </c>
      <c r="D313" s="81" t="str">
        <f>IFERROR(VLOOKUP($A313,SETA!$A$2:$BB$840,D$13,FALSE),"")</f>
        <v/>
      </c>
      <c r="E313" s="131"/>
      <c r="F313" s="132"/>
      <c r="G313" s="132"/>
      <c r="H313" s="133"/>
      <c r="I313" s="133"/>
      <c r="J313" s="118"/>
      <c r="K313" s="121"/>
      <c r="L313" s="122"/>
      <c r="M313" s="122"/>
      <c r="N313" s="67"/>
      <c r="O313" s="67"/>
      <c r="P313" s="117"/>
      <c r="Q313" s="99" t="str">
        <f t="shared" si="75"/>
        <v/>
      </c>
      <c r="R313" s="100" t="str">
        <f t="shared" si="76"/>
        <v/>
      </c>
      <c r="S313" s="100" t="str">
        <f t="shared" si="77"/>
        <v/>
      </c>
      <c r="T313" s="100" t="str">
        <f t="shared" si="78"/>
        <v/>
      </c>
      <c r="U313" s="100" t="str">
        <f t="shared" si="79"/>
        <v/>
      </c>
      <c r="V313" s="101" t="str">
        <f t="shared" si="80"/>
        <v/>
      </c>
      <c r="W313" s="95" t="str">
        <f t="shared" si="69"/>
        <v/>
      </c>
      <c r="X313" s="95" t="str">
        <f t="shared" si="70"/>
        <v/>
      </c>
      <c r="Y313" s="95" t="str">
        <f t="shared" si="71"/>
        <v/>
      </c>
      <c r="Z313" s="95" t="str">
        <f t="shared" si="72"/>
        <v/>
      </c>
      <c r="AA313" s="95" t="str">
        <f t="shared" si="73"/>
        <v/>
      </c>
      <c r="AB313" s="95" t="str">
        <f t="shared" si="74"/>
        <v/>
      </c>
      <c r="AC313" s="95" t="str">
        <f>IFERROR(VLOOKUP($A313,SETA!$A$2:$BB$840,AC$13,FALSE),"")</f>
        <v/>
      </c>
      <c r="AD313" s="95" t="str">
        <f>IFERROR(VLOOKUP($A313,SETA!$A$2:$BB$840,AD$13,FALSE),"")</f>
        <v/>
      </c>
      <c r="AE313" s="95" t="str">
        <f>IFERROR(VLOOKUP($A313,SETA!$A$2:$BB$840,AE$13,FALSE),"")</f>
        <v/>
      </c>
      <c r="AF313" s="81" t="str">
        <f>IFERROR(VLOOKUP($A313,SETA!$A$2:$BB$840,AF$13,FALSE),"")</f>
        <v/>
      </c>
      <c r="AG313" s="81" t="str">
        <f>IFERROR(VLOOKUP($A313,SETA!$A$2:$BB$840,AG$13,FALSE),"")</f>
        <v/>
      </c>
      <c r="AH313" s="81" t="str">
        <f>IFERROR(VLOOKUP($A313,SETA!$A$2:$BB$840,AH$13,FALSE),"")</f>
        <v/>
      </c>
      <c r="AI313" s="81" t="str">
        <f>IFERROR(VLOOKUP($A313,SETA!$A$2:$BB$840,AI$13,FALSE),"")</f>
        <v/>
      </c>
      <c r="AJ313" s="81" t="str">
        <f>IFERROR(VLOOKUP($A313,SETA!$A$2:$BB$840,AJ$13,FALSE),"")</f>
        <v/>
      </c>
      <c r="AK313" s="81" t="str">
        <f>IFERROR(VLOOKUP($A313,SETA!$A$2:$BB$840,AK$13,FALSE),"")</f>
        <v/>
      </c>
      <c r="AL313" s="81" t="str">
        <f>IFERROR(VLOOKUP($A313,SETA!$A$2:$BB$840,AL$13,FALSE),"")</f>
        <v/>
      </c>
      <c r="AM313" s="81" t="str">
        <f>IFERROR(VLOOKUP($A313,SETA!$A$2:$BB$840,AM$13,FALSE),"")</f>
        <v/>
      </c>
      <c r="AN313" s="81" t="str">
        <f>IFERROR(VLOOKUP($A313,SETA!$A$2:$BB$840,AN$13,FALSE),"")</f>
        <v/>
      </c>
      <c r="AO313" s="81" t="str">
        <f>IFERROR(VLOOKUP($A313,SETA!$A$2:$BB$840,AO$13,FALSE),"")</f>
        <v/>
      </c>
      <c r="AP313" s="81" t="str">
        <f>IFERROR(VLOOKUP($A313,SETA!$A$2:$BB$840,AP$13,FALSE),"")</f>
        <v/>
      </c>
      <c r="AQ313" s="81" t="str">
        <f>IFERROR(VLOOKUP($A313,SETA!$A$2:$BB$840,AQ$13,FALSE),"")</f>
        <v/>
      </c>
      <c r="AR313" s="82" t="str">
        <f>IFERROR(VLOOKUP($A313,SETA!$A$2:$BB$840,AR$13,FALSE),"")</f>
        <v/>
      </c>
      <c r="AS313" s="81" t="str">
        <f>IFERROR(VLOOKUP($A313,SETA!$A$2:$BB$840,AS$13,FALSE),"")</f>
        <v/>
      </c>
    </row>
    <row r="314" spans="2:45" x14ac:dyDescent="0.25">
      <c r="B314" s="81" t="str">
        <f>IFERROR(VLOOKUP($A314,SETA!$A$2:$BB$840,B$13,FALSE),"")</f>
        <v/>
      </c>
      <c r="C314" s="81" t="str">
        <f>IFERROR(VLOOKUP($A314,SETA!$A$2:$BB$840,C$13,FALSE),"")</f>
        <v/>
      </c>
      <c r="D314" s="81" t="str">
        <f>IFERROR(VLOOKUP($A314,SETA!$A$2:$BB$840,D$13,FALSE),"")</f>
        <v/>
      </c>
      <c r="E314" s="131"/>
      <c r="F314" s="132"/>
      <c r="G314" s="132"/>
      <c r="H314" s="133"/>
      <c r="I314" s="133"/>
      <c r="J314" s="118"/>
      <c r="K314" s="121"/>
      <c r="L314" s="122"/>
      <c r="M314" s="122"/>
      <c r="N314" s="67"/>
      <c r="O314" s="67"/>
      <c r="P314" s="117"/>
      <c r="Q314" s="99" t="str">
        <f t="shared" si="75"/>
        <v/>
      </c>
      <c r="R314" s="100" t="str">
        <f t="shared" si="76"/>
        <v/>
      </c>
      <c r="S314" s="100" t="str">
        <f t="shared" si="77"/>
        <v/>
      </c>
      <c r="T314" s="100" t="str">
        <f t="shared" si="78"/>
        <v/>
      </c>
      <c r="U314" s="100" t="str">
        <f t="shared" si="79"/>
        <v/>
      </c>
      <c r="V314" s="101" t="str">
        <f t="shared" si="80"/>
        <v/>
      </c>
      <c r="W314" s="95" t="str">
        <f t="shared" si="69"/>
        <v/>
      </c>
      <c r="X314" s="95" t="str">
        <f t="shared" si="70"/>
        <v/>
      </c>
      <c r="Y314" s="95" t="str">
        <f t="shared" si="71"/>
        <v/>
      </c>
      <c r="Z314" s="95" t="str">
        <f t="shared" si="72"/>
        <v/>
      </c>
      <c r="AA314" s="95" t="str">
        <f t="shared" si="73"/>
        <v/>
      </c>
      <c r="AB314" s="95" t="str">
        <f t="shared" si="74"/>
        <v/>
      </c>
      <c r="AC314" s="95" t="str">
        <f>IFERROR(VLOOKUP($A314,SETA!$A$2:$BB$840,AC$13,FALSE),"")</f>
        <v/>
      </c>
      <c r="AD314" s="95" t="str">
        <f>IFERROR(VLOOKUP($A314,SETA!$A$2:$BB$840,AD$13,FALSE),"")</f>
        <v/>
      </c>
      <c r="AE314" s="95" t="str">
        <f>IFERROR(VLOOKUP($A314,SETA!$A$2:$BB$840,AE$13,FALSE),"")</f>
        <v/>
      </c>
      <c r="AF314" s="81" t="str">
        <f>IFERROR(VLOOKUP($A314,SETA!$A$2:$BB$840,AF$13,FALSE),"")</f>
        <v/>
      </c>
      <c r="AG314" s="81" t="str">
        <f>IFERROR(VLOOKUP($A314,SETA!$A$2:$BB$840,AG$13,FALSE),"")</f>
        <v/>
      </c>
      <c r="AH314" s="81" t="str">
        <f>IFERROR(VLOOKUP($A314,SETA!$A$2:$BB$840,AH$13,FALSE),"")</f>
        <v/>
      </c>
      <c r="AI314" s="81" t="str">
        <f>IFERROR(VLOOKUP($A314,SETA!$A$2:$BB$840,AI$13,FALSE),"")</f>
        <v/>
      </c>
      <c r="AJ314" s="81" t="str">
        <f>IFERROR(VLOOKUP($A314,SETA!$A$2:$BB$840,AJ$13,FALSE),"")</f>
        <v/>
      </c>
      <c r="AK314" s="81" t="str">
        <f>IFERROR(VLOOKUP($A314,SETA!$A$2:$BB$840,AK$13,FALSE),"")</f>
        <v/>
      </c>
      <c r="AL314" s="81" t="str">
        <f>IFERROR(VLOOKUP($A314,SETA!$A$2:$BB$840,AL$13,FALSE),"")</f>
        <v/>
      </c>
      <c r="AM314" s="81" t="str">
        <f>IFERROR(VLOOKUP($A314,SETA!$A$2:$BB$840,AM$13,FALSE),"")</f>
        <v/>
      </c>
      <c r="AN314" s="81" t="str">
        <f>IFERROR(VLOOKUP($A314,SETA!$A$2:$BB$840,AN$13,FALSE),"")</f>
        <v/>
      </c>
      <c r="AO314" s="81" t="str">
        <f>IFERROR(VLOOKUP($A314,SETA!$A$2:$BB$840,AO$13,FALSE),"")</f>
        <v/>
      </c>
      <c r="AP314" s="81" t="str">
        <f>IFERROR(VLOOKUP($A314,SETA!$A$2:$BB$840,AP$13,FALSE),"")</f>
        <v/>
      </c>
      <c r="AQ314" s="81" t="str">
        <f>IFERROR(VLOOKUP($A314,SETA!$A$2:$BB$840,AQ$13,FALSE),"")</f>
        <v/>
      </c>
      <c r="AR314" s="82" t="str">
        <f>IFERROR(VLOOKUP($A314,SETA!$A$2:$BB$840,AR$13,FALSE),"")</f>
        <v/>
      </c>
      <c r="AS314" s="81" t="str">
        <f>IFERROR(VLOOKUP($A314,SETA!$A$2:$BB$840,AS$13,FALSE),"")</f>
        <v/>
      </c>
    </row>
    <row r="315" spans="2:45" x14ac:dyDescent="0.25">
      <c r="B315" s="81" t="str">
        <f>IFERROR(VLOOKUP($A315,SETA!$A$2:$BB$840,B$13,FALSE),"")</f>
        <v/>
      </c>
      <c r="C315" s="81" t="str">
        <f>IFERROR(VLOOKUP($A315,SETA!$A$2:$BB$840,C$13,FALSE),"")</f>
        <v/>
      </c>
      <c r="D315" s="81" t="str">
        <f>IFERROR(VLOOKUP($A315,SETA!$A$2:$BB$840,D$13,FALSE),"")</f>
        <v/>
      </c>
      <c r="E315" s="131"/>
      <c r="F315" s="132"/>
      <c r="G315" s="132"/>
      <c r="H315" s="133"/>
      <c r="I315" s="133"/>
      <c r="J315" s="118"/>
      <c r="K315" s="121"/>
      <c r="L315" s="122"/>
      <c r="M315" s="122"/>
      <c r="N315" s="67"/>
      <c r="O315" s="67"/>
      <c r="P315" s="117"/>
      <c r="Q315" s="99" t="str">
        <f t="shared" si="75"/>
        <v/>
      </c>
      <c r="R315" s="100" t="str">
        <f t="shared" si="76"/>
        <v/>
      </c>
      <c r="S315" s="100" t="str">
        <f t="shared" si="77"/>
        <v/>
      </c>
      <c r="T315" s="100" t="str">
        <f t="shared" si="78"/>
        <v/>
      </c>
      <c r="U315" s="100" t="str">
        <f t="shared" si="79"/>
        <v/>
      </c>
      <c r="V315" s="101" t="str">
        <f t="shared" si="80"/>
        <v/>
      </c>
      <c r="W315" s="95" t="str">
        <f t="shared" si="69"/>
        <v/>
      </c>
      <c r="X315" s="95" t="str">
        <f t="shared" si="70"/>
        <v/>
      </c>
      <c r="Y315" s="95" t="str">
        <f t="shared" si="71"/>
        <v/>
      </c>
      <c r="Z315" s="95" t="str">
        <f t="shared" si="72"/>
        <v/>
      </c>
      <c r="AA315" s="95" t="str">
        <f t="shared" si="73"/>
        <v/>
      </c>
      <c r="AB315" s="95" t="str">
        <f t="shared" si="74"/>
        <v/>
      </c>
      <c r="AC315" s="95" t="str">
        <f>IFERROR(VLOOKUP($A315,SETA!$A$2:$BB$840,AC$13,FALSE),"")</f>
        <v/>
      </c>
      <c r="AD315" s="95" t="str">
        <f>IFERROR(VLOOKUP($A315,SETA!$A$2:$BB$840,AD$13,FALSE),"")</f>
        <v/>
      </c>
      <c r="AE315" s="95" t="str">
        <f>IFERROR(VLOOKUP($A315,SETA!$A$2:$BB$840,AE$13,FALSE),"")</f>
        <v/>
      </c>
      <c r="AF315" s="81" t="str">
        <f>IFERROR(VLOOKUP($A315,SETA!$A$2:$BB$840,AF$13,FALSE),"")</f>
        <v/>
      </c>
      <c r="AG315" s="81" t="str">
        <f>IFERROR(VLOOKUP($A315,SETA!$A$2:$BB$840,AG$13,FALSE),"")</f>
        <v/>
      </c>
      <c r="AH315" s="81" t="str">
        <f>IFERROR(VLOOKUP($A315,SETA!$A$2:$BB$840,AH$13,FALSE),"")</f>
        <v/>
      </c>
      <c r="AI315" s="81" t="str">
        <f>IFERROR(VLOOKUP($A315,SETA!$A$2:$BB$840,AI$13,FALSE),"")</f>
        <v/>
      </c>
      <c r="AJ315" s="81" t="str">
        <f>IFERROR(VLOOKUP($A315,SETA!$A$2:$BB$840,AJ$13,FALSE),"")</f>
        <v/>
      </c>
      <c r="AK315" s="81" t="str">
        <f>IFERROR(VLOOKUP($A315,SETA!$A$2:$BB$840,AK$13,FALSE),"")</f>
        <v/>
      </c>
      <c r="AL315" s="81" t="str">
        <f>IFERROR(VLOOKUP($A315,SETA!$A$2:$BB$840,AL$13,FALSE),"")</f>
        <v/>
      </c>
      <c r="AM315" s="81" t="str">
        <f>IFERROR(VLOOKUP($A315,SETA!$A$2:$BB$840,AM$13,FALSE),"")</f>
        <v/>
      </c>
      <c r="AN315" s="81" t="str">
        <f>IFERROR(VLOOKUP($A315,SETA!$A$2:$BB$840,AN$13,FALSE),"")</f>
        <v/>
      </c>
      <c r="AO315" s="81" t="str">
        <f>IFERROR(VLOOKUP($A315,SETA!$A$2:$BB$840,AO$13,FALSE),"")</f>
        <v/>
      </c>
      <c r="AP315" s="81" t="str">
        <f>IFERROR(VLOOKUP($A315,SETA!$A$2:$BB$840,AP$13,FALSE),"")</f>
        <v/>
      </c>
      <c r="AQ315" s="81" t="str">
        <f>IFERROR(VLOOKUP($A315,SETA!$A$2:$BB$840,AQ$13,FALSE),"")</f>
        <v/>
      </c>
      <c r="AR315" s="82" t="str">
        <f>IFERROR(VLOOKUP($A315,SETA!$A$2:$BB$840,AR$13,FALSE),"")</f>
        <v/>
      </c>
      <c r="AS315" s="81" t="str">
        <f>IFERROR(VLOOKUP($A315,SETA!$A$2:$BB$840,AS$13,FALSE),"")</f>
        <v/>
      </c>
    </row>
    <row r="316" spans="2:45" x14ac:dyDescent="0.25">
      <c r="B316" s="81" t="str">
        <f>IFERROR(VLOOKUP($A316,SETA!$A$2:$BB$840,B$13,FALSE),"")</f>
        <v/>
      </c>
      <c r="C316" s="81" t="str">
        <f>IFERROR(VLOOKUP($A316,SETA!$A$2:$BB$840,C$13,FALSE),"")</f>
        <v/>
      </c>
      <c r="D316" s="81" t="str">
        <f>IFERROR(VLOOKUP($A316,SETA!$A$2:$BB$840,D$13,FALSE),"")</f>
        <v/>
      </c>
      <c r="E316" s="131"/>
      <c r="F316" s="132"/>
      <c r="G316" s="132"/>
      <c r="H316" s="133"/>
      <c r="I316" s="133"/>
      <c r="J316" s="118"/>
      <c r="K316" s="121"/>
      <c r="L316" s="122"/>
      <c r="M316" s="122"/>
      <c r="N316" s="67"/>
      <c r="O316" s="67"/>
      <c r="P316" s="117"/>
      <c r="Q316" s="99" t="str">
        <f t="shared" si="75"/>
        <v/>
      </c>
      <c r="R316" s="100" t="str">
        <f t="shared" si="76"/>
        <v/>
      </c>
      <c r="S316" s="100" t="str">
        <f t="shared" si="77"/>
        <v/>
      </c>
      <c r="T316" s="100" t="str">
        <f t="shared" si="78"/>
        <v/>
      </c>
      <c r="U316" s="100" t="str">
        <f t="shared" si="79"/>
        <v/>
      </c>
      <c r="V316" s="101" t="str">
        <f t="shared" si="80"/>
        <v/>
      </c>
      <c r="W316" s="95" t="str">
        <f t="shared" si="69"/>
        <v/>
      </c>
      <c r="X316" s="95" t="str">
        <f t="shared" si="70"/>
        <v/>
      </c>
      <c r="Y316" s="95" t="str">
        <f t="shared" si="71"/>
        <v/>
      </c>
      <c r="Z316" s="95" t="str">
        <f t="shared" si="72"/>
        <v/>
      </c>
      <c r="AA316" s="95" t="str">
        <f t="shared" si="73"/>
        <v/>
      </c>
      <c r="AB316" s="95" t="str">
        <f t="shared" si="74"/>
        <v/>
      </c>
      <c r="AC316" s="95" t="str">
        <f>IFERROR(VLOOKUP($A316,SETA!$A$2:$BB$840,AC$13,FALSE),"")</f>
        <v/>
      </c>
      <c r="AD316" s="95" t="str">
        <f>IFERROR(VLOOKUP($A316,SETA!$A$2:$BB$840,AD$13,FALSE),"")</f>
        <v/>
      </c>
      <c r="AE316" s="95" t="str">
        <f>IFERROR(VLOOKUP($A316,SETA!$A$2:$BB$840,AE$13,FALSE),"")</f>
        <v/>
      </c>
      <c r="AF316" s="81" t="str">
        <f>IFERROR(VLOOKUP($A316,SETA!$A$2:$BB$840,AF$13,FALSE),"")</f>
        <v/>
      </c>
      <c r="AG316" s="81" t="str">
        <f>IFERROR(VLOOKUP($A316,SETA!$A$2:$BB$840,AG$13,FALSE),"")</f>
        <v/>
      </c>
      <c r="AH316" s="81" t="str">
        <f>IFERROR(VLOOKUP($A316,SETA!$A$2:$BB$840,AH$13,FALSE),"")</f>
        <v/>
      </c>
      <c r="AI316" s="81" t="str">
        <f>IFERROR(VLOOKUP($A316,SETA!$A$2:$BB$840,AI$13,FALSE),"")</f>
        <v/>
      </c>
      <c r="AJ316" s="81" t="str">
        <f>IFERROR(VLOOKUP($A316,SETA!$A$2:$BB$840,AJ$13,FALSE),"")</f>
        <v/>
      </c>
      <c r="AK316" s="81" t="str">
        <f>IFERROR(VLOOKUP($A316,SETA!$A$2:$BB$840,AK$13,FALSE),"")</f>
        <v/>
      </c>
      <c r="AL316" s="81" t="str">
        <f>IFERROR(VLOOKUP($A316,SETA!$A$2:$BB$840,AL$13,FALSE),"")</f>
        <v/>
      </c>
      <c r="AM316" s="81" t="str">
        <f>IFERROR(VLOOKUP($A316,SETA!$A$2:$BB$840,AM$13,FALSE),"")</f>
        <v/>
      </c>
      <c r="AN316" s="81" t="str">
        <f>IFERROR(VLOOKUP($A316,SETA!$A$2:$BB$840,AN$13,FALSE),"")</f>
        <v/>
      </c>
      <c r="AO316" s="81" t="str">
        <f>IFERROR(VLOOKUP($A316,SETA!$A$2:$BB$840,AO$13,FALSE),"")</f>
        <v/>
      </c>
      <c r="AP316" s="81" t="str">
        <f>IFERROR(VLOOKUP($A316,SETA!$A$2:$BB$840,AP$13,FALSE),"")</f>
        <v/>
      </c>
      <c r="AQ316" s="81" t="str">
        <f>IFERROR(VLOOKUP($A316,SETA!$A$2:$BB$840,AQ$13,FALSE),"")</f>
        <v/>
      </c>
      <c r="AR316" s="82" t="str">
        <f>IFERROR(VLOOKUP($A316,SETA!$A$2:$BB$840,AR$13,FALSE),"")</f>
        <v/>
      </c>
      <c r="AS316" s="81" t="str">
        <f>IFERROR(VLOOKUP($A316,SETA!$A$2:$BB$840,AS$13,FALSE),"")</f>
        <v/>
      </c>
    </row>
    <row r="317" spans="2:45" x14ac:dyDescent="0.25">
      <c r="B317" s="81" t="str">
        <f>IFERROR(VLOOKUP($A317,SETA!$A$2:$BB$840,B$13,FALSE),"")</f>
        <v/>
      </c>
      <c r="C317" s="81" t="str">
        <f>IFERROR(VLOOKUP($A317,SETA!$A$2:$BB$840,C$13,FALSE),"")</f>
        <v/>
      </c>
      <c r="D317" s="81" t="str">
        <f>IFERROR(VLOOKUP($A317,SETA!$A$2:$BB$840,D$13,FALSE),"")</f>
        <v/>
      </c>
      <c r="E317" s="131"/>
      <c r="F317" s="132"/>
      <c r="G317" s="132"/>
      <c r="H317" s="133"/>
      <c r="I317" s="133"/>
      <c r="J317" s="118"/>
      <c r="K317" s="121"/>
      <c r="L317" s="122"/>
      <c r="M317" s="122"/>
      <c r="N317" s="67"/>
      <c r="O317" s="67"/>
      <c r="P317" s="117"/>
      <c r="Q317" s="99" t="str">
        <f t="shared" si="75"/>
        <v/>
      </c>
      <c r="R317" s="100" t="str">
        <f t="shared" si="76"/>
        <v/>
      </c>
      <c r="S317" s="100" t="str">
        <f t="shared" si="77"/>
        <v/>
      </c>
      <c r="T317" s="100" t="str">
        <f t="shared" si="78"/>
        <v/>
      </c>
      <c r="U317" s="100" t="str">
        <f t="shared" si="79"/>
        <v/>
      </c>
      <c r="V317" s="101" t="str">
        <f t="shared" si="80"/>
        <v/>
      </c>
      <c r="W317" s="95" t="str">
        <f t="shared" si="69"/>
        <v/>
      </c>
      <c r="X317" s="95" t="str">
        <f t="shared" si="70"/>
        <v/>
      </c>
      <c r="Y317" s="95" t="str">
        <f t="shared" si="71"/>
        <v/>
      </c>
      <c r="Z317" s="95" t="str">
        <f t="shared" si="72"/>
        <v/>
      </c>
      <c r="AA317" s="95" t="str">
        <f t="shared" si="73"/>
        <v/>
      </c>
      <c r="AB317" s="95" t="str">
        <f t="shared" si="74"/>
        <v/>
      </c>
      <c r="AC317" s="95" t="str">
        <f>IFERROR(VLOOKUP($A317,SETA!$A$2:$BB$840,AC$13,FALSE),"")</f>
        <v/>
      </c>
      <c r="AD317" s="95" t="str">
        <f>IFERROR(VLOOKUP($A317,SETA!$A$2:$BB$840,AD$13,FALSE),"")</f>
        <v/>
      </c>
      <c r="AE317" s="95" t="str">
        <f>IFERROR(VLOOKUP($A317,SETA!$A$2:$BB$840,AE$13,FALSE),"")</f>
        <v/>
      </c>
      <c r="AF317" s="81" t="str">
        <f>IFERROR(VLOOKUP($A317,SETA!$A$2:$BB$840,AF$13,FALSE),"")</f>
        <v/>
      </c>
      <c r="AG317" s="81" t="str">
        <f>IFERROR(VLOOKUP($A317,SETA!$A$2:$BB$840,AG$13,FALSE),"")</f>
        <v/>
      </c>
      <c r="AH317" s="81" t="str">
        <f>IFERROR(VLOOKUP($A317,SETA!$A$2:$BB$840,AH$13,FALSE),"")</f>
        <v/>
      </c>
      <c r="AI317" s="81" t="str">
        <f>IFERROR(VLOOKUP($A317,SETA!$A$2:$BB$840,AI$13,FALSE),"")</f>
        <v/>
      </c>
      <c r="AJ317" s="81" t="str">
        <f>IFERROR(VLOOKUP($A317,SETA!$A$2:$BB$840,AJ$13,FALSE),"")</f>
        <v/>
      </c>
      <c r="AK317" s="81" t="str">
        <f>IFERROR(VLOOKUP($A317,SETA!$A$2:$BB$840,AK$13,FALSE),"")</f>
        <v/>
      </c>
      <c r="AL317" s="81" t="str">
        <f>IFERROR(VLOOKUP($A317,SETA!$A$2:$BB$840,AL$13,FALSE),"")</f>
        <v/>
      </c>
      <c r="AM317" s="81" t="str">
        <f>IFERROR(VLOOKUP($A317,SETA!$A$2:$BB$840,AM$13,FALSE),"")</f>
        <v/>
      </c>
      <c r="AN317" s="81" t="str">
        <f>IFERROR(VLOOKUP($A317,SETA!$A$2:$BB$840,AN$13,FALSE),"")</f>
        <v/>
      </c>
      <c r="AO317" s="81" t="str">
        <f>IFERROR(VLOOKUP($A317,SETA!$A$2:$BB$840,AO$13,FALSE),"")</f>
        <v/>
      </c>
      <c r="AP317" s="81" t="str">
        <f>IFERROR(VLOOKUP($A317,SETA!$A$2:$BB$840,AP$13,FALSE),"")</f>
        <v/>
      </c>
      <c r="AQ317" s="81" t="str">
        <f>IFERROR(VLOOKUP($A317,SETA!$A$2:$BB$840,AQ$13,FALSE),"")</f>
        <v/>
      </c>
      <c r="AR317" s="82" t="str">
        <f>IFERROR(VLOOKUP($A317,SETA!$A$2:$BB$840,AR$13,FALSE),"")</f>
        <v/>
      </c>
      <c r="AS317" s="81" t="str">
        <f>IFERROR(VLOOKUP($A317,SETA!$A$2:$BB$840,AS$13,FALSE),"")</f>
        <v/>
      </c>
    </row>
    <row r="318" spans="2:45" x14ac:dyDescent="0.25">
      <c r="B318" s="81" t="str">
        <f>IFERROR(VLOOKUP($A318,SETA!$A$2:$BB$840,B$13,FALSE),"")</f>
        <v/>
      </c>
      <c r="C318" s="81" t="str">
        <f>IFERROR(VLOOKUP($A318,SETA!$A$2:$BB$840,C$13,FALSE),"")</f>
        <v/>
      </c>
      <c r="D318" s="81" t="str">
        <f>IFERROR(VLOOKUP($A318,SETA!$A$2:$BB$840,D$13,FALSE),"")</f>
        <v/>
      </c>
      <c r="E318" s="131"/>
      <c r="F318" s="132"/>
      <c r="G318" s="132"/>
      <c r="H318" s="133"/>
      <c r="I318" s="133"/>
      <c r="J318" s="118"/>
      <c r="K318" s="121"/>
      <c r="L318" s="122"/>
      <c r="M318" s="122"/>
      <c r="N318" s="67"/>
      <c r="O318" s="67"/>
      <c r="P318" s="117"/>
      <c r="Q318" s="99" t="str">
        <f t="shared" si="75"/>
        <v/>
      </c>
      <c r="R318" s="100" t="str">
        <f t="shared" si="76"/>
        <v/>
      </c>
      <c r="S318" s="100" t="str">
        <f t="shared" si="77"/>
        <v/>
      </c>
      <c r="T318" s="100" t="str">
        <f t="shared" si="78"/>
        <v/>
      </c>
      <c r="U318" s="100" t="str">
        <f t="shared" si="79"/>
        <v/>
      </c>
      <c r="V318" s="101" t="str">
        <f t="shared" si="80"/>
        <v/>
      </c>
      <c r="W318" s="95" t="str">
        <f t="shared" si="69"/>
        <v/>
      </c>
      <c r="X318" s="95" t="str">
        <f t="shared" si="70"/>
        <v/>
      </c>
      <c r="Y318" s="95" t="str">
        <f t="shared" si="71"/>
        <v/>
      </c>
      <c r="Z318" s="95" t="str">
        <f t="shared" si="72"/>
        <v/>
      </c>
      <c r="AA318" s="95" t="str">
        <f t="shared" si="73"/>
        <v/>
      </c>
      <c r="AB318" s="95" t="str">
        <f t="shared" si="74"/>
        <v/>
      </c>
      <c r="AC318" s="95" t="str">
        <f>IFERROR(VLOOKUP($A318,SETA!$A$2:$BB$840,AC$13,FALSE),"")</f>
        <v/>
      </c>
      <c r="AD318" s="95" t="str">
        <f>IFERROR(VLOOKUP($A318,SETA!$A$2:$BB$840,AD$13,FALSE),"")</f>
        <v/>
      </c>
      <c r="AE318" s="95" t="str">
        <f>IFERROR(VLOOKUP($A318,SETA!$A$2:$BB$840,AE$13,FALSE),"")</f>
        <v/>
      </c>
      <c r="AF318" s="81" t="str">
        <f>IFERROR(VLOOKUP($A318,SETA!$A$2:$BB$840,AF$13,FALSE),"")</f>
        <v/>
      </c>
      <c r="AG318" s="81" t="str">
        <f>IFERROR(VLOOKUP($A318,SETA!$A$2:$BB$840,AG$13,FALSE),"")</f>
        <v/>
      </c>
      <c r="AH318" s="81" t="str">
        <f>IFERROR(VLOOKUP($A318,SETA!$A$2:$BB$840,AH$13,FALSE),"")</f>
        <v/>
      </c>
      <c r="AI318" s="81" t="str">
        <f>IFERROR(VLOOKUP($A318,SETA!$A$2:$BB$840,AI$13,FALSE),"")</f>
        <v/>
      </c>
      <c r="AJ318" s="81" t="str">
        <f>IFERROR(VLOOKUP($A318,SETA!$A$2:$BB$840,AJ$13,FALSE),"")</f>
        <v/>
      </c>
      <c r="AK318" s="81" t="str">
        <f>IFERROR(VLOOKUP($A318,SETA!$A$2:$BB$840,AK$13,FALSE),"")</f>
        <v/>
      </c>
      <c r="AL318" s="81" t="str">
        <f>IFERROR(VLOOKUP($A318,SETA!$A$2:$BB$840,AL$13,FALSE),"")</f>
        <v/>
      </c>
      <c r="AM318" s="81" t="str">
        <f>IFERROR(VLOOKUP($A318,SETA!$A$2:$BB$840,AM$13,FALSE),"")</f>
        <v/>
      </c>
      <c r="AN318" s="81" t="str">
        <f>IFERROR(VLOOKUP($A318,SETA!$A$2:$BB$840,AN$13,FALSE),"")</f>
        <v/>
      </c>
      <c r="AO318" s="81" t="str">
        <f>IFERROR(VLOOKUP($A318,SETA!$A$2:$BB$840,AO$13,FALSE),"")</f>
        <v/>
      </c>
      <c r="AP318" s="81" t="str">
        <f>IFERROR(VLOOKUP($A318,SETA!$A$2:$BB$840,AP$13,FALSE),"")</f>
        <v/>
      </c>
      <c r="AQ318" s="81" t="str">
        <f>IFERROR(VLOOKUP($A318,SETA!$A$2:$BB$840,AQ$13,FALSE),"")</f>
        <v/>
      </c>
      <c r="AR318" s="82" t="str">
        <f>IFERROR(VLOOKUP($A318,SETA!$A$2:$BB$840,AR$13,FALSE),"")</f>
        <v/>
      </c>
      <c r="AS318" s="81" t="str">
        <f>IFERROR(VLOOKUP($A318,SETA!$A$2:$BB$840,AS$13,FALSE),"")</f>
        <v/>
      </c>
    </row>
    <row r="319" spans="2:45" x14ac:dyDescent="0.25">
      <c r="B319" s="81" t="str">
        <f>IFERROR(VLOOKUP($A319,SETA!$A$2:$BB$840,B$13,FALSE),"")</f>
        <v/>
      </c>
      <c r="C319" s="81" t="str">
        <f>IFERROR(VLOOKUP($A319,SETA!$A$2:$BB$840,C$13,FALSE),"")</f>
        <v/>
      </c>
      <c r="D319" s="81" t="str">
        <f>IFERROR(VLOOKUP($A319,SETA!$A$2:$BB$840,D$13,FALSE),"")</f>
        <v/>
      </c>
      <c r="E319" s="131"/>
      <c r="F319" s="132"/>
      <c r="G319" s="132"/>
      <c r="H319" s="133"/>
      <c r="I319" s="133"/>
      <c r="J319" s="118"/>
      <c r="K319" s="121"/>
      <c r="L319" s="122"/>
      <c r="M319" s="122"/>
      <c r="N319" s="67"/>
      <c r="O319" s="67"/>
      <c r="P319" s="117"/>
      <c r="Q319" s="99" t="str">
        <f t="shared" si="75"/>
        <v/>
      </c>
      <c r="R319" s="100" t="str">
        <f t="shared" si="76"/>
        <v/>
      </c>
      <c r="S319" s="100" t="str">
        <f t="shared" si="77"/>
        <v/>
      </c>
      <c r="T319" s="100" t="str">
        <f t="shared" si="78"/>
        <v/>
      </c>
      <c r="U319" s="100" t="str">
        <f t="shared" si="79"/>
        <v/>
      </c>
      <c r="V319" s="101" t="str">
        <f t="shared" si="80"/>
        <v/>
      </c>
      <c r="W319" s="95" t="str">
        <f t="shared" si="69"/>
        <v/>
      </c>
      <c r="X319" s="95" t="str">
        <f t="shared" si="70"/>
        <v/>
      </c>
      <c r="Y319" s="95" t="str">
        <f t="shared" si="71"/>
        <v/>
      </c>
      <c r="Z319" s="95" t="str">
        <f t="shared" si="72"/>
        <v/>
      </c>
      <c r="AA319" s="95" t="str">
        <f t="shared" si="73"/>
        <v/>
      </c>
      <c r="AB319" s="95" t="str">
        <f t="shared" si="74"/>
        <v/>
      </c>
      <c r="AC319" s="95" t="str">
        <f>IFERROR(VLOOKUP($A319,SETA!$A$2:$BB$840,AC$13,FALSE),"")</f>
        <v/>
      </c>
      <c r="AD319" s="95" t="str">
        <f>IFERROR(VLOOKUP($A319,SETA!$A$2:$BB$840,AD$13,FALSE),"")</f>
        <v/>
      </c>
      <c r="AE319" s="95" t="str">
        <f>IFERROR(VLOOKUP($A319,SETA!$A$2:$BB$840,AE$13,FALSE),"")</f>
        <v/>
      </c>
      <c r="AF319" s="81" t="str">
        <f>IFERROR(VLOOKUP($A319,SETA!$A$2:$BB$840,AF$13,FALSE),"")</f>
        <v/>
      </c>
      <c r="AG319" s="81" t="str">
        <f>IFERROR(VLOOKUP($A319,SETA!$A$2:$BB$840,AG$13,FALSE),"")</f>
        <v/>
      </c>
      <c r="AH319" s="81" t="str">
        <f>IFERROR(VLOOKUP($A319,SETA!$A$2:$BB$840,AH$13,FALSE),"")</f>
        <v/>
      </c>
      <c r="AI319" s="81" t="str">
        <f>IFERROR(VLOOKUP($A319,SETA!$A$2:$BB$840,AI$13,FALSE),"")</f>
        <v/>
      </c>
      <c r="AJ319" s="81" t="str">
        <f>IFERROR(VLOOKUP($A319,SETA!$A$2:$BB$840,AJ$13,FALSE),"")</f>
        <v/>
      </c>
      <c r="AK319" s="81" t="str">
        <f>IFERROR(VLOOKUP($A319,SETA!$A$2:$BB$840,AK$13,FALSE),"")</f>
        <v/>
      </c>
      <c r="AL319" s="81" t="str">
        <f>IFERROR(VLOOKUP($A319,SETA!$A$2:$BB$840,AL$13,FALSE),"")</f>
        <v/>
      </c>
      <c r="AM319" s="81" t="str">
        <f>IFERROR(VLOOKUP($A319,SETA!$A$2:$BB$840,AM$13,FALSE),"")</f>
        <v/>
      </c>
      <c r="AN319" s="81" t="str">
        <f>IFERROR(VLOOKUP($A319,SETA!$A$2:$BB$840,AN$13,FALSE),"")</f>
        <v/>
      </c>
      <c r="AO319" s="81" t="str">
        <f>IFERROR(VLOOKUP($A319,SETA!$A$2:$BB$840,AO$13,FALSE),"")</f>
        <v/>
      </c>
      <c r="AP319" s="81" t="str">
        <f>IFERROR(VLOOKUP($A319,SETA!$A$2:$BB$840,AP$13,FALSE),"")</f>
        <v/>
      </c>
      <c r="AQ319" s="81" t="str">
        <f>IFERROR(VLOOKUP($A319,SETA!$A$2:$BB$840,AQ$13,FALSE),"")</f>
        <v/>
      </c>
      <c r="AR319" s="82" t="str">
        <f>IFERROR(VLOOKUP($A319,SETA!$A$2:$BB$840,AR$13,FALSE),"")</f>
        <v/>
      </c>
      <c r="AS319" s="81" t="str">
        <f>IFERROR(VLOOKUP($A319,SETA!$A$2:$BB$840,AS$13,FALSE),"")</f>
        <v/>
      </c>
    </row>
    <row r="320" spans="2:45" x14ac:dyDescent="0.25">
      <c r="B320" s="81" t="str">
        <f>IFERROR(VLOOKUP($A320,SETA!$A$2:$BB$840,B$13,FALSE),"")</f>
        <v/>
      </c>
      <c r="C320" s="81" t="str">
        <f>IFERROR(VLOOKUP($A320,SETA!$A$2:$BB$840,C$13,FALSE),"")</f>
        <v/>
      </c>
      <c r="D320" s="81" t="str">
        <f>IFERROR(VLOOKUP($A320,SETA!$A$2:$BB$840,D$13,FALSE),"")</f>
        <v/>
      </c>
      <c r="E320" s="131"/>
      <c r="F320" s="132"/>
      <c r="G320" s="132"/>
      <c r="H320" s="133"/>
      <c r="I320" s="133"/>
      <c r="J320" s="118"/>
      <c r="K320" s="121"/>
      <c r="L320" s="122"/>
      <c r="M320" s="122"/>
      <c r="N320" s="67"/>
      <c r="O320" s="67"/>
      <c r="P320" s="117"/>
      <c r="Q320" s="99" t="str">
        <f t="shared" si="75"/>
        <v/>
      </c>
      <c r="R320" s="100" t="str">
        <f t="shared" si="76"/>
        <v/>
      </c>
      <c r="S320" s="100" t="str">
        <f t="shared" si="77"/>
        <v/>
      </c>
      <c r="T320" s="100" t="str">
        <f t="shared" si="78"/>
        <v/>
      </c>
      <c r="U320" s="100" t="str">
        <f t="shared" si="79"/>
        <v/>
      </c>
      <c r="V320" s="101" t="str">
        <f t="shared" si="80"/>
        <v/>
      </c>
      <c r="W320" s="95" t="str">
        <f t="shared" si="69"/>
        <v/>
      </c>
      <c r="X320" s="95" t="str">
        <f t="shared" si="70"/>
        <v/>
      </c>
      <c r="Y320" s="95" t="str">
        <f t="shared" si="71"/>
        <v/>
      </c>
      <c r="Z320" s="95" t="str">
        <f t="shared" si="72"/>
        <v/>
      </c>
      <c r="AA320" s="95" t="str">
        <f t="shared" si="73"/>
        <v/>
      </c>
      <c r="AB320" s="95" t="str">
        <f t="shared" si="74"/>
        <v/>
      </c>
      <c r="AC320" s="95" t="str">
        <f>IFERROR(VLOOKUP($A320,SETA!$A$2:$BB$840,AC$13,FALSE),"")</f>
        <v/>
      </c>
      <c r="AD320" s="95" t="str">
        <f>IFERROR(VLOOKUP($A320,SETA!$A$2:$BB$840,AD$13,FALSE),"")</f>
        <v/>
      </c>
      <c r="AE320" s="95" t="str">
        <f>IFERROR(VLOOKUP($A320,SETA!$A$2:$BB$840,AE$13,FALSE),"")</f>
        <v/>
      </c>
      <c r="AF320" s="81" t="str">
        <f>IFERROR(VLOOKUP($A320,SETA!$A$2:$BB$840,AF$13,FALSE),"")</f>
        <v/>
      </c>
      <c r="AG320" s="81" t="str">
        <f>IFERROR(VLOOKUP($A320,SETA!$A$2:$BB$840,AG$13,FALSE),"")</f>
        <v/>
      </c>
      <c r="AH320" s="81" t="str">
        <f>IFERROR(VLOOKUP($A320,SETA!$A$2:$BB$840,AH$13,FALSE),"")</f>
        <v/>
      </c>
      <c r="AI320" s="81" t="str">
        <f>IFERROR(VLOOKUP($A320,SETA!$A$2:$BB$840,AI$13,FALSE),"")</f>
        <v/>
      </c>
      <c r="AJ320" s="81" t="str">
        <f>IFERROR(VLOOKUP($A320,SETA!$A$2:$BB$840,AJ$13,FALSE),"")</f>
        <v/>
      </c>
      <c r="AK320" s="81" t="str">
        <f>IFERROR(VLOOKUP($A320,SETA!$A$2:$BB$840,AK$13,FALSE),"")</f>
        <v/>
      </c>
      <c r="AL320" s="81" t="str">
        <f>IFERROR(VLOOKUP($A320,SETA!$A$2:$BB$840,AL$13,FALSE),"")</f>
        <v/>
      </c>
      <c r="AM320" s="81" t="str">
        <f>IFERROR(VLOOKUP($A320,SETA!$A$2:$BB$840,AM$13,FALSE),"")</f>
        <v/>
      </c>
      <c r="AN320" s="81" t="str">
        <f>IFERROR(VLOOKUP($A320,SETA!$A$2:$BB$840,AN$13,FALSE),"")</f>
        <v/>
      </c>
      <c r="AO320" s="81" t="str">
        <f>IFERROR(VLOOKUP($A320,SETA!$A$2:$BB$840,AO$13,FALSE),"")</f>
        <v/>
      </c>
      <c r="AP320" s="81" t="str">
        <f>IFERROR(VLOOKUP($A320,SETA!$A$2:$BB$840,AP$13,FALSE),"")</f>
        <v/>
      </c>
      <c r="AQ320" s="81" t="str">
        <f>IFERROR(VLOOKUP($A320,SETA!$A$2:$BB$840,AQ$13,FALSE),"")</f>
        <v/>
      </c>
      <c r="AR320" s="82" t="str">
        <f>IFERROR(VLOOKUP($A320,SETA!$A$2:$BB$840,AR$13,FALSE),"")</f>
        <v/>
      </c>
      <c r="AS320" s="81" t="str">
        <f>IFERROR(VLOOKUP($A320,SETA!$A$2:$BB$840,AS$13,FALSE),"")</f>
        <v/>
      </c>
    </row>
    <row r="321" spans="2:45" x14ac:dyDescent="0.25">
      <c r="B321" s="81" t="str">
        <f>IFERROR(VLOOKUP($A321,SETA!$A$2:$BB$840,B$13,FALSE),"")</f>
        <v/>
      </c>
      <c r="C321" s="81" t="str">
        <f>IFERROR(VLOOKUP($A321,SETA!$A$2:$BB$840,C$13,FALSE),"")</f>
        <v/>
      </c>
      <c r="D321" s="81" t="str">
        <f>IFERROR(VLOOKUP($A321,SETA!$A$2:$BB$840,D$13,FALSE),"")</f>
        <v/>
      </c>
      <c r="E321" s="131"/>
      <c r="F321" s="132"/>
      <c r="G321" s="132"/>
      <c r="H321" s="133"/>
      <c r="I321" s="133"/>
      <c r="J321" s="118"/>
      <c r="K321" s="121"/>
      <c r="L321" s="122"/>
      <c r="M321" s="122"/>
      <c r="N321" s="67"/>
      <c r="O321" s="67"/>
      <c r="P321" s="117"/>
      <c r="Q321" s="99" t="str">
        <f t="shared" si="75"/>
        <v/>
      </c>
      <c r="R321" s="100" t="str">
        <f t="shared" si="76"/>
        <v/>
      </c>
      <c r="S321" s="100" t="str">
        <f t="shared" si="77"/>
        <v/>
      </c>
      <c r="T321" s="100" t="str">
        <f t="shared" si="78"/>
        <v/>
      </c>
      <c r="U321" s="100" t="str">
        <f t="shared" si="79"/>
        <v/>
      </c>
      <c r="V321" s="101" t="str">
        <f t="shared" si="80"/>
        <v/>
      </c>
      <c r="W321" s="95" t="str">
        <f t="shared" si="69"/>
        <v/>
      </c>
      <c r="X321" s="95" t="str">
        <f t="shared" si="70"/>
        <v/>
      </c>
      <c r="Y321" s="95" t="str">
        <f t="shared" si="71"/>
        <v/>
      </c>
      <c r="Z321" s="95" t="str">
        <f t="shared" si="72"/>
        <v/>
      </c>
      <c r="AA321" s="95" t="str">
        <f t="shared" si="73"/>
        <v/>
      </c>
      <c r="AB321" s="95" t="str">
        <f t="shared" si="74"/>
        <v/>
      </c>
      <c r="AC321" s="95" t="str">
        <f>IFERROR(VLOOKUP($A321,SETA!$A$2:$BB$840,AC$13,FALSE),"")</f>
        <v/>
      </c>
      <c r="AD321" s="95" t="str">
        <f>IFERROR(VLOOKUP($A321,SETA!$A$2:$BB$840,AD$13,FALSE),"")</f>
        <v/>
      </c>
      <c r="AE321" s="95" t="str">
        <f>IFERROR(VLOOKUP($A321,SETA!$A$2:$BB$840,AE$13,FALSE),"")</f>
        <v/>
      </c>
      <c r="AF321" s="81" t="str">
        <f>IFERROR(VLOOKUP($A321,SETA!$A$2:$BB$840,AF$13,FALSE),"")</f>
        <v/>
      </c>
      <c r="AG321" s="81" t="str">
        <f>IFERROR(VLOOKUP($A321,SETA!$A$2:$BB$840,AG$13,FALSE),"")</f>
        <v/>
      </c>
      <c r="AH321" s="81" t="str">
        <f>IFERROR(VLOOKUP($A321,SETA!$A$2:$BB$840,AH$13,FALSE),"")</f>
        <v/>
      </c>
      <c r="AI321" s="81" t="str">
        <f>IFERROR(VLOOKUP($A321,SETA!$A$2:$BB$840,AI$13,FALSE),"")</f>
        <v/>
      </c>
      <c r="AJ321" s="81" t="str">
        <f>IFERROR(VLOOKUP($A321,SETA!$A$2:$BB$840,AJ$13,FALSE),"")</f>
        <v/>
      </c>
      <c r="AK321" s="81" t="str">
        <f>IFERROR(VLOOKUP($A321,SETA!$A$2:$BB$840,AK$13,FALSE),"")</f>
        <v/>
      </c>
      <c r="AL321" s="81" t="str">
        <f>IFERROR(VLOOKUP($A321,SETA!$A$2:$BB$840,AL$13,FALSE),"")</f>
        <v/>
      </c>
      <c r="AM321" s="81" t="str">
        <f>IFERROR(VLOOKUP($A321,SETA!$A$2:$BB$840,AM$13,FALSE),"")</f>
        <v/>
      </c>
      <c r="AN321" s="81" t="str">
        <f>IFERROR(VLOOKUP($A321,SETA!$A$2:$BB$840,AN$13,FALSE),"")</f>
        <v/>
      </c>
      <c r="AO321" s="81" t="str">
        <f>IFERROR(VLOOKUP($A321,SETA!$A$2:$BB$840,AO$13,FALSE),"")</f>
        <v/>
      </c>
      <c r="AP321" s="81" t="str">
        <f>IFERROR(VLOOKUP($A321,SETA!$A$2:$BB$840,AP$13,FALSE),"")</f>
        <v/>
      </c>
      <c r="AQ321" s="81" t="str">
        <f>IFERROR(VLOOKUP($A321,SETA!$A$2:$BB$840,AQ$13,FALSE),"")</f>
        <v/>
      </c>
      <c r="AR321" s="82" t="str">
        <f>IFERROR(VLOOKUP($A321,SETA!$A$2:$BB$840,AR$13,FALSE),"")</f>
        <v/>
      </c>
      <c r="AS321" s="81" t="str">
        <f>IFERROR(VLOOKUP($A321,SETA!$A$2:$BB$840,AS$13,FALSE),"")</f>
        <v/>
      </c>
    </row>
    <row r="322" spans="2:45" x14ac:dyDescent="0.25">
      <c r="B322" s="81" t="str">
        <f>IFERROR(VLOOKUP($A322,SETA!$A$2:$BB$840,B$13,FALSE),"")</f>
        <v/>
      </c>
      <c r="C322" s="81" t="str">
        <f>IFERROR(VLOOKUP($A322,SETA!$A$2:$BB$840,C$13,FALSE),"")</f>
        <v/>
      </c>
      <c r="D322" s="81" t="str">
        <f>IFERROR(VLOOKUP($A322,SETA!$A$2:$BB$840,D$13,FALSE),"")</f>
        <v/>
      </c>
      <c r="E322" s="131"/>
      <c r="F322" s="132"/>
      <c r="G322" s="132"/>
      <c r="H322" s="133"/>
      <c r="I322" s="133"/>
      <c r="J322" s="118"/>
      <c r="K322" s="121"/>
      <c r="L322" s="122"/>
      <c r="M322" s="122"/>
      <c r="N322" s="67"/>
      <c r="O322" s="67"/>
      <c r="P322" s="117"/>
      <c r="Q322" s="99" t="str">
        <f t="shared" si="75"/>
        <v/>
      </c>
      <c r="R322" s="100" t="str">
        <f t="shared" si="76"/>
        <v/>
      </c>
      <c r="S322" s="100" t="str">
        <f t="shared" si="77"/>
        <v/>
      </c>
      <c r="T322" s="100" t="str">
        <f t="shared" si="78"/>
        <v/>
      </c>
      <c r="U322" s="100" t="str">
        <f t="shared" si="79"/>
        <v/>
      </c>
      <c r="V322" s="101" t="str">
        <f t="shared" si="80"/>
        <v/>
      </c>
      <c r="W322" s="95" t="str">
        <f t="shared" si="69"/>
        <v/>
      </c>
      <c r="X322" s="95" t="str">
        <f t="shared" si="70"/>
        <v/>
      </c>
      <c r="Y322" s="95" t="str">
        <f t="shared" si="71"/>
        <v/>
      </c>
      <c r="Z322" s="95" t="str">
        <f t="shared" si="72"/>
        <v/>
      </c>
      <c r="AA322" s="95" t="str">
        <f t="shared" si="73"/>
        <v/>
      </c>
      <c r="AB322" s="95" t="str">
        <f t="shared" si="74"/>
        <v/>
      </c>
      <c r="AC322" s="95" t="str">
        <f>IFERROR(VLOOKUP($A322,SETA!$A$2:$BB$840,AC$13,FALSE),"")</f>
        <v/>
      </c>
      <c r="AD322" s="95" t="str">
        <f>IFERROR(VLOOKUP($A322,SETA!$A$2:$BB$840,AD$13,FALSE),"")</f>
        <v/>
      </c>
      <c r="AE322" s="95" t="str">
        <f>IFERROR(VLOOKUP($A322,SETA!$A$2:$BB$840,AE$13,FALSE),"")</f>
        <v/>
      </c>
      <c r="AF322" s="81" t="str">
        <f>IFERROR(VLOOKUP($A322,SETA!$A$2:$BB$840,AF$13,FALSE),"")</f>
        <v/>
      </c>
      <c r="AG322" s="81" t="str">
        <f>IFERROR(VLOOKUP($A322,SETA!$A$2:$BB$840,AG$13,FALSE),"")</f>
        <v/>
      </c>
      <c r="AH322" s="81" t="str">
        <f>IFERROR(VLOOKUP($A322,SETA!$A$2:$BB$840,AH$13,FALSE),"")</f>
        <v/>
      </c>
      <c r="AI322" s="81" t="str">
        <f>IFERROR(VLOOKUP($A322,SETA!$A$2:$BB$840,AI$13,FALSE),"")</f>
        <v/>
      </c>
      <c r="AJ322" s="81" t="str">
        <f>IFERROR(VLOOKUP($A322,SETA!$A$2:$BB$840,AJ$13,FALSE),"")</f>
        <v/>
      </c>
      <c r="AK322" s="81" t="str">
        <f>IFERROR(VLOOKUP($A322,SETA!$A$2:$BB$840,AK$13,FALSE),"")</f>
        <v/>
      </c>
      <c r="AL322" s="81" t="str">
        <f>IFERROR(VLOOKUP($A322,SETA!$A$2:$BB$840,AL$13,FALSE),"")</f>
        <v/>
      </c>
      <c r="AM322" s="81" t="str">
        <f>IFERROR(VLOOKUP($A322,SETA!$A$2:$BB$840,AM$13,FALSE),"")</f>
        <v/>
      </c>
      <c r="AN322" s="81" t="str">
        <f>IFERROR(VLOOKUP($A322,SETA!$A$2:$BB$840,AN$13,FALSE),"")</f>
        <v/>
      </c>
      <c r="AO322" s="81" t="str">
        <f>IFERROR(VLOOKUP($A322,SETA!$A$2:$BB$840,AO$13,FALSE),"")</f>
        <v/>
      </c>
      <c r="AP322" s="81" t="str">
        <f>IFERROR(VLOOKUP($A322,SETA!$A$2:$BB$840,AP$13,FALSE),"")</f>
        <v/>
      </c>
      <c r="AQ322" s="81" t="str">
        <f>IFERROR(VLOOKUP($A322,SETA!$A$2:$BB$840,AQ$13,FALSE),"")</f>
        <v/>
      </c>
      <c r="AR322" s="82" t="str">
        <f>IFERROR(VLOOKUP($A322,SETA!$A$2:$BB$840,AR$13,FALSE),"")</f>
        <v/>
      </c>
      <c r="AS322" s="81" t="str">
        <f>IFERROR(VLOOKUP($A322,SETA!$A$2:$BB$840,AS$13,FALSE),"")</f>
        <v/>
      </c>
    </row>
    <row r="323" spans="2:45" x14ac:dyDescent="0.25">
      <c r="B323" s="81" t="str">
        <f>IFERROR(VLOOKUP($A323,SETA!$A$2:$BB$840,B$13,FALSE),"")</f>
        <v/>
      </c>
      <c r="C323" s="81" t="str">
        <f>IFERROR(VLOOKUP($A323,SETA!$A$2:$BB$840,C$13,FALSE),"")</f>
        <v/>
      </c>
      <c r="D323" s="81" t="str">
        <f>IFERROR(VLOOKUP($A323,SETA!$A$2:$BB$840,D$13,FALSE),"")</f>
        <v/>
      </c>
      <c r="E323" s="131"/>
      <c r="F323" s="132"/>
      <c r="G323" s="132"/>
      <c r="H323" s="133"/>
      <c r="I323" s="133"/>
      <c r="J323" s="118"/>
      <c r="K323" s="121"/>
      <c r="L323" s="122"/>
      <c r="M323" s="122"/>
      <c r="N323" s="67"/>
      <c r="O323" s="67"/>
      <c r="P323" s="117"/>
      <c r="Q323" s="99" t="str">
        <f t="shared" si="75"/>
        <v/>
      </c>
      <c r="R323" s="100" t="str">
        <f t="shared" si="76"/>
        <v/>
      </c>
      <c r="S323" s="100" t="str">
        <f t="shared" si="77"/>
        <v/>
      </c>
      <c r="T323" s="100" t="str">
        <f t="shared" si="78"/>
        <v/>
      </c>
      <c r="U323" s="100" t="str">
        <f t="shared" si="79"/>
        <v/>
      </c>
      <c r="V323" s="101" t="str">
        <f t="shared" si="80"/>
        <v/>
      </c>
      <c r="W323" s="95" t="str">
        <f t="shared" si="69"/>
        <v/>
      </c>
      <c r="X323" s="95" t="str">
        <f t="shared" si="70"/>
        <v/>
      </c>
      <c r="Y323" s="95" t="str">
        <f t="shared" si="71"/>
        <v/>
      </c>
      <c r="Z323" s="95" t="str">
        <f t="shared" si="72"/>
        <v/>
      </c>
      <c r="AA323" s="95" t="str">
        <f t="shared" si="73"/>
        <v/>
      </c>
      <c r="AB323" s="95" t="str">
        <f t="shared" si="74"/>
        <v/>
      </c>
      <c r="AC323" s="95" t="str">
        <f>IFERROR(VLOOKUP($A323,SETA!$A$2:$BB$840,AC$13,FALSE),"")</f>
        <v/>
      </c>
      <c r="AD323" s="95" t="str">
        <f>IFERROR(VLOOKUP($A323,SETA!$A$2:$BB$840,AD$13,FALSE),"")</f>
        <v/>
      </c>
      <c r="AE323" s="95" t="str">
        <f>IFERROR(VLOOKUP($A323,SETA!$A$2:$BB$840,AE$13,FALSE),"")</f>
        <v/>
      </c>
      <c r="AF323" s="81" t="str">
        <f>IFERROR(VLOOKUP($A323,SETA!$A$2:$BB$840,AF$13,FALSE),"")</f>
        <v/>
      </c>
      <c r="AG323" s="81" t="str">
        <f>IFERROR(VLOOKUP($A323,SETA!$A$2:$BB$840,AG$13,FALSE),"")</f>
        <v/>
      </c>
      <c r="AH323" s="81" t="str">
        <f>IFERROR(VLOOKUP($A323,SETA!$A$2:$BB$840,AH$13,FALSE),"")</f>
        <v/>
      </c>
      <c r="AI323" s="81" t="str">
        <f>IFERROR(VLOOKUP($A323,SETA!$A$2:$BB$840,AI$13,FALSE),"")</f>
        <v/>
      </c>
      <c r="AJ323" s="81" t="str">
        <f>IFERROR(VLOOKUP($A323,SETA!$A$2:$BB$840,AJ$13,FALSE),"")</f>
        <v/>
      </c>
      <c r="AK323" s="81" t="str">
        <f>IFERROR(VLOOKUP($A323,SETA!$A$2:$BB$840,AK$13,FALSE),"")</f>
        <v/>
      </c>
      <c r="AL323" s="81" t="str">
        <f>IFERROR(VLOOKUP($A323,SETA!$A$2:$BB$840,AL$13,FALSE),"")</f>
        <v/>
      </c>
      <c r="AM323" s="81" t="str">
        <f>IFERROR(VLOOKUP($A323,SETA!$A$2:$BB$840,AM$13,FALSE),"")</f>
        <v/>
      </c>
      <c r="AN323" s="81" t="str">
        <f>IFERROR(VLOOKUP($A323,SETA!$A$2:$BB$840,AN$13,FALSE),"")</f>
        <v/>
      </c>
      <c r="AO323" s="81" t="str">
        <f>IFERROR(VLOOKUP($A323,SETA!$A$2:$BB$840,AO$13,FALSE),"")</f>
        <v/>
      </c>
      <c r="AP323" s="81" t="str">
        <f>IFERROR(VLOOKUP($A323,SETA!$A$2:$BB$840,AP$13,FALSE),"")</f>
        <v/>
      </c>
      <c r="AQ323" s="81" t="str">
        <f>IFERROR(VLOOKUP($A323,SETA!$A$2:$BB$840,AQ$13,FALSE),"")</f>
        <v/>
      </c>
      <c r="AR323" s="82" t="str">
        <f>IFERROR(VLOOKUP($A323,SETA!$A$2:$BB$840,AR$13,FALSE),"")</f>
        <v/>
      </c>
      <c r="AS323" s="81" t="str">
        <f>IFERROR(VLOOKUP($A323,SETA!$A$2:$BB$840,AS$13,FALSE),"")</f>
        <v/>
      </c>
    </row>
    <row r="324" spans="2:45" x14ac:dyDescent="0.25">
      <c r="B324" s="81" t="str">
        <f>IFERROR(VLOOKUP($A324,SETA!$A$2:$BB$840,B$13,FALSE),"")</f>
        <v/>
      </c>
      <c r="C324" s="81" t="str">
        <f>IFERROR(VLOOKUP($A324,SETA!$A$2:$BB$840,C$13,FALSE),"")</f>
        <v/>
      </c>
      <c r="D324" s="81" t="str">
        <f>IFERROR(VLOOKUP($A324,SETA!$A$2:$BB$840,D$13,FALSE),"")</f>
        <v/>
      </c>
      <c r="E324" s="131"/>
      <c r="F324" s="132"/>
      <c r="G324" s="132"/>
      <c r="H324" s="133"/>
      <c r="I324" s="133"/>
      <c r="J324" s="118"/>
      <c r="K324" s="121"/>
      <c r="L324" s="122"/>
      <c r="M324" s="122"/>
      <c r="N324" s="67"/>
      <c r="O324" s="67"/>
      <c r="P324" s="117"/>
      <c r="Q324" s="99" t="str">
        <f t="shared" si="75"/>
        <v/>
      </c>
      <c r="R324" s="100" t="str">
        <f t="shared" si="76"/>
        <v/>
      </c>
      <c r="S324" s="100" t="str">
        <f t="shared" si="77"/>
        <v/>
      </c>
      <c r="T324" s="100" t="str">
        <f t="shared" si="78"/>
        <v/>
      </c>
      <c r="U324" s="100" t="str">
        <f t="shared" si="79"/>
        <v/>
      </c>
      <c r="V324" s="101" t="str">
        <f t="shared" si="80"/>
        <v/>
      </c>
      <c r="W324" s="95" t="str">
        <f t="shared" si="69"/>
        <v/>
      </c>
      <c r="X324" s="95" t="str">
        <f t="shared" si="70"/>
        <v/>
      </c>
      <c r="Y324" s="95" t="str">
        <f t="shared" si="71"/>
        <v/>
      </c>
      <c r="Z324" s="95" t="str">
        <f t="shared" si="72"/>
        <v/>
      </c>
      <c r="AA324" s="95" t="str">
        <f t="shared" si="73"/>
        <v/>
      </c>
      <c r="AB324" s="95" t="str">
        <f t="shared" si="74"/>
        <v/>
      </c>
      <c r="AC324" s="95" t="str">
        <f>IFERROR(VLOOKUP($A324,SETA!$A$2:$BB$840,AC$13,FALSE),"")</f>
        <v/>
      </c>
      <c r="AD324" s="95" t="str">
        <f>IFERROR(VLOOKUP($A324,SETA!$A$2:$BB$840,AD$13,FALSE),"")</f>
        <v/>
      </c>
      <c r="AE324" s="95" t="str">
        <f>IFERROR(VLOOKUP($A324,SETA!$A$2:$BB$840,AE$13,FALSE),"")</f>
        <v/>
      </c>
      <c r="AF324" s="81" t="str">
        <f>IFERROR(VLOOKUP($A324,SETA!$A$2:$BB$840,AF$13,FALSE),"")</f>
        <v/>
      </c>
      <c r="AG324" s="81" t="str">
        <f>IFERROR(VLOOKUP($A324,SETA!$A$2:$BB$840,AG$13,FALSE),"")</f>
        <v/>
      </c>
      <c r="AH324" s="81" t="str">
        <f>IFERROR(VLOOKUP($A324,SETA!$A$2:$BB$840,AH$13,FALSE),"")</f>
        <v/>
      </c>
      <c r="AI324" s="81" t="str">
        <f>IFERROR(VLOOKUP($A324,SETA!$A$2:$BB$840,AI$13,FALSE),"")</f>
        <v/>
      </c>
      <c r="AJ324" s="81" t="str">
        <f>IFERROR(VLOOKUP($A324,SETA!$A$2:$BB$840,AJ$13,FALSE),"")</f>
        <v/>
      </c>
      <c r="AK324" s="81" t="str">
        <f>IFERROR(VLOOKUP($A324,SETA!$A$2:$BB$840,AK$13,FALSE),"")</f>
        <v/>
      </c>
      <c r="AL324" s="81" t="str">
        <f>IFERROR(VLOOKUP($A324,SETA!$A$2:$BB$840,AL$13,FALSE),"")</f>
        <v/>
      </c>
      <c r="AM324" s="81" t="str">
        <f>IFERROR(VLOOKUP($A324,SETA!$A$2:$BB$840,AM$13,FALSE),"")</f>
        <v/>
      </c>
      <c r="AN324" s="81" t="str">
        <f>IFERROR(VLOOKUP($A324,SETA!$A$2:$BB$840,AN$13,FALSE),"")</f>
        <v/>
      </c>
      <c r="AO324" s="81" t="str">
        <f>IFERROR(VLOOKUP($A324,SETA!$A$2:$BB$840,AO$13,FALSE),"")</f>
        <v/>
      </c>
      <c r="AP324" s="81" t="str">
        <f>IFERROR(VLOOKUP($A324,SETA!$A$2:$BB$840,AP$13,FALSE),"")</f>
        <v/>
      </c>
      <c r="AQ324" s="81" t="str">
        <f>IFERROR(VLOOKUP($A324,SETA!$A$2:$BB$840,AQ$13,FALSE),"")</f>
        <v/>
      </c>
      <c r="AR324" s="82" t="str">
        <f>IFERROR(VLOOKUP($A324,SETA!$A$2:$BB$840,AR$13,FALSE),"")</f>
        <v/>
      </c>
      <c r="AS324" s="81" t="str">
        <f>IFERROR(VLOOKUP($A324,SETA!$A$2:$BB$840,AS$13,FALSE),"")</f>
        <v/>
      </c>
    </row>
    <row r="325" spans="2:45" x14ac:dyDescent="0.25">
      <c r="B325" s="81" t="str">
        <f>IFERROR(VLOOKUP($A325,SETA!$A$2:$BB$840,B$13,FALSE),"")</f>
        <v/>
      </c>
      <c r="C325" s="81" t="str">
        <f>IFERROR(VLOOKUP($A325,SETA!$A$2:$BB$840,C$13,FALSE),"")</f>
        <v/>
      </c>
      <c r="D325" s="81" t="str">
        <f>IFERROR(VLOOKUP($A325,SETA!$A$2:$BB$840,D$13,FALSE),"")</f>
        <v/>
      </c>
      <c r="E325" s="131"/>
      <c r="F325" s="132"/>
      <c r="G325" s="132"/>
      <c r="H325" s="133"/>
      <c r="I325" s="133"/>
      <c r="J325" s="118"/>
      <c r="K325" s="121"/>
      <c r="L325" s="122"/>
      <c r="M325" s="122"/>
      <c r="N325" s="67"/>
      <c r="O325" s="67"/>
      <c r="P325" s="117"/>
      <c r="Q325" s="99" t="str">
        <f t="shared" si="75"/>
        <v/>
      </c>
      <c r="R325" s="100" t="str">
        <f t="shared" si="76"/>
        <v/>
      </c>
      <c r="S325" s="100" t="str">
        <f t="shared" si="77"/>
        <v/>
      </c>
      <c r="T325" s="100" t="str">
        <f t="shared" si="78"/>
        <v/>
      </c>
      <c r="U325" s="100" t="str">
        <f t="shared" si="79"/>
        <v/>
      </c>
      <c r="V325" s="101" t="str">
        <f t="shared" si="80"/>
        <v/>
      </c>
      <c r="W325" s="95" t="str">
        <f t="shared" si="69"/>
        <v/>
      </c>
      <c r="X325" s="95" t="str">
        <f t="shared" si="70"/>
        <v/>
      </c>
      <c r="Y325" s="95" t="str">
        <f t="shared" si="71"/>
        <v/>
      </c>
      <c r="Z325" s="95" t="str">
        <f t="shared" si="72"/>
        <v/>
      </c>
      <c r="AA325" s="95" t="str">
        <f t="shared" si="73"/>
        <v/>
      </c>
      <c r="AB325" s="95" t="str">
        <f t="shared" si="74"/>
        <v/>
      </c>
      <c r="AC325" s="95" t="str">
        <f>IFERROR(VLOOKUP($A325,SETA!$A$2:$BB$840,AC$13,FALSE),"")</f>
        <v/>
      </c>
      <c r="AD325" s="95" t="str">
        <f>IFERROR(VLOOKUP($A325,SETA!$A$2:$BB$840,AD$13,FALSE),"")</f>
        <v/>
      </c>
      <c r="AE325" s="95" t="str">
        <f>IFERROR(VLOOKUP($A325,SETA!$A$2:$BB$840,AE$13,FALSE),"")</f>
        <v/>
      </c>
      <c r="AF325" s="81" t="str">
        <f>IFERROR(VLOOKUP($A325,SETA!$A$2:$BB$840,AF$13,FALSE),"")</f>
        <v/>
      </c>
      <c r="AG325" s="81" t="str">
        <f>IFERROR(VLOOKUP($A325,SETA!$A$2:$BB$840,AG$13,FALSE),"")</f>
        <v/>
      </c>
      <c r="AH325" s="81" t="str">
        <f>IFERROR(VLOOKUP($A325,SETA!$A$2:$BB$840,AH$13,FALSE),"")</f>
        <v/>
      </c>
      <c r="AI325" s="81" t="str">
        <f>IFERROR(VLOOKUP($A325,SETA!$A$2:$BB$840,AI$13,FALSE),"")</f>
        <v/>
      </c>
      <c r="AJ325" s="81" t="str">
        <f>IFERROR(VLOOKUP($A325,SETA!$A$2:$BB$840,AJ$13,FALSE),"")</f>
        <v/>
      </c>
      <c r="AK325" s="81" t="str">
        <f>IFERROR(VLOOKUP($A325,SETA!$A$2:$BB$840,AK$13,FALSE),"")</f>
        <v/>
      </c>
      <c r="AL325" s="81" t="str">
        <f>IFERROR(VLOOKUP($A325,SETA!$A$2:$BB$840,AL$13,FALSE),"")</f>
        <v/>
      </c>
      <c r="AM325" s="81" t="str">
        <f>IFERROR(VLOOKUP($A325,SETA!$A$2:$BB$840,AM$13,FALSE),"")</f>
        <v/>
      </c>
      <c r="AN325" s="81" t="str">
        <f>IFERROR(VLOOKUP($A325,SETA!$A$2:$BB$840,AN$13,FALSE),"")</f>
        <v/>
      </c>
      <c r="AO325" s="81" t="str">
        <f>IFERROR(VLOOKUP($A325,SETA!$A$2:$BB$840,AO$13,FALSE),"")</f>
        <v/>
      </c>
      <c r="AP325" s="81" t="str">
        <f>IFERROR(VLOOKUP($A325,SETA!$A$2:$BB$840,AP$13,FALSE),"")</f>
        <v/>
      </c>
      <c r="AQ325" s="81" t="str">
        <f>IFERROR(VLOOKUP($A325,SETA!$A$2:$BB$840,AQ$13,FALSE),"")</f>
        <v/>
      </c>
      <c r="AR325" s="82" t="str">
        <f>IFERROR(VLOOKUP($A325,SETA!$A$2:$BB$840,AR$13,FALSE),"")</f>
        <v/>
      </c>
      <c r="AS325" s="81" t="str">
        <f>IFERROR(VLOOKUP($A325,SETA!$A$2:$BB$840,AS$13,FALSE),"")</f>
        <v/>
      </c>
    </row>
    <row r="326" spans="2:45" x14ac:dyDescent="0.25">
      <c r="B326" s="81" t="str">
        <f>IFERROR(VLOOKUP($A326,SETA!$A$2:$BB$840,B$13,FALSE),"")</f>
        <v/>
      </c>
      <c r="C326" s="81" t="str">
        <f>IFERROR(VLOOKUP($A326,SETA!$A$2:$BB$840,C$13,FALSE),"")</f>
        <v/>
      </c>
      <c r="D326" s="81" t="str">
        <f>IFERROR(VLOOKUP($A326,SETA!$A$2:$BB$840,D$13,FALSE),"")</f>
        <v/>
      </c>
      <c r="E326" s="131"/>
      <c r="F326" s="132"/>
      <c r="G326" s="132"/>
      <c r="H326" s="133"/>
      <c r="I326" s="133"/>
      <c r="J326" s="118"/>
      <c r="K326" s="121"/>
      <c r="L326" s="122"/>
      <c r="M326" s="122"/>
      <c r="N326" s="67"/>
      <c r="O326" s="67"/>
      <c r="P326" s="117"/>
      <c r="Q326" s="99" t="str">
        <f t="shared" si="75"/>
        <v/>
      </c>
      <c r="R326" s="100" t="str">
        <f t="shared" si="76"/>
        <v/>
      </c>
      <c r="S326" s="100" t="str">
        <f t="shared" si="77"/>
        <v/>
      </c>
      <c r="T326" s="100" t="str">
        <f t="shared" si="78"/>
        <v/>
      </c>
      <c r="U326" s="100" t="str">
        <f t="shared" si="79"/>
        <v/>
      </c>
      <c r="V326" s="101" t="str">
        <f t="shared" si="80"/>
        <v/>
      </c>
      <c r="W326" s="95" t="str">
        <f t="shared" si="69"/>
        <v/>
      </c>
      <c r="X326" s="95" t="str">
        <f t="shared" si="70"/>
        <v/>
      </c>
      <c r="Y326" s="95" t="str">
        <f t="shared" si="71"/>
        <v/>
      </c>
      <c r="Z326" s="95" t="str">
        <f t="shared" si="72"/>
        <v/>
      </c>
      <c r="AA326" s="95" t="str">
        <f t="shared" si="73"/>
        <v/>
      </c>
      <c r="AB326" s="95" t="str">
        <f t="shared" si="74"/>
        <v/>
      </c>
      <c r="AC326" s="95" t="str">
        <f>IFERROR(VLOOKUP($A326,SETA!$A$2:$BB$840,AC$13,FALSE),"")</f>
        <v/>
      </c>
      <c r="AD326" s="95" t="str">
        <f>IFERROR(VLOOKUP($A326,SETA!$A$2:$BB$840,AD$13,FALSE),"")</f>
        <v/>
      </c>
      <c r="AE326" s="95" t="str">
        <f>IFERROR(VLOOKUP($A326,SETA!$A$2:$BB$840,AE$13,FALSE),"")</f>
        <v/>
      </c>
      <c r="AF326" s="81" t="str">
        <f>IFERROR(VLOOKUP($A326,SETA!$A$2:$BB$840,AF$13,FALSE),"")</f>
        <v/>
      </c>
      <c r="AG326" s="81" t="str">
        <f>IFERROR(VLOOKUP($A326,SETA!$A$2:$BB$840,AG$13,FALSE),"")</f>
        <v/>
      </c>
      <c r="AH326" s="81" t="str">
        <f>IFERROR(VLOOKUP($A326,SETA!$A$2:$BB$840,AH$13,FALSE),"")</f>
        <v/>
      </c>
      <c r="AI326" s="81" t="str">
        <f>IFERROR(VLOOKUP($A326,SETA!$A$2:$BB$840,AI$13,FALSE),"")</f>
        <v/>
      </c>
      <c r="AJ326" s="81" t="str">
        <f>IFERROR(VLOOKUP($A326,SETA!$A$2:$BB$840,AJ$13,FALSE),"")</f>
        <v/>
      </c>
      <c r="AK326" s="81" t="str">
        <f>IFERROR(VLOOKUP($A326,SETA!$A$2:$BB$840,AK$13,FALSE),"")</f>
        <v/>
      </c>
      <c r="AL326" s="81" t="str">
        <f>IFERROR(VLOOKUP($A326,SETA!$A$2:$BB$840,AL$13,FALSE),"")</f>
        <v/>
      </c>
      <c r="AM326" s="81" t="str">
        <f>IFERROR(VLOOKUP($A326,SETA!$A$2:$BB$840,AM$13,FALSE),"")</f>
        <v/>
      </c>
      <c r="AN326" s="81" t="str">
        <f>IFERROR(VLOOKUP($A326,SETA!$A$2:$BB$840,AN$13,FALSE),"")</f>
        <v/>
      </c>
      <c r="AO326" s="81" t="str">
        <f>IFERROR(VLOOKUP($A326,SETA!$A$2:$BB$840,AO$13,FALSE),"")</f>
        <v/>
      </c>
      <c r="AP326" s="81" t="str">
        <f>IFERROR(VLOOKUP($A326,SETA!$A$2:$BB$840,AP$13,FALSE),"")</f>
        <v/>
      </c>
      <c r="AQ326" s="81" t="str">
        <f>IFERROR(VLOOKUP($A326,SETA!$A$2:$BB$840,AQ$13,FALSE),"")</f>
        <v/>
      </c>
      <c r="AR326" s="82" t="str">
        <f>IFERROR(VLOOKUP($A326,SETA!$A$2:$BB$840,AR$13,FALSE),"")</f>
        <v/>
      </c>
      <c r="AS326" s="81" t="str">
        <f>IFERROR(VLOOKUP($A326,SETA!$A$2:$BB$840,AS$13,FALSE),"")</f>
        <v/>
      </c>
    </row>
    <row r="327" spans="2:45" x14ac:dyDescent="0.25">
      <c r="B327" s="81" t="str">
        <f>IFERROR(VLOOKUP($A327,SETA!$A$2:$BB$840,B$13,FALSE),"")</f>
        <v/>
      </c>
      <c r="C327" s="81" t="str">
        <f>IFERROR(VLOOKUP($A327,SETA!$A$2:$BB$840,C$13,FALSE),"")</f>
        <v/>
      </c>
      <c r="D327" s="81" t="str">
        <f>IFERROR(VLOOKUP($A327,SETA!$A$2:$BB$840,D$13,FALSE),"")</f>
        <v/>
      </c>
      <c r="E327" s="131"/>
      <c r="F327" s="132"/>
      <c r="G327" s="132"/>
      <c r="H327" s="133"/>
      <c r="I327" s="133"/>
      <c r="J327" s="118"/>
      <c r="K327" s="121"/>
      <c r="L327" s="122"/>
      <c r="M327" s="122"/>
      <c r="N327" s="67"/>
      <c r="O327" s="67"/>
      <c r="P327" s="117"/>
      <c r="Q327" s="99" t="str">
        <f t="shared" si="75"/>
        <v/>
      </c>
      <c r="R327" s="100" t="str">
        <f t="shared" si="76"/>
        <v/>
      </c>
      <c r="S327" s="100" t="str">
        <f t="shared" si="77"/>
        <v/>
      </c>
      <c r="T327" s="100" t="str">
        <f t="shared" si="78"/>
        <v/>
      </c>
      <c r="U327" s="100" t="str">
        <f t="shared" si="79"/>
        <v/>
      </c>
      <c r="V327" s="101" t="str">
        <f t="shared" si="80"/>
        <v/>
      </c>
      <c r="W327" s="95" t="str">
        <f t="shared" si="69"/>
        <v/>
      </c>
      <c r="X327" s="95" t="str">
        <f t="shared" si="70"/>
        <v/>
      </c>
      <c r="Y327" s="95" t="str">
        <f t="shared" si="71"/>
        <v/>
      </c>
      <c r="Z327" s="95" t="str">
        <f t="shared" si="72"/>
        <v/>
      </c>
      <c r="AA327" s="95" t="str">
        <f t="shared" si="73"/>
        <v/>
      </c>
      <c r="AB327" s="95" t="str">
        <f t="shared" si="74"/>
        <v/>
      </c>
      <c r="AC327" s="95" t="str">
        <f>IFERROR(VLOOKUP($A327,SETA!$A$2:$BB$840,AC$13,FALSE),"")</f>
        <v/>
      </c>
      <c r="AD327" s="95" t="str">
        <f>IFERROR(VLOOKUP($A327,SETA!$A$2:$BB$840,AD$13,FALSE),"")</f>
        <v/>
      </c>
      <c r="AE327" s="95" t="str">
        <f>IFERROR(VLOOKUP($A327,SETA!$A$2:$BB$840,AE$13,FALSE),"")</f>
        <v/>
      </c>
      <c r="AF327" s="81" t="str">
        <f>IFERROR(VLOOKUP($A327,SETA!$A$2:$BB$840,AF$13,FALSE),"")</f>
        <v/>
      </c>
      <c r="AG327" s="81" t="str">
        <f>IFERROR(VLOOKUP($A327,SETA!$A$2:$BB$840,AG$13,FALSE),"")</f>
        <v/>
      </c>
      <c r="AH327" s="81" t="str">
        <f>IFERROR(VLOOKUP($A327,SETA!$A$2:$BB$840,AH$13,FALSE),"")</f>
        <v/>
      </c>
      <c r="AI327" s="81" t="str">
        <f>IFERROR(VLOOKUP($A327,SETA!$A$2:$BB$840,AI$13,FALSE),"")</f>
        <v/>
      </c>
      <c r="AJ327" s="81" t="str">
        <f>IFERROR(VLOOKUP($A327,SETA!$A$2:$BB$840,AJ$13,FALSE),"")</f>
        <v/>
      </c>
      <c r="AK327" s="81" t="str">
        <f>IFERROR(VLOOKUP($A327,SETA!$A$2:$BB$840,AK$13,FALSE),"")</f>
        <v/>
      </c>
      <c r="AL327" s="81" t="str">
        <f>IFERROR(VLOOKUP($A327,SETA!$A$2:$BB$840,AL$13,FALSE),"")</f>
        <v/>
      </c>
      <c r="AM327" s="81" t="str">
        <f>IFERROR(VLOOKUP($A327,SETA!$A$2:$BB$840,AM$13,FALSE),"")</f>
        <v/>
      </c>
      <c r="AN327" s="81" t="str">
        <f>IFERROR(VLOOKUP($A327,SETA!$A$2:$BB$840,AN$13,FALSE),"")</f>
        <v/>
      </c>
      <c r="AO327" s="81" t="str">
        <f>IFERROR(VLOOKUP($A327,SETA!$A$2:$BB$840,AO$13,FALSE),"")</f>
        <v/>
      </c>
      <c r="AP327" s="81" t="str">
        <f>IFERROR(VLOOKUP($A327,SETA!$A$2:$BB$840,AP$13,FALSE),"")</f>
        <v/>
      </c>
      <c r="AQ327" s="81" t="str">
        <f>IFERROR(VLOOKUP($A327,SETA!$A$2:$BB$840,AQ$13,FALSE),"")</f>
        <v/>
      </c>
      <c r="AR327" s="82" t="str">
        <f>IFERROR(VLOOKUP($A327,SETA!$A$2:$BB$840,AR$13,FALSE),"")</f>
        <v/>
      </c>
      <c r="AS327" s="81" t="str">
        <f>IFERROR(VLOOKUP($A327,SETA!$A$2:$BB$840,AS$13,FALSE),"")</f>
        <v/>
      </c>
    </row>
    <row r="328" spans="2:45" x14ac:dyDescent="0.25">
      <c r="B328" s="81" t="str">
        <f>IFERROR(VLOOKUP($A328,SETA!$A$2:$BB$840,B$13,FALSE),"")</f>
        <v/>
      </c>
      <c r="C328" s="81" t="str">
        <f>IFERROR(VLOOKUP($A328,SETA!$A$2:$BB$840,C$13,FALSE),"")</f>
        <v/>
      </c>
      <c r="D328" s="81" t="str">
        <f>IFERROR(VLOOKUP($A328,SETA!$A$2:$BB$840,D$13,FALSE),"")</f>
        <v/>
      </c>
      <c r="E328" s="131"/>
      <c r="F328" s="132"/>
      <c r="G328" s="132"/>
      <c r="H328" s="133"/>
      <c r="I328" s="133"/>
      <c r="J328" s="118"/>
      <c r="K328" s="121"/>
      <c r="L328" s="122"/>
      <c r="M328" s="122"/>
      <c r="N328" s="67"/>
      <c r="O328" s="67"/>
      <c r="P328" s="117"/>
      <c r="Q328" s="99" t="str">
        <f t="shared" si="75"/>
        <v/>
      </c>
      <c r="R328" s="100" t="str">
        <f t="shared" si="76"/>
        <v/>
      </c>
      <c r="S328" s="100" t="str">
        <f t="shared" si="77"/>
        <v/>
      </c>
      <c r="T328" s="100" t="str">
        <f t="shared" si="78"/>
        <v/>
      </c>
      <c r="U328" s="100" t="str">
        <f t="shared" si="79"/>
        <v/>
      </c>
      <c r="V328" s="101" t="str">
        <f t="shared" si="80"/>
        <v/>
      </c>
      <c r="W328" s="95" t="str">
        <f t="shared" si="69"/>
        <v/>
      </c>
      <c r="X328" s="95" t="str">
        <f t="shared" si="70"/>
        <v/>
      </c>
      <c r="Y328" s="95" t="str">
        <f t="shared" si="71"/>
        <v/>
      </c>
      <c r="Z328" s="95" t="str">
        <f t="shared" si="72"/>
        <v/>
      </c>
      <c r="AA328" s="95" t="str">
        <f t="shared" si="73"/>
        <v/>
      </c>
      <c r="AB328" s="95" t="str">
        <f t="shared" si="74"/>
        <v/>
      </c>
      <c r="AC328" s="95" t="str">
        <f>IFERROR(VLOOKUP($A328,SETA!$A$2:$BB$840,AC$13,FALSE),"")</f>
        <v/>
      </c>
      <c r="AD328" s="95" t="str">
        <f>IFERROR(VLOOKUP($A328,SETA!$A$2:$BB$840,AD$13,FALSE),"")</f>
        <v/>
      </c>
      <c r="AE328" s="95" t="str">
        <f>IFERROR(VLOOKUP($A328,SETA!$A$2:$BB$840,AE$13,FALSE),"")</f>
        <v/>
      </c>
      <c r="AF328" s="81" t="str">
        <f>IFERROR(VLOOKUP($A328,SETA!$A$2:$BB$840,AF$13,FALSE),"")</f>
        <v/>
      </c>
      <c r="AG328" s="81" t="str">
        <f>IFERROR(VLOOKUP($A328,SETA!$A$2:$BB$840,AG$13,FALSE),"")</f>
        <v/>
      </c>
      <c r="AH328" s="81" t="str">
        <f>IFERROR(VLOOKUP($A328,SETA!$A$2:$BB$840,AH$13,FALSE),"")</f>
        <v/>
      </c>
      <c r="AI328" s="81" t="str">
        <f>IFERROR(VLOOKUP($A328,SETA!$A$2:$BB$840,AI$13,FALSE),"")</f>
        <v/>
      </c>
      <c r="AJ328" s="81" t="str">
        <f>IFERROR(VLOOKUP($A328,SETA!$A$2:$BB$840,AJ$13,FALSE),"")</f>
        <v/>
      </c>
      <c r="AK328" s="81" t="str">
        <f>IFERROR(VLOOKUP($A328,SETA!$A$2:$BB$840,AK$13,FALSE),"")</f>
        <v/>
      </c>
      <c r="AL328" s="81" t="str">
        <f>IFERROR(VLOOKUP($A328,SETA!$A$2:$BB$840,AL$13,FALSE),"")</f>
        <v/>
      </c>
      <c r="AM328" s="81" t="str">
        <f>IFERROR(VLOOKUP($A328,SETA!$A$2:$BB$840,AM$13,FALSE),"")</f>
        <v/>
      </c>
      <c r="AN328" s="81" t="str">
        <f>IFERROR(VLOOKUP($A328,SETA!$A$2:$BB$840,AN$13,FALSE),"")</f>
        <v/>
      </c>
      <c r="AO328" s="81" t="str">
        <f>IFERROR(VLOOKUP($A328,SETA!$A$2:$BB$840,AO$13,FALSE),"")</f>
        <v/>
      </c>
      <c r="AP328" s="81" t="str">
        <f>IFERROR(VLOOKUP($A328,SETA!$A$2:$BB$840,AP$13,FALSE),"")</f>
        <v/>
      </c>
      <c r="AQ328" s="81" t="str">
        <f>IFERROR(VLOOKUP($A328,SETA!$A$2:$BB$840,AQ$13,FALSE),"")</f>
        <v/>
      </c>
      <c r="AR328" s="82" t="str">
        <f>IFERROR(VLOOKUP($A328,SETA!$A$2:$BB$840,AR$13,FALSE),"")</f>
        <v/>
      </c>
      <c r="AS328" s="81" t="str">
        <f>IFERROR(VLOOKUP($A328,SETA!$A$2:$BB$840,AS$13,FALSE),"")</f>
        <v/>
      </c>
    </row>
    <row r="329" spans="2:45" x14ac:dyDescent="0.25">
      <c r="B329" s="81" t="str">
        <f>IFERROR(VLOOKUP($A329,SETA!$A$2:$BB$840,B$13,FALSE),"")</f>
        <v/>
      </c>
      <c r="C329" s="81" t="str">
        <f>IFERROR(VLOOKUP($A329,SETA!$A$2:$BB$840,C$13,FALSE),"")</f>
        <v/>
      </c>
      <c r="D329" s="81" t="str">
        <f>IFERROR(VLOOKUP($A329,SETA!$A$2:$BB$840,D$13,FALSE),"")</f>
        <v/>
      </c>
      <c r="E329" s="131"/>
      <c r="F329" s="132"/>
      <c r="G329" s="132"/>
      <c r="H329" s="133"/>
      <c r="I329" s="133"/>
      <c r="J329" s="118"/>
      <c r="K329" s="121"/>
      <c r="L329" s="122"/>
      <c r="M329" s="122"/>
      <c r="N329" s="67"/>
      <c r="O329" s="67"/>
      <c r="P329" s="117"/>
      <c r="Q329" s="99" t="str">
        <f t="shared" si="75"/>
        <v/>
      </c>
      <c r="R329" s="100" t="str">
        <f t="shared" si="76"/>
        <v/>
      </c>
      <c r="S329" s="100" t="str">
        <f t="shared" si="77"/>
        <v/>
      </c>
      <c r="T329" s="100" t="str">
        <f t="shared" si="78"/>
        <v/>
      </c>
      <c r="U329" s="100" t="str">
        <f t="shared" si="79"/>
        <v/>
      </c>
      <c r="V329" s="101" t="str">
        <f t="shared" si="80"/>
        <v/>
      </c>
      <c r="W329" s="95" t="str">
        <f t="shared" si="69"/>
        <v/>
      </c>
      <c r="X329" s="95" t="str">
        <f t="shared" si="70"/>
        <v/>
      </c>
      <c r="Y329" s="95" t="str">
        <f t="shared" si="71"/>
        <v/>
      </c>
      <c r="Z329" s="95" t="str">
        <f t="shared" si="72"/>
        <v/>
      </c>
      <c r="AA329" s="95" t="str">
        <f t="shared" si="73"/>
        <v/>
      </c>
      <c r="AB329" s="95" t="str">
        <f t="shared" si="74"/>
        <v/>
      </c>
      <c r="AC329" s="95" t="str">
        <f>IFERROR(VLOOKUP($A329,SETA!$A$2:$BB$840,AC$13,FALSE),"")</f>
        <v/>
      </c>
      <c r="AD329" s="95" t="str">
        <f>IFERROR(VLOOKUP($A329,SETA!$A$2:$BB$840,AD$13,FALSE),"")</f>
        <v/>
      </c>
      <c r="AE329" s="95" t="str">
        <f>IFERROR(VLOOKUP($A329,SETA!$A$2:$BB$840,AE$13,FALSE),"")</f>
        <v/>
      </c>
      <c r="AF329" s="81" t="str">
        <f>IFERROR(VLOOKUP($A329,SETA!$A$2:$BB$840,AF$13,FALSE),"")</f>
        <v/>
      </c>
      <c r="AG329" s="81" t="str">
        <f>IFERROR(VLOOKUP($A329,SETA!$A$2:$BB$840,AG$13,FALSE),"")</f>
        <v/>
      </c>
      <c r="AH329" s="81" t="str">
        <f>IFERROR(VLOOKUP($A329,SETA!$A$2:$BB$840,AH$13,FALSE),"")</f>
        <v/>
      </c>
      <c r="AI329" s="81" t="str">
        <f>IFERROR(VLOOKUP($A329,SETA!$A$2:$BB$840,AI$13,FALSE),"")</f>
        <v/>
      </c>
      <c r="AJ329" s="81" t="str">
        <f>IFERROR(VLOOKUP($A329,SETA!$A$2:$BB$840,AJ$13,FALSE),"")</f>
        <v/>
      </c>
      <c r="AK329" s="81" t="str">
        <f>IFERROR(VLOOKUP($A329,SETA!$A$2:$BB$840,AK$13,FALSE),"")</f>
        <v/>
      </c>
      <c r="AL329" s="81" t="str">
        <f>IFERROR(VLOOKUP($A329,SETA!$A$2:$BB$840,AL$13,FALSE),"")</f>
        <v/>
      </c>
      <c r="AM329" s="81" t="str">
        <f>IFERROR(VLOOKUP($A329,SETA!$A$2:$BB$840,AM$13,FALSE),"")</f>
        <v/>
      </c>
      <c r="AN329" s="81" t="str">
        <f>IFERROR(VLOOKUP($A329,SETA!$A$2:$BB$840,AN$13,FALSE),"")</f>
        <v/>
      </c>
      <c r="AO329" s="81" t="str">
        <f>IFERROR(VLOOKUP($A329,SETA!$A$2:$BB$840,AO$13,FALSE),"")</f>
        <v/>
      </c>
      <c r="AP329" s="81" t="str">
        <f>IFERROR(VLOOKUP($A329,SETA!$A$2:$BB$840,AP$13,FALSE),"")</f>
        <v/>
      </c>
      <c r="AQ329" s="81" t="str">
        <f>IFERROR(VLOOKUP($A329,SETA!$A$2:$BB$840,AQ$13,FALSE),"")</f>
        <v/>
      </c>
      <c r="AR329" s="82" t="str">
        <f>IFERROR(VLOOKUP($A329,SETA!$A$2:$BB$840,AR$13,FALSE),"")</f>
        <v/>
      </c>
      <c r="AS329" s="81" t="str">
        <f>IFERROR(VLOOKUP($A329,SETA!$A$2:$BB$840,AS$13,FALSE),"")</f>
        <v/>
      </c>
    </row>
    <row r="330" spans="2:45" x14ac:dyDescent="0.25">
      <c r="B330" s="81" t="str">
        <f>IFERROR(VLOOKUP($A330,SETA!$A$2:$BB$840,B$13,FALSE),"")</f>
        <v/>
      </c>
      <c r="C330" s="81" t="str">
        <f>IFERROR(VLOOKUP($A330,SETA!$A$2:$BB$840,C$13,FALSE),"")</f>
        <v/>
      </c>
      <c r="D330" s="81" t="str">
        <f>IFERROR(VLOOKUP($A330,SETA!$A$2:$BB$840,D$13,FALSE),"")</f>
        <v/>
      </c>
      <c r="E330" s="131"/>
      <c r="F330" s="132"/>
      <c r="G330" s="132"/>
      <c r="H330" s="133"/>
      <c r="I330" s="133"/>
      <c r="J330" s="118"/>
      <c r="K330" s="121"/>
      <c r="L330" s="122"/>
      <c r="M330" s="122"/>
      <c r="N330" s="67"/>
      <c r="O330" s="67"/>
      <c r="P330" s="117"/>
      <c r="Q330" s="99" t="str">
        <f t="shared" si="75"/>
        <v/>
      </c>
      <c r="R330" s="100" t="str">
        <f t="shared" si="76"/>
        <v/>
      </c>
      <c r="S330" s="100" t="str">
        <f t="shared" si="77"/>
        <v/>
      </c>
      <c r="T330" s="100" t="str">
        <f t="shared" si="78"/>
        <v/>
      </c>
      <c r="U330" s="100" t="str">
        <f t="shared" si="79"/>
        <v/>
      </c>
      <c r="V330" s="101" t="str">
        <f t="shared" si="80"/>
        <v/>
      </c>
      <c r="W330" s="95" t="str">
        <f t="shared" si="69"/>
        <v/>
      </c>
      <c r="X330" s="95" t="str">
        <f t="shared" si="70"/>
        <v/>
      </c>
      <c r="Y330" s="95" t="str">
        <f t="shared" si="71"/>
        <v/>
      </c>
      <c r="Z330" s="95" t="str">
        <f t="shared" si="72"/>
        <v/>
      </c>
      <c r="AA330" s="95" t="str">
        <f t="shared" si="73"/>
        <v/>
      </c>
      <c r="AB330" s="95" t="str">
        <f t="shared" si="74"/>
        <v/>
      </c>
      <c r="AC330" s="95" t="str">
        <f>IFERROR(VLOOKUP($A330,SETA!$A$2:$BB$840,AC$13,FALSE),"")</f>
        <v/>
      </c>
      <c r="AD330" s="95" t="str">
        <f>IFERROR(VLOOKUP($A330,SETA!$A$2:$BB$840,AD$13,FALSE),"")</f>
        <v/>
      </c>
      <c r="AE330" s="95" t="str">
        <f>IFERROR(VLOOKUP($A330,SETA!$A$2:$BB$840,AE$13,FALSE),"")</f>
        <v/>
      </c>
      <c r="AF330" s="81" t="str">
        <f>IFERROR(VLOOKUP($A330,SETA!$A$2:$BB$840,AF$13,FALSE),"")</f>
        <v/>
      </c>
      <c r="AG330" s="81" t="str">
        <f>IFERROR(VLOOKUP($A330,SETA!$A$2:$BB$840,AG$13,FALSE),"")</f>
        <v/>
      </c>
      <c r="AH330" s="81" t="str">
        <f>IFERROR(VLOOKUP($A330,SETA!$A$2:$BB$840,AH$13,FALSE),"")</f>
        <v/>
      </c>
      <c r="AI330" s="81" t="str">
        <f>IFERROR(VLOOKUP($A330,SETA!$A$2:$BB$840,AI$13,FALSE),"")</f>
        <v/>
      </c>
      <c r="AJ330" s="81" t="str">
        <f>IFERROR(VLOOKUP($A330,SETA!$A$2:$BB$840,AJ$13,FALSE),"")</f>
        <v/>
      </c>
      <c r="AK330" s="81" t="str">
        <f>IFERROR(VLOOKUP($A330,SETA!$A$2:$BB$840,AK$13,FALSE),"")</f>
        <v/>
      </c>
      <c r="AL330" s="81" t="str">
        <f>IFERROR(VLOOKUP($A330,SETA!$A$2:$BB$840,AL$13,FALSE),"")</f>
        <v/>
      </c>
      <c r="AM330" s="81" t="str">
        <f>IFERROR(VLOOKUP($A330,SETA!$A$2:$BB$840,AM$13,FALSE),"")</f>
        <v/>
      </c>
      <c r="AN330" s="81" t="str">
        <f>IFERROR(VLOOKUP($A330,SETA!$A$2:$BB$840,AN$13,FALSE),"")</f>
        <v/>
      </c>
      <c r="AO330" s="81" t="str">
        <f>IFERROR(VLOOKUP($A330,SETA!$A$2:$BB$840,AO$13,FALSE),"")</f>
        <v/>
      </c>
      <c r="AP330" s="81" t="str">
        <f>IFERROR(VLOOKUP($A330,SETA!$A$2:$BB$840,AP$13,FALSE),"")</f>
        <v/>
      </c>
      <c r="AQ330" s="81" t="str">
        <f>IFERROR(VLOOKUP($A330,SETA!$A$2:$BB$840,AQ$13,FALSE),"")</f>
        <v/>
      </c>
      <c r="AR330" s="82" t="str">
        <f>IFERROR(VLOOKUP($A330,SETA!$A$2:$BB$840,AR$13,FALSE),"")</f>
        <v/>
      </c>
      <c r="AS330" s="81" t="str">
        <f>IFERROR(VLOOKUP($A330,SETA!$A$2:$BB$840,AS$13,FALSE),"")</f>
        <v/>
      </c>
    </row>
    <row r="331" spans="2:45" x14ac:dyDescent="0.25">
      <c r="B331" s="81" t="str">
        <f>IFERROR(VLOOKUP($A331,SETA!$A$2:$BB$840,B$13,FALSE),"")</f>
        <v/>
      </c>
      <c r="C331" s="81" t="str">
        <f>IFERROR(VLOOKUP($A331,SETA!$A$2:$BB$840,C$13,FALSE),"")</f>
        <v/>
      </c>
      <c r="D331" s="81" t="str">
        <f>IFERROR(VLOOKUP($A331,SETA!$A$2:$BB$840,D$13,FALSE),"")</f>
        <v/>
      </c>
      <c r="E331" s="131"/>
      <c r="F331" s="132"/>
      <c r="G331" s="132"/>
      <c r="H331" s="133"/>
      <c r="I331" s="133"/>
      <c r="J331" s="118"/>
      <c r="K331" s="121"/>
      <c r="L331" s="122"/>
      <c r="M331" s="122"/>
      <c r="N331" s="67"/>
      <c r="O331" s="67"/>
      <c r="P331" s="117"/>
      <c r="Q331" s="99" t="str">
        <f t="shared" si="75"/>
        <v/>
      </c>
      <c r="R331" s="100" t="str">
        <f t="shared" si="76"/>
        <v/>
      </c>
      <c r="S331" s="100" t="str">
        <f t="shared" si="77"/>
        <v/>
      </c>
      <c r="T331" s="100" t="str">
        <f t="shared" si="78"/>
        <v/>
      </c>
      <c r="U331" s="100" t="str">
        <f t="shared" si="79"/>
        <v/>
      </c>
      <c r="V331" s="101" t="str">
        <f t="shared" si="80"/>
        <v/>
      </c>
      <c r="W331" s="95" t="str">
        <f t="shared" si="69"/>
        <v/>
      </c>
      <c r="X331" s="95" t="str">
        <f t="shared" si="70"/>
        <v/>
      </c>
      <c r="Y331" s="95" t="str">
        <f t="shared" si="71"/>
        <v/>
      </c>
      <c r="Z331" s="95" t="str">
        <f t="shared" si="72"/>
        <v/>
      </c>
      <c r="AA331" s="95" t="str">
        <f t="shared" si="73"/>
        <v/>
      </c>
      <c r="AB331" s="95" t="str">
        <f t="shared" si="74"/>
        <v/>
      </c>
      <c r="AC331" s="95" t="str">
        <f>IFERROR(VLOOKUP($A331,SETA!$A$2:$BB$840,AC$13,FALSE),"")</f>
        <v/>
      </c>
      <c r="AD331" s="95" t="str">
        <f>IFERROR(VLOOKUP($A331,SETA!$A$2:$BB$840,AD$13,FALSE),"")</f>
        <v/>
      </c>
      <c r="AE331" s="95" t="str">
        <f>IFERROR(VLOOKUP($A331,SETA!$A$2:$BB$840,AE$13,FALSE),"")</f>
        <v/>
      </c>
      <c r="AF331" s="81" t="str">
        <f>IFERROR(VLOOKUP($A331,SETA!$A$2:$BB$840,AF$13,FALSE),"")</f>
        <v/>
      </c>
      <c r="AG331" s="81" t="str">
        <f>IFERROR(VLOOKUP($A331,SETA!$A$2:$BB$840,AG$13,FALSE),"")</f>
        <v/>
      </c>
      <c r="AH331" s="81" t="str">
        <f>IFERROR(VLOOKUP($A331,SETA!$A$2:$BB$840,AH$13,FALSE),"")</f>
        <v/>
      </c>
      <c r="AI331" s="81" t="str">
        <f>IFERROR(VLOOKUP($A331,SETA!$A$2:$BB$840,AI$13,FALSE),"")</f>
        <v/>
      </c>
      <c r="AJ331" s="81" t="str">
        <f>IFERROR(VLOOKUP($A331,SETA!$A$2:$BB$840,AJ$13,FALSE),"")</f>
        <v/>
      </c>
      <c r="AK331" s="81" t="str">
        <f>IFERROR(VLOOKUP($A331,SETA!$A$2:$BB$840,AK$13,FALSE),"")</f>
        <v/>
      </c>
      <c r="AL331" s="81" t="str">
        <f>IFERROR(VLOOKUP($A331,SETA!$A$2:$BB$840,AL$13,FALSE),"")</f>
        <v/>
      </c>
      <c r="AM331" s="81" t="str">
        <f>IFERROR(VLOOKUP($A331,SETA!$A$2:$BB$840,AM$13,FALSE),"")</f>
        <v/>
      </c>
      <c r="AN331" s="81" t="str">
        <f>IFERROR(VLOOKUP($A331,SETA!$A$2:$BB$840,AN$13,FALSE),"")</f>
        <v/>
      </c>
      <c r="AO331" s="81" t="str">
        <f>IFERROR(VLOOKUP($A331,SETA!$A$2:$BB$840,AO$13,FALSE),"")</f>
        <v/>
      </c>
      <c r="AP331" s="81" t="str">
        <f>IFERROR(VLOOKUP($A331,SETA!$A$2:$BB$840,AP$13,FALSE),"")</f>
        <v/>
      </c>
      <c r="AQ331" s="81" t="str">
        <f>IFERROR(VLOOKUP($A331,SETA!$A$2:$BB$840,AQ$13,FALSE),"")</f>
        <v/>
      </c>
      <c r="AR331" s="82" t="str">
        <f>IFERROR(VLOOKUP($A331,SETA!$A$2:$BB$840,AR$13,FALSE),"")</f>
        <v/>
      </c>
      <c r="AS331" s="81" t="str">
        <f>IFERROR(VLOOKUP($A331,SETA!$A$2:$BB$840,AS$13,FALSE),"")</f>
        <v/>
      </c>
    </row>
    <row r="332" spans="2:45" x14ac:dyDescent="0.25">
      <c r="B332" s="81" t="str">
        <f>IFERROR(VLOOKUP($A332,SETA!$A$2:$BB$840,B$13,FALSE),"")</f>
        <v/>
      </c>
      <c r="C332" s="81" t="str">
        <f>IFERROR(VLOOKUP($A332,SETA!$A$2:$BB$840,C$13,FALSE),"")</f>
        <v/>
      </c>
      <c r="D332" s="81" t="str">
        <f>IFERROR(VLOOKUP($A332,SETA!$A$2:$BB$840,D$13,FALSE),"")</f>
        <v/>
      </c>
      <c r="E332" s="131"/>
      <c r="F332" s="132"/>
      <c r="G332" s="132"/>
      <c r="H332" s="133"/>
      <c r="I332" s="133"/>
      <c r="J332" s="118"/>
      <c r="K332" s="121"/>
      <c r="L332" s="122"/>
      <c r="M332" s="122"/>
      <c r="N332" s="67"/>
      <c r="O332" s="67"/>
      <c r="P332" s="117"/>
      <c r="Q332" s="99" t="str">
        <f t="shared" si="75"/>
        <v/>
      </c>
      <c r="R332" s="100" t="str">
        <f t="shared" si="76"/>
        <v/>
      </c>
      <c r="S332" s="100" t="str">
        <f t="shared" si="77"/>
        <v/>
      </c>
      <c r="T332" s="100" t="str">
        <f t="shared" si="78"/>
        <v/>
      </c>
      <c r="U332" s="100" t="str">
        <f t="shared" si="79"/>
        <v/>
      </c>
      <c r="V332" s="101" t="str">
        <f t="shared" si="80"/>
        <v/>
      </c>
      <c r="W332" s="95" t="str">
        <f t="shared" si="69"/>
        <v/>
      </c>
      <c r="X332" s="95" t="str">
        <f t="shared" si="70"/>
        <v/>
      </c>
      <c r="Y332" s="95" t="str">
        <f t="shared" si="71"/>
        <v/>
      </c>
      <c r="Z332" s="95" t="str">
        <f t="shared" si="72"/>
        <v/>
      </c>
      <c r="AA332" s="95" t="str">
        <f t="shared" si="73"/>
        <v/>
      </c>
      <c r="AB332" s="95" t="str">
        <f t="shared" si="74"/>
        <v/>
      </c>
      <c r="AC332" s="95" t="str">
        <f>IFERROR(VLOOKUP($A332,SETA!$A$2:$BB$840,AC$13,FALSE),"")</f>
        <v/>
      </c>
      <c r="AD332" s="95" t="str">
        <f>IFERROR(VLOOKUP($A332,SETA!$A$2:$BB$840,AD$13,FALSE),"")</f>
        <v/>
      </c>
      <c r="AE332" s="95" t="str">
        <f>IFERROR(VLOOKUP($A332,SETA!$A$2:$BB$840,AE$13,FALSE),"")</f>
        <v/>
      </c>
      <c r="AF332" s="81" t="str">
        <f>IFERROR(VLOOKUP($A332,SETA!$A$2:$BB$840,AF$13,FALSE),"")</f>
        <v/>
      </c>
      <c r="AG332" s="81" t="str">
        <f>IFERROR(VLOOKUP($A332,SETA!$A$2:$BB$840,AG$13,FALSE),"")</f>
        <v/>
      </c>
      <c r="AH332" s="81" t="str">
        <f>IFERROR(VLOOKUP($A332,SETA!$A$2:$BB$840,AH$13,FALSE),"")</f>
        <v/>
      </c>
      <c r="AI332" s="81" t="str">
        <f>IFERROR(VLOOKUP($A332,SETA!$A$2:$BB$840,AI$13,FALSE),"")</f>
        <v/>
      </c>
      <c r="AJ332" s="81" t="str">
        <f>IFERROR(VLOOKUP($A332,SETA!$A$2:$BB$840,AJ$13,FALSE),"")</f>
        <v/>
      </c>
      <c r="AK332" s="81" t="str">
        <f>IFERROR(VLOOKUP($A332,SETA!$A$2:$BB$840,AK$13,FALSE),"")</f>
        <v/>
      </c>
      <c r="AL332" s="81" t="str">
        <f>IFERROR(VLOOKUP($A332,SETA!$A$2:$BB$840,AL$13,FALSE),"")</f>
        <v/>
      </c>
      <c r="AM332" s="81" t="str">
        <f>IFERROR(VLOOKUP($A332,SETA!$A$2:$BB$840,AM$13,FALSE),"")</f>
        <v/>
      </c>
      <c r="AN332" s="81" t="str">
        <f>IFERROR(VLOOKUP($A332,SETA!$A$2:$BB$840,AN$13,FALSE),"")</f>
        <v/>
      </c>
      <c r="AO332" s="81" t="str">
        <f>IFERROR(VLOOKUP($A332,SETA!$A$2:$BB$840,AO$13,FALSE),"")</f>
        <v/>
      </c>
      <c r="AP332" s="81" t="str">
        <f>IFERROR(VLOOKUP($A332,SETA!$A$2:$BB$840,AP$13,FALSE),"")</f>
        <v/>
      </c>
      <c r="AQ332" s="81" t="str">
        <f>IFERROR(VLOOKUP($A332,SETA!$A$2:$BB$840,AQ$13,FALSE),"")</f>
        <v/>
      </c>
      <c r="AR332" s="82" t="str">
        <f>IFERROR(VLOOKUP($A332,SETA!$A$2:$BB$840,AR$13,FALSE),"")</f>
        <v/>
      </c>
      <c r="AS332" s="81" t="str">
        <f>IFERROR(VLOOKUP($A332,SETA!$A$2:$BB$840,AS$13,FALSE),"")</f>
        <v/>
      </c>
    </row>
    <row r="333" spans="2:45" x14ac:dyDescent="0.25">
      <c r="B333" s="81" t="str">
        <f>IFERROR(VLOOKUP($A333,SETA!$A$2:$BB$840,B$13,FALSE),"")</f>
        <v/>
      </c>
      <c r="C333" s="81" t="str">
        <f>IFERROR(VLOOKUP($A333,SETA!$A$2:$BB$840,C$13,FALSE),"")</f>
        <v/>
      </c>
      <c r="D333" s="81" t="str">
        <f>IFERROR(VLOOKUP($A333,SETA!$A$2:$BB$840,D$13,FALSE),"")</f>
        <v/>
      </c>
      <c r="E333" s="131"/>
      <c r="F333" s="132"/>
      <c r="G333" s="132"/>
      <c r="H333" s="133"/>
      <c r="I333" s="133"/>
      <c r="J333" s="118"/>
      <c r="K333" s="121"/>
      <c r="L333" s="122"/>
      <c r="M333" s="122"/>
      <c r="N333" s="67"/>
      <c r="O333" s="67"/>
      <c r="P333" s="117"/>
      <c r="Q333" s="99" t="str">
        <f t="shared" si="75"/>
        <v/>
      </c>
      <c r="R333" s="100" t="str">
        <f t="shared" si="76"/>
        <v/>
      </c>
      <c r="S333" s="100" t="str">
        <f t="shared" si="77"/>
        <v/>
      </c>
      <c r="T333" s="100" t="str">
        <f t="shared" si="78"/>
        <v/>
      </c>
      <c r="U333" s="100" t="str">
        <f t="shared" si="79"/>
        <v/>
      </c>
      <c r="V333" s="101" t="str">
        <f t="shared" si="80"/>
        <v/>
      </c>
      <c r="W333" s="95" t="str">
        <f t="shared" si="69"/>
        <v/>
      </c>
      <c r="X333" s="95" t="str">
        <f t="shared" si="70"/>
        <v/>
      </c>
      <c r="Y333" s="95" t="str">
        <f t="shared" si="71"/>
        <v/>
      </c>
      <c r="Z333" s="95" t="str">
        <f t="shared" si="72"/>
        <v/>
      </c>
      <c r="AA333" s="95" t="str">
        <f t="shared" si="73"/>
        <v/>
      </c>
      <c r="AB333" s="95" t="str">
        <f t="shared" si="74"/>
        <v/>
      </c>
      <c r="AC333" s="95" t="str">
        <f>IFERROR(VLOOKUP($A333,SETA!$A$2:$BB$840,AC$13,FALSE),"")</f>
        <v/>
      </c>
      <c r="AD333" s="95" t="str">
        <f>IFERROR(VLOOKUP($A333,SETA!$A$2:$BB$840,AD$13,FALSE),"")</f>
        <v/>
      </c>
      <c r="AE333" s="95" t="str">
        <f>IFERROR(VLOOKUP($A333,SETA!$A$2:$BB$840,AE$13,FALSE),"")</f>
        <v/>
      </c>
      <c r="AF333" s="81" t="str">
        <f>IFERROR(VLOOKUP($A333,SETA!$A$2:$BB$840,AF$13,FALSE),"")</f>
        <v/>
      </c>
      <c r="AG333" s="81" t="str">
        <f>IFERROR(VLOOKUP($A333,SETA!$A$2:$BB$840,AG$13,FALSE),"")</f>
        <v/>
      </c>
      <c r="AH333" s="81" t="str">
        <f>IFERROR(VLOOKUP($A333,SETA!$A$2:$BB$840,AH$13,FALSE),"")</f>
        <v/>
      </c>
      <c r="AI333" s="81" t="str">
        <f>IFERROR(VLOOKUP($A333,SETA!$A$2:$BB$840,AI$13,FALSE),"")</f>
        <v/>
      </c>
      <c r="AJ333" s="81" t="str">
        <f>IFERROR(VLOOKUP($A333,SETA!$A$2:$BB$840,AJ$13,FALSE),"")</f>
        <v/>
      </c>
      <c r="AK333" s="81" t="str">
        <f>IFERROR(VLOOKUP($A333,SETA!$A$2:$BB$840,AK$13,FALSE),"")</f>
        <v/>
      </c>
      <c r="AL333" s="81" t="str">
        <f>IFERROR(VLOOKUP($A333,SETA!$A$2:$BB$840,AL$13,FALSE),"")</f>
        <v/>
      </c>
      <c r="AM333" s="81" t="str">
        <f>IFERROR(VLOOKUP($A333,SETA!$A$2:$BB$840,AM$13,FALSE),"")</f>
        <v/>
      </c>
      <c r="AN333" s="81" t="str">
        <f>IFERROR(VLOOKUP($A333,SETA!$A$2:$BB$840,AN$13,FALSE),"")</f>
        <v/>
      </c>
      <c r="AO333" s="81" t="str">
        <f>IFERROR(VLOOKUP($A333,SETA!$A$2:$BB$840,AO$13,FALSE),"")</f>
        <v/>
      </c>
      <c r="AP333" s="81" t="str">
        <f>IFERROR(VLOOKUP($A333,SETA!$A$2:$BB$840,AP$13,FALSE),"")</f>
        <v/>
      </c>
      <c r="AQ333" s="81" t="str">
        <f>IFERROR(VLOOKUP($A333,SETA!$A$2:$BB$840,AQ$13,FALSE),"")</f>
        <v/>
      </c>
      <c r="AR333" s="82" t="str">
        <f>IFERROR(VLOOKUP($A333,SETA!$A$2:$BB$840,AR$13,FALSE),"")</f>
        <v/>
      </c>
      <c r="AS333" s="81" t="str">
        <f>IFERROR(VLOOKUP($A333,SETA!$A$2:$BB$840,AS$13,FALSE),"")</f>
        <v/>
      </c>
    </row>
    <row r="334" spans="2:45" x14ac:dyDescent="0.25">
      <c r="B334" s="81" t="str">
        <f>IFERROR(VLOOKUP($A334,SETA!$A$2:$BB$840,B$13,FALSE),"")</f>
        <v/>
      </c>
      <c r="C334" s="81" t="str">
        <f>IFERROR(VLOOKUP($A334,SETA!$A$2:$BB$840,C$13,FALSE),"")</f>
        <v/>
      </c>
      <c r="D334" s="81" t="str">
        <f>IFERROR(VLOOKUP($A334,SETA!$A$2:$BB$840,D$13,FALSE),"")</f>
        <v/>
      </c>
      <c r="E334" s="131"/>
      <c r="F334" s="132"/>
      <c r="G334" s="132"/>
      <c r="H334" s="133"/>
      <c r="I334" s="133"/>
      <c r="J334" s="118"/>
      <c r="K334" s="121"/>
      <c r="L334" s="122"/>
      <c r="M334" s="122"/>
      <c r="N334" s="67"/>
      <c r="O334" s="67"/>
      <c r="P334" s="117"/>
      <c r="Q334" s="99" t="str">
        <f t="shared" si="75"/>
        <v/>
      </c>
      <c r="R334" s="100" t="str">
        <f t="shared" si="76"/>
        <v/>
      </c>
      <c r="S334" s="100" t="str">
        <f t="shared" si="77"/>
        <v/>
      </c>
      <c r="T334" s="100" t="str">
        <f t="shared" si="78"/>
        <v/>
      </c>
      <c r="U334" s="100" t="str">
        <f t="shared" si="79"/>
        <v/>
      </c>
      <c r="V334" s="101" t="str">
        <f t="shared" si="80"/>
        <v/>
      </c>
      <c r="W334" s="95" t="str">
        <f t="shared" si="69"/>
        <v/>
      </c>
      <c r="X334" s="95" t="str">
        <f t="shared" si="70"/>
        <v/>
      </c>
      <c r="Y334" s="95" t="str">
        <f t="shared" si="71"/>
        <v/>
      </c>
      <c r="Z334" s="95" t="str">
        <f t="shared" si="72"/>
        <v/>
      </c>
      <c r="AA334" s="95" t="str">
        <f t="shared" si="73"/>
        <v/>
      </c>
      <c r="AB334" s="95" t="str">
        <f t="shared" si="74"/>
        <v/>
      </c>
      <c r="AC334" s="95" t="str">
        <f>IFERROR(VLOOKUP($A334,SETA!$A$2:$BB$840,AC$13,FALSE),"")</f>
        <v/>
      </c>
      <c r="AD334" s="95" t="str">
        <f>IFERROR(VLOOKUP($A334,SETA!$A$2:$BB$840,AD$13,FALSE),"")</f>
        <v/>
      </c>
      <c r="AE334" s="95" t="str">
        <f>IFERROR(VLOOKUP($A334,SETA!$A$2:$BB$840,AE$13,FALSE),"")</f>
        <v/>
      </c>
      <c r="AF334" s="81" t="str">
        <f>IFERROR(VLOOKUP($A334,SETA!$A$2:$BB$840,AF$13,FALSE),"")</f>
        <v/>
      </c>
      <c r="AG334" s="81" t="str">
        <f>IFERROR(VLOOKUP($A334,SETA!$A$2:$BB$840,AG$13,FALSE),"")</f>
        <v/>
      </c>
      <c r="AH334" s="81" t="str">
        <f>IFERROR(VLOOKUP($A334,SETA!$A$2:$BB$840,AH$13,FALSE),"")</f>
        <v/>
      </c>
      <c r="AI334" s="81" t="str">
        <f>IFERROR(VLOOKUP($A334,SETA!$A$2:$BB$840,AI$13,FALSE),"")</f>
        <v/>
      </c>
      <c r="AJ334" s="81" t="str">
        <f>IFERROR(VLOOKUP($A334,SETA!$A$2:$BB$840,AJ$13,FALSE),"")</f>
        <v/>
      </c>
      <c r="AK334" s="81" t="str">
        <f>IFERROR(VLOOKUP($A334,SETA!$A$2:$BB$840,AK$13,FALSE),"")</f>
        <v/>
      </c>
      <c r="AL334" s="81" t="str">
        <f>IFERROR(VLOOKUP($A334,SETA!$A$2:$BB$840,AL$13,FALSE),"")</f>
        <v/>
      </c>
      <c r="AM334" s="81" t="str">
        <f>IFERROR(VLOOKUP($A334,SETA!$A$2:$BB$840,AM$13,FALSE),"")</f>
        <v/>
      </c>
      <c r="AN334" s="81" t="str">
        <f>IFERROR(VLOOKUP($A334,SETA!$A$2:$BB$840,AN$13,FALSE),"")</f>
        <v/>
      </c>
      <c r="AO334" s="81" t="str">
        <f>IFERROR(VLOOKUP($A334,SETA!$A$2:$BB$840,AO$13,FALSE),"")</f>
        <v/>
      </c>
      <c r="AP334" s="81" t="str">
        <f>IFERROR(VLOOKUP($A334,SETA!$A$2:$BB$840,AP$13,FALSE),"")</f>
        <v/>
      </c>
      <c r="AQ334" s="81" t="str">
        <f>IFERROR(VLOOKUP($A334,SETA!$A$2:$BB$840,AQ$13,FALSE),"")</f>
        <v/>
      </c>
      <c r="AR334" s="82" t="str">
        <f>IFERROR(VLOOKUP($A334,SETA!$A$2:$BB$840,AR$13,FALSE),"")</f>
        <v/>
      </c>
      <c r="AS334" s="81" t="str">
        <f>IFERROR(VLOOKUP($A334,SETA!$A$2:$BB$840,AS$13,FALSE),"")</f>
        <v/>
      </c>
    </row>
    <row r="335" spans="2:45" x14ac:dyDescent="0.25">
      <c r="B335" s="81" t="str">
        <f>IFERROR(VLOOKUP($A335,SETA!$A$2:$BB$840,B$13,FALSE),"")</f>
        <v/>
      </c>
      <c r="C335" s="81" t="str">
        <f>IFERROR(VLOOKUP($A335,SETA!$A$2:$BB$840,C$13,FALSE),"")</f>
        <v/>
      </c>
      <c r="D335" s="81" t="str">
        <f>IFERROR(VLOOKUP($A335,SETA!$A$2:$BB$840,D$13,FALSE),"")</f>
        <v/>
      </c>
      <c r="E335" s="131"/>
      <c r="F335" s="132"/>
      <c r="G335" s="132"/>
      <c r="H335" s="133"/>
      <c r="I335" s="133"/>
      <c r="J335" s="118"/>
      <c r="K335" s="121"/>
      <c r="L335" s="122"/>
      <c r="M335" s="122"/>
      <c r="N335" s="67"/>
      <c r="O335" s="67"/>
      <c r="P335" s="117"/>
      <c r="Q335" s="99" t="str">
        <f t="shared" si="75"/>
        <v/>
      </c>
      <c r="R335" s="100" t="str">
        <f t="shared" si="76"/>
        <v/>
      </c>
      <c r="S335" s="100" t="str">
        <f t="shared" si="77"/>
        <v/>
      </c>
      <c r="T335" s="100" t="str">
        <f t="shared" si="78"/>
        <v/>
      </c>
      <c r="U335" s="100" t="str">
        <f t="shared" si="79"/>
        <v/>
      </c>
      <c r="V335" s="101" t="str">
        <f t="shared" si="80"/>
        <v/>
      </c>
      <c r="W335" s="95" t="str">
        <f t="shared" ref="W335:W398" si="81">IFERROR(AI335+E335,"")</f>
        <v/>
      </c>
      <c r="X335" s="95" t="str">
        <f t="shared" ref="X335:X398" si="82">IFERROR(AJ335+F335,"")</f>
        <v/>
      </c>
      <c r="Y335" s="95" t="str">
        <f t="shared" ref="Y335:Y398" si="83">IFERROR(AK335+G335,"")</f>
        <v/>
      </c>
      <c r="Z335" s="95" t="str">
        <f t="shared" ref="Z335:Z398" si="84">IFERROR(AO335+H335,"")</f>
        <v/>
      </c>
      <c r="AA335" s="95" t="str">
        <f t="shared" ref="AA335:AA398" si="85">IFERROR(AP335+I335,"")</f>
        <v/>
      </c>
      <c r="AB335" s="95" t="str">
        <f t="shared" ref="AB335:AB398" si="86">IFERROR(AQ335+J335,"")</f>
        <v/>
      </c>
      <c r="AC335" s="95" t="str">
        <f>IFERROR(VLOOKUP($A335,SETA!$A$2:$BB$840,AC$13,FALSE),"")</f>
        <v/>
      </c>
      <c r="AD335" s="95" t="str">
        <f>IFERROR(VLOOKUP($A335,SETA!$A$2:$BB$840,AD$13,FALSE),"")</f>
        <v/>
      </c>
      <c r="AE335" s="95" t="str">
        <f>IFERROR(VLOOKUP($A335,SETA!$A$2:$BB$840,AE$13,FALSE),"")</f>
        <v/>
      </c>
      <c r="AF335" s="81" t="str">
        <f>IFERROR(VLOOKUP($A335,SETA!$A$2:$BB$840,AF$13,FALSE),"")</f>
        <v/>
      </c>
      <c r="AG335" s="81" t="str">
        <f>IFERROR(VLOOKUP($A335,SETA!$A$2:$BB$840,AG$13,FALSE),"")</f>
        <v/>
      </c>
      <c r="AH335" s="81" t="str">
        <f>IFERROR(VLOOKUP($A335,SETA!$A$2:$BB$840,AH$13,FALSE),"")</f>
        <v/>
      </c>
      <c r="AI335" s="81" t="str">
        <f>IFERROR(VLOOKUP($A335,SETA!$A$2:$BB$840,AI$13,FALSE),"")</f>
        <v/>
      </c>
      <c r="AJ335" s="81" t="str">
        <f>IFERROR(VLOOKUP($A335,SETA!$A$2:$BB$840,AJ$13,FALSE),"")</f>
        <v/>
      </c>
      <c r="AK335" s="81" t="str">
        <f>IFERROR(VLOOKUP($A335,SETA!$A$2:$BB$840,AK$13,FALSE),"")</f>
        <v/>
      </c>
      <c r="AL335" s="81" t="str">
        <f>IFERROR(VLOOKUP($A335,SETA!$A$2:$BB$840,AL$13,FALSE),"")</f>
        <v/>
      </c>
      <c r="AM335" s="81" t="str">
        <f>IFERROR(VLOOKUP($A335,SETA!$A$2:$BB$840,AM$13,FALSE),"")</f>
        <v/>
      </c>
      <c r="AN335" s="81" t="str">
        <f>IFERROR(VLOOKUP($A335,SETA!$A$2:$BB$840,AN$13,FALSE),"")</f>
        <v/>
      </c>
      <c r="AO335" s="81" t="str">
        <f>IFERROR(VLOOKUP($A335,SETA!$A$2:$BB$840,AO$13,FALSE),"")</f>
        <v/>
      </c>
      <c r="AP335" s="81" t="str">
        <f>IFERROR(VLOOKUP($A335,SETA!$A$2:$BB$840,AP$13,FALSE),"")</f>
        <v/>
      </c>
      <c r="AQ335" s="81" t="str">
        <f>IFERROR(VLOOKUP($A335,SETA!$A$2:$BB$840,AQ$13,FALSE),"")</f>
        <v/>
      </c>
      <c r="AR335" s="82" t="str">
        <f>IFERROR(VLOOKUP($A335,SETA!$A$2:$BB$840,AR$13,FALSE),"")</f>
        <v/>
      </c>
      <c r="AS335" s="81" t="str">
        <f>IFERROR(VLOOKUP($A335,SETA!$A$2:$BB$840,AS$13,FALSE),"")</f>
        <v/>
      </c>
    </row>
    <row r="336" spans="2:45" x14ac:dyDescent="0.25">
      <c r="B336" s="81" t="str">
        <f>IFERROR(VLOOKUP($A336,SETA!$A$2:$BB$840,B$13,FALSE),"")</f>
        <v/>
      </c>
      <c r="C336" s="81" t="str">
        <f>IFERROR(VLOOKUP($A336,SETA!$A$2:$BB$840,C$13,FALSE),"")</f>
        <v/>
      </c>
      <c r="D336" s="81" t="str">
        <f>IFERROR(VLOOKUP($A336,SETA!$A$2:$BB$840,D$13,FALSE),"")</f>
        <v/>
      </c>
      <c r="E336" s="131"/>
      <c r="F336" s="132"/>
      <c r="G336" s="132"/>
      <c r="H336" s="133"/>
      <c r="I336" s="133"/>
      <c r="J336" s="118"/>
      <c r="K336" s="121"/>
      <c r="L336" s="122"/>
      <c r="M336" s="122"/>
      <c r="N336" s="67"/>
      <c r="O336" s="67"/>
      <c r="P336" s="117"/>
      <c r="Q336" s="99" t="str">
        <f t="shared" si="75"/>
        <v/>
      </c>
      <c r="R336" s="100" t="str">
        <f t="shared" si="76"/>
        <v/>
      </c>
      <c r="S336" s="100" t="str">
        <f t="shared" si="77"/>
        <v/>
      </c>
      <c r="T336" s="100" t="str">
        <f t="shared" si="78"/>
        <v/>
      </c>
      <c r="U336" s="100" t="str">
        <f t="shared" si="79"/>
        <v/>
      </c>
      <c r="V336" s="101" t="str">
        <f t="shared" si="80"/>
        <v/>
      </c>
      <c r="W336" s="95" t="str">
        <f t="shared" si="81"/>
        <v/>
      </c>
      <c r="X336" s="95" t="str">
        <f t="shared" si="82"/>
        <v/>
      </c>
      <c r="Y336" s="95" t="str">
        <f t="shared" si="83"/>
        <v/>
      </c>
      <c r="Z336" s="95" t="str">
        <f t="shared" si="84"/>
        <v/>
      </c>
      <c r="AA336" s="95" t="str">
        <f t="shared" si="85"/>
        <v/>
      </c>
      <c r="AB336" s="95" t="str">
        <f t="shared" si="86"/>
        <v/>
      </c>
      <c r="AC336" s="95" t="str">
        <f>IFERROR(VLOOKUP($A336,SETA!$A$2:$BB$840,AC$13,FALSE),"")</f>
        <v/>
      </c>
      <c r="AD336" s="95" t="str">
        <f>IFERROR(VLOOKUP($A336,SETA!$A$2:$BB$840,AD$13,FALSE),"")</f>
        <v/>
      </c>
      <c r="AE336" s="95" t="str">
        <f>IFERROR(VLOOKUP($A336,SETA!$A$2:$BB$840,AE$13,FALSE),"")</f>
        <v/>
      </c>
      <c r="AF336" s="81" t="str">
        <f>IFERROR(VLOOKUP($A336,SETA!$A$2:$BB$840,AF$13,FALSE),"")</f>
        <v/>
      </c>
      <c r="AG336" s="81" t="str">
        <f>IFERROR(VLOOKUP($A336,SETA!$A$2:$BB$840,AG$13,FALSE),"")</f>
        <v/>
      </c>
      <c r="AH336" s="81" t="str">
        <f>IFERROR(VLOOKUP($A336,SETA!$A$2:$BB$840,AH$13,FALSE),"")</f>
        <v/>
      </c>
      <c r="AI336" s="81" t="str">
        <f>IFERROR(VLOOKUP($A336,SETA!$A$2:$BB$840,AI$13,FALSE),"")</f>
        <v/>
      </c>
      <c r="AJ336" s="81" t="str">
        <f>IFERROR(VLOOKUP($A336,SETA!$A$2:$BB$840,AJ$13,FALSE),"")</f>
        <v/>
      </c>
      <c r="AK336" s="81" t="str">
        <f>IFERROR(VLOOKUP($A336,SETA!$A$2:$BB$840,AK$13,FALSE),"")</f>
        <v/>
      </c>
      <c r="AL336" s="81" t="str">
        <f>IFERROR(VLOOKUP($A336,SETA!$A$2:$BB$840,AL$13,FALSE),"")</f>
        <v/>
      </c>
      <c r="AM336" s="81" t="str">
        <f>IFERROR(VLOOKUP($A336,SETA!$A$2:$BB$840,AM$13,FALSE),"")</f>
        <v/>
      </c>
      <c r="AN336" s="81" t="str">
        <f>IFERROR(VLOOKUP($A336,SETA!$A$2:$BB$840,AN$13,FALSE),"")</f>
        <v/>
      </c>
      <c r="AO336" s="81" t="str">
        <f>IFERROR(VLOOKUP($A336,SETA!$A$2:$BB$840,AO$13,FALSE),"")</f>
        <v/>
      </c>
      <c r="AP336" s="81" t="str">
        <f>IFERROR(VLOOKUP($A336,SETA!$A$2:$BB$840,AP$13,FALSE),"")</f>
        <v/>
      </c>
      <c r="AQ336" s="81" t="str">
        <f>IFERROR(VLOOKUP($A336,SETA!$A$2:$BB$840,AQ$13,FALSE),"")</f>
        <v/>
      </c>
      <c r="AR336" s="82" t="str">
        <f>IFERROR(VLOOKUP($A336,SETA!$A$2:$BB$840,AR$13,FALSE),"")</f>
        <v/>
      </c>
      <c r="AS336" s="81" t="str">
        <f>IFERROR(VLOOKUP($A336,SETA!$A$2:$BB$840,AS$13,FALSE),"")</f>
        <v/>
      </c>
    </row>
    <row r="337" spans="2:45" x14ac:dyDescent="0.25">
      <c r="B337" s="81" t="str">
        <f>IFERROR(VLOOKUP($A337,SETA!$A$2:$BB$840,B$13,FALSE),"")</f>
        <v/>
      </c>
      <c r="C337" s="81" t="str">
        <f>IFERROR(VLOOKUP($A337,SETA!$A$2:$BB$840,C$13,FALSE),"")</f>
        <v/>
      </c>
      <c r="D337" s="81" t="str">
        <f>IFERROR(VLOOKUP($A337,SETA!$A$2:$BB$840,D$13,FALSE),"")</f>
        <v/>
      </c>
      <c r="E337" s="131"/>
      <c r="F337" s="132"/>
      <c r="G337" s="132"/>
      <c r="H337" s="133"/>
      <c r="I337" s="133"/>
      <c r="J337" s="118"/>
      <c r="K337" s="121"/>
      <c r="L337" s="122"/>
      <c r="M337" s="122"/>
      <c r="N337" s="67"/>
      <c r="O337" s="67"/>
      <c r="P337" s="117"/>
      <c r="Q337" s="99" t="str">
        <f t="shared" ref="Q337:Q400" si="87">IFERROR(IF($C337="Resuelta",0,AC337-(AI337+E337)),"")</f>
        <v/>
      </c>
      <c r="R337" s="100" t="str">
        <f t="shared" ref="R337:R400" si="88">IFERROR(IF($C337="Resuelta",0,AD337-(AJ337+F337)),"")</f>
        <v/>
      </c>
      <c r="S337" s="100" t="str">
        <f t="shared" ref="S337:S400" si="89">IFERROR(IF($C337="Resuelta",0,AE337-(AK337+G337)),"")</f>
        <v/>
      </c>
      <c r="T337" s="100" t="str">
        <f t="shared" ref="T337:T400" si="90">IFERROR(IF($C337="Resuelta",0,AL337-(AO337+H337)),"")</f>
        <v/>
      </c>
      <c r="U337" s="100" t="str">
        <f t="shared" ref="U337:U400" si="91">IFERROR(IF($C337="Resuelta",0,AM337-(AP337+I337)),"")</f>
        <v/>
      </c>
      <c r="V337" s="101" t="str">
        <f t="shared" ref="V337:V400" si="92">IFERROR(IF($C337="Resuelta",0,AN337-(AQ337+J337)),"")</f>
        <v/>
      </c>
      <c r="W337" s="95" t="str">
        <f t="shared" si="81"/>
        <v/>
      </c>
      <c r="X337" s="95" t="str">
        <f t="shared" si="82"/>
        <v/>
      </c>
      <c r="Y337" s="95" t="str">
        <f t="shared" si="83"/>
        <v/>
      </c>
      <c r="Z337" s="95" t="str">
        <f t="shared" si="84"/>
        <v/>
      </c>
      <c r="AA337" s="95" t="str">
        <f t="shared" si="85"/>
        <v/>
      </c>
      <c r="AB337" s="95" t="str">
        <f t="shared" si="86"/>
        <v/>
      </c>
      <c r="AC337" s="95" t="str">
        <f>IFERROR(VLOOKUP($A337,SETA!$A$2:$BB$840,AC$13,FALSE),"")</f>
        <v/>
      </c>
      <c r="AD337" s="95" t="str">
        <f>IFERROR(VLOOKUP($A337,SETA!$A$2:$BB$840,AD$13,FALSE),"")</f>
        <v/>
      </c>
      <c r="AE337" s="95" t="str">
        <f>IFERROR(VLOOKUP($A337,SETA!$A$2:$BB$840,AE$13,FALSE),"")</f>
        <v/>
      </c>
      <c r="AF337" s="81" t="str">
        <f>IFERROR(VLOOKUP($A337,SETA!$A$2:$BB$840,AF$13,FALSE),"")</f>
        <v/>
      </c>
      <c r="AG337" s="81" t="str">
        <f>IFERROR(VLOOKUP($A337,SETA!$A$2:$BB$840,AG$13,FALSE),"")</f>
        <v/>
      </c>
      <c r="AH337" s="81" t="str">
        <f>IFERROR(VLOOKUP($A337,SETA!$A$2:$BB$840,AH$13,FALSE),"")</f>
        <v/>
      </c>
      <c r="AI337" s="81" t="str">
        <f>IFERROR(VLOOKUP($A337,SETA!$A$2:$BB$840,AI$13,FALSE),"")</f>
        <v/>
      </c>
      <c r="AJ337" s="81" t="str">
        <f>IFERROR(VLOOKUP($A337,SETA!$A$2:$BB$840,AJ$13,FALSE),"")</f>
        <v/>
      </c>
      <c r="AK337" s="81" t="str">
        <f>IFERROR(VLOOKUP($A337,SETA!$A$2:$BB$840,AK$13,FALSE),"")</f>
        <v/>
      </c>
      <c r="AL337" s="81" t="str">
        <f>IFERROR(VLOOKUP($A337,SETA!$A$2:$BB$840,AL$13,FALSE),"")</f>
        <v/>
      </c>
      <c r="AM337" s="81" t="str">
        <f>IFERROR(VLOOKUP($A337,SETA!$A$2:$BB$840,AM$13,FALSE),"")</f>
        <v/>
      </c>
      <c r="AN337" s="81" t="str">
        <f>IFERROR(VLOOKUP($A337,SETA!$A$2:$BB$840,AN$13,FALSE),"")</f>
        <v/>
      </c>
      <c r="AO337" s="81" t="str">
        <f>IFERROR(VLOOKUP($A337,SETA!$A$2:$BB$840,AO$13,FALSE),"")</f>
        <v/>
      </c>
      <c r="AP337" s="81" t="str">
        <f>IFERROR(VLOOKUP($A337,SETA!$A$2:$BB$840,AP$13,FALSE),"")</f>
        <v/>
      </c>
      <c r="AQ337" s="81" t="str">
        <f>IFERROR(VLOOKUP($A337,SETA!$A$2:$BB$840,AQ$13,FALSE),"")</f>
        <v/>
      </c>
      <c r="AR337" s="82" t="str">
        <f>IFERROR(VLOOKUP($A337,SETA!$A$2:$BB$840,AR$13,FALSE),"")</f>
        <v/>
      </c>
      <c r="AS337" s="81" t="str">
        <f>IFERROR(VLOOKUP($A337,SETA!$A$2:$BB$840,AS$13,FALSE),"")</f>
        <v/>
      </c>
    </row>
    <row r="338" spans="2:45" x14ac:dyDescent="0.25">
      <c r="B338" s="81" t="str">
        <f>IFERROR(VLOOKUP($A338,SETA!$A$2:$BB$840,B$13,FALSE),"")</f>
        <v/>
      </c>
      <c r="C338" s="81" t="str">
        <f>IFERROR(VLOOKUP($A338,SETA!$A$2:$BB$840,C$13,FALSE),"")</f>
        <v/>
      </c>
      <c r="D338" s="81" t="str">
        <f>IFERROR(VLOOKUP($A338,SETA!$A$2:$BB$840,D$13,FALSE),"")</f>
        <v/>
      </c>
      <c r="E338" s="131"/>
      <c r="F338" s="132"/>
      <c r="G338" s="132"/>
      <c r="H338" s="133"/>
      <c r="I338" s="133"/>
      <c r="J338" s="118"/>
      <c r="K338" s="121"/>
      <c r="L338" s="122"/>
      <c r="M338" s="122"/>
      <c r="N338" s="67"/>
      <c r="O338" s="67"/>
      <c r="P338" s="117"/>
      <c r="Q338" s="99" t="str">
        <f t="shared" si="87"/>
        <v/>
      </c>
      <c r="R338" s="100" t="str">
        <f t="shared" si="88"/>
        <v/>
      </c>
      <c r="S338" s="100" t="str">
        <f t="shared" si="89"/>
        <v/>
      </c>
      <c r="T338" s="100" t="str">
        <f t="shared" si="90"/>
        <v/>
      </c>
      <c r="U338" s="100" t="str">
        <f t="shared" si="91"/>
        <v/>
      </c>
      <c r="V338" s="101" t="str">
        <f t="shared" si="92"/>
        <v/>
      </c>
      <c r="W338" s="95" t="str">
        <f t="shared" si="81"/>
        <v/>
      </c>
      <c r="X338" s="95" t="str">
        <f t="shared" si="82"/>
        <v/>
      </c>
      <c r="Y338" s="95" t="str">
        <f t="shared" si="83"/>
        <v/>
      </c>
      <c r="Z338" s="95" t="str">
        <f t="shared" si="84"/>
        <v/>
      </c>
      <c r="AA338" s="95" t="str">
        <f t="shared" si="85"/>
        <v/>
      </c>
      <c r="AB338" s="95" t="str">
        <f t="shared" si="86"/>
        <v/>
      </c>
      <c r="AC338" s="95" t="str">
        <f>IFERROR(VLOOKUP($A338,SETA!$A$2:$BB$840,AC$13,FALSE),"")</f>
        <v/>
      </c>
      <c r="AD338" s="95" t="str">
        <f>IFERROR(VLOOKUP($A338,SETA!$A$2:$BB$840,AD$13,FALSE),"")</f>
        <v/>
      </c>
      <c r="AE338" s="95" t="str">
        <f>IFERROR(VLOOKUP($A338,SETA!$A$2:$BB$840,AE$13,FALSE),"")</f>
        <v/>
      </c>
      <c r="AF338" s="81" t="str">
        <f>IFERROR(VLOOKUP($A338,SETA!$A$2:$BB$840,AF$13,FALSE),"")</f>
        <v/>
      </c>
      <c r="AG338" s="81" t="str">
        <f>IFERROR(VLOOKUP($A338,SETA!$A$2:$BB$840,AG$13,FALSE),"")</f>
        <v/>
      </c>
      <c r="AH338" s="81" t="str">
        <f>IFERROR(VLOOKUP($A338,SETA!$A$2:$BB$840,AH$13,FALSE),"")</f>
        <v/>
      </c>
      <c r="AI338" s="81" t="str">
        <f>IFERROR(VLOOKUP($A338,SETA!$A$2:$BB$840,AI$13,FALSE),"")</f>
        <v/>
      </c>
      <c r="AJ338" s="81" t="str">
        <f>IFERROR(VLOOKUP($A338,SETA!$A$2:$BB$840,AJ$13,FALSE),"")</f>
        <v/>
      </c>
      <c r="AK338" s="81" t="str">
        <f>IFERROR(VLOOKUP($A338,SETA!$A$2:$BB$840,AK$13,FALSE),"")</f>
        <v/>
      </c>
      <c r="AL338" s="81" t="str">
        <f>IFERROR(VLOOKUP($A338,SETA!$A$2:$BB$840,AL$13,FALSE),"")</f>
        <v/>
      </c>
      <c r="AM338" s="81" t="str">
        <f>IFERROR(VLOOKUP($A338,SETA!$A$2:$BB$840,AM$13,FALSE),"")</f>
        <v/>
      </c>
      <c r="AN338" s="81" t="str">
        <f>IFERROR(VLOOKUP($A338,SETA!$A$2:$BB$840,AN$13,FALSE),"")</f>
        <v/>
      </c>
      <c r="AO338" s="81" t="str">
        <f>IFERROR(VLOOKUP($A338,SETA!$A$2:$BB$840,AO$13,FALSE),"")</f>
        <v/>
      </c>
      <c r="AP338" s="81" t="str">
        <f>IFERROR(VLOOKUP($A338,SETA!$A$2:$BB$840,AP$13,FALSE),"")</f>
        <v/>
      </c>
      <c r="AQ338" s="81" t="str">
        <f>IFERROR(VLOOKUP($A338,SETA!$A$2:$BB$840,AQ$13,FALSE),"")</f>
        <v/>
      </c>
      <c r="AR338" s="82" t="str">
        <f>IFERROR(VLOOKUP($A338,SETA!$A$2:$BB$840,AR$13,FALSE),"")</f>
        <v/>
      </c>
      <c r="AS338" s="81" t="str">
        <f>IFERROR(VLOOKUP($A338,SETA!$A$2:$BB$840,AS$13,FALSE),"")</f>
        <v/>
      </c>
    </row>
    <row r="339" spans="2:45" x14ac:dyDescent="0.25">
      <c r="B339" s="81" t="str">
        <f>IFERROR(VLOOKUP($A339,SETA!$A$2:$BB$840,B$13,FALSE),"")</f>
        <v/>
      </c>
      <c r="C339" s="81" t="str">
        <f>IFERROR(VLOOKUP($A339,SETA!$A$2:$BB$840,C$13,FALSE),"")</f>
        <v/>
      </c>
      <c r="D339" s="81" t="str">
        <f>IFERROR(VLOOKUP($A339,SETA!$A$2:$BB$840,D$13,FALSE),"")</f>
        <v/>
      </c>
      <c r="E339" s="131"/>
      <c r="F339" s="132"/>
      <c r="G339" s="132"/>
      <c r="H339" s="133"/>
      <c r="I339" s="133"/>
      <c r="J339" s="118"/>
      <c r="K339" s="121"/>
      <c r="L339" s="122"/>
      <c r="M339" s="122"/>
      <c r="N339" s="67"/>
      <c r="O339" s="67"/>
      <c r="P339" s="117"/>
      <c r="Q339" s="99" t="str">
        <f t="shared" si="87"/>
        <v/>
      </c>
      <c r="R339" s="100" t="str">
        <f t="shared" si="88"/>
        <v/>
      </c>
      <c r="S339" s="100" t="str">
        <f t="shared" si="89"/>
        <v/>
      </c>
      <c r="T339" s="100" t="str">
        <f t="shared" si="90"/>
        <v/>
      </c>
      <c r="U339" s="100" t="str">
        <f t="shared" si="91"/>
        <v/>
      </c>
      <c r="V339" s="101" t="str">
        <f t="shared" si="92"/>
        <v/>
      </c>
      <c r="W339" s="95" t="str">
        <f t="shared" si="81"/>
        <v/>
      </c>
      <c r="X339" s="95" t="str">
        <f t="shared" si="82"/>
        <v/>
      </c>
      <c r="Y339" s="95" t="str">
        <f t="shared" si="83"/>
        <v/>
      </c>
      <c r="Z339" s="95" t="str">
        <f t="shared" si="84"/>
        <v/>
      </c>
      <c r="AA339" s="95" t="str">
        <f t="shared" si="85"/>
        <v/>
      </c>
      <c r="AB339" s="95" t="str">
        <f t="shared" si="86"/>
        <v/>
      </c>
      <c r="AC339" s="95" t="str">
        <f>IFERROR(VLOOKUP($A339,SETA!$A$2:$BB$840,AC$13,FALSE),"")</f>
        <v/>
      </c>
      <c r="AD339" s="95" t="str">
        <f>IFERROR(VLOOKUP($A339,SETA!$A$2:$BB$840,AD$13,FALSE),"")</f>
        <v/>
      </c>
      <c r="AE339" s="95" t="str">
        <f>IFERROR(VLOOKUP($A339,SETA!$A$2:$BB$840,AE$13,FALSE),"")</f>
        <v/>
      </c>
      <c r="AF339" s="81" t="str">
        <f>IFERROR(VLOOKUP($A339,SETA!$A$2:$BB$840,AF$13,FALSE),"")</f>
        <v/>
      </c>
      <c r="AG339" s="81" t="str">
        <f>IFERROR(VLOOKUP($A339,SETA!$A$2:$BB$840,AG$13,FALSE),"")</f>
        <v/>
      </c>
      <c r="AH339" s="81" t="str">
        <f>IFERROR(VLOOKUP($A339,SETA!$A$2:$BB$840,AH$13,FALSE),"")</f>
        <v/>
      </c>
      <c r="AI339" s="81" t="str">
        <f>IFERROR(VLOOKUP($A339,SETA!$A$2:$BB$840,AI$13,FALSE),"")</f>
        <v/>
      </c>
      <c r="AJ339" s="81" t="str">
        <f>IFERROR(VLOOKUP($A339,SETA!$A$2:$BB$840,AJ$13,FALSE),"")</f>
        <v/>
      </c>
      <c r="AK339" s="81" t="str">
        <f>IFERROR(VLOOKUP($A339,SETA!$A$2:$BB$840,AK$13,FALSE),"")</f>
        <v/>
      </c>
      <c r="AL339" s="81" t="str">
        <f>IFERROR(VLOOKUP($A339,SETA!$A$2:$BB$840,AL$13,FALSE),"")</f>
        <v/>
      </c>
      <c r="AM339" s="81" t="str">
        <f>IFERROR(VLOOKUP($A339,SETA!$A$2:$BB$840,AM$13,FALSE),"")</f>
        <v/>
      </c>
      <c r="AN339" s="81" t="str">
        <f>IFERROR(VLOOKUP($A339,SETA!$A$2:$BB$840,AN$13,FALSE),"")</f>
        <v/>
      </c>
      <c r="AO339" s="81" t="str">
        <f>IFERROR(VLOOKUP($A339,SETA!$A$2:$BB$840,AO$13,FALSE),"")</f>
        <v/>
      </c>
      <c r="AP339" s="81" t="str">
        <f>IFERROR(VLOOKUP($A339,SETA!$A$2:$BB$840,AP$13,FALSE),"")</f>
        <v/>
      </c>
      <c r="AQ339" s="81" t="str">
        <f>IFERROR(VLOOKUP($A339,SETA!$A$2:$BB$840,AQ$13,FALSE),"")</f>
        <v/>
      </c>
      <c r="AR339" s="82" t="str">
        <f>IFERROR(VLOOKUP($A339,SETA!$A$2:$BB$840,AR$13,FALSE),"")</f>
        <v/>
      </c>
      <c r="AS339" s="81" t="str">
        <f>IFERROR(VLOOKUP($A339,SETA!$A$2:$BB$840,AS$13,FALSE),"")</f>
        <v/>
      </c>
    </row>
    <row r="340" spans="2:45" x14ac:dyDescent="0.25">
      <c r="B340" s="81" t="str">
        <f>IFERROR(VLOOKUP($A340,SETA!$A$2:$BB$840,B$13,FALSE),"")</f>
        <v/>
      </c>
      <c r="C340" s="81" t="str">
        <f>IFERROR(VLOOKUP($A340,SETA!$A$2:$BB$840,C$13,FALSE),"")</f>
        <v/>
      </c>
      <c r="D340" s="81" t="str">
        <f>IFERROR(VLOOKUP($A340,SETA!$A$2:$BB$840,D$13,FALSE),"")</f>
        <v/>
      </c>
      <c r="E340" s="131"/>
      <c r="F340" s="132"/>
      <c r="G340" s="132"/>
      <c r="H340" s="133"/>
      <c r="I340" s="133"/>
      <c r="J340" s="118"/>
      <c r="K340" s="121"/>
      <c r="L340" s="122"/>
      <c r="M340" s="122"/>
      <c r="N340" s="67"/>
      <c r="O340" s="67"/>
      <c r="P340" s="117"/>
      <c r="Q340" s="99" t="str">
        <f t="shared" si="87"/>
        <v/>
      </c>
      <c r="R340" s="100" t="str">
        <f t="shared" si="88"/>
        <v/>
      </c>
      <c r="S340" s="100" t="str">
        <f t="shared" si="89"/>
        <v/>
      </c>
      <c r="T340" s="100" t="str">
        <f t="shared" si="90"/>
        <v/>
      </c>
      <c r="U340" s="100" t="str">
        <f t="shared" si="91"/>
        <v/>
      </c>
      <c r="V340" s="101" t="str">
        <f t="shared" si="92"/>
        <v/>
      </c>
      <c r="W340" s="95" t="str">
        <f t="shared" si="81"/>
        <v/>
      </c>
      <c r="X340" s="95" t="str">
        <f t="shared" si="82"/>
        <v/>
      </c>
      <c r="Y340" s="95" t="str">
        <f t="shared" si="83"/>
        <v/>
      </c>
      <c r="Z340" s="95" t="str">
        <f t="shared" si="84"/>
        <v/>
      </c>
      <c r="AA340" s="95" t="str">
        <f t="shared" si="85"/>
        <v/>
      </c>
      <c r="AB340" s="95" t="str">
        <f t="shared" si="86"/>
        <v/>
      </c>
      <c r="AC340" s="95" t="str">
        <f>IFERROR(VLOOKUP($A340,SETA!$A$2:$BB$840,AC$13,FALSE),"")</f>
        <v/>
      </c>
      <c r="AD340" s="95" t="str">
        <f>IFERROR(VLOOKUP($A340,SETA!$A$2:$BB$840,AD$13,FALSE),"")</f>
        <v/>
      </c>
      <c r="AE340" s="95" t="str">
        <f>IFERROR(VLOOKUP($A340,SETA!$A$2:$BB$840,AE$13,FALSE),"")</f>
        <v/>
      </c>
      <c r="AF340" s="81" t="str">
        <f>IFERROR(VLOOKUP($A340,SETA!$A$2:$BB$840,AF$13,FALSE),"")</f>
        <v/>
      </c>
      <c r="AG340" s="81" t="str">
        <f>IFERROR(VLOOKUP($A340,SETA!$A$2:$BB$840,AG$13,FALSE),"")</f>
        <v/>
      </c>
      <c r="AH340" s="81" t="str">
        <f>IFERROR(VLOOKUP($A340,SETA!$A$2:$BB$840,AH$13,FALSE),"")</f>
        <v/>
      </c>
      <c r="AI340" s="81" t="str">
        <f>IFERROR(VLOOKUP($A340,SETA!$A$2:$BB$840,AI$13,FALSE),"")</f>
        <v/>
      </c>
      <c r="AJ340" s="81" t="str">
        <f>IFERROR(VLOOKUP($A340,SETA!$A$2:$BB$840,AJ$13,FALSE),"")</f>
        <v/>
      </c>
      <c r="AK340" s="81" t="str">
        <f>IFERROR(VLOOKUP($A340,SETA!$A$2:$BB$840,AK$13,FALSE),"")</f>
        <v/>
      </c>
      <c r="AL340" s="81" t="str">
        <f>IFERROR(VLOOKUP($A340,SETA!$A$2:$BB$840,AL$13,FALSE),"")</f>
        <v/>
      </c>
      <c r="AM340" s="81" t="str">
        <f>IFERROR(VLOOKUP($A340,SETA!$A$2:$BB$840,AM$13,FALSE),"")</f>
        <v/>
      </c>
      <c r="AN340" s="81" t="str">
        <f>IFERROR(VLOOKUP($A340,SETA!$A$2:$BB$840,AN$13,FALSE),"")</f>
        <v/>
      </c>
      <c r="AO340" s="81" t="str">
        <f>IFERROR(VLOOKUP($A340,SETA!$A$2:$BB$840,AO$13,FALSE),"")</f>
        <v/>
      </c>
      <c r="AP340" s="81" t="str">
        <f>IFERROR(VLOOKUP($A340,SETA!$A$2:$BB$840,AP$13,FALSE),"")</f>
        <v/>
      </c>
      <c r="AQ340" s="81" t="str">
        <f>IFERROR(VLOOKUP($A340,SETA!$A$2:$BB$840,AQ$13,FALSE),"")</f>
        <v/>
      </c>
      <c r="AR340" s="82" t="str">
        <f>IFERROR(VLOOKUP($A340,SETA!$A$2:$BB$840,AR$13,FALSE),"")</f>
        <v/>
      </c>
      <c r="AS340" s="81" t="str">
        <f>IFERROR(VLOOKUP($A340,SETA!$A$2:$BB$840,AS$13,FALSE),"")</f>
        <v/>
      </c>
    </row>
    <row r="341" spans="2:45" x14ac:dyDescent="0.25">
      <c r="B341" s="81" t="str">
        <f>IFERROR(VLOOKUP($A341,SETA!$A$2:$BB$840,B$13,FALSE),"")</f>
        <v/>
      </c>
      <c r="C341" s="81" t="str">
        <f>IFERROR(VLOOKUP($A341,SETA!$A$2:$BB$840,C$13,FALSE),"")</f>
        <v/>
      </c>
      <c r="D341" s="81" t="str">
        <f>IFERROR(VLOOKUP($A341,SETA!$A$2:$BB$840,D$13,FALSE),"")</f>
        <v/>
      </c>
      <c r="E341" s="131"/>
      <c r="F341" s="132"/>
      <c r="G341" s="132"/>
      <c r="H341" s="133"/>
      <c r="I341" s="133"/>
      <c r="J341" s="118"/>
      <c r="K341" s="121"/>
      <c r="L341" s="122"/>
      <c r="M341" s="122"/>
      <c r="N341" s="67"/>
      <c r="O341" s="67"/>
      <c r="P341" s="117"/>
      <c r="Q341" s="99" t="str">
        <f t="shared" si="87"/>
        <v/>
      </c>
      <c r="R341" s="100" t="str">
        <f t="shared" si="88"/>
        <v/>
      </c>
      <c r="S341" s="100" t="str">
        <f t="shared" si="89"/>
        <v/>
      </c>
      <c r="T341" s="100" t="str">
        <f t="shared" si="90"/>
        <v/>
      </c>
      <c r="U341" s="100" t="str">
        <f t="shared" si="91"/>
        <v/>
      </c>
      <c r="V341" s="101" t="str">
        <f t="shared" si="92"/>
        <v/>
      </c>
      <c r="W341" s="95" t="str">
        <f t="shared" si="81"/>
        <v/>
      </c>
      <c r="X341" s="95" t="str">
        <f t="shared" si="82"/>
        <v/>
      </c>
      <c r="Y341" s="95" t="str">
        <f t="shared" si="83"/>
        <v/>
      </c>
      <c r="Z341" s="95" t="str">
        <f t="shared" si="84"/>
        <v/>
      </c>
      <c r="AA341" s="95" t="str">
        <f t="shared" si="85"/>
        <v/>
      </c>
      <c r="AB341" s="95" t="str">
        <f t="shared" si="86"/>
        <v/>
      </c>
      <c r="AC341" s="95" t="str">
        <f>IFERROR(VLOOKUP($A341,SETA!$A$2:$BB$840,AC$13,FALSE),"")</f>
        <v/>
      </c>
      <c r="AD341" s="95" t="str">
        <f>IFERROR(VLOOKUP($A341,SETA!$A$2:$BB$840,AD$13,FALSE),"")</f>
        <v/>
      </c>
      <c r="AE341" s="95" t="str">
        <f>IFERROR(VLOOKUP($A341,SETA!$A$2:$BB$840,AE$13,FALSE),"")</f>
        <v/>
      </c>
      <c r="AF341" s="81" t="str">
        <f>IFERROR(VLOOKUP($A341,SETA!$A$2:$BB$840,AF$13,FALSE),"")</f>
        <v/>
      </c>
      <c r="AG341" s="81" t="str">
        <f>IFERROR(VLOOKUP($A341,SETA!$A$2:$BB$840,AG$13,FALSE),"")</f>
        <v/>
      </c>
      <c r="AH341" s="81" t="str">
        <f>IFERROR(VLOOKUP($A341,SETA!$A$2:$BB$840,AH$13,FALSE),"")</f>
        <v/>
      </c>
      <c r="AI341" s="81" t="str">
        <f>IFERROR(VLOOKUP($A341,SETA!$A$2:$BB$840,AI$13,FALSE),"")</f>
        <v/>
      </c>
      <c r="AJ341" s="81" t="str">
        <f>IFERROR(VLOOKUP($A341,SETA!$A$2:$BB$840,AJ$13,FALSE),"")</f>
        <v/>
      </c>
      <c r="AK341" s="81" t="str">
        <f>IFERROR(VLOOKUP($A341,SETA!$A$2:$BB$840,AK$13,FALSE),"")</f>
        <v/>
      </c>
      <c r="AL341" s="81" t="str">
        <f>IFERROR(VLOOKUP($A341,SETA!$A$2:$BB$840,AL$13,FALSE),"")</f>
        <v/>
      </c>
      <c r="AM341" s="81" t="str">
        <f>IFERROR(VLOOKUP($A341,SETA!$A$2:$BB$840,AM$13,FALSE),"")</f>
        <v/>
      </c>
      <c r="AN341" s="81" t="str">
        <f>IFERROR(VLOOKUP($A341,SETA!$A$2:$BB$840,AN$13,FALSE),"")</f>
        <v/>
      </c>
      <c r="AO341" s="81" t="str">
        <f>IFERROR(VLOOKUP($A341,SETA!$A$2:$BB$840,AO$13,FALSE),"")</f>
        <v/>
      </c>
      <c r="AP341" s="81" t="str">
        <f>IFERROR(VLOOKUP($A341,SETA!$A$2:$BB$840,AP$13,FALSE),"")</f>
        <v/>
      </c>
      <c r="AQ341" s="81" t="str">
        <f>IFERROR(VLOOKUP($A341,SETA!$A$2:$BB$840,AQ$13,FALSE),"")</f>
        <v/>
      </c>
      <c r="AR341" s="82" t="str">
        <f>IFERROR(VLOOKUP($A341,SETA!$A$2:$BB$840,AR$13,FALSE),"")</f>
        <v/>
      </c>
      <c r="AS341" s="81" t="str">
        <f>IFERROR(VLOOKUP($A341,SETA!$A$2:$BB$840,AS$13,FALSE),"")</f>
        <v/>
      </c>
    </row>
    <row r="342" spans="2:45" x14ac:dyDescent="0.25">
      <c r="B342" s="81" t="str">
        <f>IFERROR(VLOOKUP($A342,SETA!$A$2:$BB$840,B$13,FALSE),"")</f>
        <v/>
      </c>
      <c r="C342" s="81" t="str">
        <f>IFERROR(VLOOKUP($A342,SETA!$A$2:$BB$840,C$13,FALSE),"")</f>
        <v/>
      </c>
      <c r="D342" s="81" t="str">
        <f>IFERROR(VLOOKUP($A342,SETA!$A$2:$BB$840,D$13,FALSE),"")</f>
        <v/>
      </c>
      <c r="E342" s="131"/>
      <c r="F342" s="132"/>
      <c r="G342" s="132"/>
      <c r="H342" s="133"/>
      <c r="I342" s="133"/>
      <c r="J342" s="118"/>
      <c r="K342" s="121"/>
      <c r="L342" s="122"/>
      <c r="M342" s="122"/>
      <c r="N342" s="67"/>
      <c r="O342" s="67"/>
      <c r="P342" s="117"/>
      <c r="Q342" s="99" t="str">
        <f t="shared" si="87"/>
        <v/>
      </c>
      <c r="R342" s="100" t="str">
        <f t="shared" si="88"/>
        <v/>
      </c>
      <c r="S342" s="100" t="str">
        <f t="shared" si="89"/>
        <v/>
      </c>
      <c r="T342" s="100" t="str">
        <f t="shared" si="90"/>
        <v/>
      </c>
      <c r="U342" s="100" t="str">
        <f t="shared" si="91"/>
        <v/>
      </c>
      <c r="V342" s="101" t="str">
        <f t="shared" si="92"/>
        <v/>
      </c>
      <c r="W342" s="95" t="str">
        <f t="shared" si="81"/>
        <v/>
      </c>
      <c r="X342" s="95" t="str">
        <f t="shared" si="82"/>
        <v/>
      </c>
      <c r="Y342" s="95" t="str">
        <f t="shared" si="83"/>
        <v/>
      </c>
      <c r="Z342" s="95" t="str">
        <f t="shared" si="84"/>
        <v/>
      </c>
      <c r="AA342" s="95" t="str">
        <f t="shared" si="85"/>
        <v/>
      </c>
      <c r="AB342" s="95" t="str">
        <f t="shared" si="86"/>
        <v/>
      </c>
      <c r="AC342" s="95" t="str">
        <f>IFERROR(VLOOKUP($A342,SETA!$A$2:$BB$840,AC$13,FALSE),"")</f>
        <v/>
      </c>
      <c r="AD342" s="95" t="str">
        <f>IFERROR(VLOOKUP($A342,SETA!$A$2:$BB$840,AD$13,FALSE),"")</f>
        <v/>
      </c>
      <c r="AE342" s="95" t="str">
        <f>IFERROR(VLOOKUP($A342,SETA!$A$2:$BB$840,AE$13,FALSE),"")</f>
        <v/>
      </c>
      <c r="AF342" s="81" t="str">
        <f>IFERROR(VLOOKUP($A342,SETA!$A$2:$BB$840,AF$13,FALSE),"")</f>
        <v/>
      </c>
      <c r="AG342" s="81" t="str">
        <f>IFERROR(VLOOKUP($A342,SETA!$A$2:$BB$840,AG$13,FALSE),"")</f>
        <v/>
      </c>
      <c r="AH342" s="81" t="str">
        <f>IFERROR(VLOOKUP($A342,SETA!$A$2:$BB$840,AH$13,FALSE),"")</f>
        <v/>
      </c>
      <c r="AI342" s="81" t="str">
        <f>IFERROR(VLOOKUP($A342,SETA!$A$2:$BB$840,AI$13,FALSE),"")</f>
        <v/>
      </c>
      <c r="AJ342" s="81" t="str">
        <f>IFERROR(VLOOKUP($A342,SETA!$A$2:$BB$840,AJ$13,FALSE),"")</f>
        <v/>
      </c>
      <c r="AK342" s="81" t="str">
        <f>IFERROR(VLOOKUP($A342,SETA!$A$2:$BB$840,AK$13,FALSE),"")</f>
        <v/>
      </c>
      <c r="AL342" s="81" t="str">
        <f>IFERROR(VLOOKUP($A342,SETA!$A$2:$BB$840,AL$13,FALSE),"")</f>
        <v/>
      </c>
      <c r="AM342" s="81" t="str">
        <f>IFERROR(VLOOKUP($A342,SETA!$A$2:$BB$840,AM$13,FALSE),"")</f>
        <v/>
      </c>
      <c r="AN342" s="81" t="str">
        <f>IFERROR(VLOOKUP($A342,SETA!$A$2:$BB$840,AN$13,FALSE),"")</f>
        <v/>
      </c>
      <c r="AO342" s="81" t="str">
        <f>IFERROR(VLOOKUP($A342,SETA!$A$2:$BB$840,AO$13,FALSE),"")</f>
        <v/>
      </c>
      <c r="AP342" s="81" t="str">
        <f>IFERROR(VLOOKUP($A342,SETA!$A$2:$BB$840,AP$13,FALSE),"")</f>
        <v/>
      </c>
      <c r="AQ342" s="81" t="str">
        <f>IFERROR(VLOOKUP($A342,SETA!$A$2:$BB$840,AQ$13,FALSE),"")</f>
        <v/>
      </c>
      <c r="AR342" s="82" t="str">
        <f>IFERROR(VLOOKUP($A342,SETA!$A$2:$BB$840,AR$13,FALSE),"")</f>
        <v/>
      </c>
      <c r="AS342" s="81" t="str">
        <f>IFERROR(VLOOKUP($A342,SETA!$A$2:$BB$840,AS$13,FALSE),"")</f>
        <v/>
      </c>
    </row>
    <row r="343" spans="2:45" x14ac:dyDescent="0.25">
      <c r="B343" s="81" t="str">
        <f>IFERROR(VLOOKUP($A343,SETA!$A$2:$BB$840,B$13,FALSE),"")</f>
        <v/>
      </c>
      <c r="C343" s="81" t="str">
        <f>IFERROR(VLOOKUP($A343,SETA!$A$2:$BB$840,C$13,FALSE),"")</f>
        <v/>
      </c>
      <c r="D343" s="81" t="str">
        <f>IFERROR(VLOOKUP($A343,SETA!$A$2:$BB$840,D$13,FALSE),"")</f>
        <v/>
      </c>
      <c r="E343" s="131"/>
      <c r="F343" s="132"/>
      <c r="G343" s="132"/>
      <c r="H343" s="133"/>
      <c r="I343" s="133"/>
      <c r="J343" s="118"/>
      <c r="K343" s="121"/>
      <c r="L343" s="122"/>
      <c r="M343" s="122"/>
      <c r="N343" s="67"/>
      <c r="O343" s="67"/>
      <c r="P343" s="117"/>
      <c r="Q343" s="99" t="str">
        <f t="shared" si="87"/>
        <v/>
      </c>
      <c r="R343" s="100" t="str">
        <f t="shared" si="88"/>
        <v/>
      </c>
      <c r="S343" s="100" t="str">
        <f t="shared" si="89"/>
        <v/>
      </c>
      <c r="T343" s="100" t="str">
        <f t="shared" si="90"/>
        <v/>
      </c>
      <c r="U343" s="100" t="str">
        <f t="shared" si="91"/>
        <v/>
      </c>
      <c r="V343" s="101" t="str">
        <f t="shared" si="92"/>
        <v/>
      </c>
      <c r="W343" s="95" t="str">
        <f t="shared" si="81"/>
        <v/>
      </c>
      <c r="X343" s="95" t="str">
        <f t="shared" si="82"/>
        <v/>
      </c>
      <c r="Y343" s="95" t="str">
        <f t="shared" si="83"/>
        <v/>
      </c>
      <c r="Z343" s="95" t="str">
        <f t="shared" si="84"/>
        <v/>
      </c>
      <c r="AA343" s="95" t="str">
        <f t="shared" si="85"/>
        <v/>
      </c>
      <c r="AB343" s="95" t="str">
        <f t="shared" si="86"/>
        <v/>
      </c>
      <c r="AC343" s="95" t="str">
        <f>IFERROR(VLOOKUP($A343,SETA!$A$2:$BB$840,AC$13,FALSE),"")</f>
        <v/>
      </c>
      <c r="AD343" s="95" t="str">
        <f>IFERROR(VLOOKUP($A343,SETA!$A$2:$BB$840,AD$13,FALSE),"")</f>
        <v/>
      </c>
      <c r="AE343" s="95" t="str">
        <f>IFERROR(VLOOKUP($A343,SETA!$A$2:$BB$840,AE$13,FALSE),"")</f>
        <v/>
      </c>
      <c r="AF343" s="81" t="str">
        <f>IFERROR(VLOOKUP($A343,SETA!$A$2:$BB$840,AF$13,FALSE),"")</f>
        <v/>
      </c>
      <c r="AG343" s="81" t="str">
        <f>IFERROR(VLOOKUP($A343,SETA!$A$2:$BB$840,AG$13,FALSE),"")</f>
        <v/>
      </c>
      <c r="AH343" s="81" t="str">
        <f>IFERROR(VLOOKUP($A343,SETA!$A$2:$BB$840,AH$13,FALSE),"")</f>
        <v/>
      </c>
      <c r="AI343" s="81" t="str">
        <f>IFERROR(VLOOKUP($A343,SETA!$A$2:$BB$840,AI$13,FALSE),"")</f>
        <v/>
      </c>
      <c r="AJ343" s="81" t="str">
        <f>IFERROR(VLOOKUP($A343,SETA!$A$2:$BB$840,AJ$13,FALSE),"")</f>
        <v/>
      </c>
      <c r="AK343" s="81" t="str">
        <f>IFERROR(VLOOKUP($A343,SETA!$A$2:$BB$840,AK$13,FALSE),"")</f>
        <v/>
      </c>
      <c r="AL343" s="81" t="str">
        <f>IFERROR(VLOOKUP($A343,SETA!$A$2:$BB$840,AL$13,FALSE),"")</f>
        <v/>
      </c>
      <c r="AM343" s="81" t="str">
        <f>IFERROR(VLOOKUP($A343,SETA!$A$2:$BB$840,AM$13,FALSE),"")</f>
        <v/>
      </c>
      <c r="AN343" s="81" t="str">
        <f>IFERROR(VLOOKUP($A343,SETA!$A$2:$BB$840,AN$13,FALSE),"")</f>
        <v/>
      </c>
      <c r="AO343" s="81" t="str">
        <f>IFERROR(VLOOKUP($A343,SETA!$A$2:$BB$840,AO$13,FALSE),"")</f>
        <v/>
      </c>
      <c r="AP343" s="81" t="str">
        <f>IFERROR(VLOOKUP($A343,SETA!$A$2:$BB$840,AP$13,FALSE),"")</f>
        <v/>
      </c>
      <c r="AQ343" s="81" t="str">
        <f>IFERROR(VLOOKUP($A343,SETA!$A$2:$BB$840,AQ$13,FALSE),"")</f>
        <v/>
      </c>
      <c r="AR343" s="82" t="str">
        <f>IFERROR(VLOOKUP($A343,SETA!$A$2:$BB$840,AR$13,FALSE),"")</f>
        <v/>
      </c>
      <c r="AS343" s="81" t="str">
        <f>IFERROR(VLOOKUP($A343,SETA!$A$2:$BB$840,AS$13,FALSE),"")</f>
        <v/>
      </c>
    </row>
    <row r="344" spans="2:45" x14ac:dyDescent="0.25">
      <c r="B344" s="81" t="str">
        <f>IFERROR(VLOOKUP($A344,SETA!$A$2:$BB$840,B$13,FALSE),"")</f>
        <v/>
      </c>
      <c r="C344" s="81" t="str">
        <f>IFERROR(VLOOKUP($A344,SETA!$A$2:$BB$840,C$13,FALSE),"")</f>
        <v/>
      </c>
      <c r="D344" s="81" t="str">
        <f>IFERROR(VLOOKUP($A344,SETA!$A$2:$BB$840,D$13,FALSE),"")</f>
        <v/>
      </c>
      <c r="E344" s="131"/>
      <c r="F344" s="132"/>
      <c r="G344" s="132"/>
      <c r="H344" s="133"/>
      <c r="I344" s="133"/>
      <c r="J344" s="118"/>
      <c r="K344" s="121"/>
      <c r="L344" s="122"/>
      <c r="M344" s="122"/>
      <c r="N344" s="67"/>
      <c r="O344" s="67"/>
      <c r="P344" s="117"/>
      <c r="Q344" s="99" t="str">
        <f t="shared" si="87"/>
        <v/>
      </c>
      <c r="R344" s="100" t="str">
        <f t="shared" si="88"/>
        <v/>
      </c>
      <c r="S344" s="100" t="str">
        <f t="shared" si="89"/>
        <v/>
      </c>
      <c r="T344" s="100" t="str">
        <f t="shared" si="90"/>
        <v/>
      </c>
      <c r="U344" s="100" t="str">
        <f t="shared" si="91"/>
        <v/>
      </c>
      <c r="V344" s="101" t="str">
        <f t="shared" si="92"/>
        <v/>
      </c>
      <c r="W344" s="95" t="str">
        <f t="shared" si="81"/>
        <v/>
      </c>
      <c r="X344" s="95" t="str">
        <f t="shared" si="82"/>
        <v/>
      </c>
      <c r="Y344" s="95" t="str">
        <f t="shared" si="83"/>
        <v/>
      </c>
      <c r="Z344" s="95" t="str">
        <f t="shared" si="84"/>
        <v/>
      </c>
      <c r="AA344" s="95" t="str">
        <f t="shared" si="85"/>
        <v/>
      </c>
      <c r="AB344" s="95" t="str">
        <f t="shared" si="86"/>
        <v/>
      </c>
      <c r="AC344" s="95" t="str">
        <f>IFERROR(VLOOKUP($A344,SETA!$A$2:$BB$840,AC$13,FALSE),"")</f>
        <v/>
      </c>
      <c r="AD344" s="95" t="str">
        <f>IFERROR(VLOOKUP($A344,SETA!$A$2:$BB$840,AD$13,FALSE),"")</f>
        <v/>
      </c>
      <c r="AE344" s="95" t="str">
        <f>IFERROR(VLOOKUP($A344,SETA!$A$2:$BB$840,AE$13,FALSE),"")</f>
        <v/>
      </c>
      <c r="AF344" s="81" t="str">
        <f>IFERROR(VLOOKUP($A344,SETA!$A$2:$BB$840,AF$13,FALSE),"")</f>
        <v/>
      </c>
      <c r="AG344" s="81" t="str">
        <f>IFERROR(VLOOKUP($A344,SETA!$A$2:$BB$840,AG$13,FALSE),"")</f>
        <v/>
      </c>
      <c r="AH344" s="81" t="str">
        <f>IFERROR(VLOOKUP($A344,SETA!$A$2:$BB$840,AH$13,FALSE),"")</f>
        <v/>
      </c>
      <c r="AI344" s="81" t="str">
        <f>IFERROR(VLOOKUP($A344,SETA!$A$2:$BB$840,AI$13,FALSE),"")</f>
        <v/>
      </c>
      <c r="AJ344" s="81" t="str">
        <f>IFERROR(VLOOKUP($A344,SETA!$A$2:$BB$840,AJ$13,FALSE),"")</f>
        <v/>
      </c>
      <c r="AK344" s="81" t="str">
        <f>IFERROR(VLOOKUP($A344,SETA!$A$2:$BB$840,AK$13,FALSE),"")</f>
        <v/>
      </c>
      <c r="AL344" s="81" t="str">
        <f>IFERROR(VLOOKUP($A344,SETA!$A$2:$BB$840,AL$13,FALSE),"")</f>
        <v/>
      </c>
      <c r="AM344" s="81" t="str">
        <f>IFERROR(VLOOKUP($A344,SETA!$A$2:$BB$840,AM$13,FALSE),"")</f>
        <v/>
      </c>
      <c r="AN344" s="81" t="str">
        <f>IFERROR(VLOOKUP($A344,SETA!$A$2:$BB$840,AN$13,FALSE),"")</f>
        <v/>
      </c>
      <c r="AO344" s="81" t="str">
        <f>IFERROR(VLOOKUP($A344,SETA!$A$2:$BB$840,AO$13,FALSE),"")</f>
        <v/>
      </c>
      <c r="AP344" s="81" t="str">
        <f>IFERROR(VLOOKUP($A344,SETA!$A$2:$BB$840,AP$13,FALSE),"")</f>
        <v/>
      </c>
      <c r="AQ344" s="81" t="str">
        <f>IFERROR(VLOOKUP($A344,SETA!$A$2:$BB$840,AQ$13,FALSE),"")</f>
        <v/>
      </c>
      <c r="AR344" s="82" t="str">
        <f>IFERROR(VLOOKUP($A344,SETA!$A$2:$BB$840,AR$13,FALSE),"")</f>
        <v/>
      </c>
      <c r="AS344" s="81" t="str">
        <f>IFERROR(VLOOKUP($A344,SETA!$A$2:$BB$840,AS$13,FALSE),"")</f>
        <v/>
      </c>
    </row>
    <row r="345" spans="2:45" x14ac:dyDescent="0.25">
      <c r="B345" s="81" t="str">
        <f>IFERROR(VLOOKUP($A345,SETA!$A$2:$BB$840,B$13,FALSE),"")</f>
        <v/>
      </c>
      <c r="C345" s="81" t="str">
        <f>IFERROR(VLOOKUP($A345,SETA!$A$2:$BB$840,C$13,FALSE),"")</f>
        <v/>
      </c>
      <c r="D345" s="81" t="str">
        <f>IFERROR(VLOOKUP($A345,SETA!$A$2:$BB$840,D$13,FALSE),"")</f>
        <v/>
      </c>
      <c r="E345" s="131"/>
      <c r="F345" s="132"/>
      <c r="G345" s="132"/>
      <c r="H345" s="133"/>
      <c r="I345" s="133"/>
      <c r="J345" s="118"/>
      <c r="K345" s="121"/>
      <c r="L345" s="122"/>
      <c r="M345" s="122"/>
      <c r="N345" s="67"/>
      <c r="O345" s="67"/>
      <c r="P345" s="117"/>
      <c r="Q345" s="99" t="str">
        <f t="shared" si="87"/>
        <v/>
      </c>
      <c r="R345" s="100" t="str">
        <f t="shared" si="88"/>
        <v/>
      </c>
      <c r="S345" s="100" t="str">
        <f t="shared" si="89"/>
        <v/>
      </c>
      <c r="T345" s="100" t="str">
        <f t="shared" si="90"/>
        <v/>
      </c>
      <c r="U345" s="100" t="str">
        <f t="shared" si="91"/>
        <v/>
      </c>
      <c r="V345" s="101" t="str">
        <f t="shared" si="92"/>
        <v/>
      </c>
      <c r="W345" s="95" t="str">
        <f t="shared" si="81"/>
        <v/>
      </c>
      <c r="X345" s="95" t="str">
        <f t="shared" si="82"/>
        <v/>
      </c>
      <c r="Y345" s="95" t="str">
        <f t="shared" si="83"/>
        <v/>
      </c>
      <c r="Z345" s="95" t="str">
        <f t="shared" si="84"/>
        <v/>
      </c>
      <c r="AA345" s="95" t="str">
        <f t="shared" si="85"/>
        <v/>
      </c>
      <c r="AB345" s="95" t="str">
        <f t="shared" si="86"/>
        <v/>
      </c>
      <c r="AC345" s="95" t="str">
        <f>IFERROR(VLOOKUP($A345,SETA!$A$2:$BB$840,AC$13,FALSE),"")</f>
        <v/>
      </c>
      <c r="AD345" s="95" t="str">
        <f>IFERROR(VLOOKUP($A345,SETA!$A$2:$BB$840,AD$13,FALSE),"")</f>
        <v/>
      </c>
      <c r="AE345" s="95" t="str">
        <f>IFERROR(VLOOKUP($A345,SETA!$A$2:$BB$840,AE$13,FALSE),"")</f>
        <v/>
      </c>
      <c r="AF345" s="81" t="str">
        <f>IFERROR(VLOOKUP($A345,SETA!$A$2:$BB$840,AF$13,FALSE),"")</f>
        <v/>
      </c>
      <c r="AG345" s="81" t="str">
        <f>IFERROR(VLOOKUP($A345,SETA!$A$2:$BB$840,AG$13,FALSE),"")</f>
        <v/>
      </c>
      <c r="AH345" s="81" t="str">
        <f>IFERROR(VLOOKUP($A345,SETA!$A$2:$BB$840,AH$13,FALSE),"")</f>
        <v/>
      </c>
      <c r="AI345" s="81" t="str">
        <f>IFERROR(VLOOKUP($A345,SETA!$A$2:$BB$840,AI$13,FALSE),"")</f>
        <v/>
      </c>
      <c r="AJ345" s="81" t="str">
        <f>IFERROR(VLOOKUP($A345,SETA!$A$2:$BB$840,AJ$13,FALSE),"")</f>
        <v/>
      </c>
      <c r="AK345" s="81" t="str">
        <f>IFERROR(VLOOKUP($A345,SETA!$A$2:$BB$840,AK$13,FALSE),"")</f>
        <v/>
      </c>
      <c r="AL345" s="81" t="str">
        <f>IFERROR(VLOOKUP($A345,SETA!$A$2:$BB$840,AL$13,FALSE),"")</f>
        <v/>
      </c>
      <c r="AM345" s="81" t="str">
        <f>IFERROR(VLOOKUP($A345,SETA!$A$2:$BB$840,AM$13,FALSE),"")</f>
        <v/>
      </c>
      <c r="AN345" s="81" t="str">
        <f>IFERROR(VLOOKUP($A345,SETA!$A$2:$BB$840,AN$13,FALSE),"")</f>
        <v/>
      </c>
      <c r="AO345" s="81" t="str">
        <f>IFERROR(VLOOKUP($A345,SETA!$A$2:$BB$840,AO$13,FALSE),"")</f>
        <v/>
      </c>
      <c r="AP345" s="81" t="str">
        <f>IFERROR(VLOOKUP($A345,SETA!$A$2:$BB$840,AP$13,FALSE),"")</f>
        <v/>
      </c>
      <c r="AQ345" s="81" t="str">
        <f>IFERROR(VLOOKUP($A345,SETA!$A$2:$BB$840,AQ$13,FALSE),"")</f>
        <v/>
      </c>
      <c r="AR345" s="82" t="str">
        <f>IFERROR(VLOOKUP($A345,SETA!$A$2:$BB$840,AR$13,FALSE),"")</f>
        <v/>
      </c>
      <c r="AS345" s="81" t="str">
        <f>IFERROR(VLOOKUP($A345,SETA!$A$2:$BB$840,AS$13,FALSE),"")</f>
        <v/>
      </c>
    </row>
    <row r="346" spans="2:45" x14ac:dyDescent="0.25">
      <c r="B346" s="81" t="str">
        <f>IFERROR(VLOOKUP($A346,SETA!$A$2:$BB$840,B$13,FALSE),"")</f>
        <v/>
      </c>
      <c r="C346" s="81" t="str">
        <f>IFERROR(VLOOKUP($A346,SETA!$A$2:$BB$840,C$13,FALSE),"")</f>
        <v/>
      </c>
      <c r="D346" s="81" t="str">
        <f>IFERROR(VLOOKUP($A346,SETA!$A$2:$BB$840,D$13,FALSE),"")</f>
        <v/>
      </c>
      <c r="E346" s="131"/>
      <c r="F346" s="132"/>
      <c r="G346" s="132"/>
      <c r="H346" s="133"/>
      <c r="I346" s="133"/>
      <c r="J346" s="118"/>
      <c r="K346" s="121"/>
      <c r="L346" s="122"/>
      <c r="M346" s="122"/>
      <c r="N346" s="67"/>
      <c r="O346" s="67"/>
      <c r="P346" s="117"/>
      <c r="Q346" s="99" t="str">
        <f t="shared" si="87"/>
        <v/>
      </c>
      <c r="R346" s="100" t="str">
        <f t="shared" si="88"/>
        <v/>
      </c>
      <c r="S346" s="100" t="str">
        <f t="shared" si="89"/>
        <v/>
      </c>
      <c r="T346" s="100" t="str">
        <f t="shared" si="90"/>
        <v/>
      </c>
      <c r="U346" s="100" t="str">
        <f t="shared" si="91"/>
        <v/>
      </c>
      <c r="V346" s="101" t="str">
        <f t="shared" si="92"/>
        <v/>
      </c>
      <c r="W346" s="95" t="str">
        <f t="shared" si="81"/>
        <v/>
      </c>
      <c r="X346" s="95" t="str">
        <f t="shared" si="82"/>
        <v/>
      </c>
      <c r="Y346" s="95" t="str">
        <f t="shared" si="83"/>
        <v/>
      </c>
      <c r="Z346" s="95" t="str">
        <f t="shared" si="84"/>
        <v/>
      </c>
      <c r="AA346" s="95" t="str">
        <f t="shared" si="85"/>
        <v/>
      </c>
      <c r="AB346" s="95" t="str">
        <f t="shared" si="86"/>
        <v/>
      </c>
      <c r="AC346" s="95" t="str">
        <f>IFERROR(VLOOKUP($A346,SETA!$A$2:$BB$840,AC$13,FALSE),"")</f>
        <v/>
      </c>
      <c r="AD346" s="95" t="str">
        <f>IFERROR(VLOOKUP($A346,SETA!$A$2:$BB$840,AD$13,FALSE),"")</f>
        <v/>
      </c>
      <c r="AE346" s="95" t="str">
        <f>IFERROR(VLOOKUP($A346,SETA!$A$2:$BB$840,AE$13,FALSE),"")</f>
        <v/>
      </c>
      <c r="AF346" s="81" t="str">
        <f>IFERROR(VLOOKUP($A346,SETA!$A$2:$BB$840,AF$13,FALSE),"")</f>
        <v/>
      </c>
      <c r="AG346" s="81" t="str">
        <f>IFERROR(VLOOKUP($A346,SETA!$A$2:$BB$840,AG$13,FALSE),"")</f>
        <v/>
      </c>
      <c r="AH346" s="81" t="str">
        <f>IFERROR(VLOOKUP($A346,SETA!$A$2:$BB$840,AH$13,FALSE),"")</f>
        <v/>
      </c>
      <c r="AI346" s="81" t="str">
        <f>IFERROR(VLOOKUP($A346,SETA!$A$2:$BB$840,AI$13,FALSE),"")</f>
        <v/>
      </c>
      <c r="AJ346" s="81" t="str">
        <f>IFERROR(VLOOKUP($A346,SETA!$A$2:$BB$840,AJ$13,FALSE),"")</f>
        <v/>
      </c>
      <c r="AK346" s="81" t="str">
        <f>IFERROR(VLOOKUP($A346,SETA!$A$2:$BB$840,AK$13,FALSE),"")</f>
        <v/>
      </c>
      <c r="AL346" s="81" t="str">
        <f>IFERROR(VLOOKUP($A346,SETA!$A$2:$BB$840,AL$13,FALSE),"")</f>
        <v/>
      </c>
      <c r="AM346" s="81" t="str">
        <f>IFERROR(VLOOKUP($A346,SETA!$A$2:$BB$840,AM$13,FALSE),"")</f>
        <v/>
      </c>
      <c r="AN346" s="81" t="str">
        <f>IFERROR(VLOOKUP($A346,SETA!$A$2:$BB$840,AN$13,FALSE),"")</f>
        <v/>
      </c>
      <c r="AO346" s="81" t="str">
        <f>IFERROR(VLOOKUP($A346,SETA!$A$2:$BB$840,AO$13,FALSE),"")</f>
        <v/>
      </c>
      <c r="AP346" s="81" t="str">
        <f>IFERROR(VLOOKUP($A346,SETA!$A$2:$BB$840,AP$13,FALSE),"")</f>
        <v/>
      </c>
      <c r="AQ346" s="81" t="str">
        <f>IFERROR(VLOOKUP($A346,SETA!$A$2:$BB$840,AQ$13,FALSE),"")</f>
        <v/>
      </c>
      <c r="AR346" s="82" t="str">
        <f>IFERROR(VLOOKUP($A346,SETA!$A$2:$BB$840,AR$13,FALSE),"")</f>
        <v/>
      </c>
      <c r="AS346" s="81" t="str">
        <f>IFERROR(VLOOKUP($A346,SETA!$A$2:$BB$840,AS$13,FALSE),"")</f>
        <v/>
      </c>
    </row>
    <row r="347" spans="2:45" x14ac:dyDescent="0.25">
      <c r="B347" s="81" t="str">
        <f>IFERROR(VLOOKUP($A347,SETA!$A$2:$BB$840,B$13,FALSE),"")</f>
        <v/>
      </c>
      <c r="C347" s="81" t="str">
        <f>IFERROR(VLOOKUP($A347,SETA!$A$2:$BB$840,C$13,FALSE),"")</f>
        <v/>
      </c>
      <c r="D347" s="81" t="str">
        <f>IFERROR(VLOOKUP($A347,SETA!$A$2:$BB$840,D$13,FALSE),"")</f>
        <v/>
      </c>
      <c r="E347" s="131"/>
      <c r="F347" s="132"/>
      <c r="G347" s="132"/>
      <c r="H347" s="133"/>
      <c r="I347" s="133"/>
      <c r="J347" s="118"/>
      <c r="K347" s="121"/>
      <c r="L347" s="122"/>
      <c r="M347" s="122"/>
      <c r="N347" s="67"/>
      <c r="O347" s="67"/>
      <c r="P347" s="117"/>
      <c r="Q347" s="99" t="str">
        <f t="shared" si="87"/>
        <v/>
      </c>
      <c r="R347" s="100" t="str">
        <f t="shared" si="88"/>
        <v/>
      </c>
      <c r="S347" s="100" t="str">
        <f t="shared" si="89"/>
        <v/>
      </c>
      <c r="T347" s="100" t="str">
        <f t="shared" si="90"/>
        <v/>
      </c>
      <c r="U347" s="100" t="str">
        <f t="shared" si="91"/>
        <v/>
      </c>
      <c r="V347" s="101" t="str">
        <f t="shared" si="92"/>
        <v/>
      </c>
      <c r="W347" s="95" t="str">
        <f t="shared" si="81"/>
        <v/>
      </c>
      <c r="X347" s="95" t="str">
        <f t="shared" si="82"/>
        <v/>
      </c>
      <c r="Y347" s="95" t="str">
        <f t="shared" si="83"/>
        <v/>
      </c>
      <c r="Z347" s="95" t="str">
        <f t="shared" si="84"/>
        <v/>
      </c>
      <c r="AA347" s="95" t="str">
        <f t="shared" si="85"/>
        <v/>
      </c>
      <c r="AB347" s="95" t="str">
        <f t="shared" si="86"/>
        <v/>
      </c>
      <c r="AC347" s="95" t="str">
        <f>IFERROR(VLOOKUP($A347,SETA!$A$2:$BB$840,AC$13,FALSE),"")</f>
        <v/>
      </c>
      <c r="AD347" s="95" t="str">
        <f>IFERROR(VLOOKUP($A347,SETA!$A$2:$BB$840,AD$13,FALSE),"")</f>
        <v/>
      </c>
      <c r="AE347" s="95" t="str">
        <f>IFERROR(VLOOKUP($A347,SETA!$A$2:$BB$840,AE$13,FALSE),"")</f>
        <v/>
      </c>
      <c r="AF347" s="81" t="str">
        <f>IFERROR(VLOOKUP($A347,SETA!$A$2:$BB$840,AF$13,FALSE),"")</f>
        <v/>
      </c>
      <c r="AG347" s="81" t="str">
        <f>IFERROR(VLOOKUP($A347,SETA!$A$2:$BB$840,AG$13,FALSE),"")</f>
        <v/>
      </c>
      <c r="AH347" s="81" t="str">
        <f>IFERROR(VLOOKUP($A347,SETA!$A$2:$BB$840,AH$13,FALSE),"")</f>
        <v/>
      </c>
      <c r="AI347" s="81" t="str">
        <f>IFERROR(VLOOKUP($A347,SETA!$A$2:$BB$840,AI$13,FALSE),"")</f>
        <v/>
      </c>
      <c r="AJ347" s="81" t="str">
        <f>IFERROR(VLOOKUP($A347,SETA!$A$2:$BB$840,AJ$13,FALSE),"")</f>
        <v/>
      </c>
      <c r="AK347" s="81" t="str">
        <f>IFERROR(VLOOKUP($A347,SETA!$A$2:$BB$840,AK$13,FALSE),"")</f>
        <v/>
      </c>
      <c r="AL347" s="81" t="str">
        <f>IFERROR(VLOOKUP($A347,SETA!$A$2:$BB$840,AL$13,FALSE),"")</f>
        <v/>
      </c>
      <c r="AM347" s="81" t="str">
        <f>IFERROR(VLOOKUP($A347,SETA!$A$2:$BB$840,AM$13,FALSE),"")</f>
        <v/>
      </c>
      <c r="AN347" s="81" t="str">
        <f>IFERROR(VLOOKUP($A347,SETA!$A$2:$BB$840,AN$13,FALSE),"")</f>
        <v/>
      </c>
      <c r="AO347" s="81" t="str">
        <f>IFERROR(VLOOKUP($A347,SETA!$A$2:$BB$840,AO$13,FALSE),"")</f>
        <v/>
      </c>
      <c r="AP347" s="81" t="str">
        <f>IFERROR(VLOOKUP($A347,SETA!$A$2:$BB$840,AP$13,FALSE),"")</f>
        <v/>
      </c>
      <c r="AQ347" s="81" t="str">
        <f>IFERROR(VLOOKUP($A347,SETA!$A$2:$BB$840,AQ$13,FALSE),"")</f>
        <v/>
      </c>
      <c r="AR347" s="82" t="str">
        <f>IFERROR(VLOOKUP($A347,SETA!$A$2:$BB$840,AR$13,FALSE),"")</f>
        <v/>
      </c>
      <c r="AS347" s="81" t="str">
        <f>IFERROR(VLOOKUP($A347,SETA!$A$2:$BB$840,AS$13,FALSE),"")</f>
        <v/>
      </c>
    </row>
    <row r="348" spans="2:45" x14ac:dyDescent="0.25">
      <c r="B348" s="81" t="str">
        <f>IFERROR(VLOOKUP($A348,SETA!$A$2:$BB$840,B$13,FALSE),"")</f>
        <v/>
      </c>
      <c r="C348" s="81" t="str">
        <f>IFERROR(VLOOKUP($A348,SETA!$A$2:$BB$840,C$13,FALSE),"")</f>
        <v/>
      </c>
      <c r="D348" s="81" t="str">
        <f>IFERROR(VLOOKUP($A348,SETA!$A$2:$BB$840,D$13,FALSE),"")</f>
        <v/>
      </c>
      <c r="E348" s="131"/>
      <c r="F348" s="132"/>
      <c r="G348" s="132"/>
      <c r="H348" s="133"/>
      <c r="I348" s="133"/>
      <c r="J348" s="118"/>
      <c r="K348" s="121"/>
      <c r="L348" s="122"/>
      <c r="M348" s="122"/>
      <c r="N348" s="67"/>
      <c r="O348" s="67"/>
      <c r="P348" s="117"/>
      <c r="Q348" s="99" t="str">
        <f t="shared" si="87"/>
        <v/>
      </c>
      <c r="R348" s="100" t="str">
        <f t="shared" si="88"/>
        <v/>
      </c>
      <c r="S348" s="100" t="str">
        <f t="shared" si="89"/>
        <v/>
      </c>
      <c r="T348" s="100" t="str">
        <f t="shared" si="90"/>
        <v/>
      </c>
      <c r="U348" s="100" t="str">
        <f t="shared" si="91"/>
        <v/>
      </c>
      <c r="V348" s="101" t="str">
        <f t="shared" si="92"/>
        <v/>
      </c>
      <c r="W348" s="95" t="str">
        <f t="shared" si="81"/>
        <v/>
      </c>
      <c r="X348" s="95" t="str">
        <f t="shared" si="82"/>
        <v/>
      </c>
      <c r="Y348" s="95" t="str">
        <f t="shared" si="83"/>
        <v/>
      </c>
      <c r="Z348" s="95" t="str">
        <f t="shared" si="84"/>
        <v/>
      </c>
      <c r="AA348" s="95" t="str">
        <f t="shared" si="85"/>
        <v/>
      </c>
      <c r="AB348" s="95" t="str">
        <f t="shared" si="86"/>
        <v/>
      </c>
      <c r="AC348" s="95" t="str">
        <f>IFERROR(VLOOKUP($A348,SETA!$A$2:$BB$840,AC$13,FALSE),"")</f>
        <v/>
      </c>
      <c r="AD348" s="95" t="str">
        <f>IFERROR(VLOOKUP($A348,SETA!$A$2:$BB$840,AD$13,FALSE),"")</f>
        <v/>
      </c>
      <c r="AE348" s="95" t="str">
        <f>IFERROR(VLOOKUP($A348,SETA!$A$2:$BB$840,AE$13,FALSE),"")</f>
        <v/>
      </c>
      <c r="AF348" s="81" t="str">
        <f>IFERROR(VLOOKUP($A348,SETA!$A$2:$BB$840,AF$13,FALSE),"")</f>
        <v/>
      </c>
      <c r="AG348" s="81" t="str">
        <f>IFERROR(VLOOKUP($A348,SETA!$A$2:$BB$840,AG$13,FALSE),"")</f>
        <v/>
      </c>
      <c r="AH348" s="81" t="str">
        <f>IFERROR(VLOOKUP($A348,SETA!$A$2:$BB$840,AH$13,FALSE),"")</f>
        <v/>
      </c>
      <c r="AI348" s="81" t="str">
        <f>IFERROR(VLOOKUP($A348,SETA!$A$2:$BB$840,AI$13,FALSE),"")</f>
        <v/>
      </c>
      <c r="AJ348" s="81" t="str">
        <f>IFERROR(VLOOKUP($A348,SETA!$A$2:$BB$840,AJ$13,FALSE),"")</f>
        <v/>
      </c>
      <c r="AK348" s="81" t="str">
        <f>IFERROR(VLOOKUP($A348,SETA!$A$2:$BB$840,AK$13,FALSE),"")</f>
        <v/>
      </c>
      <c r="AL348" s="81" t="str">
        <f>IFERROR(VLOOKUP($A348,SETA!$A$2:$BB$840,AL$13,FALSE),"")</f>
        <v/>
      </c>
      <c r="AM348" s="81" t="str">
        <f>IFERROR(VLOOKUP($A348,SETA!$A$2:$BB$840,AM$13,FALSE),"")</f>
        <v/>
      </c>
      <c r="AN348" s="81" t="str">
        <f>IFERROR(VLOOKUP($A348,SETA!$A$2:$BB$840,AN$13,FALSE),"")</f>
        <v/>
      </c>
      <c r="AO348" s="81" t="str">
        <f>IFERROR(VLOOKUP($A348,SETA!$A$2:$BB$840,AO$13,FALSE),"")</f>
        <v/>
      </c>
      <c r="AP348" s="81" t="str">
        <f>IFERROR(VLOOKUP($A348,SETA!$A$2:$BB$840,AP$13,FALSE),"")</f>
        <v/>
      </c>
      <c r="AQ348" s="81" t="str">
        <f>IFERROR(VLOOKUP($A348,SETA!$A$2:$BB$840,AQ$13,FALSE),"")</f>
        <v/>
      </c>
      <c r="AR348" s="82" t="str">
        <f>IFERROR(VLOOKUP($A348,SETA!$A$2:$BB$840,AR$13,FALSE),"")</f>
        <v/>
      </c>
      <c r="AS348" s="81" t="str">
        <f>IFERROR(VLOOKUP($A348,SETA!$A$2:$BB$840,AS$13,FALSE),"")</f>
        <v/>
      </c>
    </row>
    <row r="349" spans="2:45" x14ac:dyDescent="0.25">
      <c r="B349" s="81" t="str">
        <f>IFERROR(VLOOKUP($A349,SETA!$A$2:$BB$840,B$13,FALSE),"")</f>
        <v/>
      </c>
      <c r="C349" s="81" t="str">
        <f>IFERROR(VLOOKUP($A349,SETA!$A$2:$BB$840,C$13,FALSE),"")</f>
        <v/>
      </c>
      <c r="D349" s="81" t="str">
        <f>IFERROR(VLOOKUP($A349,SETA!$A$2:$BB$840,D$13,FALSE),"")</f>
        <v/>
      </c>
      <c r="E349" s="131"/>
      <c r="F349" s="132"/>
      <c r="G349" s="132"/>
      <c r="H349" s="133"/>
      <c r="I349" s="133"/>
      <c r="J349" s="118"/>
      <c r="K349" s="121"/>
      <c r="L349" s="122"/>
      <c r="M349" s="122"/>
      <c r="N349" s="67"/>
      <c r="O349" s="67"/>
      <c r="P349" s="117"/>
      <c r="Q349" s="99" t="str">
        <f t="shared" si="87"/>
        <v/>
      </c>
      <c r="R349" s="100" t="str">
        <f t="shared" si="88"/>
        <v/>
      </c>
      <c r="S349" s="100" t="str">
        <f t="shared" si="89"/>
        <v/>
      </c>
      <c r="T349" s="100" t="str">
        <f t="shared" si="90"/>
        <v/>
      </c>
      <c r="U349" s="100" t="str">
        <f t="shared" si="91"/>
        <v/>
      </c>
      <c r="V349" s="101" t="str">
        <f t="shared" si="92"/>
        <v/>
      </c>
      <c r="W349" s="95" t="str">
        <f t="shared" si="81"/>
        <v/>
      </c>
      <c r="X349" s="95" t="str">
        <f t="shared" si="82"/>
        <v/>
      </c>
      <c r="Y349" s="95" t="str">
        <f t="shared" si="83"/>
        <v/>
      </c>
      <c r="Z349" s="95" t="str">
        <f t="shared" si="84"/>
        <v/>
      </c>
      <c r="AA349" s="95" t="str">
        <f t="shared" si="85"/>
        <v/>
      </c>
      <c r="AB349" s="95" t="str">
        <f t="shared" si="86"/>
        <v/>
      </c>
      <c r="AC349" s="95" t="str">
        <f>IFERROR(VLOOKUP($A349,SETA!$A$2:$BB$840,AC$13,FALSE),"")</f>
        <v/>
      </c>
      <c r="AD349" s="95" t="str">
        <f>IFERROR(VLOOKUP($A349,SETA!$A$2:$BB$840,AD$13,FALSE),"")</f>
        <v/>
      </c>
      <c r="AE349" s="95" t="str">
        <f>IFERROR(VLOOKUP($A349,SETA!$A$2:$BB$840,AE$13,FALSE),"")</f>
        <v/>
      </c>
      <c r="AF349" s="81" t="str">
        <f>IFERROR(VLOOKUP($A349,SETA!$A$2:$BB$840,AF$13,FALSE),"")</f>
        <v/>
      </c>
      <c r="AG349" s="81" t="str">
        <f>IFERROR(VLOOKUP($A349,SETA!$A$2:$BB$840,AG$13,FALSE),"")</f>
        <v/>
      </c>
      <c r="AH349" s="81" t="str">
        <f>IFERROR(VLOOKUP($A349,SETA!$A$2:$BB$840,AH$13,FALSE),"")</f>
        <v/>
      </c>
      <c r="AI349" s="81" t="str">
        <f>IFERROR(VLOOKUP($A349,SETA!$A$2:$BB$840,AI$13,FALSE),"")</f>
        <v/>
      </c>
      <c r="AJ349" s="81" t="str">
        <f>IFERROR(VLOOKUP($A349,SETA!$A$2:$BB$840,AJ$13,FALSE),"")</f>
        <v/>
      </c>
      <c r="AK349" s="81" t="str">
        <f>IFERROR(VLOOKUP($A349,SETA!$A$2:$BB$840,AK$13,FALSE),"")</f>
        <v/>
      </c>
      <c r="AL349" s="81" t="str">
        <f>IFERROR(VLOOKUP($A349,SETA!$A$2:$BB$840,AL$13,FALSE),"")</f>
        <v/>
      </c>
      <c r="AM349" s="81" t="str">
        <f>IFERROR(VLOOKUP($A349,SETA!$A$2:$BB$840,AM$13,FALSE),"")</f>
        <v/>
      </c>
      <c r="AN349" s="81" t="str">
        <f>IFERROR(VLOOKUP($A349,SETA!$A$2:$BB$840,AN$13,FALSE),"")</f>
        <v/>
      </c>
      <c r="AO349" s="81" t="str">
        <f>IFERROR(VLOOKUP($A349,SETA!$A$2:$BB$840,AO$13,FALSE),"")</f>
        <v/>
      </c>
      <c r="AP349" s="81" t="str">
        <f>IFERROR(VLOOKUP($A349,SETA!$A$2:$BB$840,AP$13,FALSE),"")</f>
        <v/>
      </c>
      <c r="AQ349" s="81" t="str">
        <f>IFERROR(VLOOKUP($A349,SETA!$A$2:$BB$840,AQ$13,FALSE),"")</f>
        <v/>
      </c>
      <c r="AR349" s="82" t="str">
        <f>IFERROR(VLOOKUP($A349,SETA!$A$2:$BB$840,AR$13,FALSE),"")</f>
        <v/>
      </c>
      <c r="AS349" s="81" t="str">
        <f>IFERROR(VLOOKUP($A349,SETA!$A$2:$BB$840,AS$13,FALSE),"")</f>
        <v/>
      </c>
    </row>
    <row r="350" spans="2:45" x14ac:dyDescent="0.25">
      <c r="B350" s="81" t="str">
        <f>IFERROR(VLOOKUP($A350,SETA!$A$2:$BB$840,B$13,FALSE),"")</f>
        <v/>
      </c>
      <c r="C350" s="81" t="str">
        <f>IFERROR(VLOOKUP($A350,SETA!$A$2:$BB$840,C$13,FALSE),"")</f>
        <v/>
      </c>
      <c r="D350" s="81" t="str">
        <f>IFERROR(VLOOKUP($A350,SETA!$A$2:$BB$840,D$13,FALSE),"")</f>
        <v/>
      </c>
      <c r="E350" s="131"/>
      <c r="F350" s="132"/>
      <c r="G350" s="132"/>
      <c r="H350" s="133"/>
      <c r="I350" s="133"/>
      <c r="J350" s="118"/>
      <c r="K350" s="121"/>
      <c r="L350" s="122"/>
      <c r="M350" s="122"/>
      <c r="N350" s="67"/>
      <c r="O350" s="67"/>
      <c r="P350" s="117"/>
      <c r="Q350" s="99" t="str">
        <f t="shared" si="87"/>
        <v/>
      </c>
      <c r="R350" s="100" t="str">
        <f t="shared" si="88"/>
        <v/>
      </c>
      <c r="S350" s="100" t="str">
        <f t="shared" si="89"/>
        <v/>
      </c>
      <c r="T350" s="100" t="str">
        <f t="shared" si="90"/>
        <v/>
      </c>
      <c r="U350" s="100" t="str">
        <f t="shared" si="91"/>
        <v/>
      </c>
      <c r="V350" s="101" t="str">
        <f t="shared" si="92"/>
        <v/>
      </c>
      <c r="W350" s="95" t="str">
        <f t="shared" si="81"/>
        <v/>
      </c>
      <c r="X350" s="95" t="str">
        <f t="shared" si="82"/>
        <v/>
      </c>
      <c r="Y350" s="95" t="str">
        <f t="shared" si="83"/>
        <v/>
      </c>
      <c r="Z350" s="95" t="str">
        <f t="shared" si="84"/>
        <v/>
      </c>
      <c r="AA350" s="95" t="str">
        <f t="shared" si="85"/>
        <v/>
      </c>
      <c r="AB350" s="95" t="str">
        <f t="shared" si="86"/>
        <v/>
      </c>
      <c r="AC350" s="95" t="str">
        <f>IFERROR(VLOOKUP($A350,SETA!$A$2:$BB$840,AC$13,FALSE),"")</f>
        <v/>
      </c>
      <c r="AD350" s="95" t="str">
        <f>IFERROR(VLOOKUP($A350,SETA!$A$2:$BB$840,AD$13,FALSE),"")</f>
        <v/>
      </c>
      <c r="AE350" s="95" t="str">
        <f>IFERROR(VLOOKUP($A350,SETA!$A$2:$BB$840,AE$13,FALSE),"")</f>
        <v/>
      </c>
      <c r="AF350" s="81" t="str">
        <f>IFERROR(VLOOKUP($A350,SETA!$A$2:$BB$840,AF$13,FALSE),"")</f>
        <v/>
      </c>
      <c r="AG350" s="81" t="str">
        <f>IFERROR(VLOOKUP($A350,SETA!$A$2:$BB$840,AG$13,FALSE),"")</f>
        <v/>
      </c>
      <c r="AH350" s="81" t="str">
        <f>IFERROR(VLOOKUP($A350,SETA!$A$2:$BB$840,AH$13,FALSE),"")</f>
        <v/>
      </c>
      <c r="AI350" s="81" t="str">
        <f>IFERROR(VLOOKUP($A350,SETA!$A$2:$BB$840,AI$13,FALSE),"")</f>
        <v/>
      </c>
      <c r="AJ350" s="81" t="str">
        <f>IFERROR(VLOOKUP($A350,SETA!$A$2:$BB$840,AJ$13,FALSE),"")</f>
        <v/>
      </c>
      <c r="AK350" s="81" t="str">
        <f>IFERROR(VLOOKUP($A350,SETA!$A$2:$BB$840,AK$13,FALSE),"")</f>
        <v/>
      </c>
      <c r="AL350" s="81" t="str">
        <f>IFERROR(VLOOKUP($A350,SETA!$A$2:$BB$840,AL$13,FALSE),"")</f>
        <v/>
      </c>
      <c r="AM350" s="81" t="str">
        <f>IFERROR(VLOOKUP($A350,SETA!$A$2:$BB$840,AM$13,FALSE),"")</f>
        <v/>
      </c>
      <c r="AN350" s="81" t="str">
        <f>IFERROR(VLOOKUP($A350,SETA!$A$2:$BB$840,AN$13,FALSE),"")</f>
        <v/>
      </c>
      <c r="AO350" s="81" t="str">
        <f>IFERROR(VLOOKUP($A350,SETA!$A$2:$BB$840,AO$13,FALSE),"")</f>
        <v/>
      </c>
      <c r="AP350" s="81" t="str">
        <f>IFERROR(VLOOKUP($A350,SETA!$A$2:$BB$840,AP$13,FALSE),"")</f>
        <v/>
      </c>
      <c r="AQ350" s="81" t="str">
        <f>IFERROR(VLOOKUP($A350,SETA!$A$2:$BB$840,AQ$13,FALSE),"")</f>
        <v/>
      </c>
      <c r="AR350" s="82" t="str">
        <f>IFERROR(VLOOKUP($A350,SETA!$A$2:$BB$840,AR$13,FALSE),"")</f>
        <v/>
      </c>
      <c r="AS350" s="81" t="str">
        <f>IFERROR(VLOOKUP($A350,SETA!$A$2:$BB$840,AS$13,FALSE),"")</f>
        <v/>
      </c>
    </row>
    <row r="351" spans="2:45" x14ac:dyDescent="0.25">
      <c r="B351" s="81" t="str">
        <f>IFERROR(VLOOKUP($A351,SETA!$A$2:$BB$840,B$13,FALSE),"")</f>
        <v/>
      </c>
      <c r="C351" s="81" t="str">
        <f>IFERROR(VLOOKUP($A351,SETA!$A$2:$BB$840,C$13,FALSE),"")</f>
        <v/>
      </c>
      <c r="D351" s="81" t="str">
        <f>IFERROR(VLOOKUP($A351,SETA!$A$2:$BB$840,D$13,FALSE),"")</f>
        <v/>
      </c>
      <c r="E351" s="131"/>
      <c r="F351" s="132"/>
      <c r="G351" s="132"/>
      <c r="H351" s="133"/>
      <c r="I351" s="133"/>
      <c r="J351" s="118"/>
      <c r="K351" s="121"/>
      <c r="L351" s="122"/>
      <c r="M351" s="122"/>
      <c r="N351" s="67"/>
      <c r="O351" s="67"/>
      <c r="P351" s="117"/>
      <c r="Q351" s="99" t="str">
        <f t="shared" si="87"/>
        <v/>
      </c>
      <c r="R351" s="100" t="str">
        <f t="shared" si="88"/>
        <v/>
      </c>
      <c r="S351" s="100" t="str">
        <f t="shared" si="89"/>
        <v/>
      </c>
      <c r="T351" s="100" t="str">
        <f t="shared" si="90"/>
        <v/>
      </c>
      <c r="U351" s="100" t="str">
        <f t="shared" si="91"/>
        <v/>
      </c>
      <c r="V351" s="101" t="str">
        <f t="shared" si="92"/>
        <v/>
      </c>
      <c r="W351" s="95" t="str">
        <f t="shared" si="81"/>
        <v/>
      </c>
      <c r="X351" s="95" t="str">
        <f t="shared" si="82"/>
        <v/>
      </c>
      <c r="Y351" s="95" t="str">
        <f t="shared" si="83"/>
        <v/>
      </c>
      <c r="Z351" s="95" t="str">
        <f t="shared" si="84"/>
        <v/>
      </c>
      <c r="AA351" s="95" t="str">
        <f t="shared" si="85"/>
        <v/>
      </c>
      <c r="AB351" s="95" t="str">
        <f t="shared" si="86"/>
        <v/>
      </c>
      <c r="AC351" s="95" t="str">
        <f>IFERROR(VLOOKUP($A351,SETA!$A$2:$BB$840,AC$13,FALSE),"")</f>
        <v/>
      </c>
      <c r="AD351" s="95" t="str">
        <f>IFERROR(VLOOKUP($A351,SETA!$A$2:$BB$840,AD$13,FALSE),"")</f>
        <v/>
      </c>
      <c r="AE351" s="95" t="str">
        <f>IFERROR(VLOOKUP($A351,SETA!$A$2:$BB$840,AE$13,FALSE),"")</f>
        <v/>
      </c>
      <c r="AF351" s="81" t="str">
        <f>IFERROR(VLOOKUP($A351,SETA!$A$2:$BB$840,AF$13,FALSE),"")</f>
        <v/>
      </c>
      <c r="AG351" s="81" t="str">
        <f>IFERROR(VLOOKUP($A351,SETA!$A$2:$BB$840,AG$13,FALSE),"")</f>
        <v/>
      </c>
      <c r="AH351" s="81" t="str">
        <f>IFERROR(VLOOKUP($A351,SETA!$A$2:$BB$840,AH$13,FALSE),"")</f>
        <v/>
      </c>
      <c r="AI351" s="81" t="str">
        <f>IFERROR(VLOOKUP($A351,SETA!$A$2:$BB$840,AI$13,FALSE),"")</f>
        <v/>
      </c>
      <c r="AJ351" s="81" t="str">
        <f>IFERROR(VLOOKUP($A351,SETA!$A$2:$BB$840,AJ$13,FALSE),"")</f>
        <v/>
      </c>
      <c r="AK351" s="81" t="str">
        <f>IFERROR(VLOOKUP($A351,SETA!$A$2:$BB$840,AK$13,FALSE),"")</f>
        <v/>
      </c>
      <c r="AL351" s="81" t="str">
        <f>IFERROR(VLOOKUP($A351,SETA!$A$2:$BB$840,AL$13,FALSE),"")</f>
        <v/>
      </c>
      <c r="AM351" s="81" t="str">
        <f>IFERROR(VLOOKUP($A351,SETA!$A$2:$BB$840,AM$13,FALSE),"")</f>
        <v/>
      </c>
      <c r="AN351" s="81" t="str">
        <f>IFERROR(VLOOKUP($A351,SETA!$A$2:$BB$840,AN$13,FALSE),"")</f>
        <v/>
      </c>
      <c r="AO351" s="81" t="str">
        <f>IFERROR(VLOOKUP($A351,SETA!$A$2:$BB$840,AO$13,FALSE),"")</f>
        <v/>
      </c>
      <c r="AP351" s="81" t="str">
        <f>IFERROR(VLOOKUP($A351,SETA!$A$2:$BB$840,AP$13,FALSE),"")</f>
        <v/>
      </c>
      <c r="AQ351" s="81" t="str">
        <f>IFERROR(VLOOKUP($A351,SETA!$A$2:$BB$840,AQ$13,FALSE),"")</f>
        <v/>
      </c>
      <c r="AR351" s="82" t="str">
        <f>IFERROR(VLOOKUP($A351,SETA!$A$2:$BB$840,AR$13,FALSE),"")</f>
        <v/>
      </c>
      <c r="AS351" s="81" t="str">
        <f>IFERROR(VLOOKUP($A351,SETA!$A$2:$BB$840,AS$13,FALSE),"")</f>
        <v/>
      </c>
    </row>
    <row r="352" spans="2:45" x14ac:dyDescent="0.25">
      <c r="B352" s="81" t="str">
        <f>IFERROR(VLOOKUP($A352,SETA!$A$2:$BB$840,B$13,FALSE),"")</f>
        <v/>
      </c>
      <c r="C352" s="81" t="str">
        <f>IFERROR(VLOOKUP($A352,SETA!$A$2:$BB$840,C$13,FALSE),"")</f>
        <v/>
      </c>
      <c r="D352" s="81" t="str">
        <f>IFERROR(VLOOKUP($A352,SETA!$A$2:$BB$840,D$13,FALSE),"")</f>
        <v/>
      </c>
      <c r="E352" s="131"/>
      <c r="F352" s="132"/>
      <c r="G352" s="132"/>
      <c r="H352" s="133"/>
      <c r="I352" s="133"/>
      <c r="J352" s="118"/>
      <c r="K352" s="121"/>
      <c r="L352" s="122"/>
      <c r="M352" s="122"/>
      <c r="N352" s="67"/>
      <c r="O352" s="67"/>
      <c r="P352" s="117"/>
      <c r="Q352" s="99" t="str">
        <f t="shared" si="87"/>
        <v/>
      </c>
      <c r="R352" s="100" t="str">
        <f t="shared" si="88"/>
        <v/>
      </c>
      <c r="S352" s="100" t="str">
        <f t="shared" si="89"/>
        <v/>
      </c>
      <c r="T352" s="100" t="str">
        <f t="shared" si="90"/>
        <v/>
      </c>
      <c r="U352" s="100" t="str">
        <f t="shared" si="91"/>
        <v/>
      </c>
      <c r="V352" s="101" t="str">
        <f t="shared" si="92"/>
        <v/>
      </c>
      <c r="W352" s="95" t="str">
        <f t="shared" si="81"/>
        <v/>
      </c>
      <c r="X352" s="95" t="str">
        <f t="shared" si="82"/>
        <v/>
      </c>
      <c r="Y352" s="95" t="str">
        <f t="shared" si="83"/>
        <v/>
      </c>
      <c r="Z352" s="95" t="str">
        <f t="shared" si="84"/>
        <v/>
      </c>
      <c r="AA352" s="95" t="str">
        <f t="shared" si="85"/>
        <v/>
      </c>
      <c r="AB352" s="95" t="str">
        <f t="shared" si="86"/>
        <v/>
      </c>
      <c r="AC352" s="95" t="str">
        <f>IFERROR(VLOOKUP($A352,SETA!$A$2:$BB$840,AC$13,FALSE),"")</f>
        <v/>
      </c>
      <c r="AD352" s="95" t="str">
        <f>IFERROR(VLOOKUP($A352,SETA!$A$2:$BB$840,AD$13,FALSE),"")</f>
        <v/>
      </c>
      <c r="AE352" s="95" t="str">
        <f>IFERROR(VLOOKUP($A352,SETA!$A$2:$BB$840,AE$13,FALSE),"")</f>
        <v/>
      </c>
      <c r="AF352" s="81" t="str">
        <f>IFERROR(VLOOKUP($A352,SETA!$A$2:$BB$840,AF$13,FALSE),"")</f>
        <v/>
      </c>
      <c r="AG352" s="81" t="str">
        <f>IFERROR(VLOOKUP($A352,SETA!$A$2:$BB$840,AG$13,FALSE),"")</f>
        <v/>
      </c>
      <c r="AH352" s="81" t="str">
        <f>IFERROR(VLOOKUP($A352,SETA!$A$2:$BB$840,AH$13,FALSE),"")</f>
        <v/>
      </c>
      <c r="AI352" s="81" t="str">
        <f>IFERROR(VLOOKUP($A352,SETA!$A$2:$BB$840,AI$13,FALSE),"")</f>
        <v/>
      </c>
      <c r="AJ352" s="81" t="str">
        <f>IFERROR(VLOOKUP($A352,SETA!$A$2:$BB$840,AJ$13,FALSE),"")</f>
        <v/>
      </c>
      <c r="AK352" s="81" t="str">
        <f>IFERROR(VLOOKUP($A352,SETA!$A$2:$BB$840,AK$13,FALSE),"")</f>
        <v/>
      </c>
      <c r="AL352" s="81" t="str">
        <f>IFERROR(VLOOKUP($A352,SETA!$A$2:$BB$840,AL$13,FALSE),"")</f>
        <v/>
      </c>
      <c r="AM352" s="81" t="str">
        <f>IFERROR(VLOOKUP($A352,SETA!$A$2:$BB$840,AM$13,FALSE),"")</f>
        <v/>
      </c>
      <c r="AN352" s="81" t="str">
        <f>IFERROR(VLOOKUP($A352,SETA!$A$2:$BB$840,AN$13,FALSE),"")</f>
        <v/>
      </c>
      <c r="AO352" s="81" t="str">
        <f>IFERROR(VLOOKUP($A352,SETA!$A$2:$BB$840,AO$13,FALSE),"")</f>
        <v/>
      </c>
      <c r="AP352" s="81" t="str">
        <f>IFERROR(VLOOKUP($A352,SETA!$A$2:$BB$840,AP$13,FALSE),"")</f>
        <v/>
      </c>
      <c r="AQ352" s="81" t="str">
        <f>IFERROR(VLOOKUP($A352,SETA!$A$2:$BB$840,AQ$13,FALSE),"")</f>
        <v/>
      </c>
      <c r="AR352" s="82" t="str">
        <f>IFERROR(VLOOKUP($A352,SETA!$A$2:$BB$840,AR$13,FALSE),"")</f>
        <v/>
      </c>
      <c r="AS352" s="81" t="str">
        <f>IFERROR(VLOOKUP($A352,SETA!$A$2:$BB$840,AS$13,FALSE),"")</f>
        <v/>
      </c>
    </row>
    <row r="353" spans="2:45" x14ac:dyDescent="0.25">
      <c r="B353" s="81" t="str">
        <f>IFERROR(VLOOKUP($A353,SETA!$A$2:$BB$840,B$13,FALSE),"")</f>
        <v/>
      </c>
      <c r="C353" s="81" t="str">
        <f>IFERROR(VLOOKUP($A353,SETA!$A$2:$BB$840,C$13,FALSE),"")</f>
        <v/>
      </c>
      <c r="D353" s="81" t="str">
        <f>IFERROR(VLOOKUP($A353,SETA!$A$2:$BB$840,D$13,FALSE),"")</f>
        <v/>
      </c>
      <c r="E353" s="131"/>
      <c r="F353" s="132"/>
      <c r="G353" s="132"/>
      <c r="H353" s="133"/>
      <c r="I353" s="133"/>
      <c r="J353" s="118"/>
      <c r="K353" s="121"/>
      <c r="L353" s="122"/>
      <c r="M353" s="122"/>
      <c r="N353" s="67"/>
      <c r="O353" s="67"/>
      <c r="P353" s="117"/>
      <c r="Q353" s="99" t="str">
        <f t="shared" si="87"/>
        <v/>
      </c>
      <c r="R353" s="100" t="str">
        <f t="shared" si="88"/>
        <v/>
      </c>
      <c r="S353" s="100" t="str">
        <f t="shared" si="89"/>
        <v/>
      </c>
      <c r="T353" s="100" t="str">
        <f t="shared" si="90"/>
        <v/>
      </c>
      <c r="U353" s="100" t="str">
        <f t="shared" si="91"/>
        <v/>
      </c>
      <c r="V353" s="101" t="str">
        <f t="shared" si="92"/>
        <v/>
      </c>
      <c r="W353" s="95" t="str">
        <f t="shared" si="81"/>
        <v/>
      </c>
      <c r="X353" s="95" t="str">
        <f t="shared" si="82"/>
        <v/>
      </c>
      <c r="Y353" s="95" t="str">
        <f t="shared" si="83"/>
        <v/>
      </c>
      <c r="Z353" s="95" t="str">
        <f t="shared" si="84"/>
        <v/>
      </c>
      <c r="AA353" s="95" t="str">
        <f t="shared" si="85"/>
        <v/>
      </c>
      <c r="AB353" s="95" t="str">
        <f t="shared" si="86"/>
        <v/>
      </c>
      <c r="AC353" s="95" t="str">
        <f>IFERROR(VLOOKUP($A353,SETA!$A$2:$BB$840,AC$13,FALSE),"")</f>
        <v/>
      </c>
      <c r="AD353" s="95" t="str">
        <f>IFERROR(VLOOKUP($A353,SETA!$A$2:$BB$840,AD$13,FALSE),"")</f>
        <v/>
      </c>
      <c r="AE353" s="95" t="str">
        <f>IFERROR(VLOOKUP($A353,SETA!$A$2:$BB$840,AE$13,FALSE),"")</f>
        <v/>
      </c>
      <c r="AF353" s="81" t="str">
        <f>IFERROR(VLOOKUP($A353,SETA!$A$2:$BB$840,AF$13,FALSE),"")</f>
        <v/>
      </c>
      <c r="AG353" s="81" t="str">
        <f>IFERROR(VLOOKUP($A353,SETA!$A$2:$BB$840,AG$13,FALSE),"")</f>
        <v/>
      </c>
      <c r="AH353" s="81" t="str">
        <f>IFERROR(VLOOKUP($A353,SETA!$A$2:$BB$840,AH$13,FALSE),"")</f>
        <v/>
      </c>
      <c r="AI353" s="81" t="str">
        <f>IFERROR(VLOOKUP($A353,SETA!$A$2:$BB$840,AI$13,FALSE),"")</f>
        <v/>
      </c>
      <c r="AJ353" s="81" t="str">
        <f>IFERROR(VLOOKUP($A353,SETA!$A$2:$BB$840,AJ$13,FALSE),"")</f>
        <v/>
      </c>
      <c r="AK353" s="81" t="str">
        <f>IFERROR(VLOOKUP($A353,SETA!$A$2:$BB$840,AK$13,FALSE),"")</f>
        <v/>
      </c>
      <c r="AL353" s="81" t="str">
        <f>IFERROR(VLOOKUP($A353,SETA!$A$2:$BB$840,AL$13,FALSE),"")</f>
        <v/>
      </c>
      <c r="AM353" s="81" t="str">
        <f>IFERROR(VLOOKUP($A353,SETA!$A$2:$BB$840,AM$13,FALSE),"")</f>
        <v/>
      </c>
      <c r="AN353" s="81" t="str">
        <f>IFERROR(VLOOKUP($A353,SETA!$A$2:$BB$840,AN$13,FALSE),"")</f>
        <v/>
      </c>
      <c r="AO353" s="81" t="str">
        <f>IFERROR(VLOOKUP($A353,SETA!$A$2:$BB$840,AO$13,FALSE),"")</f>
        <v/>
      </c>
      <c r="AP353" s="81" t="str">
        <f>IFERROR(VLOOKUP($A353,SETA!$A$2:$BB$840,AP$13,FALSE),"")</f>
        <v/>
      </c>
      <c r="AQ353" s="81" t="str">
        <f>IFERROR(VLOOKUP($A353,SETA!$A$2:$BB$840,AQ$13,FALSE),"")</f>
        <v/>
      </c>
      <c r="AR353" s="82" t="str">
        <f>IFERROR(VLOOKUP($A353,SETA!$A$2:$BB$840,AR$13,FALSE),"")</f>
        <v/>
      </c>
      <c r="AS353" s="81" t="str">
        <f>IFERROR(VLOOKUP($A353,SETA!$A$2:$BB$840,AS$13,FALSE),"")</f>
        <v/>
      </c>
    </row>
    <row r="354" spans="2:45" x14ac:dyDescent="0.25">
      <c r="B354" s="81" t="str">
        <f>IFERROR(VLOOKUP($A354,SETA!$A$2:$BB$840,B$13,FALSE),"")</f>
        <v/>
      </c>
      <c r="C354" s="81" t="str">
        <f>IFERROR(VLOOKUP($A354,SETA!$A$2:$BB$840,C$13,FALSE),"")</f>
        <v/>
      </c>
      <c r="D354" s="81" t="str">
        <f>IFERROR(VLOOKUP($A354,SETA!$A$2:$BB$840,D$13,FALSE),"")</f>
        <v/>
      </c>
      <c r="E354" s="131"/>
      <c r="F354" s="132"/>
      <c r="G354" s="132"/>
      <c r="H354" s="133"/>
      <c r="I354" s="133"/>
      <c r="J354" s="118"/>
      <c r="K354" s="121"/>
      <c r="L354" s="122"/>
      <c r="M354" s="122"/>
      <c r="N354" s="67"/>
      <c r="O354" s="67"/>
      <c r="P354" s="117"/>
      <c r="Q354" s="99" t="str">
        <f t="shared" si="87"/>
        <v/>
      </c>
      <c r="R354" s="100" t="str">
        <f t="shared" si="88"/>
        <v/>
      </c>
      <c r="S354" s="100" t="str">
        <f t="shared" si="89"/>
        <v/>
      </c>
      <c r="T354" s="100" t="str">
        <f t="shared" si="90"/>
        <v/>
      </c>
      <c r="U354" s="100" t="str">
        <f t="shared" si="91"/>
        <v/>
      </c>
      <c r="V354" s="101" t="str">
        <f t="shared" si="92"/>
        <v/>
      </c>
      <c r="W354" s="95" t="str">
        <f t="shared" si="81"/>
        <v/>
      </c>
      <c r="X354" s="95" t="str">
        <f t="shared" si="82"/>
        <v/>
      </c>
      <c r="Y354" s="95" t="str">
        <f t="shared" si="83"/>
        <v/>
      </c>
      <c r="Z354" s="95" t="str">
        <f t="shared" si="84"/>
        <v/>
      </c>
      <c r="AA354" s="95" t="str">
        <f t="shared" si="85"/>
        <v/>
      </c>
      <c r="AB354" s="95" t="str">
        <f t="shared" si="86"/>
        <v/>
      </c>
      <c r="AC354" s="95" t="str">
        <f>IFERROR(VLOOKUP($A354,SETA!$A$2:$BB$840,AC$13,FALSE),"")</f>
        <v/>
      </c>
      <c r="AD354" s="95" t="str">
        <f>IFERROR(VLOOKUP($A354,SETA!$A$2:$BB$840,AD$13,FALSE),"")</f>
        <v/>
      </c>
      <c r="AE354" s="95" t="str">
        <f>IFERROR(VLOOKUP($A354,SETA!$A$2:$BB$840,AE$13,FALSE),"")</f>
        <v/>
      </c>
      <c r="AF354" s="81" t="str">
        <f>IFERROR(VLOOKUP($A354,SETA!$A$2:$BB$840,AF$13,FALSE),"")</f>
        <v/>
      </c>
      <c r="AG354" s="81" t="str">
        <f>IFERROR(VLOOKUP($A354,SETA!$A$2:$BB$840,AG$13,FALSE),"")</f>
        <v/>
      </c>
      <c r="AH354" s="81" t="str">
        <f>IFERROR(VLOOKUP($A354,SETA!$A$2:$BB$840,AH$13,FALSE),"")</f>
        <v/>
      </c>
      <c r="AI354" s="81" t="str">
        <f>IFERROR(VLOOKUP($A354,SETA!$A$2:$BB$840,AI$13,FALSE),"")</f>
        <v/>
      </c>
      <c r="AJ354" s="81" t="str">
        <f>IFERROR(VLOOKUP($A354,SETA!$A$2:$BB$840,AJ$13,FALSE),"")</f>
        <v/>
      </c>
      <c r="AK354" s="81" t="str">
        <f>IFERROR(VLOOKUP($A354,SETA!$A$2:$BB$840,AK$13,FALSE),"")</f>
        <v/>
      </c>
      <c r="AL354" s="81" t="str">
        <f>IFERROR(VLOOKUP($A354,SETA!$A$2:$BB$840,AL$13,FALSE),"")</f>
        <v/>
      </c>
      <c r="AM354" s="81" t="str">
        <f>IFERROR(VLOOKUP($A354,SETA!$A$2:$BB$840,AM$13,FALSE),"")</f>
        <v/>
      </c>
      <c r="AN354" s="81" t="str">
        <f>IFERROR(VLOOKUP($A354,SETA!$A$2:$BB$840,AN$13,FALSE),"")</f>
        <v/>
      </c>
      <c r="AO354" s="81" t="str">
        <f>IFERROR(VLOOKUP($A354,SETA!$A$2:$BB$840,AO$13,FALSE),"")</f>
        <v/>
      </c>
      <c r="AP354" s="81" t="str">
        <f>IFERROR(VLOOKUP($A354,SETA!$A$2:$BB$840,AP$13,FALSE),"")</f>
        <v/>
      </c>
      <c r="AQ354" s="81" t="str">
        <f>IFERROR(VLOOKUP($A354,SETA!$A$2:$BB$840,AQ$13,FALSE),"")</f>
        <v/>
      </c>
      <c r="AR354" s="82" t="str">
        <f>IFERROR(VLOOKUP($A354,SETA!$A$2:$BB$840,AR$13,FALSE),"")</f>
        <v/>
      </c>
      <c r="AS354" s="81" t="str">
        <f>IFERROR(VLOOKUP($A354,SETA!$A$2:$BB$840,AS$13,FALSE),"")</f>
        <v/>
      </c>
    </row>
    <row r="355" spans="2:45" x14ac:dyDescent="0.25">
      <c r="B355" s="81" t="str">
        <f>IFERROR(VLOOKUP($A355,SETA!$A$2:$BB$840,B$13,FALSE),"")</f>
        <v/>
      </c>
      <c r="C355" s="81" t="str">
        <f>IFERROR(VLOOKUP($A355,SETA!$A$2:$BB$840,C$13,FALSE),"")</f>
        <v/>
      </c>
      <c r="D355" s="81" t="str">
        <f>IFERROR(VLOOKUP($A355,SETA!$A$2:$BB$840,D$13,FALSE),"")</f>
        <v/>
      </c>
      <c r="E355" s="131"/>
      <c r="F355" s="132"/>
      <c r="G355" s="132"/>
      <c r="H355" s="133"/>
      <c r="I355" s="133"/>
      <c r="J355" s="118"/>
      <c r="K355" s="121"/>
      <c r="L355" s="122"/>
      <c r="M355" s="122"/>
      <c r="N355" s="67"/>
      <c r="O355" s="67"/>
      <c r="P355" s="117"/>
      <c r="Q355" s="99" t="str">
        <f t="shared" si="87"/>
        <v/>
      </c>
      <c r="R355" s="100" t="str">
        <f t="shared" si="88"/>
        <v/>
      </c>
      <c r="S355" s="100" t="str">
        <f t="shared" si="89"/>
        <v/>
      </c>
      <c r="T355" s="100" t="str">
        <f t="shared" si="90"/>
        <v/>
      </c>
      <c r="U355" s="100" t="str">
        <f t="shared" si="91"/>
        <v/>
      </c>
      <c r="V355" s="101" t="str">
        <f t="shared" si="92"/>
        <v/>
      </c>
      <c r="W355" s="95" t="str">
        <f t="shared" si="81"/>
        <v/>
      </c>
      <c r="X355" s="95" t="str">
        <f t="shared" si="82"/>
        <v/>
      </c>
      <c r="Y355" s="95" t="str">
        <f t="shared" si="83"/>
        <v/>
      </c>
      <c r="Z355" s="95" t="str">
        <f t="shared" si="84"/>
        <v/>
      </c>
      <c r="AA355" s="95" t="str">
        <f t="shared" si="85"/>
        <v/>
      </c>
      <c r="AB355" s="95" t="str">
        <f t="shared" si="86"/>
        <v/>
      </c>
      <c r="AC355" s="95" t="str">
        <f>IFERROR(VLOOKUP($A355,SETA!$A$2:$BB$840,AC$13,FALSE),"")</f>
        <v/>
      </c>
      <c r="AD355" s="95" t="str">
        <f>IFERROR(VLOOKUP($A355,SETA!$A$2:$BB$840,AD$13,FALSE),"")</f>
        <v/>
      </c>
      <c r="AE355" s="95" t="str">
        <f>IFERROR(VLOOKUP($A355,SETA!$A$2:$BB$840,AE$13,FALSE),"")</f>
        <v/>
      </c>
      <c r="AF355" s="81" t="str">
        <f>IFERROR(VLOOKUP($A355,SETA!$A$2:$BB$840,AF$13,FALSE),"")</f>
        <v/>
      </c>
      <c r="AG355" s="81" t="str">
        <f>IFERROR(VLOOKUP($A355,SETA!$A$2:$BB$840,AG$13,FALSE),"")</f>
        <v/>
      </c>
      <c r="AH355" s="81" t="str">
        <f>IFERROR(VLOOKUP($A355,SETA!$A$2:$BB$840,AH$13,FALSE),"")</f>
        <v/>
      </c>
      <c r="AI355" s="81" t="str">
        <f>IFERROR(VLOOKUP($A355,SETA!$A$2:$BB$840,AI$13,FALSE),"")</f>
        <v/>
      </c>
      <c r="AJ355" s="81" t="str">
        <f>IFERROR(VLOOKUP($A355,SETA!$A$2:$BB$840,AJ$13,FALSE),"")</f>
        <v/>
      </c>
      <c r="AK355" s="81" t="str">
        <f>IFERROR(VLOOKUP($A355,SETA!$A$2:$BB$840,AK$13,FALSE),"")</f>
        <v/>
      </c>
      <c r="AL355" s="81" t="str">
        <f>IFERROR(VLOOKUP($A355,SETA!$A$2:$BB$840,AL$13,FALSE),"")</f>
        <v/>
      </c>
      <c r="AM355" s="81" t="str">
        <f>IFERROR(VLOOKUP($A355,SETA!$A$2:$BB$840,AM$13,FALSE),"")</f>
        <v/>
      </c>
      <c r="AN355" s="81" t="str">
        <f>IFERROR(VLOOKUP($A355,SETA!$A$2:$BB$840,AN$13,FALSE),"")</f>
        <v/>
      </c>
      <c r="AO355" s="81" t="str">
        <f>IFERROR(VLOOKUP($A355,SETA!$A$2:$BB$840,AO$13,FALSE),"")</f>
        <v/>
      </c>
      <c r="AP355" s="81" t="str">
        <f>IFERROR(VLOOKUP($A355,SETA!$A$2:$BB$840,AP$13,FALSE),"")</f>
        <v/>
      </c>
      <c r="AQ355" s="81" t="str">
        <f>IFERROR(VLOOKUP($A355,SETA!$A$2:$BB$840,AQ$13,FALSE),"")</f>
        <v/>
      </c>
      <c r="AR355" s="82" t="str">
        <f>IFERROR(VLOOKUP($A355,SETA!$A$2:$BB$840,AR$13,FALSE),"")</f>
        <v/>
      </c>
      <c r="AS355" s="81" t="str">
        <f>IFERROR(VLOOKUP($A355,SETA!$A$2:$BB$840,AS$13,FALSE),"")</f>
        <v/>
      </c>
    </row>
    <row r="356" spans="2:45" x14ac:dyDescent="0.25">
      <c r="B356" s="81" t="str">
        <f>IFERROR(VLOOKUP($A356,SETA!$A$2:$BB$840,B$13,FALSE),"")</f>
        <v/>
      </c>
      <c r="C356" s="81" t="str">
        <f>IFERROR(VLOOKUP($A356,SETA!$A$2:$BB$840,C$13,FALSE),"")</f>
        <v/>
      </c>
      <c r="D356" s="81" t="str">
        <f>IFERROR(VLOOKUP($A356,SETA!$A$2:$BB$840,D$13,FALSE),"")</f>
        <v/>
      </c>
      <c r="E356" s="131"/>
      <c r="F356" s="132"/>
      <c r="G356" s="132"/>
      <c r="H356" s="133"/>
      <c r="I356" s="133"/>
      <c r="J356" s="118"/>
      <c r="K356" s="121"/>
      <c r="L356" s="122"/>
      <c r="M356" s="122"/>
      <c r="N356" s="67"/>
      <c r="O356" s="67"/>
      <c r="P356" s="117"/>
      <c r="Q356" s="99" t="str">
        <f t="shared" si="87"/>
        <v/>
      </c>
      <c r="R356" s="100" t="str">
        <f t="shared" si="88"/>
        <v/>
      </c>
      <c r="S356" s="100" t="str">
        <f t="shared" si="89"/>
        <v/>
      </c>
      <c r="T356" s="100" t="str">
        <f t="shared" si="90"/>
        <v/>
      </c>
      <c r="U356" s="100" t="str">
        <f t="shared" si="91"/>
        <v/>
      </c>
      <c r="V356" s="101" t="str">
        <f t="shared" si="92"/>
        <v/>
      </c>
      <c r="W356" s="95" t="str">
        <f t="shared" si="81"/>
        <v/>
      </c>
      <c r="X356" s="95" t="str">
        <f t="shared" si="82"/>
        <v/>
      </c>
      <c r="Y356" s="95" t="str">
        <f t="shared" si="83"/>
        <v/>
      </c>
      <c r="Z356" s="95" t="str">
        <f t="shared" si="84"/>
        <v/>
      </c>
      <c r="AA356" s="95" t="str">
        <f t="shared" si="85"/>
        <v/>
      </c>
      <c r="AB356" s="95" t="str">
        <f t="shared" si="86"/>
        <v/>
      </c>
      <c r="AC356" s="95" t="str">
        <f>IFERROR(VLOOKUP($A356,SETA!$A$2:$BB$840,AC$13,FALSE),"")</f>
        <v/>
      </c>
      <c r="AD356" s="95" t="str">
        <f>IFERROR(VLOOKUP($A356,SETA!$A$2:$BB$840,AD$13,FALSE),"")</f>
        <v/>
      </c>
      <c r="AE356" s="95" t="str">
        <f>IFERROR(VLOOKUP($A356,SETA!$A$2:$BB$840,AE$13,FALSE),"")</f>
        <v/>
      </c>
      <c r="AF356" s="81" t="str">
        <f>IFERROR(VLOOKUP($A356,SETA!$A$2:$BB$840,AF$13,FALSE),"")</f>
        <v/>
      </c>
      <c r="AG356" s="81" t="str">
        <f>IFERROR(VLOOKUP($A356,SETA!$A$2:$BB$840,AG$13,FALSE),"")</f>
        <v/>
      </c>
      <c r="AH356" s="81" t="str">
        <f>IFERROR(VLOOKUP($A356,SETA!$A$2:$BB$840,AH$13,FALSE),"")</f>
        <v/>
      </c>
      <c r="AI356" s="81" t="str">
        <f>IFERROR(VLOOKUP($A356,SETA!$A$2:$BB$840,AI$13,FALSE),"")</f>
        <v/>
      </c>
      <c r="AJ356" s="81" t="str">
        <f>IFERROR(VLOOKUP($A356,SETA!$A$2:$BB$840,AJ$13,FALSE),"")</f>
        <v/>
      </c>
      <c r="AK356" s="81" t="str">
        <f>IFERROR(VLOOKUP($A356,SETA!$A$2:$BB$840,AK$13,FALSE),"")</f>
        <v/>
      </c>
      <c r="AL356" s="81" t="str">
        <f>IFERROR(VLOOKUP($A356,SETA!$A$2:$BB$840,AL$13,FALSE),"")</f>
        <v/>
      </c>
      <c r="AM356" s="81" t="str">
        <f>IFERROR(VLOOKUP($A356,SETA!$A$2:$BB$840,AM$13,FALSE),"")</f>
        <v/>
      </c>
      <c r="AN356" s="81" t="str">
        <f>IFERROR(VLOOKUP($A356,SETA!$A$2:$BB$840,AN$13,FALSE),"")</f>
        <v/>
      </c>
      <c r="AO356" s="81" t="str">
        <f>IFERROR(VLOOKUP($A356,SETA!$A$2:$BB$840,AO$13,FALSE),"")</f>
        <v/>
      </c>
      <c r="AP356" s="81" t="str">
        <f>IFERROR(VLOOKUP($A356,SETA!$A$2:$BB$840,AP$13,FALSE),"")</f>
        <v/>
      </c>
      <c r="AQ356" s="81" t="str">
        <f>IFERROR(VLOOKUP($A356,SETA!$A$2:$BB$840,AQ$13,FALSE),"")</f>
        <v/>
      </c>
      <c r="AR356" s="82" t="str">
        <f>IFERROR(VLOOKUP($A356,SETA!$A$2:$BB$840,AR$13,FALSE),"")</f>
        <v/>
      </c>
      <c r="AS356" s="81" t="str">
        <f>IFERROR(VLOOKUP($A356,SETA!$A$2:$BB$840,AS$13,FALSE),"")</f>
        <v/>
      </c>
    </row>
    <row r="357" spans="2:45" x14ac:dyDescent="0.25">
      <c r="B357" s="81" t="str">
        <f>IFERROR(VLOOKUP($A357,SETA!$A$2:$BB$840,B$13,FALSE),"")</f>
        <v/>
      </c>
      <c r="C357" s="81" t="str">
        <f>IFERROR(VLOOKUP($A357,SETA!$A$2:$BB$840,C$13,FALSE),"")</f>
        <v/>
      </c>
      <c r="D357" s="81" t="str">
        <f>IFERROR(VLOOKUP($A357,SETA!$A$2:$BB$840,D$13,FALSE),"")</f>
        <v/>
      </c>
      <c r="E357" s="131"/>
      <c r="F357" s="132"/>
      <c r="G357" s="132"/>
      <c r="H357" s="133"/>
      <c r="I357" s="133"/>
      <c r="J357" s="118"/>
      <c r="K357" s="121"/>
      <c r="L357" s="122"/>
      <c r="M357" s="122"/>
      <c r="N357" s="67"/>
      <c r="O357" s="67"/>
      <c r="P357" s="117"/>
      <c r="Q357" s="99" t="str">
        <f t="shared" si="87"/>
        <v/>
      </c>
      <c r="R357" s="100" t="str">
        <f t="shared" si="88"/>
        <v/>
      </c>
      <c r="S357" s="100" t="str">
        <f t="shared" si="89"/>
        <v/>
      </c>
      <c r="T357" s="100" t="str">
        <f t="shared" si="90"/>
        <v/>
      </c>
      <c r="U357" s="100" t="str">
        <f t="shared" si="91"/>
        <v/>
      </c>
      <c r="V357" s="101" t="str">
        <f t="shared" si="92"/>
        <v/>
      </c>
      <c r="W357" s="95" t="str">
        <f t="shared" si="81"/>
        <v/>
      </c>
      <c r="X357" s="95" t="str">
        <f t="shared" si="82"/>
        <v/>
      </c>
      <c r="Y357" s="95" t="str">
        <f t="shared" si="83"/>
        <v/>
      </c>
      <c r="Z357" s="95" t="str">
        <f t="shared" si="84"/>
        <v/>
      </c>
      <c r="AA357" s="95" t="str">
        <f t="shared" si="85"/>
        <v/>
      </c>
      <c r="AB357" s="95" t="str">
        <f t="shared" si="86"/>
        <v/>
      </c>
      <c r="AC357" s="95" t="str">
        <f>IFERROR(VLOOKUP($A357,SETA!$A$2:$BB$840,AC$13,FALSE),"")</f>
        <v/>
      </c>
      <c r="AD357" s="95" t="str">
        <f>IFERROR(VLOOKUP($A357,SETA!$A$2:$BB$840,AD$13,FALSE),"")</f>
        <v/>
      </c>
      <c r="AE357" s="95" t="str">
        <f>IFERROR(VLOOKUP($A357,SETA!$A$2:$BB$840,AE$13,FALSE),"")</f>
        <v/>
      </c>
      <c r="AF357" s="81" t="str">
        <f>IFERROR(VLOOKUP($A357,SETA!$A$2:$BB$840,AF$13,FALSE),"")</f>
        <v/>
      </c>
      <c r="AG357" s="81" t="str">
        <f>IFERROR(VLOOKUP($A357,SETA!$A$2:$BB$840,AG$13,FALSE),"")</f>
        <v/>
      </c>
      <c r="AH357" s="81" t="str">
        <f>IFERROR(VLOOKUP($A357,SETA!$A$2:$BB$840,AH$13,FALSE),"")</f>
        <v/>
      </c>
      <c r="AI357" s="81" t="str">
        <f>IFERROR(VLOOKUP($A357,SETA!$A$2:$BB$840,AI$13,FALSE),"")</f>
        <v/>
      </c>
      <c r="AJ357" s="81" t="str">
        <f>IFERROR(VLOOKUP($A357,SETA!$A$2:$BB$840,AJ$13,FALSE),"")</f>
        <v/>
      </c>
      <c r="AK357" s="81" t="str">
        <f>IFERROR(VLOOKUP($A357,SETA!$A$2:$BB$840,AK$13,FALSE),"")</f>
        <v/>
      </c>
      <c r="AL357" s="81" t="str">
        <f>IFERROR(VLOOKUP($A357,SETA!$A$2:$BB$840,AL$13,FALSE),"")</f>
        <v/>
      </c>
      <c r="AM357" s="81" t="str">
        <f>IFERROR(VLOOKUP($A357,SETA!$A$2:$BB$840,AM$13,FALSE),"")</f>
        <v/>
      </c>
      <c r="AN357" s="81" t="str">
        <f>IFERROR(VLOOKUP($A357,SETA!$A$2:$BB$840,AN$13,FALSE),"")</f>
        <v/>
      </c>
      <c r="AO357" s="81" t="str">
        <f>IFERROR(VLOOKUP($A357,SETA!$A$2:$BB$840,AO$13,FALSE),"")</f>
        <v/>
      </c>
      <c r="AP357" s="81" t="str">
        <f>IFERROR(VLOOKUP($A357,SETA!$A$2:$BB$840,AP$13,FALSE),"")</f>
        <v/>
      </c>
      <c r="AQ357" s="81" t="str">
        <f>IFERROR(VLOOKUP($A357,SETA!$A$2:$BB$840,AQ$13,FALSE),"")</f>
        <v/>
      </c>
      <c r="AR357" s="82" t="str">
        <f>IFERROR(VLOOKUP($A357,SETA!$A$2:$BB$840,AR$13,FALSE),"")</f>
        <v/>
      </c>
      <c r="AS357" s="81" t="str">
        <f>IFERROR(VLOOKUP($A357,SETA!$A$2:$BB$840,AS$13,FALSE),"")</f>
        <v/>
      </c>
    </row>
    <row r="358" spans="2:45" x14ac:dyDescent="0.25">
      <c r="B358" s="81" t="str">
        <f>IFERROR(VLOOKUP($A358,SETA!$A$2:$BB$840,B$13,FALSE),"")</f>
        <v/>
      </c>
      <c r="C358" s="81" t="str">
        <f>IFERROR(VLOOKUP($A358,SETA!$A$2:$BB$840,C$13,FALSE),"")</f>
        <v/>
      </c>
      <c r="D358" s="81" t="str">
        <f>IFERROR(VLOOKUP($A358,SETA!$A$2:$BB$840,D$13,FALSE),"")</f>
        <v/>
      </c>
      <c r="E358" s="131"/>
      <c r="F358" s="132"/>
      <c r="G358" s="132"/>
      <c r="H358" s="133"/>
      <c r="I358" s="133"/>
      <c r="J358" s="118"/>
      <c r="K358" s="121"/>
      <c r="L358" s="122"/>
      <c r="M358" s="122"/>
      <c r="N358" s="67"/>
      <c r="O358" s="67"/>
      <c r="P358" s="117"/>
      <c r="Q358" s="99" t="str">
        <f t="shared" si="87"/>
        <v/>
      </c>
      <c r="R358" s="100" t="str">
        <f t="shared" si="88"/>
        <v/>
      </c>
      <c r="S358" s="100" t="str">
        <f t="shared" si="89"/>
        <v/>
      </c>
      <c r="T358" s="100" t="str">
        <f t="shared" si="90"/>
        <v/>
      </c>
      <c r="U358" s="100" t="str">
        <f t="shared" si="91"/>
        <v/>
      </c>
      <c r="V358" s="101" t="str">
        <f t="shared" si="92"/>
        <v/>
      </c>
      <c r="W358" s="95" t="str">
        <f t="shared" si="81"/>
        <v/>
      </c>
      <c r="X358" s="95" t="str">
        <f t="shared" si="82"/>
        <v/>
      </c>
      <c r="Y358" s="95" t="str">
        <f t="shared" si="83"/>
        <v/>
      </c>
      <c r="Z358" s="95" t="str">
        <f t="shared" si="84"/>
        <v/>
      </c>
      <c r="AA358" s="95" t="str">
        <f t="shared" si="85"/>
        <v/>
      </c>
      <c r="AB358" s="95" t="str">
        <f t="shared" si="86"/>
        <v/>
      </c>
      <c r="AC358" s="95" t="str">
        <f>IFERROR(VLOOKUP($A358,SETA!$A$2:$BB$840,AC$13,FALSE),"")</f>
        <v/>
      </c>
      <c r="AD358" s="95" t="str">
        <f>IFERROR(VLOOKUP($A358,SETA!$A$2:$BB$840,AD$13,FALSE),"")</f>
        <v/>
      </c>
      <c r="AE358" s="95" t="str">
        <f>IFERROR(VLOOKUP($A358,SETA!$A$2:$BB$840,AE$13,FALSE),"")</f>
        <v/>
      </c>
      <c r="AF358" s="81" t="str">
        <f>IFERROR(VLOOKUP($A358,SETA!$A$2:$BB$840,AF$13,FALSE),"")</f>
        <v/>
      </c>
      <c r="AG358" s="81" t="str">
        <f>IFERROR(VLOOKUP($A358,SETA!$A$2:$BB$840,AG$13,FALSE),"")</f>
        <v/>
      </c>
      <c r="AH358" s="81" t="str">
        <f>IFERROR(VLOOKUP($A358,SETA!$A$2:$BB$840,AH$13,FALSE),"")</f>
        <v/>
      </c>
      <c r="AI358" s="81" t="str">
        <f>IFERROR(VLOOKUP($A358,SETA!$A$2:$BB$840,AI$13,FALSE),"")</f>
        <v/>
      </c>
      <c r="AJ358" s="81" t="str">
        <f>IFERROR(VLOOKUP($A358,SETA!$A$2:$BB$840,AJ$13,FALSE),"")</f>
        <v/>
      </c>
      <c r="AK358" s="81" t="str">
        <f>IFERROR(VLOOKUP($A358,SETA!$A$2:$BB$840,AK$13,FALSE),"")</f>
        <v/>
      </c>
      <c r="AL358" s="81" t="str">
        <f>IFERROR(VLOOKUP($A358,SETA!$A$2:$BB$840,AL$13,FALSE),"")</f>
        <v/>
      </c>
      <c r="AM358" s="81" t="str">
        <f>IFERROR(VLOOKUP($A358,SETA!$A$2:$BB$840,AM$13,FALSE),"")</f>
        <v/>
      </c>
      <c r="AN358" s="81" t="str">
        <f>IFERROR(VLOOKUP($A358,SETA!$A$2:$BB$840,AN$13,FALSE),"")</f>
        <v/>
      </c>
      <c r="AO358" s="81" t="str">
        <f>IFERROR(VLOOKUP($A358,SETA!$A$2:$BB$840,AO$13,FALSE),"")</f>
        <v/>
      </c>
      <c r="AP358" s="81" t="str">
        <f>IFERROR(VLOOKUP($A358,SETA!$A$2:$BB$840,AP$13,FALSE),"")</f>
        <v/>
      </c>
      <c r="AQ358" s="81" t="str">
        <f>IFERROR(VLOOKUP($A358,SETA!$A$2:$BB$840,AQ$13,FALSE),"")</f>
        <v/>
      </c>
      <c r="AR358" s="82" t="str">
        <f>IFERROR(VLOOKUP($A358,SETA!$A$2:$BB$840,AR$13,FALSE),"")</f>
        <v/>
      </c>
      <c r="AS358" s="81" t="str">
        <f>IFERROR(VLOOKUP($A358,SETA!$A$2:$BB$840,AS$13,FALSE),"")</f>
        <v/>
      </c>
    </row>
    <row r="359" spans="2:45" x14ac:dyDescent="0.25">
      <c r="B359" s="81" t="str">
        <f>IFERROR(VLOOKUP($A359,SETA!$A$2:$BB$840,B$13,FALSE),"")</f>
        <v/>
      </c>
      <c r="C359" s="81" t="str">
        <f>IFERROR(VLOOKUP($A359,SETA!$A$2:$BB$840,C$13,FALSE),"")</f>
        <v/>
      </c>
      <c r="D359" s="81" t="str">
        <f>IFERROR(VLOOKUP($A359,SETA!$A$2:$BB$840,D$13,FALSE),"")</f>
        <v/>
      </c>
      <c r="E359" s="131"/>
      <c r="F359" s="132"/>
      <c r="G359" s="132"/>
      <c r="H359" s="133"/>
      <c r="I359" s="133"/>
      <c r="J359" s="118"/>
      <c r="K359" s="121"/>
      <c r="L359" s="122"/>
      <c r="M359" s="122"/>
      <c r="N359" s="67"/>
      <c r="O359" s="67"/>
      <c r="P359" s="117"/>
      <c r="Q359" s="99" t="str">
        <f t="shared" si="87"/>
        <v/>
      </c>
      <c r="R359" s="100" t="str">
        <f t="shared" si="88"/>
        <v/>
      </c>
      <c r="S359" s="100" t="str">
        <f t="shared" si="89"/>
        <v/>
      </c>
      <c r="T359" s="100" t="str">
        <f t="shared" si="90"/>
        <v/>
      </c>
      <c r="U359" s="100" t="str">
        <f t="shared" si="91"/>
        <v/>
      </c>
      <c r="V359" s="101" t="str">
        <f t="shared" si="92"/>
        <v/>
      </c>
      <c r="W359" s="95" t="str">
        <f t="shared" si="81"/>
        <v/>
      </c>
      <c r="X359" s="95" t="str">
        <f t="shared" si="82"/>
        <v/>
      </c>
      <c r="Y359" s="95" t="str">
        <f t="shared" si="83"/>
        <v/>
      </c>
      <c r="Z359" s="95" t="str">
        <f t="shared" si="84"/>
        <v/>
      </c>
      <c r="AA359" s="95" t="str">
        <f t="shared" si="85"/>
        <v/>
      </c>
      <c r="AB359" s="95" t="str">
        <f t="shared" si="86"/>
        <v/>
      </c>
      <c r="AC359" s="95" t="str">
        <f>IFERROR(VLOOKUP($A359,SETA!$A$2:$BB$840,AC$13,FALSE),"")</f>
        <v/>
      </c>
      <c r="AD359" s="95" t="str">
        <f>IFERROR(VLOOKUP($A359,SETA!$A$2:$BB$840,AD$13,FALSE),"")</f>
        <v/>
      </c>
      <c r="AE359" s="95" t="str">
        <f>IFERROR(VLOOKUP($A359,SETA!$A$2:$BB$840,AE$13,FALSE),"")</f>
        <v/>
      </c>
      <c r="AF359" s="81" t="str">
        <f>IFERROR(VLOOKUP($A359,SETA!$A$2:$BB$840,AF$13,FALSE),"")</f>
        <v/>
      </c>
      <c r="AG359" s="81" t="str">
        <f>IFERROR(VLOOKUP($A359,SETA!$A$2:$BB$840,AG$13,FALSE),"")</f>
        <v/>
      </c>
      <c r="AH359" s="81" t="str">
        <f>IFERROR(VLOOKUP($A359,SETA!$A$2:$BB$840,AH$13,FALSE),"")</f>
        <v/>
      </c>
      <c r="AI359" s="81" t="str">
        <f>IFERROR(VLOOKUP($A359,SETA!$A$2:$BB$840,AI$13,FALSE),"")</f>
        <v/>
      </c>
      <c r="AJ359" s="81" t="str">
        <f>IFERROR(VLOOKUP($A359,SETA!$A$2:$BB$840,AJ$13,FALSE),"")</f>
        <v/>
      </c>
      <c r="AK359" s="81" t="str">
        <f>IFERROR(VLOOKUP($A359,SETA!$A$2:$BB$840,AK$13,FALSE),"")</f>
        <v/>
      </c>
      <c r="AL359" s="81" t="str">
        <f>IFERROR(VLOOKUP($A359,SETA!$A$2:$BB$840,AL$13,FALSE),"")</f>
        <v/>
      </c>
      <c r="AM359" s="81" t="str">
        <f>IFERROR(VLOOKUP($A359,SETA!$A$2:$BB$840,AM$13,FALSE),"")</f>
        <v/>
      </c>
      <c r="AN359" s="81" t="str">
        <f>IFERROR(VLOOKUP($A359,SETA!$A$2:$BB$840,AN$13,FALSE),"")</f>
        <v/>
      </c>
      <c r="AO359" s="81" t="str">
        <f>IFERROR(VLOOKUP($A359,SETA!$A$2:$BB$840,AO$13,FALSE),"")</f>
        <v/>
      </c>
      <c r="AP359" s="81" t="str">
        <f>IFERROR(VLOOKUP($A359,SETA!$A$2:$BB$840,AP$13,FALSE),"")</f>
        <v/>
      </c>
      <c r="AQ359" s="81" t="str">
        <f>IFERROR(VLOOKUP($A359,SETA!$A$2:$BB$840,AQ$13,FALSE),"")</f>
        <v/>
      </c>
      <c r="AR359" s="82" t="str">
        <f>IFERROR(VLOOKUP($A359,SETA!$A$2:$BB$840,AR$13,FALSE),"")</f>
        <v/>
      </c>
      <c r="AS359" s="81" t="str">
        <f>IFERROR(VLOOKUP($A359,SETA!$A$2:$BB$840,AS$13,FALSE),"")</f>
        <v/>
      </c>
    </row>
    <row r="360" spans="2:45" x14ac:dyDescent="0.25">
      <c r="B360" s="81" t="str">
        <f>IFERROR(VLOOKUP($A360,SETA!$A$2:$BB$840,B$13,FALSE),"")</f>
        <v/>
      </c>
      <c r="C360" s="81" t="str">
        <f>IFERROR(VLOOKUP($A360,SETA!$A$2:$BB$840,C$13,FALSE),"")</f>
        <v/>
      </c>
      <c r="D360" s="81" t="str">
        <f>IFERROR(VLOOKUP($A360,SETA!$A$2:$BB$840,D$13,FALSE),"")</f>
        <v/>
      </c>
      <c r="E360" s="131"/>
      <c r="F360" s="132"/>
      <c r="G360" s="132"/>
      <c r="H360" s="133"/>
      <c r="I360" s="133"/>
      <c r="J360" s="118"/>
      <c r="K360" s="121"/>
      <c r="L360" s="122"/>
      <c r="M360" s="122"/>
      <c r="N360" s="67"/>
      <c r="O360" s="67"/>
      <c r="P360" s="117"/>
      <c r="Q360" s="99" t="str">
        <f t="shared" si="87"/>
        <v/>
      </c>
      <c r="R360" s="100" t="str">
        <f t="shared" si="88"/>
        <v/>
      </c>
      <c r="S360" s="100" t="str">
        <f t="shared" si="89"/>
        <v/>
      </c>
      <c r="T360" s="100" t="str">
        <f t="shared" si="90"/>
        <v/>
      </c>
      <c r="U360" s="100" t="str">
        <f t="shared" si="91"/>
        <v/>
      </c>
      <c r="V360" s="101" t="str">
        <f t="shared" si="92"/>
        <v/>
      </c>
      <c r="W360" s="95" t="str">
        <f t="shared" si="81"/>
        <v/>
      </c>
      <c r="X360" s="95" t="str">
        <f t="shared" si="82"/>
        <v/>
      </c>
      <c r="Y360" s="95" t="str">
        <f t="shared" si="83"/>
        <v/>
      </c>
      <c r="Z360" s="95" t="str">
        <f t="shared" si="84"/>
        <v/>
      </c>
      <c r="AA360" s="95" t="str">
        <f t="shared" si="85"/>
        <v/>
      </c>
      <c r="AB360" s="95" t="str">
        <f t="shared" si="86"/>
        <v/>
      </c>
      <c r="AC360" s="95" t="str">
        <f>IFERROR(VLOOKUP($A360,SETA!$A$2:$BB$840,AC$13,FALSE),"")</f>
        <v/>
      </c>
      <c r="AD360" s="95" t="str">
        <f>IFERROR(VLOOKUP($A360,SETA!$A$2:$BB$840,AD$13,FALSE),"")</f>
        <v/>
      </c>
      <c r="AE360" s="95" t="str">
        <f>IFERROR(VLOOKUP($A360,SETA!$A$2:$BB$840,AE$13,FALSE),"")</f>
        <v/>
      </c>
      <c r="AF360" s="81" t="str">
        <f>IFERROR(VLOOKUP($A360,SETA!$A$2:$BB$840,AF$13,FALSE),"")</f>
        <v/>
      </c>
      <c r="AG360" s="81" t="str">
        <f>IFERROR(VLOOKUP($A360,SETA!$A$2:$BB$840,AG$13,FALSE),"")</f>
        <v/>
      </c>
      <c r="AH360" s="81" t="str">
        <f>IFERROR(VLOOKUP($A360,SETA!$A$2:$BB$840,AH$13,FALSE),"")</f>
        <v/>
      </c>
      <c r="AI360" s="81" t="str">
        <f>IFERROR(VLOOKUP($A360,SETA!$A$2:$BB$840,AI$13,FALSE),"")</f>
        <v/>
      </c>
      <c r="AJ360" s="81" t="str">
        <f>IFERROR(VLOOKUP($A360,SETA!$A$2:$BB$840,AJ$13,FALSE),"")</f>
        <v/>
      </c>
      <c r="AK360" s="81" t="str">
        <f>IFERROR(VLOOKUP($A360,SETA!$A$2:$BB$840,AK$13,FALSE),"")</f>
        <v/>
      </c>
      <c r="AL360" s="81" t="str">
        <f>IFERROR(VLOOKUP($A360,SETA!$A$2:$BB$840,AL$13,FALSE),"")</f>
        <v/>
      </c>
      <c r="AM360" s="81" t="str">
        <f>IFERROR(VLOOKUP($A360,SETA!$A$2:$BB$840,AM$13,FALSE),"")</f>
        <v/>
      </c>
      <c r="AN360" s="81" t="str">
        <f>IFERROR(VLOOKUP($A360,SETA!$A$2:$BB$840,AN$13,FALSE),"")</f>
        <v/>
      </c>
      <c r="AO360" s="81" t="str">
        <f>IFERROR(VLOOKUP($A360,SETA!$A$2:$BB$840,AO$13,FALSE),"")</f>
        <v/>
      </c>
      <c r="AP360" s="81" t="str">
        <f>IFERROR(VLOOKUP($A360,SETA!$A$2:$BB$840,AP$13,FALSE),"")</f>
        <v/>
      </c>
      <c r="AQ360" s="81" t="str">
        <f>IFERROR(VLOOKUP($A360,SETA!$A$2:$BB$840,AQ$13,FALSE),"")</f>
        <v/>
      </c>
      <c r="AR360" s="82" t="str">
        <f>IFERROR(VLOOKUP($A360,SETA!$A$2:$BB$840,AR$13,FALSE),"")</f>
        <v/>
      </c>
      <c r="AS360" s="81" t="str">
        <f>IFERROR(VLOOKUP($A360,SETA!$A$2:$BB$840,AS$13,FALSE),"")</f>
        <v/>
      </c>
    </row>
    <row r="361" spans="2:45" x14ac:dyDescent="0.25">
      <c r="B361" s="81" t="str">
        <f>IFERROR(VLOOKUP($A361,SETA!$A$2:$BB$840,B$13,FALSE),"")</f>
        <v/>
      </c>
      <c r="C361" s="81" t="str">
        <f>IFERROR(VLOOKUP($A361,SETA!$A$2:$BB$840,C$13,FALSE),"")</f>
        <v/>
      </c>
      <c r="D361" s="81" t="str">
        <f>IFERROR(VLOOKUP($A361,SETA!$A$2:$BB$840,D$13,FALSE),"")</f>
        <v/>
      </c>
      <c r="E361" s="131"/>
      <c r="F361" s="132"/>
      <c r="G361" s="132"/>
      <c r="H361" s="133"/>
      <c r="I361" s="133"/>
      <c r="J361" s="118"/>
      <c r="K361" s="121"/>
      <c r="L361" s="122"/>
      <c r="M361" s="122"/>
      <c r="N361" s="67"/>
      <c r="O361" s="67"/>
      <c r="P361" s="117"/>
      <c r="Q361" s="99" t="str">
        <f t="shared" si="87"/>
        <v/>
      </c>
      <c r="R361" s="100" t="str">
        <f t="shared" si="88"/>
        <v/>
      </c>
      <c r="S361" s="100" t="str">
        <f t="shared" si="89"/>
        <v/>
      </c>
      <c r="T361" s="100" t="str">
        <f t="shared" si="90"/>
        <v/>
      </c>
      <c r="U361" s="100" t="str">
        <f t="shared" si="91"/>
        <v/>
      </c>
      <c r="V361" s="101" t="str">
        <f t="shared" si="92"/>
        <v/>
      </c>
      <c r="W361" s="95" t="str">
        <f t="shared" si="81"/>
        <v/>
      </c>
      <c r="X361" s="95" t="str">
        <f t="shared" si="82"/>
        <v/>
      </c>
      <c r="Y361" s="95" t="str">
        <f t="shared" si="83"/>
        <v/>
      </c>
      <c r="Z361" s="95" t="str">
        <f t="shared" si="84"/>
        <v/>
      </c>
      <c r="AA361" s="95" t="str">
        <f t="shared" si="85"/>
        <v/>
      </c>
      <c r="AB361" s="95" t="str">
        <f t="shared" si="86"/>
        <v/>
      </c>
      <c r="AC361" s="95" t="str">
        <f>IFERROR(VLOOKUP($A361,SETA!$A$2:$BB$840,AC$13,FALSE),"")</f>
        <v/>
      </c>
      <c r="AD361" s="95" t="str">
        <f>IFERROR(VLOOKUP($A361,SETA!$A$2:$BB$840,AD$13,FALSE),"")</f>
        <v/>
      </c>
      <c r="AE361" s="95" t="str">
        <f>IFERROR(VLOOKUP($A361,SETA!$A$2:$BB$840,AE$13,FALSE),"")</f>
        <v/>
      </c>
      <c r="AF361" s="81" t="str">
        <f>IFERROR(VLOOKUP($A361,SETA!$A$2:$BB$840,AF$13,FALSE),"")</f>
        <v/>
      </c>
      <c r="AG361" s="81" t="str">
        <f>IFERROR(VLOOKUP($A361,SETA!$A$2:$BB$840,AG$13,FALSE),"")</f>
        <v/>
      </c>
      <c r="AH361" s="81" t="str">
        <f>IFERROR(VLOOKUP($A361,SETA!$A$2:$BB$840,AH$13,FALSE),"")</f>
        <v/>
      </c>
      <c r="AI361" s="81" t="str">
        <f>IFERROR(VLOOKUP($A361,SETA!$A$2:$BB$840,AI$13,FALSE),"")</f>
        <v/>
      </c>
      <c r="AJ361" s="81" t="str">
        <f>IFERROR(VLOOKUP($A361,SETA!$A$2:$BB$840,AJ$13,FALSE),"")</f>
        <v/>
      </c>
      <c r="AK361" s="81" t="str">
        <f>IFERROR(VLOOKUP($A361,SETA!$A$2:$BB$840,AK$13,FALSE),"")</f>
        <v/>
      </c>
      <c r="AL361" s="81" t="str">
        <f>IFERROR(VLOOKUP($A361,SETA!$A$2:$BB$840,AL$13,FALSE),"")</f>
        <v/>
      </c>
      <c r="AM361" s="81" t="str">
        <f>IFERROR(VLOOKUP($A361,SETA!$A$2:$BB$840,AM$13,FALSE),"")</f>
        <v/>
      </c>
      <c r="AN361" s="81" t="str">
        <f>IFERROR(VLOOKUP($A361,SETA!$A$2:$BB$840,AN$13,FALSE),"")</f>
        <v/>
      </c>
      <c r="AO361" s="81" t="str">
        <f>IFERROR(VLOOKUP($A361,SETA!$A$2:$BB$840,AO$13,FALSE),"")</f>
        <v/>
      </c>
      <c r="AP361" s="81" t="str">
        <f>IFERROR(VLOOKUP($A361,SETA!$A$2:$BB$840,AP$13,FALSE),"")</f>
        <v/>
      </c>
      <c r="AQ361" s="81" t="str">
        <f>IFERROR(VLOOKUP($A361,SETA!$A$2:$BB$840,AQ$13,FALSE),"")</f>
        <v/>
      </c>
      <c r="AR361" s="82" t="str">
        <f>IFERROR(VLOOKUP($A361,SETA!$A$2:$BB$840,AR$13,FALSE),"")</f>
        <v/>
      </c>
      <c r="AS361" s="81" t="str">
        <f>IFERROR(VLOOKUP($A361,SETA!$A$2:$BB$840,AS$13,FALSE),"")</f>
        <v/>
      </c>
    </row>
    <row r="362" spans="2:45" x14ac:dyDescent="0.25">
      <c r="B362" s="81" t="str">
        <f>IFERROR(VLOOKUP($A362,SETA!$A$2:$BB$840,B$13,FALSE),"")</f>
        <v/>
      </c>
      <c r="C362" s="81" t="str">
        <f>IFERROR(VLOOKUP($A362,SETA!$A$2:$BB$840,C$13,FALSE),"")</f>
        <v/>
      </c>
      <c r="D362" s="81" t="str">
        <f>IFERROR(VLOOKUP($A362,SETA!$A$2:$BB$840,D$13,FALSE),"")</f>
        <v/>
      </c>
      <c r="E362" s="131"/>
      <c r="F362" s="132"/>
      <c r="G362" s="132"/>
      <c r="H362" s="133"/>
      <c r="I362" s="133"/>
      <c r="J362" s="118"/>
      <c r="K362" s="121"/>
      <c r="L362" s="122"/>
      <c r="M362" s="122"/>
      <c r="N362" s="67"/>
      <c r="O362" s="67"/>
      <c r="P362" s="117"/>
      <c r="Q362" s="99" t="str">
        <f t="shared" si="87"/>
        <v/>
      </c>
      <c r="R362" s="100" t="str">
        <f t="shared" si="88"/>
        <v/>
      </c>
      <c r="S362" s="100" t="str">
        <f t="shared" si="89"/>
        <v/>
      </c>
      <c r="T362" s="100" t="str">
        <f t="shared" si="90"/>
        <v/>
      </c>
      <c r="U362" s="100" t="str">
        <f t="shared" si="91"/>
        <v/>
      </c>
      <c r="V362" s="101" t="str">
        <f t="shared" si="92"/>
        <v/>
      </c>
      <c r="W362" s="95" t="str">
        <f t="shared" si="81"/>
        <v/>
      </c>
      <c r="X362" s="95" t="str">
        <f t="shared" si="82"/>
        <v/>
      </c>
      <c r="Y362" s="95" t="str">
        <f t="shared" si="83"/>
        <v/>
      </c>
      <c r="Z362" s="95" t="str">
        <f t="shared" si="84"/>
        <v/>
      </c>
      <c r="AA362" s="95" t="str">
        <f t="shared" si="85"/>
        <v/>
      </c>
      <c r="AB362" s="95" t="str">
        <f t="shared" si="86"/>
        <v/>
      </c>
      <c r="AC362" s="95" t="str">
        <f>IFERROR(VLOOKUP($A362,SETA!$A$2:$BB$840,AC$13,FALSE),"")</f>
        <v/>
      </c>
      <c r="AD362" s="95" t="str">
        <f>IFERROR(VLOOKUP($A362,SETA!$A$2:$BB$840,AD$13,FALSE),"")</f>
        <v/>
      </c>
      <c r="AE362" s="95" t="str">
        <f>IFERROR(VLOOKUP($A362,SETA!$A$2:$BB$840,AE$13,FALSE),"")</f>
        <v/>
      </c>
      <c r="AF362" s="81" t="str">
        <f>IFERROR(VLOOKUP($A362,SETA!$A$2:$BB$840,AF$13,FALSE),"")</f>
        <v/>
      </c>
      <c r="AG362" s="81" t="str">
        <f>IFERROR(VLOOKUP($A362,SETA!$A$2:$BB$840,AG$13,FALSE),"")</f>
        <v/>
      </c>
      <c r="AH362" s="81" t="str">
        <f>IFERROR(VLOOKUP($A362,SETA!$A$2:$BB$840,AH$13,FALSE),"")</f>
        <v/>
      </c>
      <c r="AI362" s="81" t="str">
        <f>IFERROR(VLOOKUP($A362,SETA!$A$2:$BB$840,AI$13,FALSE),"")</f>
        <v/>
      </c>
      <c r="AJ362" s="81" t="str">
        <f>IFERROR(VLOOKUP($A362,SETA!$A$2:$BB$840,AJ$13,FALSE),"")</f>
        <v/>
      </c>
      <c r="AK362" s="81" t="str">
        <f>IFERROR(VLOOKUP($A362,SETA!$A$2:$BB$840,AK$13,FALSE),"")</f>
        <v/>
      </c>
      <c r="AL362" s="81" t="str">
        <f>IFERROR(VLOOKUP($A362,SETA!$A$2:$BB$840,AL$13,FALSE),"")</f>
        <v/>
      </c>
      <c r="AM362" s="81" t="str">
        <f>IFERROR(VLOOKUP($A362,SETA!$A$2:$BB$840,AM$13,FALSE),"")</f>
        <v/>
      </c>
      <c r="AN362" s="81" t="str">
        <f>IFERROR(VLOOKUP($A362,SETA!$A$2:$BB$840,AN$13,FALSE),"")</f>
        <v/>
      </c>
      <c r="AO362" s="81" t="str">
        <f>IFERROR(VLOOKUP($A362,SETA!$A$2:$BB$840,AO$13,FALSE),"")</f>
        <v/>
      </c>
      <c r="AP362" s="81" t="str">
        <f>IFERROR(VLOOKUP($A362,SETA!$A$2:$BB$840,AP$13,FALSE),"")</f>
        <v/>
      </c>
      <c r="AQ362" s="81" t="str">
        <f>IFERROR(VLOOKUP($A362,SETA!$A$2:$BB$840,AQ$13,FALSE),"")</f>
        <v/>
      </c>
      <c r="AR362" s="82" t="str">
        <f>IFERROR(VLOOKUP($A362,SETA!$A$2:$BB$840,AR$13,FALSE),"")</f>
        <v/>
      </c>
      <c r="AS362" s="81" t="str">
        <f>IFERROR(VLOOKUP($A362,SETA!$A$2:$BB$840,AS$13,FALSE),"")</f>
        <v/>
      </c>
    </row>
    <row r="363" spans="2:45" x14ac:dyDescent="0.25">
      <c r="B363" s="81" t="str">
        <f>IFERROR(VLOOKUP($A363,SETA!$A$2:$BB$840,B$13,FALSE),"")</f>
        <v/>
      </c>
      <c r="C363" s="81" t="str">
        <f>IFERROR(VLOOKUP($A363,SETA!$A$2:$BB$840,C$13,FALSE),"")</f>
        <v/>
      </c>
      <c r="D363" s="81" t="str">
        <f>IFERROR(VLOOKUP($A363,SETA!$A$2:$BB$840,D$13,FALSE),"")</f>
        <v/>
      </c>
      <c r="E363" s="131"/>
      <c r="F363" s="132"/>
      <c r="G363" s="132"/>
      <c r="H363" s="133"/>
      <c r="I363" s="133"/>
      <c r="J363" s="118"/>
      <c r="K363" s="121"/>
      <c r="L363" s="122"/>
      <c r="M363" s="122"/>
      <c r="N363" s="67"/>
      <c r="O363" s="67"/>
      <c r="P363" s="117"/>
      <c r="Q363" s="99" t="str">
        <f t="shared" si="87"/>
        <v/>
      </c>
      <c r="R363" s="100" t="str">
        <f t="shared" si="88"/>
        <v/>
      </c>
      <c r="S363" s="100" t="str">
        <f t="shared" si="89"/>
        <v/>
      </c>
      <c r="T363" s="100" t="str">
        <f t="shared" si="90"/>
        <v/>
      </c>
      <c r="U363" s="100" t="str">
        <f t="shared" si="91"/>
        <v/>
      </c>
      <c r="V363" s="101" t="str">
        <f t="shared" si="92"/>
        <v/>
      </c>
      <c r="W363" s="95" t="str">
        <f t="shared" si="81"/>
        <v/>
      </c>
      <c r="X363" s="95" t="str">
        <f t="shared" si="82"/>
        <v/>
      </c>
      <c r="Y363" s="95" t="str">
        <f t="shared" si="83"/>
        <v/>
      </c>
      <c r="Z363" s="95" t="str">
        <f t="shared" si="84"/>
        <v/>
      </c>
      <c r="AA363" s="95" t="str">
        <f t="shared" si="85"/>
        <v/>
      </c>
      <c r="AB363" s="95" t="str">
        <f t="shared" si="86"/>
        <v/>
      </c>
      <c r="AC363" s="95" t="str">
        <f>IFERROR(VLOOKUP($A363,SETA!$A$2:$BB$840,AC$13,FALSE),"")</f>
        <v/>
      </c>
      <c r="AD363" s="95" t="str">
        <f>IFERROR(VLOOKUP($A363,SETA!$A$2:$BB$840,AD$13,FALSE),"")</f>
        <v/>
      </c>
      <c r="AE363" s="95" t="str">
        <f>IFERROR(VLOOKUP($A363,SETA!$A$2:$BB$840,AE$13,FALSE),"")</f>
        <v/>
      </c>
      <c r="AF363" s="81" t="str">
        <f>IFERROR(VLOOKUP($A363,SETA!$A$2:$BB$840,AF$13,FALSE),"")</f>
        <v/>
      </c>
      <c r="AG363" s="81" t="str">
        <f>IFERROR(VLOOKUP($A363,SETA!$A$2:$BB$840,AG$13,FALSE),"")</f>
        <v/>
      </c>
      <c r="AH363" s="81" t="str">
        <f>IFERROR(VLOOKUP($A363,SETA!$A$2:$BB$840,AH$13,FALSE),"")</f>
        <v/>
      </c>
      <c r="AI363" s="81" t="str">
        <f>IFERROR(VLOOKUP($A363,SETA!$A$2:$BB$840,AI$13,FALSE),"")</f>
        <v/>
      </c>
      <c r="AJ363" s="81" t="str">
        <f>IFERROR(VLOOKUP($A363,SETA!$A$2:$BB$840,AJ$13,FALSE),"")</f>
        <v/>
      </c>
      <c r="AK363" s="81" t="str">
        <f>IFERROR(VLOOKUP($A363,SETA!$A$2:$BB$840,AK$13,FALSE),"")</f>
        <v/>
      </c>
      <c r="AL363" s="81" t="str">
        <f>IFERROR(VLOOKUP($A363,SETA!$A$2:$BB$840,AL$13,FALSE),"")</f>
        <v/>
      </c>
      <c r="AM363" s="81" t="str">
        <f>IFERROR(VLOOKUP($A363,SETA!$A$2:$BB$840,AM$13,FALSE),"")</f>
        <v/>
      </c>
      <c r="AN363" s="81" t="str">
        <f>IFERROR(VLOOKUP($A363,SETA!$A$2:$BB$840,AN$13,FALSE),"")</f>
        <v/>
      </c>
      <c r="AO363" s="81" t="str">
        <f>IFERROR(VLOOKUP($A363,SETA!$A$2:$BB$840,AO$13,FALSE),"")</f>
        <v/>
      </c>
      <c r="AP363" s="81" t="str">
        <f>IFERROR(VLOOKUP($A363,SETA!$A$2:$BB$840,AP$13,FALSE),"")</f>
        <v/>
      </c>
      <c r="AQ363" s="81" t="str">
        <f>IFERROR(VLOOKUP($A363,SETA!$A$2:$BB$840,AQ$13,FALSE),"")</f>
        <v/>
      </c>
      <c r="AR363" s="82" t="str">
        <f>IFERROR(VLOOKUP($A363,SETA!$A$2:$BB$840,AR$13,FALSE),"")</f>
        <v/>
      </c>
      <c r="AS363" s="81" t="str">
        <f>IFERROR(VLOOKUP($A363,SETA!$A$2:$BB$840,AS$13,FALSE),"")</f>
        <v/>
      </c>
    </row>
    <row r="364" spans="2:45" x14ac:dyDescent="0.25">
      <c r="B364" s="81" t="str">
        <f>IFERROR(VLOOKUP($A364,SETA!$A$2:$BB$840,B$13,FALSE),"")</f>
        <v/>
      </c>
      <c r="C364" s="81" t="str">
        <f>IFERROR(VLOOKUP($A364,SETA!$A$2:$BB$840,C$13,FALSE),"")</f>
        <v/>
      </c>
      <c r="D364" s="81" t="str">
        <f>IFERROR(VLOOKUP($A364,SETA!$A$2:$BB$840,D$13,FALSE),"")</f>
        <v/>
      </c>
      <c r="E364" s="131"/>
      <c r="F364" s="132"/>
      <c r="G364" s="132"/>
      <c r="H364" s="133"/>
      <c r="I364" s="133"/>
      <c r="J364" s="118"/>
      <c r="K364" s="121"/>
      <c r="L364" s="122"/>
      <c r="M364" s="122"/>
      <c r="N364" s="67"/>
      <c r="O364" s="67"/>
      <c r="P364" s="117"/>
      <c r="Q364" s="99" t="str">
        <f t="shared" si="87"/>
        <v/>
      </c>
      <c r="R364" s="100" t="str">
        <f t="shared" si="88"/>
        <v/>
      </c>
      <c r="S364" s="100" t="str">
        <f t="shared" si="89"/>
        <v/>
      </c>
      <c r="T364" s="100" t="str">
        <f t="shared" si="90"/>
        <v/>
      </c>
      <c r="U364" s="100" t="str">
        <f t="shared" si="91"/>
        <v/>
      </c>
      <c r="V364" s="101" t="str">
        <f t="shared" si="92"/>
        <v/>
      </c>
      <c r="W364" s="95" t="str">
        <f t="shared" si="81"/>
        <v/>
      </c>
      <c r="X364" s="95" t="str">
        <f t="shared" si="82"/>
        <v/>
      </c>
      <c r="Y364" s="95" t="str">
        <f t="shared" si="83"/>
        <v/>
      </c>
      <c r="Z364" s="95" t="str">
        <f t="shared" si="84"/>
        <v/>
      </c>
      <c r="AA364" s="95" t="str">
        <f t="shared" si="85"/>
        <v/>
      </c>
      <c r="AB364" s="95" t="str">
        <f t="shared" si="86"/>
        <v/>
      </c>
      <c r="AC364" s="95" t="str">
        <f>IFERROR(VLOOKUP($A364,SETA!$A$2:$BB$840,AC$13,FALSE),"")</f>
        <v/>
      </c>
      <c r="AD364" s="95" t="str">
        <f>IFERROR(VLOOKUP($A364,SETA!$A$2:$BB$840,AD$13,FALSE),"")</f>
        <v/>
      </c>
      <c r="AE364" s="95" t="str">
        <f>IFERROR(VLOOKUP($A364,SETA!$A$2:$BB$840,AE$13,FALSE),"")</f>
        <v/>
      </c>
      <c r="AF364" s="81" t="str">
        <f>IFERROR(VLOOKUP($A364,SETA!$A$2:$BB$840,AF$13,FALSE),"")</f>
        <v/>
      </c>
      <c r="AG364" s="81" t="str">
        <f>IFERROR(VLOOKUP($A364,SETA!$A$2:$BB$840,AG$13,FALSE),"")</f>
        <v/>
      </c>
      <c r="AH364" s="81" t="str">
        <f>IFERROR(VLOOKUP($A364,SETA!$A$2:$BB$840,AH$13,FALSE),"")</f>
        <v/>
      </c>
      <c r="AI364" s="81" t="str">
        <f>IFERROR(VLOOKUP($A364,SETA!$A$2:$BB$840,AI$13,FALSE),"")</f>
        <v/>
      </c>
      <c r="AJ364" s="81" t="str">
        <f>IFERROR(VLOOKUP($A364,SETA!$A$2:$BB$840,AJ$13,FALSE),"")</f>
        <v/>
      </c>
      <c r="AK364" s="81" t="str">
        <f>IFERROR(VLOOKUP($A364,SETA!$A$2:$BB$840,AK$13,FALSE),"")</f>
        <v/>
      </c>
      <c r="AL364" s="81" t="str">
        <f>IFERROR(VLOOKUP($A364,SETA!$A$2:$BB$840,AL$13,FALSE),"")</f>
        <v/>
      </c>
      <c r="AM364" s="81" t="str">
        <f>IFERROR(VLOOKUP($A364,SETA!$A$2:$BB$840,AM$13,FALSE),"")</f>
        <v/>
      </c>
      <c r="AN364" s="81" t="str">
        <f>IFERROR(VLOOKUP($A364,SETA!$A$2:$BB$840,AN$13,FALSE),"")</f>
        <v/>
      </c>
      <c r="AO364" s="81" t="str">
        <f>IFERROR(VLOOKUP($A364,SETA!$A$2:$BB$840,AO$13,FALSE),"")</f>
        <v/>
      </c>
      <c r="AP364" s="81" t="str">
        <f>IFERROR(VLOOKUP($A364,SETA!$A$2:$BB$840,AP$13,FALSE),"")</f>
        <v/>
      </c>
      <c r="AQ364" s="81" t="str">
        <f>IFERROR(VLOOKUP($A364,SETA!$A$2:$BB$840,AQ$13,FALSE),"")</f>
        <v/>
      </c>
      <c r="AR364" s="82" t="str">
        <f>IFERROR(VLOOKUP($A364,SETA!$A$2:$BB$840,AR$13,FALSE),"")</f>
        <v/>
      </c>
      <c r="AS364" s="81" t="str">
        <f>IFERROR(VLOOKUP($A364,SETA!$A$2:$BB$840,AS$13,FALSE),"")</f>
        <v/>
      </c>
    </row>
    <row r="365" spans="2:45" x14ac:dyDescent="0.25">
      <c r="B365" s="81" t="str">
        <f>IFERROR(VLOOKUP($A365,SETA!$A$2:$BB$840,B$13,FALSE),"")</f>
        <v/>
      </c>
      <c r="C365" s="81" t="str">
        <f>IFERROR(VLOOKUP($A365,SETA!$A$2:$BB$840,C$13,FALSE),"")</f>
        <v/>
      </c>
      <c r="D365" s="81" t="str">
        <f>IFERROR(VLOOKUP($A365,SETA!$A$2:$BB$840,D$13,FALSE),"")</f>
        <v/>
      </c>
      <c r="E365" s="131"/>
      <c r="F365" s="132"/>
      <c r="G365" s="132"/>
      <c r="H365" s="133"/>
      <c r="I365" s="133"/>
      <c r="J365" s="118"/>
      <c r="K365" s="121"/>
      <c r="L365" s="122"/>
      <c r="M365" s="122"/>
      <c r="N365" s="67"/>
      <c r="O365" s="67"/>
      <c r="P365" s="117"/>
      <c r="Q365" s="99" t="str">
        <f t="shared" si="87"/>
        <v/>
      </c>
      <c r="R365" s="100" t="str">
        <f t="shared" si="88"/>
        <v/>
      </c>
      <c r="S365" s="100" t="str">
        <f t="shared" si="89"/>
        <v/>
      </c>
      <c r="T365" s="100" t="str">
        <f t="shared" si="90"/>
        <v/>
      </c>
      <c r="U365" s="100" t="str">
        <f t="shared" si="91"/>
        <v/>
      </c>
      <c r="V365" s="101" t="str">
        <f t="shared" si="92"/>
        <v/>
      </c>
      <c r="W365" s="95" t="str">
        <f t="shared" si="81"/>
        <v/>
      </c>
      <c r="X365" s="95" t="str">
        <f t="shared" si="82"/>
        <v/>
      </c>
      <c r="Y365" s="95" t="str">
        <f t="shared" si="83"/>
        <v/>
      </c>
      <c r="Z365" s="95" t="str">
        <f t="shared" si="84"/>
        <v/>
      </c>
      <c r="AA365" s="95" t="str">
        <f t="shared" si="85"/>
        <v/>
      </c>
      <c r="AB365" s="95" t="str">
        <f t="shared" si="86"/>
        <v/>
      </c>
      <c r="AC365" s="95" t="str">
        <f>IFERROR(VLOOKUP($A365,SETA!$A$2:$BB$840,AC$13,FALSE),"")</f>
        <v/>
      </c>
      <c r="AD365" s="95" t="str">
        <f>IFERROR(VLOOKUP($A365,SETA!$A$2:$BB$840,AD$13,FALSE),"")</f>
        <v/>
      </c>
      <c r="AE365" s="95" t="str">
        <f>IFERROR(VLOOKUP($A365,SETA!$A$2:$BB$840,AE$13,FALSE),"")</f>
        <v/>
      </c>
      <c r="AF365" s="81" t="str">
        <f>IFERROR(VLOOKUP($A365,SETA!$A$2:$BB$840,AF$13,FALSE),"")</f>
        <v/>
      </c>
      <c r="AG365" s="81" t="str">
        <f>IFERROR(VLOOKUP($A365,SETA!$A$2:$BB$840,AG$13,FALSE),"")</f>
        <v/>
      </c>
      <c r="AH365" s="81" t="str">
        <f>IFERROR(VLOOKUP($A365,SETA!$A$2:$BB$840,AH$13,FALSE),"")</f>
        <v/>
      </c>
      <c r="AI365" s="81" t="str">
        <f>IFERROR(VLOOKUP($A365,SETA!$A$2:$BB$840,AI$13,FALSE),"")</f>
        <v/>
      </c>
      <c r="AJ365" s="81" t="str">
        <f>IFERROR(VLOOKUP($A365,SETA!$A$2:$BB$840,AJ$13,FALSE),"")</f>
        <v/>
      </c>
      <c r="AK365" s="81" t="str">
        <f>IFERROR(VLOOKUP($A365,SETA!$A$2:$BB$840,AK$13,FALSE),"")</f>
        <v/>
      </c>
      <c r="AL365" s="81" t="str">
        <f>IFERROR(VLOOKUP($A365,SETA!$A$2:$BB$840,AL$13,FALSE),"")</f>
        <v/>
      </c>
      <c r="AM365" s="81" t="str">
        <f>IFERROR(VLOOKUP($A365,SETA!$A$2:$BB$840,AM$13,FALSE),"")</f>
        <v/>
      </c>
      <c r="AN365" s="81" t="str">
        <f>IFERROR(VLOOKUP($A365,SETA!$A$2:$BB$840,AN$13,FALSE),"")</f>
        <v/>
      </c>
      <c r="AO365" s="81" t="str">
        <f>IFERROR(VLOOKUP($A365,SETA!$A$2:$BB$840,AO$13,FALSE),"")</f>
        <v/>
      </c>
      <c r="AP365" s="81" t="str">
        <f>IFERROR(VLOOKUP($A365,SETA!$A$2:$BB$840,AP$13,FALSE),"")</f>
        <v/>
      </c>
      <c r="AQ365" s="81" t="str">
        <f>IFERROR(VLOOKUP($A365,SETA!$A$2:$BB$840,AQ$13,FALSE),"")</f>
        <v/>
      </c>
      <c r="AR365" s="82" t="str">
        <f>IFERROR(VLOOKUP($A365,SETA!$A$2:$BB$840,AR$13,FALSE),"")</f>
        <v/>
      </c>
      <c r="AS365" s="81" t="str">
        <f>IFERROR(VLOOKUP($A365,SETA!$A$2:$BB$840,AS$13,FALSE),"")</f>
        <v/>
      </c>
    </row>
    <row r="366" spans="2:45" x14ac:dyDescent="0.25">
      <c r="B366" s="81" t="str">
        <f>IFERROR(VLOOKUP($A366,SETA!$A$2:$BB$840,B$13,FALSE),"")</f>
        <v/>
      </c>
      <c r="C366" s="81" t="str">
        <f>IFERROR(VLOOKUP($A366,SETA!$A$2:$BB$840,C$13,FALSE),"")</f>
        <v/>
      </c>
      <c r="D366" s="81" t="str">
        <f>IFERROR(VLOOKUP($A366,SETA!$A$2:$BB$840,D$13,FALSE),"")</f>
        <v/>
      </c>
      <c r="E366" s="131"/>
      <c r="F366" s="132"/>
      <c r="G366" s="132"/>
      <c r="H366" s="133"/>
      <c r="I366" s="133"/>
      <c r="J366" s="118"/>
      <c r="K366" s="121"/>
      <c r="L366" s="122"/>
      <c r="M366" s="122"/>
      <c r="N366" s="67"/>
      <c r="O366" s="67"/>
      <c r="P366" s="117"/>
      <c r="Q366" s="99" t="str">
        <f t="shared" si="87"/>
        <v/>
      </c>
      <c r="R366" s="100" t="str">
        <f t="shared" si="88"/>
        <v/>
      </c>
      <c r="S366" s="100" t="str">
        <f t="shared" si="89"/>
        <v/>
      </c>
      <c r="T366" s="100" t="str">
        <f t="shared" si="90"/>
        <v/>
      </c>
      <c r="U366" s="100" t="str">
        <f t="shared" si="91"/>
        <v/>
      </c>
      <c r="V366" s="101" t="str">
        <f t="shared" si="92"/>
        <v/>
      </c>
      <c r="W366" s="95" t="str">
        <f t="shared" si="81"/>
        <v/>
      </c>
      <c r="X366" s="95" t="str">
        <f t="shared" si="82"/>
        <v/>
      </c>
      <c r="Y366" s="95" t="str">
        <f t="shared" si="83"/>
        <v/>
      </c>
      <c r="Z366" s="95" t="str">
        <f t="shared" si="84"/>
        <v/>
      </c>
      <c r="AA366" s="95" t="str">
        <f t="shared" si="85"/>
        <v/>
      </c>
      <c r="AB366" s="95" t="str">
        <f t="shared" si="86"/>
        <v/>
      </c>
      <c r="AC366" s="95" t="str">
        <f>IFERROR(VLOOKUP($A366,SETA!$A$2:$BB$840,AC$13,FALSE),"")</f>
        <v/>
      </c>
      <c r="AD366" s="95" t="str">
        <f>IFERROR(VLOOKUP($A366,SETA!$A$2:$BB$840,AD$13,FALSE),"")</f>
        <v/>
      </c>
      <c r="AE366" s="95" t="str">
        <f>IFERROR(VLOOKUP($A366,SETA!$A$2:$BB$840,AE$13,FALSE),"")</f>
        <v/>
      </c>
      <c r="AF366" s="81" t="str">
        <f>IFERROR(VLOOKUP($A366,SETA!$A$2:$BB$840,AF$13,FALSE),"")</f>
        <v/>
      </c>
      <c r="AG366" s="81" t="str">
        <f>IFERROR(VLOOKUP($A366,SETA!$A$2:$BB$840,AG$13,FALSE),"")</f>
        <v/>
      </c>
      <c r="AH366" s="81" t="str">
        <f>IFERROR(VLOOKUP($A366,SETA!$A$2:$BB$840,AH$13,FALSE),"")</f>
        <v/>
      </c>
      <c r="AI366" s="81" t="str">
        <f>IFERROR(VLOOKUP($A366,SETA!$A$2:$BB$840,AI$13,FALSE),"")</f>
        <v/>
      </c>
      <c r="AJ366" s="81" t="str">
        <f>IFERROR(VLOOKUP($A366,SETA!$A$2:$BB$840,AJ$13,FALSE),"")</f>
        <v/>
      </c>
      <c r="AK366" s="81" t="str">
        <f>IFERROR(VLOOKUP($A366,SETA!$A$2:$BB$840,AK$13,FALSE),"")</f>
        <v/>
      </c>
      <c r="AL366" s="81" t="str">
        <f>IFERROR(VLOOKUP($A366,SETA!$A$2:$BB$840,AL$13,FALSE),"")</f>
        <v/>
      </c>
      <c r="AM366" s="81" t="str">
        <f>IFERROR(VLOOKUP($A366,SETA!$A$2:$BB$840,AM$13,FALSE),"")</f>
        <v/>
      </c>
      <c r="AN366" s="81" t="str">
        <f>IFERROR(VLOOKUP($A366,SETA!$A$2:$BB$840,AN$13,FALSE),"")</f>
        <v/>
      </c>
      <c r="AO366" s="81" t="str">
        <f>IFERROR(VLOOKUP($A366,SETA!$A$2:$BB$840,AO$13,FALSE),"")</f>
        <v/>
      </c>
      <c r="AP366" s="81" t="str">
        <f>IFERROR(VLOOKUP($A366,SETA!$A$2:$BB$840,AP$13,FALSE),"")</f>
        <v/>
      </c>
      <c r="AQ366" s="81" t="str">
        <f>IFERROR(VLOOKUP($A366,SETA!$A$2:$BB$840,AQ$13,FALSE),"")</f>
        <v/>
      </c>
      <c r="AR366" s="82" t="str">
        <f>IFERROR(VLOOKUP($A366,SETA!$A$2:$BB$840,AR$13,FALSE),"")</f>
        <v/>
      </c>
      <c r="AS366" s="81" t="str">
        <f>IFERROR(VLOOKUP($A366,SETA!$A$2:$BB$840,AS$13,FALSE),"")</f>
        <v/>
      </c>
    </row>
    <row r="367" spans="2:45" x14ac:dyDescent="0.25">
      <c r="B367" s="81" t="str">
        <f>IFERROR(VLOOKUP($A367,SETA!$A$2:$BB$840,B$13,FALSE),"")</f>
        <v/>
      </c>
      <c r="C367" s="81" t="str">
        <f>IFERROR(VLOOKUP($A367,SETA!$A$2:$BB$840,C$13,FALSE),"")</f>
        <v/>
      </c>
      <c r="D367" s="81" t="str">
        <f>IFERROR(VLOOKUP($A367,SETA!$A$2:$BB$840,D$13,FALSE),"")</f>
        <v/>
      </c>
      <c r="E367" s="131"/>
      <c r="F367" s="132"/>
      <c r="G367" s="132"/>
      <c r="H367" s="133"/>
      <c r="I367" s="133"/>
      <c r="J367" s="118"/>
      <c r="K367" s="121"/>
      <c r="L367" s="122"/>
      <c r="M367" s="122"/>
      <c r="N367" s="67"/>
      <c r="O367" s="67"/>
      <c r="P367" s="117"/>
      <c r="Q367" s="99" t="str">
        <f t="shared" si="87"/>
        <v/>
      </c>
      <c r="R367" s="100" t="str">
        <f t="shared" si="88"/>
        <v/>
      </c>
      <c r="S367" s="100" t="str">
        <f t="shared" si="89"/>
        <v/>
      </c>
      <c r="T367" s="100" t="str">
        <f t="shared" si="90"/>
        <v/>
      </c>
      <c r="U367" s="100" t="str">
        <f t="shared" si="91"/>
        <v/>
      </c>
      <c r="V367" s="101" t="str">
        <f t="shared" si="92"/>
        <v/>
      </c>
      <c r="W367" s="95" t="str">
        <f t="shared" si="81"/>
        <v/>
      </c>
      <c r="X367" s="95" t="str">
        <f t="shared" si="82"/>
        <v/>
      </c>
      <c r="Y367" s="95" t="str">
        <f t="shared" si="83"/>
        <v/>
      </c>
      <c r="Z367" s="95" t="str">
        <f t="shared" si="84"/>
        <v/>
      </c>
      <c r="AA367" s="95" t="str">
        <f t="shared" si="85"/>
        <v/>
      </c>
      <c r="AB367" s="95" t="str">
        <f t="shared" si="86"/>
        <v/>
      </c>
      <c r="AC367" s="95" t="str">
        <f>IFERROR(VLOOKUP($A367,SETA!$A$2:$BB$840,AC$13,FALSE),"")</f>
        <v/>
      </c>
      <c r="AD367" s="95" t="str">
        <f>IFERROR(VLOOKUP($A367,SETA!$A$2:$BB$840,AD$13,FALSE),"")</f>
        <v/>
      </c>
      <c r="AE367" s="95" t="str">
        <f>IFERROR(VLOOKUP($A367,SETA!$A$2:$BB$840,AE$13,FALSE),"")</f>
        <v/>
      </c>
      <c r="AF367" s="81" t="str">
        <f>IFERROR(VLOOKUP($A367,SETA!$A$2:$BB$840,AF$13,FALSE),"")</f>
        <v/>
      </c>
      <c r="AG367" s="81" t="str">
        <f>IFERROR(VLOOKUP($A367,SETA!$A$2:$BB$840,AG$13,FALSE),"")</f>
        <v/>
      </c>
      <c r="AH367" s="81" t="str">
        <f>IFERROR(VLOOKUP($A367,SETA!$A$2:$BB$840,AH$13,FALSE),"")</f>
        <v/>
      </c>
      <c r="AI367" s="81" t="str">
        <f>IFERROR(VLOOKUP($A367,SETA!$A$2:$BB$840,AI$13,FALSE),"")</f>
        <v/>
      </c>
      <c r="AJ367" s="81" t="str">
        <f>IFERROR(VLOOKUP($A367,SETA!$A$2:$BB$840,AJ$13,FALSE),"")</f>
        <v/>
      </c>
      <c r="AK367" s="81" t="str">
        <f>IFERROR(VLOOKUP($A367,SETA!$A$2:$BB$840,AK$13,FALSE),"")</f>
        <v/>
      </c>
      <c r="AL367" s="81" t="str">
        <f>IFERROR(VLOOKUP($A367,SETA!$A$2:$BB$840,AL$13,FALSE),"")</f>
        <v/>
      </c>
      <c r="AM367" s="81" t="str">
        <f>IFERROR(VLOOKUP($A367,SETA!$A$2:$BB$840,AM$13,FALSE),"")</f>
        <v/>
      </c>
      <c r="AN367" s="81" t="str">
        <f>IFERROR(VLOOKUP($A367,SETA!$A$2:$BB$840,AN$13,FALSE),"")</f>
        <v/>
      </c>
      <c r="AO367" s="81" t="str">
        <f>IFERROR(VLOOKUP($A367,SETA!$A$2:$BB$840,AO$13,FALSE),"")</f>
        <v/>
      </c>
      <c r="AP367" s="81" t="str">
        <f>IFERROR(VLOOKUP($A367,SETA!$A$2:$BB$840,AP$13,FALSE),"")</f>
        <v/>
      </c>
      <c r="AQ367" s="81" t="str">
        <f>IFERROR(VLOOKUP($A367,SETA!$A$2:$BB$840,AQ$13,FALSE),"")</f>
        <v/>
      </c>
      <c r="AR367" s="82" t="str">
        <f>IFERROR(VLOOKUP($A367,SETA!$A$2:$BB$840,AR$13,FALSE),"")</f>
        <v/>
      </c>
      <c r="AS367" s="81" t="str">
        <f>IFERROR(VLOOKUP($A367,SETA!$A$2:$BB$840,AS$13,FALSE),"")</f>
        <v/>
      </c>
    </row>
    <row r="368" spans="2:45" x14ac:dyDescent="0.25">
      <c r="B368" s="81" t="str">
        <f>IFERROR(VLOOKUP($A368,SETA!$A$2:$BB$840,B$13,FALSE),"")</f>
        <v/>
      </c>
      <c r="C368" s="81" t="str">
        <f>IFERROR(VLOOKUP($A368,SETA!$A$2:$BB$840,C$13,FALSE),"")</f>
        <v/>
      </c>
      <c r="D368" s="81" t="str">
        <f>IFERROR(VLOOKUP($A368,SETA!$A$2:$BB$840,D$13,FALSE),"")</f>
        <v/>
      </c>
      <c r="E368" s="131"/>
      <c r="F368" s="132"/>
      <c r="G368" s="132"/>
      <c r="H368" s="133"/>
      <c r="I368" s="133"/>
      <c r="J368" s="118"/>
      <c r="K368" s="121"/>
      <c r="L368" s="122"/>
      <c r="M368" s="122"/>
      <c r="N368" s="67"/>
      <c r="O368" s="67"/>
      <c r="P368" s="117"/>
      <c r="Q368" s="99" t="str">
        <f t="shared" si="87"/>
        <v/>
      </c>
      <c r="R368" s="100" t="str">
        <f t="shared" si="88"/>
        <v/>
      </c>
      <c r="S368" s="100" t="str">
        <f t="shared" si="89"/>
        <v/>
      </c>
      <c r="T368" s="100" t="str">
        <f t="shared" si="90"/>
        <v/>
      </c>
      <c r="U368" s="100" t="str">
        <f t="shared" si="91"/>
        <v/>
      </c>
      <c r="V368" s="101" t="str">
        <f t="shared" si="92"/>
        <v/>
      </c>
      <c r="W368" s="95" t="str">
        <f t="shared" si="81"/>
        <v/>
      </c>
      <c r="X368" s="95" t="str">
        <f t="shared" si="82"/>
        <v/>
      </c>
      <c r="Y368" s="95" t="str">
        <f t="shared" si="83"/>
        <v/>
      </c>
      <c r="Z368" s="95" t="str">
        <f t="shared" si="84"/>
        <v/>
      </c>
      <c r="AA368" s="95" t="str">
        <f t="shared" si="85"/>
        <v/>
      </c>
      <c r="AB368" s="95" t="str">
        <f t="shared" si="86"/>
        <v/>
      </c>
      <c r="AC368" s="95" t="str">
        <f>IFERROR(VLOOKUP($A368,SETA!$A$2:$BB$840,AC$13,FALSE),"")</f>
        <v/>
      </c>
      <c r="AD368" s="95" t="str">
        <f>IFERROR(VLOOKUP($A368,SETA!$A$2:$BB$840,AD$13,FALSE),"")</f>
        <v/>
      </c>
      <c r="AE368" s="95" t="str">
        <f>IFERROR(VLOOKUP($A368,SETA!$A$2:$BB$840,AE$13,FALSE),"")</f>
        <v/>
      </c>
      <c r="AF368" s="81" t="str">
        <f>IFERROR(VLOOKUP($A368,SETA!$A$2:$BB$840,AF$13,FALSE),"")</f>
        <v/>
      </c>
      <c r="AG368" s="81" t="str">
        <f>IFERROR(VLOOKUP($A368,SETA!$A$2:$BB$840,AG$13,FALSE),"")</f>
        <v/>
      </c>
      <c r="AH368" s="81" t="str">
        <f>IFERROR(VLOOKUP($A368,SETA!$A$2:$BB$840,AH$13,FALSE),"")</f>
        <v/>
      </c>
      <c r="AI368" s="81" t="str">
        <f>IFERROR(VLOOKUP($A368,SETA!$A$2:$BB$840,AI$13,FALSE),"")</f>
        <v/>
      </c>
      <c r="AJ368" s="81" t="str">
        <f>IFERROR(VLOOKUP($A368,SETA!$A$2:$BB$840,AJ$13,FALSE),"")</f>
        <v/>
      </c>
      <c r="AK368" s="81" t="str">
        <f>IFERROR(VLOOKUP($A368,SETA!$A$2:$BB$840,AK$13,FALSE),"")</f>
        <v/>
      </c>
      <c r="AL368" s="81" t="str">
        <f>IFERROR(VLOOKUP($A368,SETA!$A$2:$BB$840,AL$13,FALSE),"")</f>
        <v/>
      </c>
      <c r="AM368" s="81" t="str">
        <f>IFERROR(VLOOKUP($A368,SETA!$A$2:$BB$840,AM$13,FALSE),"")</f>
        <v/>
      </c>
      <c r="AN368" s="81" t="str">
        <f>IFERROR(VLOOKUP($A368,SETA!$A$2:$BB$840,AN$13,FALSE),"")</f>
        <v/>
      </c>
      <c r="AO368" s="81" t="str">
        <f>IFERROR(VLOOKUP($A368,SETA!$A$2:$BB$840,AO$13,FALSE),"")</f>
        <v/>
      </c>
      <c r="AP368" s="81" t="str">
        <f>IFERROR(VLOOKUP($A368,SETA!$A$2:$BB$840,AP$13,FALSE),"")</f>
        <v/>
      </c>
      <c r="AQ368" s="81" t="str">
        <f>IFERROR(VLOOKUP($A368,SETA!$A$2:$BB$840,AQ$13,FALSE),"")</f>
        <v/>
      </c>
      <c r="AR368" s="82" t="str">
        <f>IFERROR(VLOOKUP($A368,SETA!$A$2:$BB$840,AR$13,FALSE),"")</f>
        <v/>
      </c>
      <c r="AS368" s="81" t="str">
        <f>IFERROR(VLOOKUP($A368,SETA!$A$2:$BB$840,AS$13,FALSE),"")</f>
        <v/>
      </c>
    </row>
    <row r="369" spans="2:45" x14ac:dyDescent="0.25">
      <c r="B369" s="81" t="str">
        <f>IFERROR(VLOOKUP($A369,SETA!$A$2:$BB$840,B$13,FALSE),"")</f>
        <v/>
      </c>
      <c r="C369" s="81" t="str">
        <f>IFERROR(VLOOKUP($A369,SETA!$A$2:$BB$840,C$13,FALSE),"")</f>
        <v/>
      </c>
      <c r="D369" s="81" t="str">
        <f>IFERROR(VLOOKUP($A369,SETA!$A$2:$BB$840,D$13,FALSE),"")</f>
        <v/>
      </c>
      <c r="E369" s="131"/>
      <c r="F369" s="132"/>
      <c r="G369" s="132"/>
      <c r="H369" s="133"/>
      <c r="I369" s="133"/>
      <c r="J369" s="118"/>
      <c r="K369" s="121"/>
      <c r="L369" s="122"/>
      <c r="M369" s="122"/>
      <c r="N369" s="67"/>
      <c r="O369" s="67"/>
      <c r="P369" s="117"/>
      <c r="Q369" s="99" t="str">
        <f t="shared" si="87"/>
        <v/>
      </c>
      <c r="R369" s="100" t="str">
        <f t="shared" si="88"/>
        <v/>
      </c>
      <c r="S369" s="100" t="str">
        <f t="shared" si="89"/>
        <v/>
      </c>
      <c r="T369" s="100" t="str">
        <f t="shared" si="90"/>
        <v/>
      </c>
      <c r="U369" s="100" t="str">
        <f t="shared" si="91"/>
        <v/>
      </c>
      <c r="V369" s="101" t="str">
        <f t="shared" si="92"/>
        <v/>
      </c>
      <c r="W369" s="95" t="str">
        <f t="shared" si="81"/>
        <v/>
      </c>
      <c r="X369" s="95" t="str">
        <f t="shared" si="82"/>
        <v/>
      </c>
      <c r="Y369" s="95" t="str">
        <f t="shared" si="83"/>
        <v/>
      </c>
      <c r="Z369" s="95" t="str">
        <f t="shared" si="84"/>
        <v/>
      </c>
      <c r="AA369" s="95" t="str">
        <f t="shared" si="85"/>
        <v/>
      </c>
      <c r="AB369" s="95" t="str">
        <f t="shared" si="86"/>
        <v/>
      </c>
      <c r="AC369" s="95" t="str">
        <f>IFERROR(VLOOKUP($A369,SETA!$A$2:$BB$840,AC$13,FALSE),"")</f>
        <v/>
      </c>
      <c r="AD369" s="95" t="str">
        <f>IFERROR(VLOOKUP($A369,SETA!$A$2:$BB$840,AD$13,FALSE),"")</f>
        <v/>
      </c>
      <c r="AE369" s="95" t="str">
        <f>IFERROR(VLOOKUP($A369,SETA!$A$2:$BB$840,AE$13,FALSE),"")</f>
        <v/>
      </c>
      <c r="AF369" s="81" t="str">
        <f>IFERROR(VLOOKUP($A369,SETA!$A$2:$BB$840,AF$13,FALSE),"")</f>
        <v/>
      </c>
      <c r="AG369" s="81" t="str">
        <f>IFERROR(VLOOKUP($A369,SETA!$A$2:$BB$840,AG$13,FALSE),"")</f>
        <v/>
      </c>
      <c r="AH369" s="81" t="str">
        <f>IFERROR(VLOOKUP($A369,SETA!$A$2:$BB$840,AH$13,FALSE),"")</f>
        <v/>
      </c>
      <c r="AI369" s="81" t="str">
        <f>IFERROR(VLOOKUP($A369,SETA!$A$2:$BB$840,AI$13,FALSE),"")</f>
        <v/>
      </c>
      <c r="AJ369" s="81" t="str">
        <f>IFERROR(VLOOKUP($A369,SETA!$A$2:$BB$840,AJ$13,FALSE),"")</f>
        <v/>
      </c>
      <c r="AK369" s="81" t="str">
        <f>IFERROR(VLOOKUP($A369,SETA!$A$2:$BB$840,AK$13,FALSE),"")</f>
        <v/>
      </c>
      <c r="AL369" s="81" t="str">
        <f>IFERROR(VLOOKUP($A369,SETA!$A$2:$BB$840,AL$13,FALSE),"")</f>
        <v/>
      </c>
      <c r="AM369" s="81" t="str">
        <f>IFERROR(VLOOKUP($A369,SETA!$A$2:$BB$840,AM$13,FALSE),"")</f>
        <v/>
      </c>
      <c r="AN369" s="81" t="str">
        <f>IFERROR(VLOOKUP($A369,SETA!$A$2:$BB$840,AN$13,FALSE),"")</f>
        <v/>
      </c>
      <c r="AO369" s="81" t="str">
        <f>IFERROR(VLOOKUP($A369,SETA!$A$2:$BB$840,AO$13,FALSE),"")</f>
        <v/>
      </c>
      <c r="AP369" s="81" t="str">
        <f>IFERROR(VLOOKUP($A369,SETA!$A$2:$BB$840,AP$13,FALSE),"")</f>
        <v/>
      </c>
      <c r="AQ369" s="81" t="str">
        <f>IFERROR(VLOOKUP($A369,SETA!$A$2:$BB$840,AQ$13,FALSE),"")</f>
        <v/>
      </c>
      <c r="AR369" s="82" t="str">
        <f>IFERROR(VLOOKUP($A369,SETA!$A$2:$BB$840,AR$13,FALSE),"")</f>
        <v/>
      </c>
      <c r="AS369" s="81" t="str">
        <f>IFERROR(VLOOKUP($A369,SETA!$A$2:$BB$840,AS$13,FALSE),"")</f>
        <v/>
      </c>
    </row>
    <row r="370" spans="2:45" x14ac:dyDescent="0.25">
      <c r="B370" s="81" t="str">
        <f>IFERROR(VLOOKUP($A370,SETA!$A$2:$BB$840,B$13,FALSE),"")</f>
        <v/>
      </c>
      <c r="C370" s="81" t="str">
        <f>IFERROR(VLOOKUP($A370,SETA!$A$2:$BB$840,C$13,FALSE),"")</f>
        <v/>
      </c>
      <c r="D370" s="81" t="str">
        <f>IFERROR(VLOOKUP($A370,SETA!$A$2:$BB$840,D$13,FALSE),"")</f>
        <v/>
      </c>
      <c r="E370" s="131"/>
      <c r="F370" s="132"/>
      <c r="G370" s="132"/>
      <c r="H370" s="133"/>
      <c r="I370" s="133"/>
      <c r="J370" s="118"/>
      <c r="K370" s="121"/>
      <c r="L370" s="122"/>
      <c r="M370" s="122"/>
      <c r="N370" s="67"/>
      <c r="O370" s="67"/>
      <c r="P370" s="117"/>
      <c r="Q370" s="99" t="str">
        <f t="shared" si="87"/>
        <v/>
      </c>
      <c r="R370" s="100" t="str">
        <f t="shared" si="88"/>
        <v/>
      </c>
      <c r="S370" s="100" t="str">
        <f t="shared" si="89"/>
        <v/>
      </c>
      <c r="T370" s="100" t="str">
        <f t="shared" si="90"/>
        <v/>
      </c>
      <c r="U370" s="100" t="str">
        <f t="shared" si="91"/>
        <v/>
      </c>
      <c r="V370" s="101" t="str">
        <f t="shared" si="92"/>
        <v/>
      </c>
      <c r="W370" s="95" t="str">
        <f t="shared" si="81"/>
        <v/>
      </c>
      <c r="X370" s="95" t="str">
        <f t="shared" si="82"/>
        <v/>
      </c>
      <c r="Y370" s="95" t="str">
        <f t="shared" si="83"/>
        <v/>
      </c>
      <c r="Z370" s="95" t="str">
        <f t="shared" si="84"/>
        <v/>
      </c>
      <c r="AA370" s="95" t="str">
        <f t="shared" si="85"/>
        <v/>
      </c>
      <c r="AB370" s="95" t="str">
        <f t="shared" si="86"/>
        <v/>
      </c>
      <c r="AC370" s="95" t="str">
        <f>IFERROR(VLOOKUP($A370,SETA!$A$2:$BB$840,AC$13,FALSE),"")</f>
        <v/>
      </c>
      <c r="AD370" s="95" t="str">
        <f>IFERROR(VLOOKUP($A370,SETA!$A$2:$BB$840,AD$13,FALSE),"")</f>
        <v/>
      </c>
      <c r="AE370" s="95" t="str">
        <f>IFERROR(VLOOKUP($A370,SETA!$A$2:$BB$840,AE$13,FALSE),"")</f>
        <v/>
      </c>
      <c r="AF370" s="81" t="str">
        <f>IFERROR(VLOOKUP($A370,SETA!$A$2:$BB$840,AF$13,FALSE),"")</f>
        <v/>
      </c>
      <c r="AG370" s="81" t="str">
        <f>IFERROR(VLOOKUP($A370,SETA!$A$2:$BB$840,AG$13,FALSE),"")</f>
        <v/>
      </c>
      <c r="AH370" s="81" t="str">
        <f>IFERROR(VLOOKUP($A370,SETA!$A$2:$BB$840,AH$13,FALSE),"")</f>
        <v/>
      </c>
      <c r="AI370" s="81" t="str">
        <f>IFERROR(VLOOKUP($A370,SETA!$A$2:$BB$840,AI$13,FALSE),"")</f>
        <v/>
      </c>
      <c r="AJ370" s="81" t="str">
        <f>IFERROR(VLOOKUP($A370,SETA!$A$2:$BB$840,AJ$13,FALSE),"")</f>
        <v/>
      </c>
      <c r="AK370" s="81" t="str">
        <f>IFERROR(VLOOKUP($A370,SETA!$A$2:$BB$840,AK$13,FALSE),"")</f>
        <v/>
      </c>
      <c r="AL370" s="81" t="str">
        <f>IFERROR(VLOOKUP($A370,SETA!$A$2:$BB$840,AL$13,FALSE),"")</f>
        <v/>
      </c>
      <c r="AM370" s="81" t="str">
        <f>IFERROR(VLOOKUP($A370,SETA!$A$2:$BB$840,AM$13,FALSE),"")</f>
        <v/>
      </c>
      <c r="AN370" s="81" t="str">
        <f>IFERROR(VLOOKUP($A370,SETA!$A$2:$BB$840,AN$13,FALSE),"")</f>
        <v/>
      </c>
      <c r="AO370" s="81" t="str">
        <f>IFERROR(VLOOKUP($A370,SETA!$A$2:$BB$840,AO$13,FALSE),"")</f>
        <v/>
      </c>
      <c r="AP370" s="81" t="str">
        <f>IFERROR(VLOOKUP($A370,SETA!$A$2:$BB$840,AP$13,FALSE),"")</f>
        <v/>
      </c>
      <c r="AQ370" s="81" t="str">
        <f>IFERROR(VLOOKUP($A370,SETA!$A$2:$BB$840,AQ$13,FALSE),"")</f>
        <v/>
      </c>
      <c r="AR370" s="82" t="str">
        <f>IFERROR(VLOOKUP($A370,SETA!$A$2:$BB$840,AR$13,FALSE),"")</f>
        <v/>
      </c>
      <c r="AS370" s="81" t="str">
        <f>IFERROR(VLOOKUP($A370,SETA!$A$2:$BB$840,AS$13,FALSE),"")</f>
        <v/>
      </c>
    </row>
    <row r="371" spans="2:45" x14ac:dyDescent="0.25">
      <c r="B371" s="81" t="str">
        <f>IFERROR(VLOOKUP($A371,SETA!$A$2:$BB$840,B$13,FALSE),"")</f>
        <v/>
      </c>
      <c r="C371" s="81" t="str">
        <f>IFERROR(VLOOKUP($A371,SETA!$A$2:$BB$840,C$13,FALSE),"")</f>
        <v/>
      </c>
      <c r="D371" s="81" t="str">
        <f>IFERROR(VLOOKUP($A371,SETA!$A$2:$BB$840,D$13,FALSE),"")</f>
        <v/>
      </c>
      <c r="E371" s="131"/>
      <c r="F371" s="132"/>
      <c r="G371" s="132"/>
      <c r="H371" s="133"/>
      <c r="I371" s="133"/>
      <c r="J371" s="118"/>
      <c r="K371" s="121"/>
      <c r="L371" s="122"/>
      <c r="M371" s="122"/>
      <c r="N371" s="67"/>
      <c r="O371" s="67"/>
      <c r="P371" s="117"/>
      <c r="Q371" s="99" t="str">
        <f t="shared" si="87"/>
        <v/>
      </c>
      <c r="R371" s="100" t="str">
        <f t="shared" si="88"/>
        <v/>
      </c>
      <c r="S371" s="100" t="str">
        <f t="shared" si="89"/>
        <v/>
      </c>
      <c r="T371" s="100" t="str">
        <f t="shared" si="90"/>
        <v/>
      </c>
      <c r="U371" s="100" t="str">
        <f t="shared" si="91"/>
        <v/>
      </c>
      <c r="V371" s="101" t="str">
        <f t="shared" si="92"/>
        <v/>
      </c>
      <c r="W371" s="95" t="str">
        <f t="shared" si="81"/>
        <v/>
      </c>
      <c r="X371" s="95" t="str">
        <f t="shared" si="82"/>
        <v/>
      </c>
      <c r="Y371" s="95" t="str">
        <f t="shared" si="83"/>
        <v/>
      </c>
      <c r="Z371" s="95" t="str">
        <f t="shared" si="84"/>
        <v/>
      </c>
      <c r="AA371" s="95" t="str">
        <f t="shared" si="85"/>
        <v/>
      </c>
      <c r="AB371" s="95" t="str">
        <f t="shared" si="86"/>
        <v/>
      </c>
      <c r="AC371" s="95" t="str">
        <f>IFERROR(VLOOKUP($A371,SETA!$A$2:$BB$840,AC$13,FALSE),"")</f>
        <v/>
      </c>
      <c r="AD371" s="95" t="str">
        <f>IFERROR(VLOOKUP($A371,SETA!$A$2:$BB$840,AD$13,FALSE),"")</f>
        <v/>
      </c>
      <c r="AE371" s="95" t="str">
        <f>IFERROR(VLOOKUP($A371,SETA!$A$2:$BB$840,AE$13,FALSE),"")</f>
        <v/>
      </c>
      <c r="AF371" s="81" t="str">
        <f>IFERROR(VLOOKUP($A371,SETA!$A$2:$BB$840,AF$13,FALSE),"")</f>
        <v/>
      </c>
      <c r="AG371" s="81" t="str">
        <f>IFERROR(VLOOKUP($A371,SETA!$A$2:$BB$840,AG$13,FALSE),"")</f>
        <v/>
      </c>
      <c r="AH371" s="81" t="str">
        <f>IFERROR(VLOOKUP($A371,SETA!$A$2:$BB$840,AH$13,FALSE),"")</f>
        <v/>
      </c>
      <c r="AI371" s="81" t="str">
        <f>IFERROR(VLOOKUP($A371,SETA!$A$2:$BB$840,AI$13,FALSE),"")</f>
        <v/>
      </c>
      <c r="AJ371" s="81" t="str">
        <f>IFERROR(VLOOKUP($A371,SETA!$A$2:$BB$840,AJ$13,FALSE),"")</f>
        <v/>
      </c>
      <c r="AK371" s="81" t="str">
        <f>IFERROR(VLOOKUP($A371,SETA!$A$2:$BB$840,AK$13,FALSE),"")</f>
        <v/>
      </c>
      <c r="AL371" s="81" t="str">
        <f>IFERROR(VLOOKUP($A371,SETA!$A$2:$BB$840,AL$13,FALSE),"")</f>
        <v/>
      </c>
      <c r="AM371" s="81" t="str">
        <f>IFERROR(VLOOKUP($A371,SETA!$A$2:$BB$840,AM$13,FALSE),"")</f>
        <v/>
      </c>
      <c r="AN371" s="81" t="str">
        <f>IFERROR(VLOOKUP($A371,SETA!$A$2:$BB$840,AN$13,FALSE),"")</f>
        <v/>
      </c>
      <c r="AO371" s="81" t="str">
        <f>IFERROR(VLOOKUP($A371,SETA!$A$2:$BB$840,AO$13,FALSE),"")</f>
        <v/>
      </c>
      <c r="AP371" s="81" t="str">
        <f>IFERROR(VLOOKUP($A371,SETA!$A$2:$BB$840,AP$13,FALSE),"")</f>
        <v/>
      </c>
      <c r="AQ371" s="81" t="str">
        <f>IFERROR(VLOOKUP($A371,SETA!$A$2:$BB$840,AQ$13,FALSE),"")</f>
        <v/>
      </c>
      <c r="AR371" s="82" t="str">
        <f>IFERROR(VLOOKUP($A371,SETA!$A$2:$BB$840,AR$13,FALSE),"")</f>
        <v/>
      </c>
      <c r="AS371" s="81" t="str">
        <f>IFERROR(VLOOKUP($A371,SETA!$A$2:$BB$840,AS$13,FALSE),"")</f>
        <v/>
      </c>
    </row>
    <row r="372" spans="2:45" x14ac:dyDescent="0.25">
      <c r="B372" s="81" t="str">
        <f>IFERROR(VLOOKUP($A372,SETA!$A$2:$BB$840,B$13,FALSE),"")</f>
        <v/>
      </c>
      <c r="C372" s="81" t="str">
        <f>IFERROR(VLOOKUP($A372,SETA!$A$2:$BB$840,C$13,FALSE),"")</f>
        <v/>
      </c>
      <c r="D372" s="81" t="str">
        <f>IFERROR(VLOOKUP($A372,SETA!$A$2:$BB$840,D$13,FALSE),"")</f>
        <v/>
      </c>
      <c r="E372" s="131"/>
      <c r="F372" s="132"/>
      <c r="G372" s="132"/>
      <c r="H372" s="133"/>
      <c r="I372" s="133"/>
      <c r="J372" s="118"/>
      <c r="K372" s="121"/>
      <c r="L372" s="122"/>
      <c r="M372" s="122"/>
      <c r="N372" s="67"/>
      <c r="O372" s="67"/>
      <c r="P372" s="117"/>
      <c r="Q372" s="99" t="str">
        <f t="shared" si="87"/>
        <v/>
      </c>
      <c r="R372" s="100" t="str">
        <f t="shared" si="88"/>
        <v/>
      </c>
      <c r="S372" s="100" t="str">
        <f t="shared" si="89"/>
        <v/>
      </c>
      <c r="T372" s="100" t="str">
        <f t="shared" si="90"/>
        <v/>
      </c>
      <c r="U372" s="100" t="str">
        <f t="shared" si="91"/>
        <v/>
      </c>
      <c r="V372" s="101" t="str">
        <f t="shared" si="92"/>
        <v/>
      </c>
      <c r="W372" s="95" t="str">
        <f t="shared" si="81"/>
        <v/>
      </c>
      <c r="X372" s="95" t="str">
        <f t="shared" si="82"/>
        <v/>
      </c>
      <c r="Y372" s="95" t="str">
        <f t="shared" si="83"/>
        <v/>
      </c>
      <c r="Z372" s="95" t="str">
        <f t="shared" si="84"/>
        <v/>
      </c>
      <c r="AA372" s="95" t="str">
        <f t="shared" si="85"/>
        <v/>
      </c>
      <c r="AB372" s="95" t="str">
        <f t="shared" si="86"/>
        <v/>
      </c>
      <c r="AC372" s="95" t="str">
        <f>IFERROR(VLOOKUP($A372,SETA!$A$2:$BB$840,AC$13,FALSE),"")</f>
        <v/>
      </c>
      <c r="AD372" s="95" t="str">
        <f>IFERROR(VLOOKUP($A372,SETA!$A$2:$BB$840,AD$13,FALSE),"")</f>
        <v/>
      </c>
      <c r="AE372" s="95" t="str">
        <f>IFERROR(VLOOKUP($A372,SETA!$A$2:$BB$840,AE$13,FALSE),"")</f>
        <v/>
      </c>
      <c r="AF372" s="81" t="str">
        <f>IFERROR(VLOOKUP($A372,SETA!$A$2:$BB$840,AF$13,FALSE),"")</f>
        <v/>
      </c>
      <c r="AG372" s="81" t="str">
        <f>IFERROR(VLOOKUP($A372,SETA!$A$2:$BB$840,AG$13,FALSE),"")</f>
        <v/>
      </c>
      <c r="AH372" s="81" t="str">
        <f>IFERROR(VLOOKUP($A372,SETA!$A$2:$BB$840,AH$13,FALSE),"")</f>
        <v/>
      </c>
      <c r="AI372" s="81" t="str">
        <f>IFERROR(VLOOKUP($A372,SETA!$A$2:$BB$840,AI$13,FALSE),"")</f>
        <v/>
      </c>
      <c r="AJ372" s="81" t="str">
        <f>IFERROR(VLOOKUP($A372,SETA!$A$2:$BB$840,AJ$13,FALSE),"")</f>
        <v/>
      </c>
      <c r="AK372" s="81" t="str">
        <f>IFERROR(VLOOKUP($A372,SETA!$A$2:$BB$840,AK$13,FALSE),"")</f>
        <v/>
      </c>
      <c r="AL372" s="81" t="str">
        <f>IFERROR(VLOOKUP($A372,SETA!$A$2:$BB$840,AL$13,FALSE),"")</f>
        <v/>
      </c>
      <c r="AM372" s="81" t="str">
        <f>IFERROR(VLOOKUP($A372,SETA!$A$2:$BB$840,AM$13,FALSE),"")</f>
        <v/>
      </c>
      <c r="AN372" s="81" t="str">
        <f>IFERROR(VLOOKUP($A372,SETA!$A$2:$BB$840,AN$13,FALSE),"")</f>
        <v/>
      </c>
      <c r="AO372" s="81" t="str">
        <f>IFERROR(VLOOKUP($A372,SETA!$A$2:$BB$840,AO$13,FALSE),"")</f>
        <v/>
      </c>
      <c r="AP372" s="81" t="str">
        <f>IFERROR(VLOOKUP($A372,SETA!$A$2:$BB$840,AP$13,FALSE),"")</f>
        <v/>
      </c>
      <c r="AQ372" s="81" t="str">
        <f>IFERROR(VLOOKUP($A372,SETA!$A$2:$BB$840,AQ$13,FALSE),"")</f>
        <v/>
      </c>
      <c r="AR372" s="82" t="str">
        <f>IFERROR(VLOOKUP($A372,SETA!$A$2:$BB$840,AR$13,FALSE),"")</f>
        <v/>
      </c>
      <c r="AS372" s="81" t="str">
        <f>IFERROR(VLOOKUP($A372,SETA!$A$2:$BB$840,AS$13,FALSE),"")</f>
        <v/>
      </c>
    </row>
    <row r="373" spans="2:45" x14ac:dyDescent="0.25">
      <c r="B373" s="81" t="str">
        <f>IFERROR(VLOOKUP($A373,SETA!$A$2:$BB$840,B$13,FALSE),"")</f>
        <v/>
      </c>
      <c r="C373" s="81" t="str">
        <f>IFERROR(VLOOKUP($A373,SETA!$A$2:$BB$840,C$13,FALSE),"")</f>
        <v/>
      </c>
      <c r="D373" s="81" t="str">
        <f>IFERROR(VLOOKUP($A373,SETA!$A$2:$BB$840,D$13,FALSE),"")</f>
        <v/>
      </c>
      <c r="E373" s="131"/>
      <c r="F373" s="132"/>
      <c r="G373" s="132"/>
      <c r="H373" s="133"/>
      <c r="I373" s="133"/>
      <c r="J373" s="118"/>
      <c r="K373" s="121"/>
      <c r="L373" s="122"/>
      <c r="M373" s="122"/>
      <c r="N373" s="67"/>
      <c r="O373" s="67"/>
      <c r="P373" s="117"/>
      <c r="Q373" s="99" t="str">
        <f t="shared" si="87"/>
        <v/>
      </c>
      <c r="R373" s="100" t="str">
        <f t="shared" si="88"/>
        <v/>
      </c>
      <c r="S373" s="100" t="str">
        <f t="shared" si="89"/>
        <v/>
      </c>
      <c r="T373" s="100" t="str">
        <f t="shared" si="90"/>
        <v/>
      </c>
      <c r="U373" s="100" t="str">
        <f t="shared" si="91"/>
        <v/>
      </c>
      <c r="V373" s="101" t="str">
        <f t="shared" si="92"/>
        <v/>
      </c>
      <c r="W373" s="95" t="str">
        <f t="shared" si="81"/>
        <v/>
      </c>
      <c r="X373" s="95" t="str">
        <f t="shared" si="82"/>
        <v/>
      </c>
      <c r="Y373" s="95" t="str">
        <f t="shared" si="83"/>
        <v/>
      </c>
      <c r="Z373" s="95" t="str">
        <f t="shared" si="84"/>
        <v/>
      </c>
      <c r="AA373" s="95" t="str">
        <f t="shared" si="85"/>
        <v/>
      </c>
      <c r="AB373" s="95" t="str">
        <f t="shared" si="86"/>
        <v/>
      </c>
      <c r="AC373" s="95" t="str">
        <f>IFERROR(VLOOKUP($A373,SETA!$A$2:$BB$840,AC$13,FALSE),"")</f>
        <v/>
      </c>
      <c r="AD373" s="95" t="str">
        <f>IFERROR(VLOOKUP($A373,SETA!$A$2:$BB$840,AD$13,FALSE),"")</f>
        <v/>
      </c>
      <c r="AE373" s="95" t="str">
        <f>IFERROR(VLOOKUP($A373,SETA!$A$2:$BB$840,AE$13,FALSE),"")</f>
        <v/>
      </c>
      <c r="AF373" s="81" t="str">
        <f>IFERROR(VLOOKUP($A373,SETA!$A$2:$BB$840,AF$13,FALSE),"")</f>
        <v/>
      </c>
      <c r="AG373" s="81" t="str">
        <f>IFERROR(VLOOKUP($A373,SETA!$A$2:$BB$840,AG$13,FALSE),"")</f>
        <v/>
      </c>
      <c r="AH373" s="81" t="str">
        <f>IFERROR(VLOOKUP($A373,SETA!$A$2:$BB$840,AH$13,FALSE),"")</f>
        <v/>
      </c>
      <c r="AI373" s="81" t="str">
        <f>IFERROR(VLOOKUP($A373,SETA!$A$2:$BB$840,AI$13,FALSE),"")</f>
        <v/>
      </c>
      <c r="AJ373" s="81" t="str">
        <f>IFERROR(VLOOKUP($A373,SETA!$A$2:$BB$840,AJ$13,FALSE),"")</f>
        <v/>
      </c>
      <c r="AK373" s="81" t="str">
        <f>IFERROR(VLOOKUP($A373,SETA!$A$2:$BB$840,AK$13,FALSE),"")</f>
        <v/>
      </c>
      <c r="AL373" s="81" t="str">
        <f>IFERROR(VLOOKUP($A373,SETA!$A$2:$BB$840,AL$13,FALSE),"")</f>
        <v/>
      </c>
      <c r="AM373" s="81" t="str">
        <f>IFERROR(VLOOKUP($A373,SETA!$A$2:$BB$840,AM$13,FALSE),"")</f>
        <v/>
      </c>
      <c r="AN373" s="81" t="str">
        <f>IFERROR(VLOOKUP($A373,SETA!$A$2:$BB$840,AN$13,FALSE),"")</f>
        <v/>
      </c>
      <c r="AO373" s="81" t="str">
        <f>IFERROR(VLOOKUP($A373,SETA!$A$2:$BB$840,AO$13,FALSE),"")</f>
        <v/>
      </c>
      <c r="AP373" s="81" t="str">
        <f>IFERROR(VLOOKUP($A373,SETA!$A$2:$BB$840,AP$13,FALSE),"")</f>
        <v/>
      </c>
      <c r="AQ373" s="81" t="str">
        <f>IFERROR(VLOOKUP($A373,SETA!$A$2:$BB$840,AQ$13,FALSE),"")</f>
        <v/>
      </c>
      <c r="AR373" s="82" t="str">
        <f>IFERROR(VLOOKUP($A373,SETA!$A$2:$BB$840,AR$13,FALSE),"")</f>
        <v/>
      </c>
      <c r="AS373" s="81" t="str">
        <f>IFERROR(VLOOKUP($A373,SETA!$A$2:$BB$840,AS$13,FALSE),"")</f>
        <v/>
      </c>
    </row>
    <row r="374" spans="2:45" x14ac:dyDescent="0.25">
      <c r="B374" s="81" t="str">
        <f>IFERROR(VLOOKUP($A374,SETA!$A$2:$BB$840,B$13,FALSE),"")</f>
        <v/>
      </c>
      <c r="C374" s="81" t="str">
        <f>IFERROR(VLOOKUP($A374,SETA!$A$2:$BB$840,C$13,FALSE),"")</f>
        <v/>
      </c>
      <c r="D374" s="81" t="str">
        <f>IFERROR(VLOOKUP($A374,SETA!$A$2:$BB$840,D$13,FALSE),"")</f>
        <v/>
      </c>
      <c r="E374" s="131"/>
      <c r="F374" s="132"/>
      <c r="G374" s="132"/>
      <c r="H374" s="133"/>
      <c r="I374" s="133"/>
      <c r="J374" s="118"/>
      <c r="K374" s="121"/>
      <c r="L374" s="122"/>
      <c r="M374" s="122"/>
      <c r="N374" s="67"/>
      <c r="O374" s="67"/>
      <c r="P374" s="117"/>
      <c r="Q374" s="99" t="str">
        <f t="shared" si="87"/>
        <v/>
      </c>
      <c r="R374" s="100" t="str">
        <f t="shared" si="88"/>
        <v/>
      </c>
      <c r="S374" s="100" t="str">
        <f t="shared" si="89"/>
        <v/>
      </c>
      <c r="T374" s="100" t="str">
        <f t="shared" si="90"/>
        <v/>
      </c>
      <c r="U374" s="100" t="str">
        <f t="shared" si="91"/>
        <v/>
      </c>
      <c r="V374" s="101" t="str">
        <f t="shared" si="92"/>
        <v/>
      </c>
      <c r="W374" s="95" t="str">
        <f t="shared" si="81"/>
        <v/>
      </c>
      <c r="X374" s="95" t="str">
        <f t="shared" si="82"/>
        <v/>
      </c>
      <c r="Y374" s="95" t="str">
        <f t="shared" si="83"/>
        <v/>
      </c>
      <c r="Z374" s="95" t="str">
        <f t="shared" si="84"/>
        <v/>
      </c>
      <c r="AA374" s="95" t="str">
        <f t="shared" si="85"/>
        <v/>
      </c>
      <c r="AB374" s="95" t="str">
        <f t="shared" si="86"/>
        <v/>
      </c>
      <c r="AC374" s="95" t="str">
        <f>IFERROR(VLOOKUP($A374,SETA!$A$2:$BB$840,AC$13,FALSE),"")</f>
        <v/>
      </c>
      <c r="AD374" s="95" t="str">
        <f>IFERROR(VLOOKUP($A374,SETA!$A$2:$BB$840,AD$13,FALSE),"")</f>
        <v/>
      </c>
      <c r="AE374" s="95" t="str">
        <f>IFERROR(VLOOKUP($A374,SETA!$A$2:$BB$840,AE$13,FALSE),"")</f>
        <v/>
      </c>
      <c r="AF374" s="81" t="str">
        <f>IFERROR(VLOOKUP($A374,SETA!$A$2:$BB$840,AF$13,FALSE),"")</f>
        <v/>
      </c>
      <c r="AG374" s="81" t="str">
        <f>IFERROR(VLOOKUP($A374,SETA!$A$2:$BB$840,AG$13,FALSE),"")</f>
        <v/>
      </c>
      <c r="AH374" s="81" t="str">
        <f>IFERROR(VLOOKUP($A374,SETA!$A$2:$BB$840,AH$13,FALSE),"")</f>
        <v/>
      </c>
      <c r="AI374" s="81" t="str">
        <f>IFERROR(VLOOKUP($A374,SETA!$A$2:$BB$840,AI$13,FALSE),"")</f>
        <v/>
      </c>
      <c r="AJ374" s="81" t="str">
        <f>IFERROR(VLOOKUP($A374,SETA!$A$2:$BB$840,AJ$13,FALSE),"")</f>
        <v/>
      </c>
      <c r="AK374" s="81" t="str">
        <f>IFERROR(VLOOKUP($A374,SETA!$A$2:$BB$840,AK$13,FALSE),"")</f>
        <v/>
      </c>
      <c r="AL374" s="81" t="str">
        <f>IFERROR(VLOOKUP($A374,SETA!$A$2:$BB$840,AL$13,FALSE),"")</f>
        <v/>
      </c>
      <c r="AM374" s="81" t="str">
        <f>IFERROR(VLOOKUP($A374,SETA!$A$2:$BB$840,AM$13,FALSE),"")</f>
        <v/>
      </c>
      <c r="AN374" s="81" t="str">
        <f>IFERROR(VLOOKUP($A374,SETA!$A$2:$BB$840,AN$13,FALSE),"")</f>
        <v/>
      </c>
      <c r="AO374" s="81" t="str">
        <f>IFERROR(VLOOKUP($A374,SETA!$A$2:$BB$840,AO$13,FALSE),"")</f>
        <v/>
      </c>
      <c r="AP374" s="81" t="str">
        <f>IFERROR(VLOOKUP($A374,SETA!$A$2:$BB$840,AP$13,FALSE),"")</f>
        <v/>
      </c>
      <c r="AQ374" s="81" t="str">
        <f>IFERROR(VLOOKUP($A374,SETA!$A$2:$BB$840,AQ$13,FALSE),"")</f>
        <v/>
      </c>
      <c r="AR374" s="82" t="str">
        <f>IFERROR(VLOOKUP($A374,SETA!$A$2:$BB$840,AR$13,FALSE),"")</f>
        <v/>
      </c>
      <c r="AS374" s="81" t="str">
        <f>IFERROR(VLOOKUP($A374,SETA!$A$2:$BB$840,AS$13,FALSE),"")</f>
        <v/>
      </c>
    </row>
    <row r="375" spans="2:45" x14ac:dyDescent="0.25">
      <c r="B375" s="81" t="str">
        <f>IFERROR(VLOOKUP($A375,SETA!$A$2:$BB$840,B$13,FALSE),"")</f>
        <v/>
      </c>
      <c r="C375" s="81" t="str">
        <f>IFERROR(VLOOKUP($A375,SETA!$A$2:$BB$840,C$13,FALSE),"")</f>
        <v/>
      </c>
      <c r="D375" s="81" t="str">
        <f>IFERROR(VLOOKUP($A375,SETA!$A$2:$BB$840,D$13,FALSE),"")</f>
        <v/>
      </c>
      <c r="E375" s="131"/>
      <c r="F375" s="132"/>
      <c r="G375" s="132"/>
      <c r="H375" s="133"/>
      <c r="I375" s="133"/>
      <c r="J375" s="118"/>
      <c r="K375" s="121"/>
      <c r="L375" s="122"/>
      <c r="M375" s="122"/>
      <c r="N375" s="67"/>
      <c r="O375" s="67"/>
      <c r="P375" s="117"/>
      <c r="Q375" s="99" t="str">
        <f t="shared" si="87"/>
        <v/>
      </c>
      <c r="R375" s="100" t="str">
        <f t="shared" si="88"/>
        <v/>
      </c>
      <c r="S375" s="100" t="str">
        <f t="shared" si="89"/>
        <v/>
      </c>
      <c r="T375" s="100" t="str">
        <f t="shared" si="90"/>
        <v/>
      </c>
      <c r="U375" s="100" t="str">
        <f t="shared" si="91"/>
        <v/>
      </c>
      <c r="V375" s="101" t="str">
        <f t="shared" si="92"/>
        <v/>
      </c>
      <c r="W375" s="95" t="str">
        <f t="shared" si="81"/>
        <v/>
      </c>
      <c r="X375" s="95" t="str">
        <f t="shared" si="82"/>
        <v/>
      </c>
      <c r="Y375" s="95" t="str">
        <f t="shared" si="83"/>
        <v/>
      </c>
      <c r="Z375" s="95" t="str">
        <f t="shared" si="84"/>
        <v/>
      </c>
      <c r="AA375" s="95" t="str">
        <f t="shared" si="85"/>
        <v/>
      </c>
      <c r="AB375" s="95" t="str">
        <f t="shared" si="86"/>
        <v/>
      </c>
      <c r="AC375" s="95" t="str">
        <f>IFERROR(VLOOKUP($A375,SETA!$A$2:$BB$840,AC$13,FALSE),"")</f>
        <v/>
      </c>
      <c r="AD375" s="95" t="str">
        <f>IFERROR(VLOOKUP($A375,SETA!$A$2:$BB$840,AD$13,FALSE),"")</f>
        <v/>
      </c>
      <c r="AE375" s="95" t="str">
        <f>IFERROR(VLOOKUP($A375,SETA!$A$2:$BB$840,AE$13,FALSE),"")</f>
        <v/>
      </c>
      <c r="AF375" s="81" t="str">
        <f>IFERROR(VLOOKUP($A375,SETA!$A$2:$BB$840,AF$13,FALSE),"")</f>
        <v/>
      </c>
      <c r="AG375" s="81" t="str">
        <f>IFERROR(VLOOKUP($A375,SETA!$A$2:$BB$840,AG$13,FALSE),"")</f>
        <v/>
      </c>
      <c r="AH375" s="81" t="str">
        <f>IFERROR(VLOOKUP($A375,SETA!$A$2:$BB$840,AH$13,FALSE),"")</f>
        <v/>
      </c>
      <c r="AI375" s="81" t="str">
        <f>IFERROR(VLOOKUP($A375,SETA!$A$2:$BB$840,AI$13,FALSE),"")</f>
        <v/>
      </c>
      <c r="AJ375" s="81" t="str">
        <f>IFERROR(VLOOKUP($A375,SETA!$A$2:$BB$840,AJ$13,FALSE),"")</f>
        <v/>
      </c>
      <c r="AK375" s="81" t="str">
        <f>IFERROR(VLOOKUP($A375,SETA!$A$2:$BB$840,AK$13,FALSE),"")</f>
        <v/>
      </c>
      <c r="AL375" s="81" t="str">
        <f>IFERROR(VLOOKUP($A375,SETA!$A$2:$BB$840,AL$13,FALSE),"")</f>
        <v/>
      </c>
      <c r="AM375" s="81" t="str">
        <f>IFERROR(VLOOKUP($A375,SETA!$A$2:$BB$840,AM$13,FALSE),"")</f>
        <v/>
      </c>
      <c r="AN375" s="81" t="str">
        <f>IFERROR(VLOOKUP($A375,SETA!$A$2:$BB$840,AN$13,FALSE),"")</f>
        <v/>
      </c>
      <c r="AO375" s="81" t="str">
        <f>IFERROR(VLOOKUP($A375,SETA!$A$2:$BB$840,AO$13,FALSE),"")</f>
        <v/>
      </c>
      <c r="AP375" s="81" t="str">
        <f>IFERROR(VLOOKUP($A375,SETA!$A$2:$BB$840,AP$13,FALSE),"")</f>
        <v/>
      </c>
      <c r="AQ375" s="81" t="str">
        <f>IFERROR(VLOOKUP($A375,SETA!$A$2:$BB$840,AQ$13,FALSE),"")</f>
        <v/>
      </c>
      <c r="AR375" s="82" t="str">
        <f>IFERROR(VLOOKUP($A375,SETA!$A$2:$BB$840,AR$13,FALSE),"")</f>
        <v/>
      </c>
      <c r="AS375" s="81" t="str">
        <f>IFERROR(VLOOKUP($A375,SETA!$A$2:$BB$840,AS$13,FALSE),"")</f>
        <v/>
      </c>
    </row>
    <row r="376" spans="2:45" x14ac:dyDescent="0.25">
      <c r="B376" s="81" t="str">
        <f>IFERROR(VLOOKUP($A376,SETA!$A$2:$BB$840,B$13,FALSE),"")</f>
        <v/>
      </c>
      <c r="C376" s="81" t="str">
        <f>IFERROR(VLOOKUP($A376,SETA!$A$2:$BB$840,C$13,FALSE),"")</f>
        <v/>
      </c>
      <c r="D376" s="81" t="str">
        <f>IFERROR(VLOOKUP($A376,SETA!$A$2:$BB$840,D$13,FALSE),"")</f>
        <v/>
      </c>
      <c r="E376" s="131"/>
      <c r="F376" s="132"/>
      <c r="G376" s="132"/>
      <c r="H376" s="133"/>
      <c r="I376" s="133"/>
      <c r="J376" s="118"/>
      <c r="K376" s="121"/>
      <c r="L376" s="122"/>
      <c r="M376" s="122"/>
      <c r="N376" s="67"/>
      <c r="O376" s="67"/>
      <c r="P376" s="117"/>
      <c r="Q376" s="99" t="str">
        <f t="shared" si="87"/>
        <v/>
      </c>
      <c r="R376" s="100" t="str">
        <f t="shared" si="88"/>
        <v/>
      </c>
      <c r="S376" s="100" t="str">
        <f t="shared" si="89"/>
        <v/>
      </c>
      <c r="T376" s="100" t="str">
        <f t="shared" si="90"/>
        <v/>
      </c>
      <c r="U376" s="100" t="str">
        <f t="shared" si="91"/>
        <v/>
      </c>
      <c r="V376" s="101" t="str">
        <f t="shared" si="92"/>
        <v/>
      </c>
      <c r="W376" s="95" t="str">
        <f t="shared" si="81"/>
        <v/>
      </c>
      <c r="X376" s="95" t="str">
        <f t="shared" si="82"/>
        <v/>
      </c>
      <c r="Y376" s="95" t="str">
        <f t="shared" si="83"/>
        <v/>
      </c>
      <c r="Z376" s="95" t="str">
        <f t="shared" si="84"/>
        <v/>
      </c>
      <c r="AA376" s="95" t="str">
        <f t="shared" si="85"/>
        <v/>
      </c>
      <c r="AB376" s="95" t="str">
        <f t="shared" si="86"/>
        <v/>
      </c>
      <c r="AC376" s="95" t="str">
        <f>IFERROR(VLOOKUP($A376,SETA!$A$2:$BB$840,AC$13,FALSE),"")</f>
        <v/>
      </c>
      <c r="AD376" s="95" t="str">
        <f>IFERROR(VLOOKUP($A376,SETA!$A$2:$BB$840,AD$13,FALSE),"")</f>
        <v/>
      </c>
      <c r="AE376" s="95" t="str">
        <f>IFERROR(VLOOKUP($A376,SETA!$A$2:$BB$840,AE$13,FALSE),"")</f>
        <v/>
      </c>
      <c r="AF376" s="81" t="str">
        <f>IFERROR(VLOOKUP($A376,SETA!$A$2:$BB$840,AF$13,FALSE),"")</f>
        <v/>
      </c>
      <c r="AG376" s="81" t="str">
        <f>IFERROR(VLOOKUP($A376,SETA!$A$2:$BB$840,AG$13,FALSE),"")</f>
        <v/>
      </c>
      <c r="AH376" s="81" t="str">
        <f>IFERROR(VLOOKUP($A376,SETA!$A$2:$BB$840,AH$13,FALSE),"")</f>
        <v/>
      </c>
      <c r="AI376" s="81" t="str">
        <f>IFERROR(VLOOKUP($A376,SETA!$A$2:$BB$840,AI$13,FALSE),"")</f>
        <v/>
      </c>
      <c r="AJ376" s="81" t="str">
        <f>IFERROR(VLOOKUP($A376,SETA!$A$2:$BB$840,AJ$13,FALSE),"")</f>
        <v/>
      </c>
      <c r="AK376" s="81" t="str">
        <f>IFERROR(VLOOKUP($A376,SETA!$A$2:$BB$840,AK$13,FALSE),"")</f>
        <v/>
      </c>
      <c r="AL376" s="81" t="str">
        <f>IFERROR(VLOOKUP($A376,SETA!$A$2:$BB$840,AL$13,FALSE),"")</f>
        <v/>
      </c>
      <c r="AM376" s="81" t="str">
        <f>IFERROR(VLOOKUP($A376,SETA!$A$2:$BB$840,AM$13,FALSE),"")</f>
        <v/>
      </c>
      <c r="AN376" s="81" t="str">
        <f>IFERROR(VLOOKUP($A376,SETA!$A$2:$BB$840,AN$13,FALSE),"")</f>
        <v/>
      </c>
      <c r="AO376" s="81" t="str">
        <f>IFERROR(VLOOKUP($A376,SETA!$A$2:$BB$840,AO$13,FALSE),"")</f>
        <v/>
      </c>
      <c r="AP376" s="81" t="str">
        <f>IFERROR(VLOOKUP($A376,SETA!$A$2:$BB$840,AP$13,FALSE),"")</f>
        <v/>
      </c>
      <c r="AQ376" s="81" t="str">
        <f>IFERROR(VLOOKUP($A376,SETA!$A$2:$BB$840,AQ$13,FALSE),"")</f>
        <v/>
      </c>
      <c r="AR376" s="82" t="str">
        <f>IFERROR(VLOOKUP($A376,SETA!$A$2:$BB$840,AR$13,FALSE),"")</f>
        <v/>
      </c>
      <c r="AS376" s="81" t="str">
        <f>IFERROR(VLOOKUP($A376,SETA!$A$2:$BB$840,AS$13,FALSE),"")</f>
        <v/>
      </c>
    </row>
    <row r="377" spans="2:45" x14ac:dyDescent="0.25">
      <c r="B377" s="81" t="str">
        <f>IFERROR(VLOOKUP($A377,SETA!$A$2:$BB$840,B$13,FALSE),"")</f>
        <v/>
      </c>
      <c r="C377" s="81" t="str">
        <f>IFERROR(VLOOKUP($A377,SETA!$A$2:$BB$840,C$13,FALSE),"")</f>
        <v/>
      </c>
      <c r="D377" s="81" t="str">
        <f>IFERROR(VLOOKUP($A377,SETA!$A$2:$BB$840,D$13,FALSE),"")</f>
        <v/>
      </c>
      <c r="E377" s="131"/>
      <c r="F377" s="132"/>
      <c r="G377" s="132"/>
      <c r="H377" s="133"/>
      <c r="I377" s="133"/>
      <c r="J377" s="118"/>
      <c r="K377" s="121"/>
      <c r="L377" s="122"/>
      <c r="M377" s="122"/>
      <c r="N377" s="67"/>
      <c r="O377" s="67"/>
      <c r="P377" s="117"/>
      <c r="Q377" s="99" t="str">
        <f t="shared" si="87"/>
        <v/>
      </c>
      <c r="R377" s="100" t="str">
        <f t="shared" si="88"/>
        <v/>
      </c>
      <c r="S377" s="100" t="str">
        <f t="shared" si="89"/>
        <v/>
      </c>
      <c r="T377" s="100" t="str">
        <f t="shared" si="90"/>
        <v/>
      </c>
      <c r="U377" s="100" t="str">
        <f t="shared" si="91"/>
        <v/>
      </c>
      <c r="V377" s="101" t="str">
        <f t="shared" si="92"/>
        <v/>
      </c>
      <c r="W377" s="95" t="str">
        <f t="shared" si="81"/>
        <v/>
      </c>
      <c r="X377" s="95" t="str">
        <f t="shared" si="82"/>
        <v/>
      </c>
      <c r="Y377" s="95" t="str">
        <f t="shared" si="83"/>
        <v/>
      </c>
      <c r="Z377" s="95" t="str">
        <f t="shared" si="84"/>
        <v/>
      </c>
      <c r="AA377" s="95" t="str">
        <f t="shared" si="85"/>
        <v/>
      </c>
      <c r="AB377" s="95" t="str">
        <f t="shared" si="86"/>
        <v/>
      </c>
      <c r="AC377" s="95" t="str">
        <f>IFERROR(VLOOKUP($A377,SETA!$A$2:$BB$840,AC$13,FALSE),"")</f>
        <v/>
      </c>
      <c r="AD377" s="95" t="str">
        <f>IFERROR(VLOOKUP($A377,SETA!$A$2:$BB$840,AD$13,FALSE),"")</f>
        <v/>
      </c>
      <c r="AE377" s="95" t="str">
        <f>IFERROR(VLOOKUP($A377,SETA!$A$2:$BB$840,AE$13,FALSE),"")</f>
        <v/>
      </c>
      <c r="AF377" s="81" t="str">
        <f>IFERROR(VLOOKUP($A377,SETA!$A$2:$BB$840,AF$13,FALSE),"")</f>
        <v/>
      </c>
      <c r="AG377" s="81" t="str">
        <f>IFERROR(VLOOKUP($A377,SETA!$A$2:$BB$840,AG$13,FALSE),"")</f>
        <v/>
      </c>
      <c r="AH377" s="81" t="str">
        <f>IFERROR(VLOOKUP($A377,SETA!$A$2:$BB$840,AH$13,FALSE),"")</f>
        <v/>
      </c>
      <c r="AI377" s="81" t="str">
        <f>IFERROR(VLOOKUP($A377,SETA!$A$2:$BB$840,AI$13,FALSE),"")</f>
        <v/>
      </c>
      <c r="AJ377" s="81" t="str">
        <f>IFERROR(VLOOKUP($A377,SETA!$A$2:$BB$840,AJ$13,FALSE),"")</f>
        <v/>
      </c>
      <c r="AK377" s="81" t="str">
        <f>IFERROR(VLOOKUP($A377,SETA!$A$2:$BB$840,AK$13,FALSE),"")</f>
        <v/>
      </c>
      <c r="AL377" s="81" t="str">
        <f>IFERROR(VLOOKUP($A377,SETA!$A$2:$BB$840,AL$13,FALSE),"")</f>
        <v/>
      </c>
      <c r="AM377" s="81" t="str">
        <f>IFERROR(VLOOKUP($A377,SETA!$A$2:$BB$840,AM$13,FALSE),"")</f>
        <v/>
      </c>
      <c r="AN377" s="81" t="str">
        <f>IFERROR(VLOOKUP($A377,SETA!$A$2:$BB$840,AN$13,FALSE),"")</f>
        <v/>
      </c>
      <c r="AO377" s="81" t="str">
        <f>IFERROR(VLOOKUP($A377,SETA!$A$2:$BB$840,AO$13,FALSE),"")</f>
        <v/>
      </c>
      <c r="AP377" s="81" t="str">
        <f>IFERROR(VLOOKUP($A377,SETA!$A$2:$BB$840,AP$13,FALSE),"")</f>
        <v/>
      </c>
      <c r="AQ377" s="81" t="str">
        <f>IFERROR(VLOOKUP($A377,SETA!$A$2:$BB$840,AQ$13,FALSE),"")</f>
        <v/>
      </c>
      <c r="AR377" s="82" t="str">
        <f>IFERROR(VLOOKUP($A377,SETA!$A$2:$BB$840,AR$13,FALSE),"")</f>
        <v/>
      </c>
      <c r="AS377" s="81" t="str">
        <f>IFERROR(VLOOKUP($A377,SETA!$A$2:$BB$840,AS$13,FALSE),"")</f>
        <v/>
      </c>
    </row>
    <row r="378" spans="2:45" x14ac:dyDescent="0.25">
      <c r="B378" s="81" t="str">
        <f>IFERROR(VLOOKUP($A378,SETA!$A$2:$BB$840,B$13,FALSE),"")</f>
        <v/>
      </c>
      <c r="C378" s="81" t="str">
        <f>IFERROR(VLOOKUP($A378,SETA!$A$2:$BB$840,C$13,FALSE),"")</f>
        <v/>
      </c>
      <c r="D378" s="81" t="str">
        <f>IFERROR(VLOOKUP($A378,SETA!$A$2:$BB$840,D$13,FALSE),"")</f>
        <v/>
      </c>
      <c r="E378" s="131"/>
      <c r="F378" s="132"/>
      <c r="G378" s="132"/>
      <c r="H378" s="133"/>
      <c r="I378" s="133"/>
      <c r="J378" s="118"/>
      <c r="K378" s="121"/>
      <c r="L378" s="122"/>
      <c r="M378" s="122"/>
      <c r="N378" s="67"/>
      <c r="O378" s="67"/>
      <c r="P378" s="117"/>
      <c r="Q378" s="99" t="str">
        <f t="shared" si="87"/>
        <v/>
      </c>
      <c r="R378" s="100" t="str">
        <f t="shared" si="88"/>
        <v/>
      </c>
      <c r="S378" s="100" t="str">
        <f t="shared" si="89"/>
        <v/>
      </c>
      <c r="T378" s="100" t="str">
        <f t="shared" si="90"/>
        <v/>
      </c>
      <c r="U378" s="100" t="str">
        <f t="shared" si="91"/>
        <v/>
      </c>
      <c r="V378" s="101" t="str">
        <f t="shared" si="92"/>
        <v/>
      </c>
      <c r="W378" s="95" t="str">
        <f t="shared" si="81"/>
        <v/>
      </c>
      <c r="X378" s="95" t="str">
        <f t="shared" si="82"/>
        <v/>
      </c>
      <c r="Y378" s="95" t="str">
        <f t="shared" si="83"/>
        <v/>
      </c>
      <c r="Z378" s="95" t="str">
        <f t="shared" si="84"/>
        <v/>
      </c>
      <c r="AA378" s="95" t="str">
        <f t="shared" si="85"/>
        <v/>
      </c>
      <c r="AB378" s="95" t="str">
        <f t="shared" si="86"/>
        <v/>
      </c>
      <c r="AC378" s="95" t="str">
        <f>IFERROR(VLOOKUP($A378,SETA!$A$2:$BB$840,AC$13,FALSE),"")</f>
        <v/>
      </c>
      <c r="AD378" s="95" t="str">
        <f>IFERROR(VLOOKUP($A378,SETA!$A$2:$BB$840,AD$13,FALSE),"")</f>
        <v/>
      </c>
      <c r="AE378" s="95" t="str">
        <f>IFERROR(VLOOKUP($A378,SETA!$A$2:$BB$840,AE$13,FALSE),"")</f>
        <v/>
      </c>
      <c r="AF378" s="81" t="str">
        <f>IFERROR(VLOOKUP($A378,SETA!$A$2:$BB$840,AF$13,FALSE),"")</f>
        <v/>
      </c>
      <c r="AG378" s="81" t="str">
        <f>IFERROR(VLOOKUP($A378,SETA!$A$2:$BB$840,AG$13,FALSE),"")</f>
        <v/>
      </c>
      <c r="AH378" s="81" t="str">
        <f>IFERROR(VLOOKUP($A378,SETA!$A$2:$BB$840,AH$13,FALSE),"")</f>
        <v/>
      </c>
      <c r="AI378" s="81" t="str">
        <f>IFERROR(VLOOKUP($A378,SETA!$A$2:$BB$840,AI$13,FALSE),"")</f>
        <v/>
      </c>
      <c r="AJ378" s="81" t="str">
        <f>IFERROR(VLOOKUP($A378,SETA!$A$2:$BB$840,AJ$13,FALSE),"")</f>
        <v/>
      </c>
      <c r="AK378" s="81" t="str">
        <f>IFERROR(VLOOKUP($A378,SETA!$A$2:$BB$840,AK$13,FALSE),"")</f>
        <v/>
      </c>
      <c r="AL378" s="81" t="str">
        <f>IFERROR(VLOOKUP($A378,SETA!$A$2:$BB$840,AL$13,FALSE),"")</f>
        <v/>
      </c>
      <c r="AM378" s="81" t="str">
        <f>IFERROR(VLOOKUP($A378,SETA!$A$2:$BB$840,AM$13,FALSE),"")</f>
        <v/>
      </c>
      <c r="AN378" s="81" t="str">
        <f>IFERROR(VLOOKUP($A378,SETA!$A$2:$BB$840,AN$13,FALSE),"")</f>
        <v/>
      </c>
      <c r="AO378" s="81" t="str">
        <f>IFERROR(VLOOKUP($A378,SETA!$A$2:$BB$840,AO$13,FALSE),"")</f>
        <v/>
      </c>
      <c r="AP378" s="81" t="str">
        <f>IFERROR(VLOOKUP($A378,SETA!$A$2:$BB$840,AP$13,FALSE),"")</f>
        <v/>
      </c>
      <c r="AQ378" s="81" t="str">
        <f>IFERROR(VLOOKUP($A378,SETA!$A$2:$BB$840,AQ$13,FALSE),"")</f>
        <v/>
      </c>
      <c r="AR378" s="82" t="str">
        <f>IFERROR(VLOOKUP($A378,SETA!$A$2:$BB$840,AR$13,FALSE),"")</f>
        <v/>
      </c>
      <c r="AS378" s="81" t="str">
        <f>IFERROR(VLOOKUP($A378,SETA!$A$2:$BB$840,AS$13,FALSE),"")</f>
        <v/>
      </c>
    </row>
    <row r="379" spans="2:45" x14ac:dyDescent="0.25">
      <c r="B379" s="81" t="str">
        <f>IFERROR(VLOOKUP($A379,SETA!$A$2:$BB$840,B$13,FALSE),"")</f>
        <v/>
      </c>
      <c r="C379" s="81" t="str">
        <f>IFERROR(VLOOKUP($A379,SETA!$A$2:$BB$840,C$13,FALSE),"")</f>
        <v/>
      </c>
      <c r="D379" s="81" t="str">
        <f>IFERROR(VLOOKUP($A379,SETA!$A$2:$BB$840,D$13,FALSE),"")</f>
        <v/>
      </c>
      <c r="E379" s="131"/>
      <c r="F379" s="132"/>
      <c r="G379" s="132"/>
      <c r="H379" s="133"/>
      <c r="I379" s="133"/>
      <c r="J379" s="118"/>
      <c r="K379" s="121"/>
      <c r="L379" s="122"/>
      <c r="M379" s="122"/>
      <c r="N379" s="67"/>
      <c r="O379" s="67"/>
      <c r="P379" s="117"/>
      <c r="Q379" s="99" t="str">
        <f t="shared" si="87"/>
        <v/>
      </c>
      <c r="R379" s="100" t="str">
        <f t="shared" si="88"/>
        <v/>
      </c>
      <c r="S379" s="100" t="str">
        <f t="shared" si="89"/>
        <v/>
      </c>
      <c r="T379" s="100" t="str">
        <f t="shared" si="90"/>
        <v/>
      </c>
      <c r="U379" s="100" t="str">
        <f t="shared" si="91"/>
        <v/>
      </c>
      <c r="V379" s="101" t="str">
        <f t="shared" si="92"/>
        <v/>
      </c>
      <c r="W379" s="95" t="str">
        <f t="shared" si="81"/>
        <v/>
      </c>
      <c r="X379" s="95" t="str">
        <f t="shared" si="82"/>
        <v/>
      </c>
      <c r="Y379" s="95" t="str">
        <f t="shared" si="83"/>
        <v/>
      </c>
      <c r="Z379" s="95" t="str">
        <f t="shared" si="84"/>
        <v/>
      </c>
      <c r="AA379" s="95" t="str">
        <f t="shared" si="85"/>
        <v/>
      </c>
      <c r="AB379" s="95" t="str">
        <f t="shared" si="86"/>
        <v/>
      </c>
      <c r="AC379" s="95" t="str">
        <f>IFERROR(VLOOKUP($A379,SETA!$A$2:$BB$840,AC$13,FALSE),"")</f>
        <v/>
      </c>
      <c r="AD379" s="95" t="str">
        <f>IFERROR(VLOOKUP($A379,SETA!$A$2:$BB$840,AD$13,FALSE),"")</f>
        <v/>
      </c>
      <c r="AE379" s="95" t="str">
        <f>IFERROR(VLOOKUP($A379,SETA!$A$2:$BB$840,AE$13,FALSE),"")</f>
        <v/>
      </c>
      <c r="AF379" s="81" t="str">
        <f>IFERROR(VLOOKUP($A379,SETA!$A$2:$BB$840,AF$13,FALSE),"")</f>
        <v/>
      </c>
      <c r="AG379" s="81" t="str">
        <f>IFERROR(VLOOKUP($A379,SETA!$A$2:$BB$840,AG$13,FALSE),"")</f>
        <v/>
      </c>
      <c r="AH379" s="81" t="str">
        <f>IFERROR(VLOOKUP($A379,SETA!$A$2:$BB$840,AH$13,FALSE),"")</f>
        <v/>
      </c>
      <c r="AI379" s="81" t="str">
        <f>IFERROR(VLOOKUP($A379,SETA!$A$2:$BB$840,AI$13,FALSE),"")</f>
        <v/>
      </c>
      <c r="AJ379" s="81" t="str">
        <f>IFERROR(VLOOKUP($A379,SETA!$A$2:$BB$840,AJ$13,FALSE),"")</f>
        <v/>
      </c>
      <c r="AK379" s="81" t="str">
        <f>IFERROR(VLOOKUP($A379,SETA!$A$2:$BB$840,AK$13,FALSE),"")</f>
        <v/>
      </c>
      <c r="AL379" s="81" t="str">
        <f>IFERROR(VLOOKUP($A379,SETA!$A$2:$BB$840,AL$13,FALSE),"")</f>
        <v/>
      </c>
      <c r="AM379" s="81" t="str">
        <f>IFERROR(VLOOKUP($A379,SETA!$A$2:$BB$840,AM$13,FALSE),"")</f>
        <v/>
      </c>
      <c r="AN379" s="81" t="str">
        <f>IFERROR(VLOOKUP($A379,SETA!$A$2:$BB$840,AN$13,FALSE),"")</f>
        <v/>
      </c>
      <c r="AO379" s="81" t="str">
        <f>IFERROR(VLOOKUP($A379,SETA!$A$2:$BB$840,AO$13,FALSE),"")</f>
        <v/>
      </c>
      <c r="AP379" s="81" t="str">
        <f>IFERROR(VLOOKUP($A379,SETA!$A$2:$BB$840,AP$13,FALSE),"")</f>
        <v/>
      </c>
      <c r="AQ379" s="81" t="str">
        <f>IFERROR(VLOOKUP($A379,SETA!$A$2:$BB$840,AQ$13,FALSE),"")</f>
        <v/>
      </c>
      <c r="AR379" s="82" t="str">
        <f>IFERROR(VLOOKUP($A379,SETA!$A$2:$BB$840,AR$13,FALSE),"")</f>
        <v/>
      </c>
      <c r="AS379" s="81" t="str">
        <f>IFERROR(VLOOKUP($A379,SETA!$A$2:$BB$840,AS$13,FALSE),"")</f>
        <v/>
      </c>
    </row>
    <row r="380" spans="2:45" x14ac:dyDescent="0.25">
      <c r="B380" s="81" t="str">
        <f>IFERROR(VLOOKUP($A380,SETA!$A$2:$BB$840,B$13,FALSE),"")</f>
        <v/>
      </c>
      <c r="C380" s="81" t="str">
        <f>IFERROR(VLOOKUP($A380,SETA!$A$2:$BB$840,C$13,FALSE),"")</f>
        <v/>
      </c>
      <c r="D380" s="81" t="str">
        <f>IFERROR(VLOOKUP($A380,SETA!$A$2:$BB$840,D$13,FALSE),"")</f>
        <v/>
      </c>
      <c r="E380" s="131"/>
      <c r="F380" s="132"/>
      <c r="G380" s="132"/>
      <c r="H380" s="133"/>
      <c r="I380" s="133"/>
      <c r="J380" s="118"/>
      <c r="K380" s="121"/>
      <c r="L380" s="122"/>
      <c r="M380" s="122"/>
      <c r="N380" s="67"/>
      <c r="O380" s="67"/>
      <c r="P380" s="117"/>
      <c r="Q380" s="99" t="str">
        <f t="shared" si="87"/>
        <v/>
      </c>
      <c r="R380" s="100" t="str">
        <f t="shared" si="88"/>
        <v/>
      </c>
      <c r="S380" s="100" t="str">
        <f t="shared" si="89"/>
        <v/>
      </c>
      <c r="T380" s="100" t="str">
        <f t="shared" si="90"/>
        <v/>
      </c>
      <c r="U380" s="100" t="str">
        <f t="shared" si="91"/>
        <v/>
      </c>
      <c r="V380" s="101" t="str">
        <f t="shared" si="92"/>
        <v/>
      </c>
      <c r="W380" s="95" t="str">
        <f t="shared" si="81"/>
        <v/>
      </c>
      <c r="X380" s="95" t="str">
        <f t="shared" si="82"/>
        <v/>
      </c>
      <c r="Y380" s="95" t="str">
        <f t="shared" si="83"/>
        <v/>
      </c>
      <c r="Z380" s="95" t="str">
        <f t="shared" si="84"/>
        <v/>
      </c>
      <c r="AA380" s="95" t="str">
        <f t="shared" si="85"/>
        <v/>
      </c>
      <c r="AB380" s="95" t="str">
        <f t="shared" si="86"/>
        <v/>
      </c>
      <c r="AC380" s="95" t="str">
        <f>IFERROR(VLOOKUP($A380,SETA!$A$2:$BB$840,AC$13,FALSE),"")</f>
        <v/>
      </c>
      <c r="AD380" s="95" t="str">
        <f>IFERROR(VLOOKUP($A380,SETA!$A$2:$BB$840,AD$13,FALSE),"")</f>
        <v/>
      </c>
      <c r="AE380" s="95" t="str">
        <f>IFERROR(VLOOKUP($A380,SETA!$A$2:$BB$840,AE$13,FALSE),"")</f>
        <v/>
      </c>
      <c r="AF380" s="81" t="str">
        <f>IFERROR(VLOOKUP($A380,SETA!$A$2:$BB$840,AF$13,FALSE),"")</f>
        <v/>
      </c>
      <c r="AG380" s="81" t="str">
        <f>IFERROR(VLOOKUP($A380,SETA!$A$2:$BB$840,AG$13,FALSE),"")</f>
        <v/>
      </c>
      <c r="AH380" s="81" t="str">
        <f>IFERROR(VLOOKUP($A380,SETA!$A$2:$BB$840,AH$13,FALSE),"")</f>
        <v/>
      </c>
      <c r="AI380" s="81" t="str">
        <f>IFERROR(VLOOKUP($A380,SETA!$A$2:$BB$840,AI$13,FALSE),"")</f>
        <v/>
      </c>
      <c r="AJ380" s="81" t="str">
        <f>IFERROR(VLOOKUP($A380,SETA!$A$2:$BB$840,AJ$13,FALSE),"")</f>
        <v/>
      </c>
      <c r="AK380" s="81" t="str">
        <f>IFERROR(VLOOKUP($A380,SETA!$A$2:$BB$840,AK$13,FALSE),"")</f>
        <v/>
      </c>
      <c r="AL380" s="81" t="str">
        <f>IFERROR(VLOOKUP($A380,SETA!$A$2:$BB$840,AL$13,FALSE),"")</f>
        <v/>
      </c>
      <c r="AM380" s="81" t="str">
        <f>IFERROR(VLOOKUP($A380,SETA!$A$2:$BB$840,AM$13,FALSE),"")</f>
        <v/>
      </c>
      <c r="AN380" s="81" t="str">
        <f>IFERROR(VLOOKUP($A380,SETA!$A$2:$BB$840,AN$13,FALSE),"")</f>
        <v/>
      </c>
      <c r="AO380" s="81" t="str">
        <f>IFERROR(VLOOKUP($A380,SETA!$A$2:$BB$840,AO$13,FALSE),"")</f>
        <v/>
      </c>
      <c r="AP380" s="81" t="str">
        <f>IFERROR(VLOOKUP($A380,SETA!$A$2:$BB$840,AP$13,FALSE),"")</f>
        <v/>
      </c>
      <c r="AQ380" s="81" t="str">
        <f>IFERROR(VLOOKUP($A380,SETA!$A$2:$BB$840,AQ$13,FALSE),"")</f>
        <v/>
      </c>
      <c r="AR380" s="82" t="str">
        <f>IFERROR(VLOOKUP($A380,SETA!$A$2:$BB$840,AR$13,FALSE),"")</f>
        <v/>
      </c>
      <c r="AS380" s="81" t="str">
        <f>IFERROR(VLOOKUP($A380,SETA!$A$2:$BB$840,AS$13,FALSE),"")</f>
        <v/>
      </c>
    </row>
    <row r="381" spans="2:45" x14ac:dyDescent="0.25">
      <c r="B381" s="81" t="str">
        <f>IFERROR(VLOOKUP($A381,SETA!$A$2:$BB$840,B$13,FALSE),"")</f>
        <v/>
      </c>
      <c r="C381" s="81" t="str">
        <f>IFERROR(VLOOKUP($A381,SETA!$A$2:$BB$840,C$13,FALSE),"")</f>
        <v/>
      </c>
      <c r="D381" s="81" t="str">
        <f>IFERROR(VLOOKUP($A381,SETA!$A$2:$BB$840,D$13,FALSE),"")</f>
        <v/>
      </c>
      <c r="E381" s="131"/>
      <c r="F381" s="132"/>
      <c r="G381" s="132"/>
      <c r="H381" s="133"/>
      <c r="I381" s="133"/>
      <c r="J381" s="118"/>
      <c r="K381" s="121"/>
      <c r="L381" s="122"/>
      <c r="M381" s="122"/>
      <c r="N381" s="67"/>
      <c r="O381" s="67"/>
      <c r="P381" s="117"/>
      <c r="Q381" s="99" t="str">
        <f t="shared" si="87"/>
        <v/>
      </c>
      <c r="R381" s="100" t="str">
        <f t="shared" si="88"/>
        <v/>
      </c>
      <c r="S381" s="100" t="str">
        <f t="shared" si="89"/>
        <v/>
      </c>
      <c r="T381" s="100" t="str">
        <f t="shared" si="90"/>
        <v/>
      </c>
      <c r="U381" s="100" t="str">
        <f t="shared" si="91"/>
        <v/>
      </c>
      <c r="V381" s="101" t="str">
        <f t="shared" si="92"/>
        <v/>
      </c>
      <c r="W381" s="95" t="str">
        <f t="shared" si="81"/>
        <v/>
      </c>
      <c r="X381" s="95" t="str">
        <f t="shared" si="82"/>
        <v/>
      </c>
      <c r="Y381" s="95" t="str">
        <f t="shared" si="83"/>
        <v/>
      </c>
      <c r="Z381" s="95" t="str">
        <f t="shared" si="84"/>
        <v/>
      </c>
      <c r="AA381" s="95" t="str">
        <f t="shared" si="85"/>
        <v/>
      </c>
      <c r="AB381" s="95" t="str">
        <f t="shared" si="86"/>
        <v/>
      </c>
      <c r="AC381" s="95" t="str">
        <f>IFERROR(VLOOKUP($A381,SETA!$A$2:$BB$840,AC$13,FALSE),"")</f>
        <v/>
      </c>
      <c r="AD381" s="95" t="str">
        <f>IFERROR(VLOOKUP($A381,SETA!$A$2:$BB$840,AD$13,FALSE),"")</f>
        <v/>
      </c>
      <c r="AE381" s="95" t="str">
        <f>IFERROR(VLOOKUP($A381,SETA!$A$2:$BB$840,AE$13,FALSE),"")</f>
        <v/>
      </c>
      <c r="AF381" s="81" t="str">
        <f>IFERROR(VLOOKUP($A381,SETA!$A$2:$BB$840,AF$13,FALSE),"")</f>
        <v/>
      </c>
      <c r="AG381" s="81" t="str">
        <f>IFERROR(VLOOKUP($A381,SETA!$A$2:$BB$840,AG$13,FALSE),"")</f>
        <v/>
      </c>
      <c r="AH381" s="81" t="str">
        <f>IFERROR(VLOOKUP($A381,SETA!$A$2:$BB$840,AH$13,FALSE),"")</f>
        <v/>
      </c>
      <c r="AI381" s="81" t="str">
        <f>IFERROR(VLOOKUP($A381,SETA!$A$2:$BB$840,AI$13,FALSE),"")</f>
        <v/>
      </c>
      <c r="AJ381" s="81" t="str">
        <f>IFERROR(VLOOKUP($A381,SETA!$A$2:$BB$840,AJ$13,FALSE),"")</f>
        <v/>
      </c>
      <c r="AK381" s="81" t="str">
        <f>IFERROR(VLOOKUP($A381,SETA!$A$2:$BB$840,AK$13,FALSE),"")</f>
        <v/>
      </c>
      <c r="AL381" s="81" t="str">
        <f>IFERROR(VLOOKUP($A381,SETA!$A$2:$BB$840,AL$13,FALSE),"")</f>
        <v/>
      </c>
      <c r="AM381" s="81" t="str">
        <f>IFERROR(VLOOKUP($A381,SETA!$A$2:$BB$840,AM$13,FALSE),"")</f>
        <v/>
      </c>
      <c r="AN381" s="81" t="str">
        <f>IFERROR(VLOOKUP($A381,SETA!$A$2:$BB$840,AN$13,FALSE),"")</f>
        <v/>
      </c>
      <c r="AO381" s="81" t="str">
        <f>IFERROR(VLOOKUP($A381,SETA!$A$2:$BB$840,AO$13,FALSE),"")</f>
        <v/>
      </c>
      <c r="AP381" s="81" t="str">
        <f>IFERROR(VLOOKUP($A381,SETA!$A$2:$BB$840,AP$13,FALSE),"")</f>
        <v/>
      </c>
      <c r="AQ381" s="81" t="str">
        <f>IFERROR(VLOOKUP($A381,SETA!$A$2:$BB$840,AQ$13,FALSE),"")</f>
        <v/>
      </c>
      <c r="AR381" s="82" t="str">
        <f>IFERROR(VLOOKUP($A381,SETA!$A$2:$BB$840,AR$13,FALSE),"")</f>
        <v/>
      </c>
      <c r="AS381" s="81" t="str">
        <f>IFERROR(VLOOKUP($A381,SETA!$A$2:$BB$840,AS$13,FALSE),"")</f>
        <v/>
      </c>
    </row>
    <row r="382" spans="2:45" x14ac:dyDescent="0.25">
      <c r="B382" s="81" t="str">
        <f>IFERROR(VLOOKUP($A382,SETA!$A$2:$BB$840,B$13,FALSE),"")</f>
        <v/>
      </c>
      <c r="C382" s="81" t="str">
        <f>IFERROR(VLOOKUP($A382,SETA!$A$2:$BB$840,C$13,FALSE),"")</f>
        <v/>
      </c>
      <c r="D382" s="81" t="str">
        <f>IFERROR(VLOOKUP($A382,SETA!$A$2:$BB$840,D$13,FALSE),"")</f>
        <v/>
      </c>
      <c r="E382" s="131"/>
      <c r="F382" s="132"/>
      <c r="G382" s="132"/>
      <c r="H382" s="133"/>
      <c r="I382" s="133"/>
      <c r="J382" s="118"/>
      <c r="K382" s="121"/>
      <c r="L382" s="122"/>
      <c r="M382" s="122"/>
      <c r="N382" s="67"/>
      <c r="O382" s="67"/>
      <c r="P382" s="117"/>
      <c r="Q382" s="99" t="str">
        <f t="shared" si="87"/>
        <v/>
      </c>
      <c r="R382" s="100" t="str">
        <f t="shared" si="88"/>
        <v/>
      </c>
      <c r="S382" s="100" t="str">
        <f t="shared" si="89"/>
        <v/>
      </c>
      <c r="T382" s="100" t="str">
        <f t="shared" si="90"/>
        <v/>
      </c>
      <c r="U382" s="100" t="str">
        <f t="shared" si="91"/>
        <v/>
      </c>
      <c r="V382" s="101" t="str">
        <f t="shared" si="92"/>
        <v/>
      </c>
      <c r="W382" s="95" t="str">
        <f t="shared" si="81"/>
        <v/>
      </c>
      <c r="X382" s="95" t="str">
        <f t="shared" si="82"/>
        <v/>
      </c>
      <c r="Y382" s="95" t="str">
        <f t="shared" si="83"/>
        <v/>
      </c>
      <c r="Z382" s="95" t="str">
        <f t="shared" si="84"/>
        <v/>
      </c>
      <c r="AA382" s="95" t="str">
        <f t="shared" si="85"/>
        <v/>
      </c>
      <c r="AB382" s="95" t="str">
        <f t="shared" si="86"/>
        <v/>
      </c>
      <c r="AC382" s="95" t="str">
        <f>IFERROR(VLOOKUP($A382,SETA!$A$2:$BB$840,AC$13,FALSE),"")</f>
        <v/>
      </c>
      <c r="AD382" s="95" t="str">
        <f>IFERROR(VLOOKUP($A382,SETA!$A$2:$BB$840,AD$13,FALSE),"")</f>
        <v/>
      </c>
      <c r="AE382" s="95" t="str">
        <f>IFERROR(VLOOKUP($A382,SETA!$A$2:$BB$840,AE$13,FALSE),"")</f>
        <v/>
      </c>
      <c r="AF382" s="81" t="str">
        <f>IFERROR(VLOOKUP($A382,SETA!$A$2:$BB$840,AF$13,FALSE),"")</f>
        <v/>
      </c>
      <c r="AG382" s="81" t="str">
        <f>IFERROR(VLOOKUP($A382,SETA!$A$2:$BB$840,AG$13,FALSE),"")</f>
        <v/>
      </c>
      <c r="AH382" s="81" t="str">
        <f>IFERROR(VLOOKUP($A382,SETA!$A$2:$BB$840,AH$13,FALSE),"")</f>
        <v/>
      </c>
      <c r="AI382" s="81" t="str">
        <f>IFERROR(VLOOKUP($A382,SETA!$A$2:$BB$840,AI$13,FALSE),"")</f>
        <v/>
      </c>
      <c r="AJ382" s="81" t="str">
        <f>IFERROR(VLOOKUP($A382,SETA!$A$2:$BB$840,AJ$13,FALSE),"")</f>
        <v/>
      </c>
      <c r="AK382" s="81" t="str">
        <f>IFERROR(VLOOKUP($A382,SETA!$A$2:$BB$840,AK$13,FALSE),"")</f>
        <v/>
      </c>
      <c r="AL382" s="81" t="str">
        <f>IFERROR(VLOOKUP($A382,SETA!$A$2:$BB$840,AL$13,FALSE),"")</f>
        <v/>
      </c>
      <c r="AM382" s="81" t="str">
        <f>IFERROR(VLOOKUP($A382,SETA!$A$2:$BB$840,AM$13,FALSE),"")</f>
        <v/>
      </c>
      <c r="AN382" s="81" t="str">
        <f>IFERROR(VLOOKUP($A382,SETA!$A$2:$BB$840,AN$13,FALSE),"")</f>
        <v/>
      </c>
      <c r="AO382" s="81" t="str">
        <f>IFERROR(VLOOKUP($A382,SETA!$A$2:$BB$840,AO$13,FALSE),"")</f>
        <v/>
      </c>
      <c r="AP382" s="81" t="str">
        <f>IFERROR(VLOOKUP($A382,SETA!$A$2:$BB$840,AP$13,FALSE),"")</f>
        <v/>
      </c>
      <c r="AQ382" s="81" t="str">
        <f>IFERROR(VLOOKUP($A382,SETA!$A$2:$BB$840,AQ$13,FALSE),"")</f>
        <v/>
      </c>
      <c r="AR382" s="82" t="str">
        <f>IFERROR(VLOOKUP($A382,SETA!$A$2:$BB$840,AR$13,FALSE),"")</f>
        <v/>
      </c>
      <c r="AS382" s="81" t="str">
        <f>IFERROR(VLOOKUP($A382,SETA!$A$2:$BB$840,AS$13,FALSE),"")</f>
        <v/>
      </c>
    </row>
    <row r="383" spans="2:45" x14ac:dyDescent="0.25">
      <c r="B383" s="81" t="str">
        <f>IFERROR(VLOOKUP($A383,SETA!$A$2:$BB$840,B$13,FALSE),"")</f>
        <v/>
      </c>
      <c r="C383" s="81" t="str">
        <f>IFERROR(VLOOKUP($A383,SETA!$A$2:$BB$840,C$13,FALSE),"")</f>
        <v/>
      </c>
      <c r="D383" s="81" t="str">
        <f>IFERROR(VLOOKUP($A383,SETA!$A$2:$BB$840,D$13,FALSE),"")</f>
        <v/>
      </c>
      <c r="E383" s="131"/>
      <c r="F383" s="132"/>
      <c r="G383" s="132"/>
      <c r="H383" s="133"/>
      <c r="I383" s="133"/>
      <c r="J383" s="118"/>
      <c r="K383" s="121"/>
      <c r="L383" s="122"/>
      <c r="M383" s="122"/>
      <c r="N383" s="67"/>
      <c r="O383" s="67"/>
      <c r="P383" s="117"/>
      <c r="Q383" s="99" t="str">
        <f t="shared" si="87"/>
        <v/>
      </c>
      <c r="R383" s="100" t="str">
        <f t="shared" si="88"/>
        <v/>
      </c>
      <c r="S383" s="100" t="str">
        <f t="shared" si="89"/>
        <v/>
      </c>
      <c r="T383" s="100" t="str">
        <f t="shared" si="90"/>
        <v/>
      </c>
      <c r="U383" s="100" t="str">
        <f t="shared" si="91"/>
        <v/>
      </c>
      <c r="V383" s="101" t="str">
        <f t="shared" si="92"/>
        <v/>
      </c>
      <c r="W383" s="95" t="str">
        <f t="shared" si="81"/>
        <v/>
      </c>
      <c r="X383" s="95" t="str">
        <f t="shared" si="82"/>
        <v/>
      </c>
      <c r="Y383" s="95" t="str">
        <f t="shared" si="83"/>
        <v/>
      </c>
      <c r="Z383" s="95" t="str">
        <f t="shared" si="84"/>
        <v/>
      </c>
      <c r="AA383" s="95" t="str">
        <f t="shared" si="85"/>
        <v/>
      </c>
      <c r="AB383" s="95" t="str">
        <f t="shared" si="86"/>
        <v/>
      </c>
      <c r="AC383" s="95" t="str">
        <f>IFERROR(VLOOKUP($A383,SETA!$A$2:$BB$840,AC$13,FALSE),"")</f>
        <v/>
      </c>
      <c r="AD383" s="95" t="str">
        <f>IFERROR(VLOOKUP($A383,SETA!$A$2:$BB$840,AD$13,FALSE),"")</f>
        <v/>
      </c>
      <c r="AE383" s="95" t="str">
        <f>IFERROR(VLOOKUP($A383,SETA!$A$2:$BB$840,AE$13,FALSE),"")</f>
        <v/>
      </c>
      <c r="AF383" s="81" t="str">
        <f>IFERROR(VLOOKUP($A383,SETA!$A$2:$BB$840,AF$13,FALSE),"")</f>
        <v/>
      </c>
      <c r="AG383" s="81" t="str">
        <f>IFERROR(VLOOKUP($A383,SETA!$A$2:$BB$840,AG$13,FALSE),"")</f>
        <v/>
      </c>
      <c r="AH383" s="81" t="str">
        <f>IFERROR(VLOOKUP($A383,SETA!$A$2:$BB$840,AH$13,FALSE),"")</f>
        <v/>
      </c>
      <c r="AI383" s="81" t="str">
        <f>IFERROR(VLOOKUP($A383,SETA!$A$2:$BB$840,AI$13,FALSE),"")</f>
        <v/>
      </c>
      <c r="AJ383" s="81" t="str">
        <f>IFERROR(VLOOKUP($A383,SETA!$A$2:$BB$840,AJ$13,FALSE),"")</f>
        <v/>
      </c>
      <c r="AK383" s="81" t="str">
        <f>IFERROR(VLOOKUP($A383,SETA!$A$2:$BB$840,AK$13,FALSE),"")</f>
        <v/>
      </c>
      <c r="AL383" s="81" t="str">
        <f>IFERROR(VLOOKUP($A383,SETA!$A$2:$BB$840,AL$13,FALSE),"")</f>
        <v/>
      </c>
      <c r="AM383" s="81" t="str">
        <f>IFERROR(VLOOKUP($A383,SETA!$A$2:$BB$840,AM$13,FALSE),"")</f>
        <v/>
      </c>
      <c r="AN383" s="81" t="str">
        <f>IFERROR(VLOOKUP($A383,SETA!$A$2:$BB$840,AN$13,FALSE),"")</f>
        <v/>
      </c>
      <c r="AO383" s="81" t="str">
        <f>IFERROR(VLOOKUP($A383,SETA!$A$2:$BB$840,AO$13,FALSE),"")</f>
        <v/>
      </c>
      <c r="AP383" s="81" t="str">
        <f>IFERROR(VLOOKUP($A383,SETA!$A$2:$BB$840,AP$13,FALSE),"")</f>
        <v/>
      </c>
      <c r="AQ383" s="81" t="str">
        <f>IFERROR(VLOOKUP($A383,SETA!$A$2:$BB$840,AQ$13,FALSE),"")</f>
        <v/>
      </c>
      <c r="AR383" s="82" t="str">
        <f>IFERROR(VLOOKUP($A383,SETA!$A$2:$BB$840,AR$13,FALSE),"")</f>
        <v/>
      </c>
      <c r="AS383" s="81" t="str">
        <f>IFERROR(VLOOKUP($A383,SETA!$A$2:$BB$840,AS$13,FALSE),"")</f>
        <v/>
      </c>
    </row>
    <row r="384" spans="2:45" x14ac:dyDescent="0.25">
      <c r="B384" s="81" t="str">
        <f>IFERROR(VLOOKUP($A384,SETA!$A$2:$BB$840,B$13,FALSE),"")</f>
        <v/>
      </c>
      <c r="C384" s="81" t="str">
        <f>IFERROR(VLOOKUP($A384,SETA!$A$2:$BB$840,C$13,FALSE),"")</f>
        <v/>
      </c>
      <c r="D384" s="81" t="str">
        <f>IFERROR(VLOOKUP($A384,SETA!$A$2:$BB$840,D$13,FALSE),"")</f>
        <v/>
      </c>
      <c r="E384" s="131"/>
      <c r="F384" s="132"/>
      <c r="G384" s="132"/>
      <c r="H384" s="133"/>
      <c r="I384" s="133"/>
      <c r="J384" s="118"/>
      <c r="K384" s="121"/>
      <c r="L384" s="122"/>
      <c r="M384" s="122"/>
      <c r="N384" s="67"/>
      <c r="O384" s="67"/>
      <c r="P384" s="117"/>
      <c r="Q384" s="99" t="str">
        <f t="shared" si="87"/>
        <v/>
      </c>
      <c r="R384" s="100" t="str">
        <f t="shared" si="88"/>
        <v/>
      </c>
      <c r="S384" s="100" t="str">
        <f t="shared" si="89"/>
        <v/>
      </c>
      <c r="T384" s="100" t="str">
        <f t="shared" si="90"/>
        <v/>
      </c>
      <c r="U384" s="100" t="str">
        <f t="shared" si="91"/>
        <v/>
      </c>
      <c r="V384" s="101" t="str">
        <f t="shared" si="92"/>
        <v/>
      </c>
      <c r="W384" s="95" t="str">
        <f t="shared" si="81"/>
        <v/>
      </c>
      <c r="X384" s="95" t="str">
        <f t="shared" si="82"/>
        <v/>
      </c>
      <c r="Y384" s="95" t="str">
        <f t="shared" si="83"/>
        <v/>
      </c>
      <c r="Z384" s="95" t="str">
        <f t="shared" si="84"/>
        <v/>
      </c>
      <c r="AA384" s="95" t="str">
        <f t="shared" si="85"/>
        <v/>
      </c>
      <c r="AB384" s="95" t="str">
        <f t="shared" si="86"/>
        <v/>
      </c>
      <c r="AC384" s="95" t="str">
        <f>IFERROR(VLOOKUP($A384,SETA!$A$2:$BB$840,AC$13,FALSE),"")</f>
        <v/>
      </c>
      <c r="AD384" s="95" t="str">
        <f>IFERROR(VLOOKUP($A384,SETA!$A$2:$BB$840,AD$13,FALSE),"")</f>
        <v/>
      </c>
      <c r="AE384" s="95" t="str">
        <f>IFERROR(VLOOKUP($A384,SETA!$A$2:$BB$840,AE$13,FALSE),"")</f>
        <v/>
      </c>
      <c r="AF384" s="81" t="str">
        <f>IFERROR(VLOOKUP($A384,SETA!$A$2:$BB$840,AF$13,FALSE),"")</f>
        <v/>
      </c>
      <c r="AG384" s="81" t="str">
        <f>IFERROR(VLOOKUP($A384,SETA!$A$2:$BB$840,AG$13,FALSE),"")</f>
        <v/>
      </c>
      <c r="AH384" s="81" t="str">
        <f>IFERROR(VLOOKUP($A384,SETA!$A$2:$BB$840,AH$13,FALSE),"")</f>
        <v/>
      </c>
      <c r="AI384" s="81" t="str">
        <f>IFERROR(VLOOKUP($A384,SETA!$A$2:$BB$840,AI$13,FALSE),"")</f>
        <v/>
      </c>
      <c r="AJ384" s="81" t="str">
        <f>IFERROR(VLOOKUP($A384,SETA!$A$2:$BB$840,AJ$13,FALSE),"")</f>
        <v/>
      </c>
      <c r="AK384" s="81" t="str">
        <f>IFERROR(VLOOKUP($A384,SETA!$A$2:$BB$840,AK$13,FALSE),"")</f>
        <v/>
      </c>
      <c r="AL384" s="81" t="str">
        <f>IFERROR(VLOOKUP($A384,SETA!$A$2:$BB$840,AL$13,FALSE),"")</f>
        <v/>
      </c>
      <c r="AM384" s="81" t="str">
        <f>IFERROR(VLOOKUP($A384,SETA!$A$2:$BB$840,AM$13,FALSE),"")</f>
        <v/>
      </c>
      <c r="AN384" s="81" t="str">
        <f>IFERROR(VLOOKUP($A384,SETA!$A$2:$BB$840,AN$13,FALSE),"")</f>
        <v/>
      </c>
      <c r="AO384" s="81" t="str">
        <f>IFERROR(VLOOKUP($A384,SETA!$A$2:$BB$840,AO$13,FALSE),"")</f>
        <v/>
      </c>
      <c r="AP384" s="81" t="str">
        <f>IFERROR(VLOOKUP($A384,SETA!$A$2:$BB$840,AP$13,FALSE),"")</f>
        <v/>
      </c>
      <c r="AQ384" s="81" t="str">
        <f>IFERROR(VLOOKUP($A384,SETA!$A$2:$BB$840,AQ$13,FALSE),"")</f>
        <v/>
      </c>
      <c r="AR384" s="82" t="str">
        <f>IFERROR(VLOOKUP($A384,SETA!$A$2:$BB$840,AR$13,FALSE),"")</f>
        <v/>
      </c>
      <c r="AS384" s="81" t="str">
        <f>IFERROR(VLOOKUP($A384,SETA!$A$2:$BB$840,AS$13,FALSE),"")</f>
        <v/>
      </c>
    </row>
    <row r="385" spans="2:45" x14ac:dyDescent="0.25">
      <c r="B385" s="81" t="str">
        <f>IFERROR(VLOOKUP($A385,SETA!$A$2:$BB$840,B$13,FALSE),"")</f>
        <v/>
      </c>
      <c r="C385" s="81" t="str">
        <f>IFERROR(VLOOKUP($A385,SETA!$A$2:$BB$840,C$13,FALSE),"")</f>
        <v/>
      </c>
      <c r="D385" s="81" t="str">
        <f>IFERROR(VLOOKUP($A385,SETA!$A$2:$BB$840,D$13,FALSE),"")</f>
        <v/>
      </c>
      <c r="E385" s="131"/>
      <c r="F385" s="132"/>
      <c r="G385" s="132"/>
      <c r="H385" s="133"/>
      <c r="I385" s="133"/>
      <c r="J385" s="118"/>
      <c r="K385" s="121"/>
      <c r="L385" s="122"/>
      <c r="M385" s="122"/>
      <c r="N385" s="67"/>
      <c r="O385" s="67"/>
      <c r="P385" s="117"/>
      <c r="Q385" s="99" t="str">
        <f t="shared" si="87"/>
        <v/>
      </c>
      <c r="R385" s="100" t="str">
        <f t="shared" si="88"/>
        <v/>
      </c>
      <c r="S385" s="100" t="str">
        <f t="shared" si="89"/>
        <v/>
      </c>
      <c r="T385" s="100" t="str">
        <f t="shared" si="90"/>
        <v/>
      </c>
      <c r="U385" s="100" t="str">
        <f t="shared" si="91"/>
        <v/>
      </c>
      <c r="V385" s="101" t="str">
        <f t="shared" si="92"/>
        <v/>
      </c>
      <c r="W385" s="95" t="str">
        <f t="shared" si="81"/>
        <v/>
      </c>
      <c r="X385" s="95" t="str">
        <f t="shared" si="82"/>
        <v/>
      </c>
      <c r="Y385" s="95" t="str">
        <f t="shared" si="83"/>
        <v/>
      </c>
      <c r="Z385" s="95" t="str">
        <f t="shared" si="84"/>
        <v/>
      </c>
      <c r="AA385" s="95" t="str">
        <f t="shared" si="85"/>
        <v/>
      </c>
      <c r="AB385" s="95" t="str">
        <f t="shared" si="86"/>
        <v/>
      </c>
      <c r="AC385" s="95" t="str">
        <f>IFERROR(VLOOKUP($A385,SETA!$A$2:$BB$840,AC$13,FALSE),"")</f>
        <v/>
      </c>
      <c r="AD385" s="95" t="str">
        <f>IFERROR(VLOOKUP($A385,SETA!$A$2:$BB$840,AD$13,FALSE),"")</f>
        <v/>
      </c>
      <c r="AE385" s="95" t="str">
        <f>IFERROR(VLOOKUP($A385,SETA!$A$2:$BB$840,AE$13,FALSE),"")</f>
        <v/>
      </c>
      <c r="AF385" s="81" t="str">
        <f>IFERROR(VLOOKUP($A385,SETA!$A$2:$BB$840,AF$13,FALSE),"")</f>
        <v/>
      </c>
      <c r="AG385" s="81" t="str">
        <f>IFERROR(VLOOKUP($A385,SETA!$A$2:$BB$840,AG$13,FALSE),"")</f>
        <v/>
      </c>
      <c r="AH385" s="81" t="str">
        <f>IFERROR(VLOOKUP($A385,SETA!$A$2:$BB$840,AH$13,FALSE),"")</f>
        <v/>
      </c>
      <c r="AI385" s="81" t="str">
        <f>IFERROR(VLOOKUP($A385,SETA!$A$2:$BB$840,AI$13,FALSE),"")</f>
        <v/>
      </c>
      <c r="AJ385" s="81" t="str">
        <f>IFERROR(VLOOKUP($A385,SETA!$A$2:$BB$840,AJ$13,FALSE),"")</f>
        <v/>
      </c>
      <c r="AK385" s="81" t="str">
        <f>IFERROR(VLOOKUP($A385,SETA!$A$2:$BB$840,AK$13,FALSE),"")</f>
        <v/>
      </c>
      <c r="AL385" s="81" t="str">
        <f>IFERROR(VLOOKUP($A385,SETA!$A$2:$BB$840,AL$13,FALSE),"")</f>
        <v/>
      </c>
      <c r="AM385" s="81" t="str">
        <f>IFERROR(VLOOKUP($A385,SETA!$A$2:$BB$840,AM$13,FALSE),"")</f>
        <v/>
      </c>
      <c r="AN385" s="81" t="str">
        <f>IFERROR(VLOOKUP($A385,SETA!$A$2:$BB$840,AN$13,FALSE),"")</f>
        <v/>
      </c>
      <c r="AO385" s="81" t="str">
        <f>IFERROR(VLOOKUP($A385,SETA!$A$2:$BB$840,AO$13,FALSE),"")</f>
        <v/>
      </c>
      <c r="AP385" s="81" t="str">
        <f>IFERROR(VLOOKUP($A385,SETA!$A$2:$BB$840,AP$13,FALSE),"")</f>
        <v/>
      </c>
      <c r="AQ385" s="81" t="str">
        <f>IFERROR(VLOOKUP($A385,SETA!$A$2:$BB$840,AQ$13,FALSE),"")</f>
        <v/>
      </c>
      <c r="AR385" s="82" t="str">
        <f>IFERROR(VLOOKUP($A385,SETA!$A$2:$BB$840,AR$13,FALSE),"")</f>
        <v/>
      </c>
      <c r="AS385" s="81" t="str">
        <f>IFERROR(VLOOKUP($A385,SETA!$A$2:$BB$840,AS$13,FALSE),"")</f>
        <v/>
      </c>
    </row>
    <row r="386" spans="2:45" x14ac:dyDescent="0.25">
      <c r="B386" s="81" t="str">
        <f>IFERROR(VLOOKUP($A386,SETA!$A$2:$BB$840,B$13,FALSE),"")</f>
        <v/>
      </c>
      <c r="C386" s="81" t="str">
        <f>IFERROR(VLOOKUP($A386,SETA!$A$2:$BB$840,C$13,FALSE),"")</f>
        <v/>
      </c>
      <c r="D386" s="81" t="str">
        <f>IFERROR(VLOOKUP($A386,SETA!$A$2:$BB$840,D$13,FALSE),"")</f>
        <v/>
      </c>
      <c r="E386" s="131"/>
      <c r="F386" s="132"/>
      <c r="G386" s="132"/>
      <c r="H386" s="133"/>
      <c r="I386" s="133"/>
      <c r="J386" s="118"/>
      <c r="K386" s="121"/>
      <c r="L386" s="122"/>
      <c r="M386" s="122"/>
      <c r="N386" s="67"/>
      <c r="O386" s="67"/>
      <c r="P386" s="117"/>
      <c r="Q386" s="99" t="str">
        <f t="shared" si="87"/>
        <v/>
      </c>
      <c r="R386" s="100" t="str">
        <f t="shared" si="88"/>
        <v/>
      </c>
      <c r="S386" s="100" t="str">
        <f t="shared" si="89"/>
        <v/>
      </c>
      <c r="T386" s="100" t="str">
        <f t="shared" si="90"/>
        <v/>
      </c>
      <c r="U386" s="100" t="str">
        <f t="shared" si="91"/>
        <v/>
      </c>
      <c r="V386" s="101" t="str">
        <f t="shared" si="92"/>
        <v/>
      </c>
      <c r="W386" s="95" t="str">
        <f t="shared" si="81"/>
        <v/>
      </c>
      <c r="X386" s="95" t="str">
        <f t="shared" si="82"/>
        <v/>
      </c>
      <c r="Y386" s="95" t="str">
        <f t="shared" si="83"/>
        <v/>
      </c>
      <c r="Z386" s="95" t="str">
        <f t="shared" si="84"/>
        <v/>
      </c>
      <c r="AA386" s="95" t="str">
        <f t="shared" si="85"/>
        <v/>
      </c>
      <c r="AB386" s="95" t="str">
        <f t="shared" si="86"/>
        <v/>
      </c>
      <c r="AC386" s="95" t="str">
        <f>IFERROR(VLOOKUP($A386,SETA!$A$2:$BB$840,AC$13,FALSE),"")</f>
        <v/>
      </c>
      <c r="AD386" s="95" t="str">
        <f>IFERROR(VLOOKUP($A386,SETA!$A$2:$BB$840,AD$13,FALSE),"")</f>
        <v/>
      </c>
      <c r="AE386" s="95" t="str">
        <f>IFERROR(VLOOKUP($A386,SETA!$A$2:$BB$840,AE$13,FALSE),"")</f>
        <v/>
      </c>
      <c r="AF386" s="81" t="str">
        <f>IFERROR(VLOOKUP($A386,SETA!$A$2:$BB$840,AF$13,FALSE),"")</f>
        <v/>
      </c>
      <c r="AG386" s="81" t="str">
        <f>IFERROR(VLOOKUP($A386,SETA!$A$2:$BB$840,AG$13,FALSE),"")</f>
        <v/>
      </c>
      <c r="AH386" s="81" t="str">
        <f>IFERROR(VLOOKUP($A386,SETA!$A$2:$BB$840,AH$13,FALSE),"")</f>
        <v/>
      </c>
      <c r="AI386" s="81" t="str">
        <f>IFERROR(VLOOKUP($A386,SETA!$A$2:$BB$840,AI$13,FALSE),"")</f>
        <v/>
      </c>
      <c r="AJ386" s="81" t="str">
        <f>IFERROR(VLOOKUP($A386,SETA!$A$2:$BB$840,AJ$13,FALSE),"")</f>
        <v/>
      </c>
      <c r="AK386" s="81" t="str">
        <f>IFERROR(VLOOKUP($A386,SETA!$A$2:$BB$840,AK$13,FALSE),"")</f>
        <v/>
      </c>
      <c r="AL386" s="81" t="str">
        <f>IFERROR(VLOOKUP($A386,SETA!$A$2:$BB$840,AL$13,FALSE),"")</f>
        <v/>
      </c>
      <c r="AM386" s="81" t="str">
        <f>IFERROR(VLOOKUP($A386,SETA!$A$2:$BB$840,AM$13,FALSE),"")</f>
        <v/>
      </c>
      <c r="AN386" s="81" t="str">
        <f>IFERROR(VLOOKUP($A386,SETA!$A$2:$BB$840,AN$13,FALSE),"")</f>
        <v/>
      </c>
      <c r="AO386" s="81" t="str">
        <f>IFERROR(VLOOKUP($A386,SETA!$A$2:$BB$840,AO$13,FALSE),"")</f>
        <v/>
      </c>
      <c r="AP386" s="81" t="str">
        <f>IFERROR(VLOOKUP($A386,SETA!$A$2:$BB$840,AP$13,FALSE),"")</f>
        <v/>
      </c>
      <c r="AQ386" s="81" t="str">
        <f>IFERROR(VLOOKUP($A386,SETA!$A$2:$BB$840,AQ$13,FALSE),"")</f>
        <v/>
      </c>
      <c r="AR386" s="82" t="str">
        <f>IFERROR(VLOOKUP($A386,SETA!$A$2:$BB$840,AR$13,FALSE),"")</f>
        <v/>
      </c>
      <c r="AS386" s="81" t="str">
        <f>IFERROR(VLOOKUP($A386,SETA!$A$2:$BB$840,AS$13,FALSE),"")</f>
        <v/>
      </c>
    </row>
    <row r="387" spans="2:45" x14ac:dyDescent="0.25">
      <c r="B387" s="81" t="str">
        <f>IFERROR(VLOOKUP($A387,SETA!$A$2:$BB$840,B$13,FALSE),"")</f>
        <v/>
      </c>
      <c r="C387" s="81" t="str">
        <f>IFERROR(VLOOKUP($A387,SETA!$A$2:$BB$840,C$13,FALSE),"")</f>
        <v/>
      </c>
      <c r="D387" s="81" t="str">
        <f>IFERROR(VLOOKUP($A387,SETA!$A$2:$BB$840,D$13,FALSE),"")</f>
        <v/>
      </c>
      <c r="E387" s="131"/>
      <c r="F387" s="132"/>
      <c r="G387" s="132"/>
      <c r="H387" s="133"/>
      <c r="I387" s="133"/>
      <c r="J387" s="118"/>
      <c r="K387" s="121"/>
      <c r="L387" s="122"/>
      <c r="M387" s="122"/>
      <c r="N387" s="67"/>
      <c r="O387" s="67"/>
      <c r="P387" s="117"/>
      <c r="Q387" s="99" t="str">
        <f t="shared" si="87"/>
        <v/>
      </c>
      <c r="R387" s="100" t="str">
        <f t="shared" si="88"/>
        <v/>
      </c>
      <c r="S387" s="100" t="str">
        <f t="shared" si="89"/>
        <v/>
      </c>
      <c r="T387" s="100" t="str">
        <f t="shared" si="90"/>
        <v/>
      </c>
      <c r="U387" s="100" t="str">
        <f t="shared" si="91"/>
        <v/>
      </c>
      <c r="V387" s="101" t="str">
        <f t="shared" si="92"/>
        <v/>
      </c>
      <c r="W387" s="95" t="str">
        <f t="shared" si="81"/>
        <v/>
      </c>
      <c r="X387" s="95" t="str">
        <f t="shared" si="82"/>
        <v/>
      </c>
      <c r="Y387" s="95" t="str">
        <f t="shared" si="83"/>
        <v/>
      </c>
      <c r="Z387" s="95" t="str">
        <f t="shared" si="84"/>
        <v/>
      </c>
      <c r="AA387" s="95" t="str">
        <f t="shared" si="85"/>
        <v/>
      </c>
      <c r="AB387" s="95" t="str">
        <f t="shared" si="86"/>
        <v/>
      </c>
      <c r="AC387" s="95" t="str">
        <f>IFERROR(VLOOKUP($A387,SETA!$A$2:$BB$840,AC$13,FALSE),"")</f>
        <v/>
      </c>
      <c r="AD387" s="95" t="str">
        <f>IFERROR(VLOOKUP($A387,SETA!$A$2:$BB$840,AD$13,FALSE),"")</f>
        <v/>
      </c>
      <c r="AE387" s="95" t="str">
        <f>IFERROR(VLOOKUP($A387,SETA!$A$2:$BB$840,AE$13,FALSE),"")</f>
        <v/>
      </c>
      <c r="AF387" s="81" t="str">
        <f>IFERROR(VLOOKUP($A387,SETA!$A$2:$BB$840,AF$13,FALSE),"")</f>
        <v/>
      </c>
      <c r="AG387" s="81" t="str">
        <f>IFERROR(VLOOKUP($A387,SETA!$A$2:$BB$840,AG$13,FALSE),"")</f>
        <v/>
      </c>
      <c r="AH387" s="81" t="str">
        <f>IFERROR(VLOOKUP($A387,SETA!$A$2:$BB$840,AH$13,FALSE),"")</f>
        <v/>
      </c>
      <c r="AI387" s="81" t="str">
        <f>IFERROR(VLOOKUP($A387,SETA!$A$2:$BB$840,AI$13,FALSE),"")</f>
        <v/>
      </c>
      <c r="AJ387" s="81" t="str">
        <f>IFERROR(VLOOKUP($A387,SETA!$A$2:$BB$840,AJ$13,FALSE),"")</f>
        <v/>
      </c>
      <c r="AK387" s="81" t="str">
        <f>IFERROR(VLOOKUP($A387,SETA!$A$2:$BB$840,AK$13,FALSE),"")</f>
        <v/>
      </c>
      <c r="AL387" s="81" t="str">
        <f>IFERROR(VLOOKUP($A387,SETA!$A$2:$BB$840,AL$13,FALSE),"")</f>
        <v/>
      </c>
      <c r="AM387" s="81" t="str">
        <f>IFERROR(VLOOKUP($A387,SETA!$A$2:$BB$840,AM$13,FALSE),"")</f>
        <v/>
      </c>
      <c r="AN387" s="81" t="str">
        <f>IFERROR(VLOOKUP($A387,SETA!$A$2:$BB$840,AN$13,FALSE),"")</f>
        <v/>
      </c>
      <c r="AO387" s="81" t="str">
        <f>IFERROR(VLOOKUP($A387,SETA!$A$2:$BB$840,AO$13,FALSE),"")</f>
        <v/>
      </c>
      <c r="AP387" s="81" t="str">
        <f>IFERROR(VLOOKUP($A387,SETA!$A$2:$BB$840,AP$13,FALSE),"")</f>
        <v/>
      </c>
      <c r="AQ387" s="81" t="str">
        <f>IFERROR(VLOOKUP($A387,SETA!$A$2:$BB$840,AQ$13,FALSE),"")</f>
        <v/>
      </c>
      <c r="AR387" s="82" t="str">
        <f>IFERROR(VLOOKUP($A387,SETA!$A$2:$BB$840,AR$13,FALSE),"")</f>
        <v/>
      </c>
      <c r="AS387" s="81" t="str">
        <f>IFERROR(VLOOKUP($A387,SETA!$A$2:$BB$840,AS$13,FALSE),"")</f>
        <v/>
      </c>
    </row>
    <row r="388" spans="2:45" x14ac:dyDescent="0.25">
      <c r="B388" s="81" t="str">
        <f>IFERROR(VLOOKUP($A388,SETA!$A$2:$BB$840,B$13,FALSE),"")</f>
        <v/>
      </c>
      <c r="C388" s="81" t="str">
        <f>IFERROR(VLOOKUP($A388,SETA!$A$2:$BB$840,C$13,FALSE),"")</f>
        <v/>
      </c>
      <c r="D388" s="81" t="str">
        <f>IFERROR(VLOOKUP($A388,SETA!$A$2:$BB$840,D$13,FALSE),"")</f>
        <v/>
      </c>
      <c r="E388" s="131"/>
      <c r="F388" s="132"/>
      <c r="G388" s="132"/>
      <c r="H388" s="133"/>
      <c r="I388" s="133"/>
      <c r="J388" s="118"/>
      <c r="K388" s="121"/>
      <c r="L388" s="122"/>
      <c r="M388" s="122"/>
      <c r="N388" s="67"/>
      <c r="O388" s="67"/>
      <c r="P388" s="117"/>
      <c r="Q388" s="99" t="str">
        <f t="shared" si="87"/>
        <v/>
      </c>
      <c r="R388" s="100" t="str">
        <f t="shared" si="88"/>
        <v/>
      </c>
      <c r="S388" s="100" t="str">
        <f t="shared" si="89"/>
        <v/>
      </c>
      <c r="T388" s="100" t="str">
        <f t="shared" si="90"/>
        <v/>
      </c>
      <c r="U388" s="100" t="str">
        <f t="shared" si="91"/>
        <v/>
      </c>
      <c r="V388" s="101" t="str">
        <f t="shared" si="92"/>
        <v/>
      </c>
      <c r="W388" s="95" t="str">
        <f t="shared" si="81"/>
        <v/>
      </c>
      <c r="X388" s="95" t="str">
        <f t="shared" si="82"/>
        <v/>
      </c>
      <c r="Y388" s="95" t="str">
        <f t="shared" si="83"/>
        <v/>
      </c>
      <c r="Z388" s="95" t="str">
        <f t="shared" si="84"/>
        <v/>
      </c>
      <c r="AA388" s="95" t="str">
        <f t="shared" si="85"/>
        <v/>
      </c>
      <c r="AB388" s="95" t="str">
        <f t="shared" si="86"/>
        <v/>
      </c>
      <c r="AC388" s="95" t="str">
        <f>IFERROR(VLOOKUP($A388,SETA!$A$2:$BB$840,AC$13,FALSE),"")</f>
        <v/>
      </c>
      <c r="AD388" s="95" t="str">
        <f>IFERROR(VLOOKUP($A388,SETA!$A$2:$BB$840,AD$13,FALSE),"")</f>
        <v/>
      </c>
      <c r="AE388" s="95" t="str">
        <f>IFERROR(VLOOKUP($A388,SETA!$A$2:$BB$840,AE$13,FALSE),"")</f>
        <v/>
      </c>
      <c r="AF388" s="81" t="str">
        <f>IFERROR(VLOOKUP($A388,SETA!$A$2:$BB$840,AF$13,FALSE),"")</f>
        <v/>
      </c>
      <c r="AG388" s="81" t="str">
        <f>IFERROR(VLOOKUP($A388,SETA!$A$2:$BB$840,AG$13,FALSE),"")</f>
        <v/>
      </c>
      <c r="AH388" s="81" t="str">
        <f>IFERROR(VLOOKUP($A388,SETA!$A$2:$BB$840,AH$13,FALSE),"")</f>
        <v/>
      </c>
      <c r="AI388" s="81" t="str">
        <f>IFERROR(VLOOKUP($A388,SETA!$A$2:$BB$840,AI$13,FALSE),"")</f>
        <v/>
      </c>
      <c r="AJ388" s="81" t="str">
        <f>IFERROR(VLOOKUP($A388,SETA!$A$2:$BB$840,AJ$13,FALSE),"")</f>
        <v/>
      </c>
      <c r="AK388" s="81" t="str">
        <f>IFERROR(VLOOKUP($A388,SETA!$A$2:$BB$840,AK$13,FALSE),"")</f>
        <v/>
      </c>
      <c r="AL388" s="81" t="str">
        <f>IFERROR(VLOOKUP($A388,SETA!$A$2:$BB$840,AL$13,FALSE),"")</f>
        <v/>
      </c>
      <c r="AM388" s="81" t="str">
        <f>IFERROR(VLOOKUP($A388,SETA!$A$2:$BB$840,AM$13,FALSE),"")</f>
        <v/>
      </c>
      <c r="AN388" s="81" t="str">
        <f>IFERROR(VLOOKUP($A388,SETA!$A$2:$BB$840,AN$13,FALSE),"")</f>
        <v/>
      </c>
      <c r="AO388" s="81" t="str">
        <f>IFERROR(VLOOKUP($A388,SETA!$A$2:$BB$840,AO$13,FALSE),"")</f>
        <v/>
      </c>
      <c r="AP388" s="81" t="str">
        <f>IFERROR(VLOOKUP($A388,SETA!$A$2:$BB$840,AP$13,FALSE),"")</f>
        <v/>
      </c>
      <c r="AQ388" s="81" t="str">
        <f>IFERROR(VLOOKUP($A388,SETA!$A$2:$BB$840,AQ$13,FALSE),"")</f>
        <v/>
      </c>
      <c r="AR388" s="82" t="str">
        <f>IFERROR(VLOOKUP($A388,SETA!$A$2:$BB$840,AR$13,FALSE),"")</f>
        <v/>
      </c>
      <c r="AS388" s="81" t="str">
        <f>IFERROR(VLOOKUP($A388,SETA!$A$2:$BB$840,AS$13,FALSE),"")</f>
        <v/>
      </c>
    </row>
    <row r="389" spans="2:45" x14ac:dyDescent="0.25">
      <c r="B389" s="81" t="str">
        <f>IFERROR(VLOOKUP($A389,SETA!$A$2:$BB$840,B$13,FALSE),"")</f>
        <v/>
      </c>
      <c r="C389" s="81" t="str">
        <f>IFERROR(VLOOKUP($A389,SETA!$A$2:$BB$840,C$13,FALSE),"")</f>
        <v/>
      </c>
      <c r="D389" s="81" t="str">
        <f>IFERROR(VLOOKUP($A389,SETA!$A$2:$BB$840,D$13,FALSE),"")</f>
        <v/>
      </c>
      <c r="E389" s="131"/>
      <c r="F389" s="132"/>
      <c r="G389" s="132"/>
      <c r="H389" s="133"/>
      <c r="I389" s="133"/>
      <c r="J389" s="118"/>
      <c r="K389" s="121"/>
      <c r="L389" s="122"/>
      <c r="M389" s="122"/>
      <c r="N389" s="67"/>
      <c r="O389" s="67"/>
      <c r="P389" s="117"/>
      <c r="Q389" s="99" t="str">
        <f t="shared" si="87"/>
        <v/>
      </c>
      <c r="R389" s="100" t="str">
        <f t="shared" si="88"/>
        <v/>
      </c>
      <c r="S389" s="100" t="str">
        <f t="shared" si="89"/>
        <v/>
      </c>
      <c r="T389" s="100" t="str">
        <f t="shared" si="90"/>
        <v/>
      </c>
      <c r="U389" s="100" t="str">
        <f t="shared" si="91"/>
        <v/>
      </c>
      <c r="V389" s="101" t="str">
        <f t="shared" si="92"/>
        <v/>
      </c>
      <c r="W389" s="95" t="str">
        <f t="shared" si="81"/>
        <v/>
      </c>
      <c r="X389" s="95" t="str">
        <f t="shared" si="82"/>
        <v/>
      </c>
      <c r="Y389" s="95" t="str">
        <f t="shared" si="83"/>
        <v/>
      </c>
      <c r="Z389" s="95" t="str">
        <f t="shared" si="84"/>
        <v/>
      </c>
      <c r="AA389" s="95" t="str">
        <f t="shared" si="85"/>
        <v/>
      </c>
      <c r="AB389" s="95" t="str">
        <f t="shared" si="86"/>
        <v/>
      </c>
      <c r="AC389" s="95" t="str">
        <f>IFERROR(VLOOKUP($A389,SETA!$A$2:$BB$840,AC$13,FALSE),"")</f>
        <v/>
      </c>
      <c r="AD389" s="95" t="str">
        <f>IFERROR(VLOOKUP($A389,SETA!$A$2:$BB$840,AD$13,FALSE),"")</f>
        <v/>
      </c>
      <c r="AE389" s="95" t="str">
        <f>IFERROR(VLOOKUP($A389,SETA!$A$2:$BB$840,AE$13,FALSE),"")</f>
        <v/>
      </c>
      <c r="AF389" s="81" t="str">
        <f>IFERROR(VLOOKUP($A389,SETA!$A$2:$BB$840,AF$13,FALSE),"")</f>
        <v/>
      </c>
      <c r="AG389" s="81" t="str">
        <f>IFERROR(VLOOKUP($A389,SETA!$A$2:$BB$840,AG$13,FALSE),"")</f>
        <v/>
      </c>
      <c r="AH389" s="81" t="str">
        <f>IFERROR(VLOOKUP($A389,SETA!$A$2:$BB$840,AH$13,FALSE),"")</f>
        <v/>
      </c>
      <c r="AI389" s="81" t="str">
        <f>IFERROR(VLOOKUP($A389,SETA!$A$2:$BB$840,AI$13,FALSE),"")</f>
        <v/>
      </c>
      <c r="AJ389" s="81" t="str">
        <f>IFERROR(VLOOKUP($A389,SETA!$A$2:$BB$840,AJ$13,FALSE),"")</f>
        <v/>
      </c>
      <c r="AK389" s="81" t="str">
        <f>IFERROR(VLOOKUP($A389,SETA!$A$2:$BB$840,AK$13,FALSE),"")</f>
        <v/>
      </c>
      <c r="AL389" s="81" t="str">
        <f>IFERROR(VLOOKUP($A389,SETA!$A$2:$BB$840,AL$13,FALSE),"")</f>
        <v/>
      </c>
      <c r="AM389" s="81" t="str">
        <f>IFERROR(VLOOKUP($A389,SETA!$A$2:$BB$840,AM$13,FALSE),"")</f>
        <v/>
      </c>
      <c r="AN389" s="81" t="str">
        <f>IFERROR(VLOOKUP($A389,SETA!$A$2:$BB$840,AN$13,FALSE),"")</f>
        <v/>
      </c>
      <c r="AO389" s="81" t="str">
        <f>IFERROR(VLOOKUP($A389,SETA!$A$2:$BB$840,AO$13,FALSE),"")</f>
        <v/>
      </c>
      <c r="AP389" s="81" t="str">
        <f>IFERROR(VLOOKUP($A389,SETA!$A$2:$BB$840,AP$13,FALSE),"")</f>
        <v/>
      </c>
      <c r="AQ389" s="81" t="str">
        <f>IFERROR(VLOOKUP($A389,SETA!$A$2:$BB$840,AQ$13,FALSE),"")</f>
        <v/>
      </c>
      <c r="AR389" s="82" t="str">
        <f>IFERROR(VLOOKUP($A389,SETA!$A$2:$BB$840,AR$13,FALSE),"")</f>
        <v/>
      </c>
      <c r="AS389" s="81" t="str">
        <f>IFERROR(VLOOKUP($A389,SETA!$A$2:$BB$840,AS$13,FALSE),"")</f>
        <v/>
      </c>
    </row>
    <row r="390" spans="2:45" x14ac:dyDescent="0.25">
      <c r="B390" s="81" t="str">
        <f>IFERROR(VLOOKUP($A390,SETA!$A$2:$BB$840,B$13,FALSE),"")</f>
        <v/>
      </c>
      <c r="C390" s="81" t="str">
        <f>IFERROR(VLOOKUP($A390,SETA!$A$2:$BB$840,C$13,FALSE),"")</f>
        <v/>
      </c>
      <c r="D390" s="81" t="str">
        <f>IFERROR(VLOOKUP($A390,SETA!$A$2:$BB$840,D$13,FALSE),"")</f>
        <v/>
      </c>
      <c r="E390" s="131"/>
      <c r="F390" s="132"/>
      <c r="G390" s="132"/>
      <c r="H390" s="133"/>
      <c r="I390" s="133"/>
      <c r="J390" s="118"/>
      <c r="K390" s="121"/>
      <c r="L390" s="122"/>
      <c r="M390" s="122"/>
      <c r="N390" s="67"/>
      <c r="O390" s="67"/>
      <c r="P390" s="117"/>
      <c r="Q390" s="99" t="str">
        <f t="shared" si="87"/>
        <v/>
      </c>
      <c r="R390" s="100" t="str">
        <f t="shared" si="88"/>
        <v/>
      </c>
      <c r="S390" s="100" t="str">
        <f t="shared" si="89"/>
        <v/>
      </c>
      <c r="T390" s="100" t="str">
        <f t="shared" si="90"/>
        <v/>
      </c>
      <c r="U390" s="100" t="str">
        <f t="shared" si="91"/>
        <v/>
      </c>
      <c r="V390" s="101" t="str">
        <f t="shared" si="92"/>
        <v/>
      </c>
      <c r="W390" s="95" t="str">
        <f t="shared" si="81"/>
        <v/>
      </c>
      <c r="X390" s="95" t="str">
        <f t="shared" si="82"/>
        <v/>
      </c>
      <c r="Y390" s="95" t="str">
        <f t="shared" si="83"/>
        <v/>
      </c>
      <c r="Z390" s="95" t="str">
        <f t="shared" si="84"/>
        <v/>
      </c>
      <c r="AA390" s="95" t="str">
        <f t="shared" si="85"/>
        <v/>
      </c>
      <c r="AB390" s="95" t="str">
        <f t="shared" si="86"/>
        <v/>
      </c>
      <c r="AC390" s="95" t="str">
        <f>IFERROR(VLOOKUP($A390,SETA!$A$2:$BB$840,AC$13,FALSE),"")</f>
        <v/>
      </c>
      <c r="AD390" s="95" t="str">
        <f>IFERROR(VLOOKUP($A390,SETA!$A$2:$BB$840,AD$13,FALSE),"")</f>
        <v/>
      </c>
      <c r="AE390" s="95" t="str">
        <f>IFERROR(VLOOKUP($A390,SETA!$A$2:$BB$840,AE$13,FALSE),"")</f>
        <v/>
      </c>
      <c r="AF390" s="81" t="str">
        <f>IFERROR(VLOOKUP($A390,SETA!$A$2:$BB$840,AF$13,FALSE),"")</f>
        <v/>
      </c>
      <c r="AG390" s="81" t="str">
        <f>IFERROR(VLOOKUP($A390,SETA!$A$2:$BB$840,AG$13,FALSE),"")</f>
        <v/>
      </c>
      <c r="AH390" s="81" t="str">
        <f>IFERROR(VLOOKUP($A390,SETA!$A$2:$BB$840,AH$13,FALSE),"")</f>
        <v/>
      </c>
      <c r="AI390" s="81" t="str">
        <f>IFERROR(VLOOKUP($A390,SETA!$A$2:$BB$840,AI$13,FALSE),"")</f>
        <v/>
      </c>
      <c r="AJ390" s="81" t="str">
        <f>IFERROR(VLOOKUP($A390,SETA!$A$2:$BB$840,AJ$13,FALSE),"")</f>
        <v/>
      </c>
      <c r="AK390" s="81" t="str">
        <f>IFERROR(VLOOKUP($A390,SETA!$A$2:$BB$840,AK$13,FALSE),"")</f>
        <v/>
      </c>
      <c r="AL390" s="81" t="str">
        <f>IFERROR(VLOOKUP($A390,SETA!$A$2:$BB$840,AL$13,FALSE),"")</f>
        <v/>
      </c>
      <c r="AM390" s="81" t="str">
        <f>IFERROR(VLOOKUP($A390,SETA!$A$2:$BB$840,AM$13,FALSE),"")</f>
        <v/>
      </c>
      <c r="AN390" s="81" t="str">
        <f>IFERROR(VLOOKUP($A390,SETA!$A$2:$BB$840,AN$13,FALSE),"")</f>
        <v/>
      </c>
      <c r="AO390" s="81" t="str">
        <f>IFERROR(VLOOKUP($A390,SETA!$A$2:$BB$840,AO$13,FALSE),"")</f>
        <v/>
      </c>
      <c r="AP390" s="81" t="str">
        <f>IFERROR(VLOOKUP($A390,SETA!$A$2:$BB$840,AP$13,FALSE),"")</f>
        <v/>
      </c>
      <c r="AQ390" s="81" t="str">
        <f>IFERROR(VLOOKUP($A390,SETA!$A$2:$BB$840,AQ$13,FALSE),"")</f>
        <v/>
      </c>
      <c r="AR390" s="82" t="str">
        <f>IFERROR(VLOOKUP($A390,SETA!$A$2:$BB$840,AR$13,FALSE),"")</f>
        <v/>
      </c>
      <c r="AS390" s="81" t="str">
        <f>IFERROR(VLOOKUP($A390,SETA!$A$2:$BB$840,AS$13,FALSE),"")</f>
        <v/>
      </c>
    </row>
    <row r="391" spans="2:45" x14ac:dyDescent="0.25">
      <c r="B391" s="81" t="str">
        <f>IFERROR(VLOOKUP($A391,SETA!$A$2:$BB$840,B$13,FALSE),"")</f>
        <v/>
      </c>
      <c r="C391" s="81" t="str">
        <f>IFERROR(VLOOKUP($A391,SETA!$A$2:$BB$840,C$13,FALSE),"")</f>
        <v/>
      </c>
      <c r="D391" s="81" t="str">
        <f>IFERROR(VLOOKUP($A391,SETA!$A$2:$BB$840,D$13,FALSE),"")</f>
        <v/>
      </c>
      <c r="E391" s="131"/>
      <c r="F391" s="132"/>
      <c r="G391" s="132"/>
      <c r="H391" s="133"/>
      <c r="I391" s="133"/>
      <c r="J391" s="118"/>
      <c r="K391" s="121"/>
      <c r="L391" s="122"/>
      <c r="M391" s="122"/>
      <c r="N391" s="67"/>
      <c r="O391" s="67"/>
      <c r="P391" s="117"/>
      <c r="Q391" s="99" t="str">
        <f t="shared" si="87"/>
        <v/>
      </c>
      <c r="R391" s="100" t="str">
        <f t="shared" si="88"/>
        <v/>
      </c>
      <c r="S391" s="100" t="str">
        <f t="shared" si="89"/>
        <v/>
      </c>
      <c r="T391" s="100" t="str">
        <f t="shared" si="90"/>
        <v/>
      </c>
      <c r="U391" s="100" t="str">
        <f t="shared" si="91"/>
        <v/>
      </c>
      <c r="V391" s="101" t="str">
        <f t="shared" si="92"/>
        <v/>
      </c>
      <c r="W391" s="95" t="str">
        <f t="shared" si="81"/>
        <v/>
      </c>
      <c r="X391" s="95" t="str">
        <f t="shared" si="82"/>
        <v/>
      </c>
      <c r="Y391" s="95" t="str">
        <f t="shared" si="83"/>
        <v/>
      </c>
      <c r="Z391" s="95" t="str">
        <f t="shared" si="84"/>
        <v/>
      </c>
      <c r="AA391" s="95" t="str">
        <f t="shared" si="85"/>
        <v/>
      </c>
      <c r="AB391" s="95" t="str">
        <f t="shared" si="86"/>
        <v/>
      </c>
      <c r="AC391" s="95" t="str">
        <f>IFERROR(VLOOKUP($A391,SETA!$A$2:$BB$840,AC$13,FALSE),"")</f>
        <v/>
      </c>
      <c r="AD391" s="95" t="str">
        <f>IFERROR(VLOOKUP($A391,SETA!$A$2:$BB$840,AD$13,FALSE),"")</f>
        <v/>
      </c>
      <c r="AE391" s="95" t="str">
        <f>IFERROR(VLOOKUP($A391,SETA!$A$2:$BB$840,AE$13,FALSE),"")</f>
        <v/>
      </c>
      <c r="AF391" s="81" t="str">
        <f>IFERROR(VLOOKUP($A391,SETA!$A$2:$BB$840,AF$13,FALSE),"")</f>
        <v/>
      </c>
      <c r="AG391" s="81" t="str">
        <f>IFERROR(VLOOKUP($A391,SETA!$A$2:$BB$840,AG$13,FALSE),"")</f>
        <v/>
      </c>
      <c r="AH391" s="81" t="str">
        <f>IFERROR(VLOOKUP($A391,SETA!$A$2:$BB$840,AH$13,FALSE),"")</f>
        <v/>
      </c>
      <c r="AI391" s="81" t="str">
        <f>IFERROR(VLOOKUP($A391,SETA!$A$2:$BB$840,AI$13,FALSE),"")</f>
        <v/>
      </c>
      <c r="AJ391" s="81" t="str">
        <f>IFERROR(VLOOKUP($A391,SETA!$A$2:$BB$840,AJ$13,FALSE),"")</f>
        <v/>
      </c>
      <c r="AK391" s="81" t="str">
        <f>IFERROR(VLOOKUP($A391,SETA!$A$2:$BB$840,AK$13,FALSE),"")</f>
        <v/>
      </c>
      <c r="AL391" s="81" t="str">
        <f>IFERROR(VLOOKUP($A391,SETA!$A$2:$BB$840,AL$13,FALSE),"")</f>
        <v/>
      </c>
      <c r="AM391" s="81" t="str">
        <f>IFERROR(VLOOKUP($A391,SETA!$A$2:$BB$840,AM$13,FALSE),"")</f>
        <v/>
      </c>
      <c r="AN391" s="81" t="str">
        <f>IFERROR(VLOOKUP($A391,SETA!$A$2:$BB$840,AN$13,FALSE),"")</f>
        <v/>
      </c>
      <c r="AO391" s="81" t="str">
        <f>IFERROR(VLOOKUP($A391,SETA!$A$2:$BB$840,AO$13,FALSE),"")</f>
        <v/>
      </c>
      <c r="AP391" s="81" t="str">
        <f>IFERROR(VLOOKUP($A391,SETA!$A$2:$BB$840,AP$13,FALSE),"")</f>
        <v/>
      </c>
      <c r="AQ391" s="81" t="str">
        <f>IFERROR(VLOOKUP($A391,SETA!$A$2:$BB$840,AQ$13,FALSE),"")</f>
        <v/>
      </c>
      <c r="AR391" s="82" t="str">
        <f>IFERROR(VLOOKUP($A391,SETA!$A$2:$BB$840,AR$13,FALSE),"")</f>
        <v/>
      </c>
      <c r="AS391" s="81" t="str">
        <f>IFERROR(VLOOKUP($A391,SETA!$A$2:$BB$840,AS$13,FALSE),"")</f>
        <v/>
      </c>
    </row>
    <row r="392" spans="2:45" x14ac:dyDescent="0.25">
      <c r="B392" s="81" t="str">
        <f>IFERROR(VLOOKUP($A392,SETA!$A$2:$BB$840,B$13,FALSE),"")</f>
        <v/>
      </c>
      <c r="C392" s="81" t="str">
        <f>IFERROR(VLOOKUP($A392,SETA!$A$2:$BB$840,C$13,FALSE),"")</f>
        <v/>
      </c>
      <c r="D392" s="81" t="str">
        <f>IFERROR(VLOOKUP($A392,SETA!$A$2:$BB$840,D$13,FALSE),"")</f>
        <v/>
      </c>
      <c r="E392" s="131"/>
      <c r="F392" s="132"/>
      <c r="G392" s="132"/>
      <c r="H392" s="133"/>
      <c r="I392" s="133"/>
      <c r="J392" s="118"/>
      <c r="K392" s="121"/>
      <c r="L392" s="122"/>
      <c r="M392" s="122"/>
      <c r="N392" s="67"/>
      <c r="O392" s="67"/>
      <c r="P392" s="117"/>
      <c r="Q392" s="99" t="str">
        <f t="shared" si="87"/>
        <v/>
      </c>
      <c r="R392" s="100" t="str">
        <f t="shared" si="88"/>
        <v/>
      </c>
      <c r="S392" s="100" t="str">
        <f t="shared" si="89"/>
        <v/>
      </c>
      <c r="T392" s="100" t="str">
        <f t="shared" si="90"/>
        <v/>
      </c>
      <c r="U392" s="100" t="str">
        <f t="shared" si="91"/>
        <v/>
      </c>
      <c r="V392" s="101" t="str">
        <f t="shared" si="92"/>
        <v/>
      </c>
      <c r="W392" s="95" t="str">
        <f t="shared" si="81"/>
        <v/>
      </c>
      <c r="X392" s="95" t="str">
        <f t="shared" si="82"/>
        <v/>
      </c>
      <c r="Y392" s="95" t="str">
        <f t="shared" si="83"/>
        <v/>
      </c>
      <c r="Z392" s="95" t="str">
        <f t="shared" si="84"/>
        <v/>
      </c>
      <c r="AA392" s="95" t="str">
        <f t="shared" si="85"/>
        <v/>
      </c>
      <c r="AB392" s="95" t="str">
        <f t="shared" si="86"/>
        <v/>
      </c>
      <c r="AC392" s="95" t="str">
        <f>IFERROR(VLOOKUP($A392,SETA!$A$2:$BB$840,AC$13,FALSE),"")</f>
        <v/>
      </c>
      <c r="AD392" s="95" t="str">
        <f>IFERROR(VLOOKUP($A392,SETA!$A$2:$BB$840,AD$13,FALSE),"")</f>
        <v/>
      </c>
      <c r="AE392" s="95" t="str">
        <f>IFERROR(VLOOKUP($A392,SETA!$A$2:$BB$840,AE$13,FALSE),"")</f>
        <v/>
      </c>
      <c r="AF392" s="81" t="str">
        <f>IFERROR(VLOOKUP($A392,SETA!$A$2:$BB$840,AF$13,FALSE),"")</f>
        <v/>
      </c>
      <c r="AG392" s="81" t="str">
        <f>IFERROR(VLOOKUP($A392,SETA!$A$2:$BB$840,AG$13,FALSE),"")</f>
        <v/>
      </c>
      <c r="AH392" s="81" t="str">
        <f>IFERROR(VLOOKUP($A392,SETA!$A$2:$BB$840,AH$13,FALSE),"")</f>
        <v/>
      </c>
      <c r="AI392" s="81" t="str">
        <f>IFERROR(VLOOKUP($A392,SETA!$A$2:$BB$840,AI$13,FALSE),"")</f>
        <v/>
      </c>
      <c r="AJ392" s="81" t="str">
        <f>IFERROR(VLOOKUP($A392,SETA!$A$2:$BB$840,AJ$13,FALSE),"")</f>
        <v/>
      </c>
      <c r="AK392" s="81" t="str">
        <f>IFERROR(VLOOKUP($A392,SETA!$A$2:$BB$840,AK$13,FALSE),"")</f>
        <v/>
      </c>
      <c r="AL392" s="81" t="str">
        <f>IFERROR(VLOOKUP($A392,SETA!$A$2:$BB$840,AL$13,FALSE),"")</f>
        <v/>
      </c>
      <c r="AM392" s="81" t="str">
        <f>IFERROR(VLOOKUP($A392,SETA!$A$2:$BB$840,AM$13,FALSE),"")</f>
        <v/>
      </c>
      <c r="AN392" s="81" t="str">
        <f>IFERROR(VLOOKUP($A392,SETA!$A$2:$BB$840,AN$13,FALSE),"")</f>
        <v/>
      </c>
      <c r="AO392" s="81" t="str">
        <f>IFERROR(VLOOKUP($A392,SETA!$A$2:$BB$840,AO$13,FALSE),"")</f>
        <v/>
      </c>
      <c r="AP392" s="81" t="str">
        <f>IFERROR(VLOOKUP($A392,SETA!$A$2:$BB$840,AP$13,FALSE),"")</f>
        <v/>
      </c>
      <c r="AQ392" s="81" t="str">
        <f>IFERROR(VLOOKUP($A392,SETA!$A$2:$BB$840,AQ$13,FALSE),"")</f>
        <v/>
      </c>
      <c r="AR392" s="82" t="str">
        <f>IFERROR(VLOOKUP($A392,SETA!$A$2:$BB$840,AR$13,FALSE),"")</f>
        <v/>
      </c>
      <c r="AS392" s="81" t="str">
        <f>IFERROR(VLOOKUP($A392,SETA!$A$2:$BB$840,AS$13,FALSE),"")</f>
        <v/>
      </c>
    </row>
    <row r="393" spans="2:45" x14ac:dyDescent="0.25">
      <c r="B393" s="81" t="str">
        <f>IFERROR(VLOOKUP($A393,SETA!$A$2:$BB$840,B$13,FALSE),"")</f>
        <v/>
      </c>
      <c r="C393" s="81" t="str">
        <f>IFERROR(VLOOKUP($A393,SETA!$A$2:$BB$840,C$13,FALSE),"")</f>
        <v/>
      </c>
      <c r="D393" s="81" t="str">
        <f>IFERROR(VLOOKUP($A393,SETA!$A$2:$BB$840,D$13,FALSE),"")</f>
        <v/>
      </c>
      <c r="E393" s="131"/>
      <c r="F393" s="132"/>
      <c r="G393" s="132"/>
      <c r="H393" s="133"/>
      <c r="I393" s="133"/>
      <c r="J393" s="118"/>
      <c r="K393" s="121"/>
      <c r="L393" s="122"/>
      <c r="M393" s="122"/>
      <c r="N393" s="67"/>
      <c r="O393" s="67"/>
      <c r="P393" s="117"/>
      <c r="Q393" s="99" t="str">
        <f t="shared" si="87"/>
        <v/>
      </c>
      <c r="R393" s="100" t="str">
        <f t="shared" si="88"/>
        <v/>
      </c>
      <c r="S393" s="100" t="str">
        <f t="shared" si="89"/>
        <v/>
      </c>
      <c r="T393" s="100" t="str">
        <f t="shared" si="90"/>
        <v/>
      </c>
      <c r="U393" s="100" t="str">
        <f t="shared" si="91"/>
        <v/>
      </c>
      <c r="V393" s="101" t="str">
        <f t="shared" si="92"/>
        <v/>
      </c>
      <c r="W393" s="95" t="str">
        <f t="shared" si="81"/>
        <v/>
      </c>
      <c r="X393" s="95" t="str">
        <f t="shared" si="82"/>
        <v/>
      </c>
      <c r="Y393" s="95" t="str">
        <f t="shared" si="83"/>
        <v/>
      </c>
      <c r="Z393" s="95" t="str">
        <f t="shared" si="84"/>
        <v/>
      </c>
      <c r="AA393" s="95" t="str">
        <f t="shared" si="85"/>
        <v/>
      </c>
      <c r="AB393" s="95" t="str">
        <f t="shared" si="86"/>
        <v/>
      </c>
      <c r="AC393" s="95" t="str">
        <f>IFERROR(VLOOKUP($A393,SETA!$A$2:$BB$840,AC$13,FALSE),"")</f>
        <v/>
      </c>
      <c r="AD393" s="95" t="str">
        <f>IFERROR(VLOOKUP($A393,SETA!$A$2:$BB$840,AD$13,FALSE),"")</f>
        <v/>
      </c>
      <c r="AE393" s="95" t="str">
        <f>IFERROR(VLOOKUP($A393,SETA!$A$2:$BB$840,AE$13,FALSE),"")</f>
        <v/>
      </c>
      <c r="AF393" s="81" t="str">
        <f>IFERROR(VLOOKUP($A393,SETA!$A$2:$BB$840,AF$13,FALSE),"")</f>
        <v/>
      </c>
      <c r="AG393" s="81" t="str">
        <f>IFERROR(VLOOKUP($A393,SETA!$A$2:$BB$840,AG$13,FALSE),"")</f>
        <v/>
      </c>
      <c r="AH393" s="81" t="str">
        <f>IFERROR(VLOOKUP($A393,SETA!$A$2:$BB$840,AH$13,FALSE),"")</f>
        <v/>
      </c>
      <c r="AI393" s="81" t="str">
        <f>IFERROR(VLOOKUP($A393,SETA!$A$2:$BB$840,AI$13,FALSE),"")</f>
        <v/>
      </c>
      <c r="AJ393" s="81" t="str">
        <f>IFERROR(VLOOKUP($A393,SETA!$A$2:$BB$840,AJ$13,FALSE),"")</f>
        <v/>
      </c>
      <c r="AK393" s="81" t="str">
        <f>IFERROR(VLOOKUP($A393,SETA!$A$2:$BB$840,AK$13,FALSE),"")</f>
        <v/>
      </c>
      <c r="AL393" s="81" t="str">
        <f>IFERROR(VLOOKUP($A393,SETA!$A$2:$BB$840,AL$13,FALSE),"")</f>
        <v/>
      </c>
      <c r="AM393" s="81" t="str">
        <f>IFERROR(VLOOKUP($A393,SETA!$A$2:$BB$840,AM$13,FALSE),"")</f>
        <v/>
      </c>
      <c r="AN393" s="81" t="str">
        <f>IFERROR(VLOOKUP($A393,SETA!$A$2:$BB$840,AN$13,FALSE),"")</f>
        <v/>
      </c>
      <c r="AO393" s="81" t="str">
        <f>IFERROR(VLOOKUP($A393,SETA!$A$2:$BB$840,AO$13,FALSE),"")</f>
        <v/>
      </c>
      <c r="AP393" s="81" t="str">
        <f>IFERROR(VLOOKUP($A393,SETA!$A$2:$BB$840,AP$13,FALSE),"")</f>
        <v/>
      </c>
      <c r="AQ393" s="81" t="str">
        <f>IFERROR(VLOOKUP($A393,SETA!$A$2:$BB$840,AQ$13,FALSE),"")</f>
        <v/>
      </c>
      <c r="AR393" s="82" t="str">
        <f>IFERROR(VLOOKUP($A393,SETA!$A$2:$BB$840,AR$13,FALSE),"")</f>
        <v/>
      </c>
      <c r="AS393" s="81" t="str">
        <f>IFERROR(VLOOKUP($A393,SETA!$A$2:$BB$840,AS$13,FALSE),"")</f>
        <v/>
      </c>
    </row>
    <row r="394" spans="2:45" x14ac:dyDescent="0.25">
      <c r="B394" s="81" t="str">
        <f>IFERROR(VLOOKUP($A394,SETA!$A$2:$BB$840,B$13,FALSE),"")</f>
        <v/>
      </c>
      <c r="C394" s="81" t="str">
        <f>IFERROR(VLOOKUP($A394,SETA!$A$2:$BB$840,C$13,FALSE),"")</f>
        <v/>
      </c>
      <c r="D394" s="81" t="str">
        <f>IFERROR(VLOOKUP($A394,SETA!$A$2:$BB$840,D$13,FALSE),"")</f>
        <v/>
      </c>
      <c r="E394" s="131"/>
      <c r="F394" s="132"/>
      <c r="G394" s="132"/>
      <c r="H394" s="133"/>
      <c r="I394" s="133"/>
      <c r="J394" s="118"/>
      <c r="K394" s="121"/>
      <c r="L394" s="122"/>
      <c r="M394" s="122"/>
      <c r="N394" s="67"/>
      <c r="O394" s="67"/>
      <c r="P394" s="117"/>
      <c r="Q394" s="99" t="str">
        <f t="shared" si="87"/>
        <v/>
      </c>
      <c r="R394" s="100" t="str">
        <f t="shared" si="88"/>
        <v/>
      </c>
      <c r="S394" s="100" t="str">
        <f t="shared" si="89"/>
        <v/>
      </c>
      <c r="T394" s="100" t="str">
        <f t="shared" si="90"/>
        <v/>
      </c>
      <c r="U394" s="100" t="str">
        <f t="shared" si="91"/>
        <v/>
      </c>
      <c r="V394" s="101" t="str">
        <f t="shared" si="92"/>
        <v/>
      </c>
      <c r="W394" s="95" t="str">
        <f t="shared" si="81"/>
        <v/>
      </c>
      <c r="X394" s="95" t="str">
        <f t="shared" si="82"/>
        <v/>
      </c>
      <c r="Y394" s="95" t="str">
        <f t="shared" si="83"/>
        <v/>
      </c>
      <c r="Z394" s="95" t="str">
        <f t="shared" si="84"/>
        <v/>
      </c>
      <c r="AA394" s="95" t="str">
        <f t="shared" si="85"/>
        <v/>
      </c>
      <c r="AB394" s="95" t="str">
        <f t="shared" si="86"/>
        <v/>
      </c>
      <c r="AC394" s="95" t="str">
        <f>IFERROR(VLOOKUP($A394,SETA!$A$2:$BB$840,AC$13,FALSE),"")</f>
        <v/>
      </c>
      <c r="AD394" s="95" t="str">
        <f>IFERROR(VLOOKUP($A394,SETA!$A$2:$BB$840,AD$13,FALSE),"")</f>
        <v/>
      </c>
      <c r="AE394" s="95" t="str">
        <f>IFERROR(VLOOKUP($A394,SETA!$A$2:$BB$840,AE$13,FALSE),"")</f>
        <v/>
      </c>
      <c r="AF394" s="81" t="str">
        <f>IFERROR(VLOOKUP($A394,SETA!$A$2:$BB$840,AF$13,FALSE),"")</f>
        <v/>
      </c>
      <c r="AG394" s="81" t="str">
        <f>IFERROR(VLOOKUP($A394,SETA!$A$2:$BB$840,AG$13,FALSE),"")</f>
        <v/>
      </c>
      <c r="AH394" s="81" t="str">
        <f>IFERROR(VLOOKUP($A394,SETA!$A$2:$BB$840,AH$13,FALSE),"")</f>
        <v/>
      </c>
      <c r="AI394" s="81" t="str">
        <f>IFERROR(VLOOKUP($A394,SETA!$A$2:$BB$840,AI$13,FALSE),"")</f>
        <v/>
      </c>
      <c r="AJ394" s="81" t="str">
        <f>IFERROR(VLOOKUP($A394,SETA!$A$2:$BB$840,AJ$13,FALSE),"")</f>
        <v/>
      </c>
      <c r="AK394" s="81" t="str">
        <f>IFERROR(VLOOKUP($A394,SETA!$A$2:$BB$840,AK$13,FALSE),"")</f>
        <v/>
      </c>
      <c r="AL394" s="81" t="str">
        <f>IFERROR(VLOOKUP($A394,SETA!$A$2:$BB$840,AL$13,FALSE),"")</f>
        <v/>
      </c>
      <c r="AM394" s="81" t="str">
        <f>IFERROR(VLOOKUP($A394,SETA!$A$2:$BB$840,AM$13,FALSE),"")</f>
        <v/>
      </c>
      <c r="AN394" s="81" t="str">
        <f>IFERROR(VLOOKUP($A394,SETA!$A$2:$BB$840,AN$13,FALSE),"")</f>
        <v/>
      </c>
      <c r="AO394" s="81" t="str">
        <f>IFERROR(VLOOKUP($A394,SETA!$A$2:$BB$840,AO$13,FALSE),"")</f>
        <v/>
      </c>
      <c r="AP394" s="81" t="str">
        <f>IFERROR(VLOOKUP($A394,SETA!$A$2:$BB$840,AP$13,FALSE),"")</f>
        <v/>
      </c>
      <c r="AQ394" s="81" t="str">
        <f>IFERROR(VLOOKUP($A394,SETA!$A$2:$BB$840,AQ$13,FALSE),"")</f>
        <v/>
      </c>
      <c r="AR394" s="82" t="str">
        <f>IFERROR(VLOOKUP($A394,SETA!$A$2:$BB$840,AR$13,FALSE),"")</f>
        <v/>
      </c>
      <c r="AS394" s="81" t="str">
        <f>IFERROR(VLOOKUP($A394,SETA!$A$2:$BB$840,AS$13,FALSE),"")</f>
        <v/>
      </c>
    </row>
    <row r="395" spans="2:45" x14ac:dyDescent="0.25">
      <c r="B395" s="81" t="str">
        <f>IFERROR(VLOOKUP($A395,SETA!$A$2:$BB$840,B$13,FALSE),"")</f>
        <v/>
      </c>
      <c r="C395" s="81" t="str">
        <f>IFERROR(VLOOKUP($A395,SETA!$A$2:$BB$840,C$13,FALSE),"")</f>
        <v/>
      </c>
      <c r="D395" s="81" t="str">
        <f>IFERROR(VLOOKUP($A395,SETA!$A$2:$BB$840,D$13,FALSE),"")</f>
        <v/>
      </c>
      <c r="E395" s="131"/>
      <c r="F395" s="132"/>
      <c r="G395" s="132"/>
      <c r="H395" s="133"/>
      <c r="I395" s="133"/>
      <c r="J395" s="118"/>
      <c r="K395" s="121"/>
      <c r="L395" s="122"/>
      <c r="M395" s="122"/>
      <c r="N395" s="67"/>
      <c r="O395" s="67"/>
      <c r="P395" s="117"/>
      <c r="Q395" s="99" t="str">
        <f t="shared" si="87"/>
        <v/>
      </c>
      <c r="R395" s="100" t="str">
        <f t="shared" si="88"/>
        <v/>
      </c>
      <c r="S395" s="100" t="str">
        <f t="shared" si="89"/>
        <v/>
      </c>
      <c r="T395" s="100" t="str">
        <f t="shared" si="90"/>
        <v/>
      </c>
      <c r="U395" s="100" t="str">
        <f t="shared" si="91"/>
        <v/>
      </c>
      <c r="V395" s="101" t="str">
        <f t="shared" si="92"/>
        <v/>
      </c>
      <c r="W395" s="95" t="str">
        <f t="shared" si="81"/>
        <v/>
      </c>
      <c r="X395" s="95" t="str">
        <f t="shared" si="82"/>
        <v/>
      </c>
      <c r="Y395" s="95" t="str">
        <f t="shared" si="83"/>
        <v/>
      </c>
      <c r="Z395" s="95" t="str">
        <f t="shared" si="84"/>
        <v/>
      </c>
      <c r="AA395" s="95" t="str">
        <f t="shared" si="85"/>
        <v/>
      </c>
      <c r="AB395" s="95" t="str">
        <f t="shared" si="86"/>
        <v/>
      </c>
      <c r="AC395" s="95" t="str">
        <f>IFERROR(VLOOKUP($A395,SETA!$A$2:$BB$840,AC$13,FALSE),"")</f>
        <v/>
      </c>
      <c r="AD395" s="95" t="str">
        <f>IFERROR(VLOOKUP($A395,SETA!$A$2:$BB$840,AD$13,FALSE),"")</f>
        <v/>
      </c>
      <c r="AE395" s="95" t="str">
        <f>IFERROR(VLOOKUP($A395,SETA!$A$2:$BB$840,AE$13,FALSE),"")</f>
        <v/>
      </c>
      <c r="AF395" s="81" t="str">
        <f>IFERROR(VLOOKUP($A395,SETA!$A$2:$BB$840,AF$13,FALSE),"")</f>
        <v/>
      </c>
      <c r="AG395" s="81" t="str">
        <f>IFERROR(VLOOKUP($A395,SETA!$A$2:$BB$840,AG$13,FALSE),"")</f>
        <v/>
      </c>
      <c r="AH395" s="81" t="str">
        <f>IFERROR(VLOOKUP($A395,SETA!$A$2:$BB$840,AH$13,FALSE),"")</f>
        <v/>
      </c>
      <c r="AI395" s="81" t="str">
        <f>IFERROR(VLOOKUP($A395,SETA!$A$2:$BB$840,AI$13,FALSE),"")</f>
        <v/>
      </c>
      <c r="AJ395" s="81" t="str">
        <f>IFERROR(VLOOKUP($A395,SETA!$A$2:$BB$840,AJ$13,FALSE),"")</f>
        <v/>
      </c>
      <c r="AK395" s="81" t="str">
        <f>IFERROR(VLOOKUP($A395,SETA!$A$2:$BB$840,AK$13,FALSE),"")</f>
        <v/>
      </c>
      <c r="AL395" s="81" t="str">
        <f>IFERROR(VLOOKUP($A395,SETA!$A$2:$BB$840,AL$13,FALSE),"")</f>
        <v/>
      </c>
      <c r="AM395" s="81" t="str">
        <f>IFERROR(VLOOKUP($A395,SETA!$A$2:$BB$840,AM$13,FALSE),"")</f>
        <v/>
      </c>
      <c r="AN395" s="81" t="str">
        <f>IFERROR(VLOOKUP($A395,SETA!$A$2:$BB$840,AN$13,FALSE),"")</f>
        <v/>
      </c>
      <c r="AO395" s="81" t="str">
        <f>IFERROR(VLOOKUP($A395,SETA!$A$2:$BB$840,AO$13,FALSE),"")</f>
        <v/>
      </c>
      <c r="AP395" s="81" t="str">
        <f>IFERROR(VLOOKUP($A395,SETA!$A$2:$BB$840,AP$13,FALSE),"")</f>
        <v/>
      </c>
      <c r="AQ395" s="81" t="str">
        <f>IFERROR(VLOOKUP($A395,SETA!$A$2:$BB$840,AQ$13,FALSE),"")</f>
        <v/>
      </c>
      <c r="AR395" s="82" t="str">
        <f>IFERROR(VLOOKUP($A395,SETA!$A$2:$BB$840,AR$13,FALSE),"")</f>
        <v/>
      </c>
      <c r="AS395" s="81" t="str">
        <f>IFERROR(VLOOKUP($A395,SETA!$A$2:$BB$840,AS$13,FALSE),"")</f>
        <v/>
      </c>
    </row>
    <row r="396" spans="2:45" x14ac:dyDescent="0.25">
      <c r="B396" s="81" t="str">
        <f>IFERROR(VLOOKUP($A396,SETA!$A$2:$BB$840,B$13,FALSE),"")</f>
        <v/>
      </c>
      <c r="C396" s="81" t="str">
        <f>IFERROR(VLOOKUP($A396,SETA!$A$2:$BB$840,C$13,FALSE),"")</f>
        <v/>
      </c>
      <c r="D396" s="81" t="str">
        <f>IFERROR(VLOOKUP($A396,SETA!$A$2:$BB$840,D$13,FALSE),"")</f>
        <v/>
      </c>
      <c r="E396" s="131"/>
      <c r="F396" s="132"/>
      <c r="G396" s="132"/>
      <c r="H396" s="133"/>
      <c r="I396" s="133"/>
      <c r="J396" s="118"/>
      <c r="K396" s="121"/>
      <c r="L396" s="122"/>
      <c r="M396" s="122"/>
      <c r="N396" s="67"/>
      <c r="O396" s="67"/>
      <c r="P396" s="117"/>
      <c r="Q396" s="99" t="str">
        <f t="shared" si="87"/>
        <v/>
      </c>
      <c r="R396" s="100" t="str">
        <f t="shared" si="88"/>
        <v/>
      </c>
      <c r="S396" s="100" t="str">
        <f t="shared" si="89"/>
        <v/>
      </c>
      <c r="T396" s="100" t="str">
        <f t="shared" si="90"/>
        <v/>
      </c>
      <c r="U396" s="100" t="str">
        <f t="shared" si="91"/>
        <v/>
      </c>
      <c r="V396" s="101" t="str">
        <f t="shared" si="92"/>
        <v/>
      </c>
      <c r="W396" s="95" t="str">
        <f t="shared" si="81"/>
        <v/>
      </c>
      <c r="X396" s="95" t="str">
        <f t="shared" si="82"/>
        <v/>
      </c>
      <c r="Y396" s="95" t="str">
        <f t="shared" si="83"/>
        <v/>
      </c>
      <c r="Z396" s="95" t="str">
        <f t="shared" si="84"/>
        <v/>
      </c>
      <c r="AA396" s="95" t="str">
        <f t="shared" si="85"/>
        <v/>
      </c>
      <c r="AB396" s="95" t="str">
        <f t="shared" si="86"/>
        <v/>
      </c>
      <c r="AC396" s="95" t="str">
        <f>IFERROR(VLOOKUP($A396,SETA!$A$2:$BB$840,AC$13,FALSE),"")</f>
        <v/>
      </c>
      <c r="AD396" s="95" t="str">
        <f>IFERROR(VLOOKUP($A396,SETA!$A$2:$BB$840,AD$13,FALSE),"")</f>
        <v/>
      </c>
      <c r="AE396" s="95" t="str">
        <f>IFERROR(VLOOKUP($A396,SETA!$A$2:$BB$840,AE$13,FALSE),"")</f>
        <v/>
      </c>
      <c r="AF396" s="81" t="str">
        <f>IFERROR(VLOOKUP($A396,SETA!$A$2:$BB$840,AF$13,FALSE),"")</f>
        <v/>
      </c>
      <c r="AG396" s="81" t="str">
        <f>IFERROR(VLOOKUP($A396,SETA!$A$2:$BB$840,AG$13,FALSE),"")</f>
        <v/>
      </c>
      <c r="AH396" s="81" t="str">
        <f>IFERROR(VLOOKUP($A396,SETA!$A$2:$BB$840,AH$13,FALSE),"")</f>
        <v/>
      </c>
      <c r="AI396" s="81" t="str">
        <f>IFERROR(VLOOKUP($A396,SETA!$A$2:$BB$840,AI$13,FALSE),"")</f>
        <v/>
      </c>
      <c r="AJ396" s="81" t="str">
        <f>IFERROR(VLOOKUP($A396,SETA!$A$2:$BB$840,AJ$13,FALSE),"")</f>
        <v/>
      </c>
      <c r="AK396" s="81" t="str">
        <f>IFERROR(VLOOKUP($A396,SETA!$A$2:$BB$840,AK$13,FALSE),"")</f>
        <v/>
      </c>
      <c r="AL396" s="81" t="str">
        <f>IFERROR(VLOOKUP($A396,SETA!$A$2:$BB$840,AL$13,FALSE),"")</f>
        <v/>
      </c>
      <c r="AM396" s="81" t="str">
        <f>IFERROR(VLOOKUP($A396,SETA!$A$2:$BB$840,AM$13,FALSE),"")</f>
        <v/>
      </c>
      <c r="AN396" s="81" t="str">
        <f>IFERROR(VLOOKUP($A396,SETA!$A$2:$BB$840,AN$13,FALSE),"")</f>
        <v/>
      </c>
      <c r="AO396" s="81" t="str">
        <f>IFERROR(VLOOKUP($A396,SETA!$A$2:$BB$840,AO$13,FALSE),"")</f>
        <v/>
      </c>
      <c r="AP396" s="81" t="str">
        <f>IFERROR(VLOOKUP($A396,SETA!$A$2:$BB$840,AP$13,FALSE),"")</f>
        <v/>
      </c>
      <c r="AQ396" s="81" t="str">
        <f>IFERROR(VLOOKUP($A396,SETA!$A$2:$BB$840,AQ$13,FALSE),"")</f>
        <v/>
      </c>
      <c r="AR396" s="82" t="str">
        <f>IFERROR(VLOOKUP($A396,SETA!$A$2:$BB$840,AR$13,FALSE),"")</f>
        <v/>
      </c>
      <c r="AS396" s="81" t="str">
        <f>IFERROR(VLOOKUP($A396,SETA!$A$2:$BB$840,AS$13,FALSE),"")</f>
        <v/>
      </c>
    </row>
    <row r="397" spans="2:45" x14ac:dyDescent="0.25">
      <c r="B397" s="81" t="str">
        <f>IFERROR(VLOOKUP($A397,SETA!$A$2:$BB$840,B$13,FALSE),"")</f>
        <v/>
      </c>
      <c r="C397" s="81" t="str">
        <f>IFERROR(VLOOKUP($A397,SETA!$A$2:$BB$840,C$13,FALSE),"")</f>
        <v/>
      </c>
      <c r="D397" s="81" t="str">
        <f>IFERROR(VLOOKUP($A397,SETA!$A$2:$BB$840,D$13,FALSE),"")</f>
        <v/>
      </c>
      <c r="E397" s="131"/>
      <c r="F397" s="132"/>
      <c r="G397" s="132"/>
      <c r="H397" s="133"/>
      <c r="I397" s="133"/>
      <c r="J397" s="118"/>
      <c r="K397" s="121"/>
      <c r="L397" s="122"/>
      <c r="M397" s="122"/>
      <c r="N397" s="67"/>
      <c r="O397" s="67"/>
      <c r="P397" s="117"/>
      <c r="Q397" s="99" t="str">
        <f t="shared" si="87"/>
        <v/>
      </c>
      <c r="R397" s="100" t="str">
        <f t="shared" si="88"/>
        <v/>
      </c>
      <c r="S397" s="100" t="str">
        <f t="shared" si="89"/>
        <v/>
      </c>
      <c r="T397" s="100" t="str">
        <f t="shared" si="90"/>
        <v/>
      </c>
      <c r="U397" s="100" t="str">
        <f t="shared" si="91"/>
        <v/>
      </c>
      <c r="V397" s="101" t="str">
        <f t="shared" si="92"/>
        <v/>
      </c>
      <c r="W397" s="95" t="str">
        <f t="shared" si="81"/>
        <v/>
      </c>
      <c r="X397" s="95" t="str">
        <f t="shared" si="82"/>
        <v/>
      </c>
      <c r="Y397" s="95" t="str">
        <f t="shared" si="83"/>
        <v/>
      </c>
      <c r="Z397" s="95" t="str">
        <f t="shared" si="84"/>
        <v/>
      </c>
      <c r="AA397" s="95" t="str">
        <f t="shared" si="85"/>
        <v/>
      </c>
      <c r="AB397" s="95" t="str">
        <f t="shared" si="86"/>
        <v/>
      </c>
      <c r="AC397" s="95" t="str">
        <f>IFERROR(VLOOKUP($A397,SETA!$A$2:$BB$840,AC$13,FALSE),"")</f>
        <v/>
      </c>
      <c r="AD397" s="95" t="str">
        <f>IFERROR(VLOOKUP($A397,SETA!$A$2:$BB$840,AD$13,FALSE),"")</f>
        <v/>
      </c>
      <c r="AE397" s="95" t="str">
        <f>IFERROR(VLOOKUP($A397,SETA!$A$2:$BB$840,AE$13,FALSE),"")</f>
        <v/>
      </c>
      <c r="AF397" s="81" t="str">
        <f>IFERROR(VLOOKUP($A397,SETA!$A$2:$BB$840,AF$13,FALSE),"")</f>
        <v/>
      </c>
      <c r="AG397" s="81" t="str">
        <f>IFERROR(VLOOKUP($A397,SETA!$A$2:$BB$840,AG$13,FALSE),"")</f>
        <v/>
      </c>
      <c r="AH397" s="81" t="str">
        <f>IFERROR(VLOOKUP($A397,SETA!$A$2:$BB$840,AH$13,FALSE),"")</f>
        <v/>
      </c>
      <c r="AI397" s="81" t="str">
        <f>IFERROR(VLOOKUP($A397,SETA!$A$2:$BB$840,AI$13,FALSE),"")</f>
        <v/>
      </c>
      <c r="AJ397" s="81" t="str">
        <f>IFERROR(VLOOKUP($A397,SETA!$A$2:$BB$840,AJ$13,FALSE),"")</f>
        <v/>
      </c>
      <c r="AK397" s="81" t="str">
        <f>IFERROR(VLOOKUP($A397,SETA!$A$2:$BB$840,AK$13,FALSE),"")</f>
        <v/>
      </c>
      <c r="AL397" s="81" t="str">
        <f>IFERROR(VLOOKUP($A397,SETA!$A$2:$BB$840,AL$13,FALSE),"")</f>
        <v/>
      </c>
      <c r="AM397" s="81" t="str">
        <f>IFERROR(VLOOKUP($A397,SETA!$A$2:$BB$840,AM$13,FALSE),"")</f>
        <v/>
      </c>
      <c r="AN397" s="81" t="str">
        <f>IFERROR(VLOOKUP($A397,SETA!$A$2:$BB$840,AN$13,FALSE),"")</f>
        <v/>
      </c>
      <c r="AO397" s="81" t="str">
        <f>IFERROR(VLOOKUP($A397,SETA!$A$2:$BB$840,AO$13,FALSE),"")</f>
        <v/>
      </c>
      <c r="AP397" s="81" t="str">
        <f>IFERROR(VLOOKUP($A397,SETA!$A$2:$BB$840,AP$13,FALSE),"")</f>
        <v/>
      </c>
      <c r="AQ397" s="81" t="str">
        <f>IFERROR(VLOOKUP($A397,SETA!$A$2:$BB$840,AQ$13,FALSE),"")</f>
        <v/>
      </c>
      <c r="AR397" s="82" t="str">
        <f>IFERROR(VLOOKUP($A397,SETA!$A$2:$BB$840,AR$13,FALSE),"")</f>
        <v/>
      </c>
      <c r="AS397" s="81" t="str">
        <f>IFERROR(VLOOKUP($A397,SETA!$A$2:$BB$840,AS$13,FALSE),"")</f>
        <v/>
      </c>
    </row>
    <row r="398" spans="2:45" x14ac:dyDescent="0.25">
      <c r="B398" s="81" t="str">
        <f>IFERROR(VLOOKUP($A398,SETA!$A$2:$BB$840,B$13,FALSE),"")</f>
        <v/>
      </c>
      <c r="C398" s="81" t="str">
        <f>IFERROR(VLOOKUP($A398,SETA!$A$2:$BB$840,C$13,FALSE),"")</f>
        <v/>
      </c>
      <c r="D398" s="81" t="str">
        <f>IFERROR(VLOOKUP($A398,SETA!$A$2:$BB$840,D$13,FALSE),"")</f>
        <v/>
      </c>
      <c r="E398" s="131"/>
      <c r="F398" s="132"/>
      <c r="G398" s="132"/>
      <c r="H398" s="133"/>
      <c r="I398" s="133"/>
      <c r="J398" s="118"/>
      <c r="K398" s="121"/>
      <c r="L398" s="122"/>
      <c r="M398" s="122"/>
      <c r="N398" s="67"/>
      <c r="O398" s="67"/>
      <c r="P398" s="117"/>
      <c r="Q398" s="99" t="str">
        <f t="shared" si="87"/>
        <v/>
      </c>
      <c r="R398" s="100" t="str">
        <f t="shared" si="88"/>
        <v/>
      </c>
      <c r="S398" s="100" t="str">
        <f t="shared" si="89"/>
        <v/>
      </c>
      <c r="T398" s="100" t="str">
        <f t="shared" si="90"/>
        <v/>
      </c>
      <c r="U398" s="100" t="str">
        <f t="shared" si="91"/>
        <v/>
      </c>
      <c r="V398" s="101" t="str">
        <f t="shared" si="92"/>
        <v/>
      </c>
      <c r="W398" s="95" t="str">
        <f t="shared" si="81"/>
        <v/>
      </c>
      <c r="X398" s="95" t="str">
        <f t="shared" si="82"/>
        <v/>
      </c>
      <c r="Y398" s="95" t="str">
        <f t="shared" si="83"/>
        <v/>
      </c>
      <c r="Z398" s="95" t="str">
        <f t="shared" si="84"/>
        <v/>
      </c>
      <c r="AA398" s="95" t="str">
        <f t="shared" si="85"/>
        <v/>
      </c>
      <c r="AB398" s="95" t="str">
        <f t="shared" si="86"/>
        <v/>
      </c>
      <c r="AC398" s="95" t="str">
        <f>IFERROR(VLOOKUP($A398,SETA!$A$2:$BB$840,AC$13,FALSE),"")</f>
        <v/>
      </c>
      <c r="AD398" s="95" t="str">
        <f>IFERROR(VLOOKUP($A398,SETA!$A$2:$BB$840,AD$13,FALSE),"")</f>
        <v/>
      </c>
      <c r="AE398" s="95" t="str">
        <f>IFERROR(VLOOKUP($A398,SETA!$A$2:$BB$840,AE$13,FALSE),"")</f>
        <v/>
      </c>
      <c r="AF398" s="81" t="str">
        <f>IFERROR(VLOOKUP($A398,SETA!$A$2:$BB$840,AF$13,FALSE),"")</f>
        <v/>
      </c>
      <c r="AG398" s="81" t="str">
        <f>IFERROR(VLOOKUP($A398,SETA!$A$2:$BB$840,AG$13,FALSE),"")</f>
        <v/>
      </c>
      <c r="AH398" s="81" t="str">
        <f>IFERROR(VLOOKUP($A398,SETA!$A$2:$BB$840,AH$13,FALSE),"")</f>
        <v/>
      </c>
      <c r="AI398" s="81" t="str">
        <f>IFERROR(VLOOKUP($A398,SETA!$A$2:$BB$840,AI$13,FALSE),"")</f>
        <v/>
      </c>
      <c r="AJ398" s="81" t="str">
        <f>IFERROR(VLOOKUP($A398,SETA!$A$2:$BB$840,AJ$13,FALSE),"")</f>
        <v/>
      </c>
      <c r="AK398" s="81" t="str">
        <f>IFERROR(VLOOKUP($A398,SETA!$A$2:$BB$840,AK$13,FALSE),"")</f>
        <v/>
      </c>
      <c r="AL398" s="81" t="str">
        <f>IFERROR(VLOOKUP($A398,SETA!$A$2:$BB$840,AL$13,FALSE),"")</f>
        <v/>
      </c>
      <c r="AM398" s="81" t="str">
        <f>IFERROR(VLOOKUP($A398,SETA!$A$2:$BB$840,AM$13,FALSE),"")</f>
        <v/>
      </c>
      <c r="AN398" s="81" t="str">
        <f>IFERROR(VLOOKUP($A398,SETA!$A$2:$BB$840,AN$13,FALSE),"")</f>
        <v/>
      </c>
      <c r="AO398" s="81" t="str">
        <f>IFERROR(VLOOKUP($A398,SETA!$A$2:$BB$840,AO$13,FALSE),"")</f>
        <v/>
      </c>
      <c r="AP398" s="81" t="str">
        <f>IFERROR(VLOOKUP($A398,SETA!$A$2:$BB$840,AP$13,FALSE),"")</f>
        <v/>
      </c>
      <c r="AQ398" s="81" t="str">
        <f>IFERROR(VLOOKUP($A398,SETA!$A$2:$BB$840,AQ$13,FALSE),"")</f>
        <v/>
      </c>
      <c r="AR398" s="82" t="str">
        <f>IFERROR(VLOOKUP($A398,SETA!$A$2:$BB$840,AR$13,FALSE),"")</f>
        <v/>
      </c>
      <c r="AS398" s="81" t="str">
        <f>IFERROR(VLOOKUP($A398,SETA!$A$2:$BB$840,AS$13,FALSE),"")</f>
        <v/>
      </c>
    </row>
    <row r="399" spans="2:45" x14ac:dyDescent="0.25">
      <c r="B399" s="81" t="str">
        <f>IFERROR(VLOOKUP($A399,SETA!$A$2:$BB$840,B$13,FALSE),"")</f>
        <v/>
      </c>
      <c r="C399" s="81" t="str">
        <f>IFERROR(VLOOKUP($A399,SETA!$A$2:$BB$840,C$13,FALSE),"")</f>
        <v/>
      </c>
      <c r="D399" s="81" t="str">
        <f>IFERROR(VLOOKUP($A399,SETA!$A$2:$BB$840,D$13,FALSE),"")</f>
        <v/>
      </c>
      <c r="E399" s="131"/>
      <c r="F399" s="132"/>
      <c r="G399" s="132"/>
      <c r="H399" s="133"/>
      <c r="I399" s="133"/>
      <c r="J399" s="118"/>
      <c r="K399" s="121"/>
      <c r="L399" s="122"/>
      <c r="M399" s="122"/>
      <c r="N399" s="67"/>
      <c r="O399" s="67"/>
      <c r="P399" s="117"/>
      <c r="Q399" s="99" t="str">
        <f t="shared" si="87"/>
        <v/>
      </c>
      <c r="R399" s="100" t="str">
        <f t="shared" si="88"/>
        <v/>
      </c>
      <c r="S399" s="100" t="str">
        <f t="shared" si="89"/>
        <v/>
      </c>
      <c r="T399" s="100" t="str">
        <f t="shared" si="90"/>
        <v/>
      </c>
      <c r="U399" s="100" t="str">
        <f t="shared" si="91"/>
        <v/>
      </c>
      <c r="V399" s="101" t="str">
        <f t="shared" si="92"/>
        <v/>
      </c>
      <c r="W399" s="95" t="str">
        <f t="shared" ref="W399:W404" si="93">IFERROR(AI399+E399,"")</f>
        <v/>
      </c>
      <c r="X399" s="95" t="str">
        <f t="shared" ref="X399:X404" si="94">IFERROR(AJ399+F399,"")</f>
        <v/>
      </c>
      <c r="Y399" s="95" t="str">
        <f t="shared" ref="Y399:Y404" si="95">IFERROR(AK399+G399,"")</f>
        <v/>
      </c>
      <c r="Z399" s="95" t="str">
        <f t="shared" ref="Z399:Z404" si="96">IFERROR(AO399+H399,"")</f>
        <v/>
      </c>
      <c r="AA399" s="95" t="str">
        <f t="shared" ref="AA399:AA404" si="97">IFERROR(AP399+I399,"")</f>
        <v/>
      </c>
      <c r="AB399" s="95" t="str">
        <f t="shared" ref="AB399:AB404" si="98">IFERROR(AQ399+J399,"")</f>
        <v/>
      </c>
      <c r="AC399" s="95" t="str">
        <f>IFERROR(VLOOKUP($A399,SETA!$A$2:$BB$840,AC$13,FALSE),"")</f>
        <v/>
      </c>
      <c r="AD399" s="95" t="str">
        <f>IFERROR(VLOOKUP($A399,SETA!$A$2:$BB$840,AD$13,FALSE),"")</f>
        <v/>
      </c>
      <c r="AE399" s="95" t="str">
        <f>IFERROR(VLOOKUP($A399,SETA!$A$2:$BB$840,AE$13,FALSE),"")</f>
        <v/>
      </c>
      <c r="AF399" s="81" t="str">
        <f>IFERROR(VLOOKUP($A399,SETA!$A$2:$BB$840,AF$13,FALSE),"")</f>
        <v/>
      </c>
      <c r="AG399" s="81" t="str">
        <f>IFERROR(VLOOKUP($A399,SETA!$A$2:$BB$840,AG$13,FALSE),"")</f>
        <v/>
      </c>
      <c r="AH399" s="81" t="str">
        <f>IFERROR(VLOOKUP($A399,SETA!$A$2:$BB$840,AH$13,FALSE),"")</f>
        <v/>
      </c>
      <c r="AI399" s="81" t="str">
        <f>IFERROR(VLOOKUP($A399,SETA!$A$2:$BB$840,AI$13,FALSE),"")</f>
        <v/>
      </c>
      <c r="AJ399" s="81" t="str">
        <f>IFERROR(VLOOKUP($A399,SETA!$A$2:$BB$840,AJ$13,FALSE),"")</f>
        <v/>
      </c>
      <c r="AK399" s="81" t="str">
        <f>IFERROR(VLOOKUP($A399,SETA!$A$2:$BB$840,AK$13,FALSE),"")</f>
        <v/>
      </c>
      <c r="AL399" s="81" t="str">
        <f>IFERROR(VLOOKUP($A399,SETA!$A$2:$BB$840,AL$13,FALSE),"")</f>
        <v/>
      </c>
      <c r="AM399" s="81" t="str">
        <f>IFERROR(VLOOKUP($A399,SETA!$A$2:$BB$840,AM$13,FALSE),"")</f>
        <v/>
      </c>
      <c r="AN399" s="81" t="str">
        <f>IFERROR(VLOOKUP($A399,SETA!$A$2:$BB$840,AN$13,FALSE),"")</f>
        <v/>
      </c>
      <c r="AO399" s="81" t="str">
        <f>IFERROR(VLOOKUP($A399,SETA!$A$2:$BB$840,AO$13,FALSE),"")</f>
        <v/>
      </c>
      <c r="AP399" s="81" t="str">
        <f>IFERROR(VLOOKUP($A399,SETA!$A$2:$BB$840,AP$13,FALSE),"")</f>
        <v/>
      </c>
      <c r="AQ399" s="81" t="str">
        <f>IFERROR(VLOOKUP($A399,SETA!$A$2:$BB$840,AQ$13,FALSE),"")</f>
        <v/>
      </c>
      <c r="AR399" s="82" t="str">
        <f>IFERROR(VLOOKUP($A399,SETA!$A$2:$BB$840,AR$13,FALSE),"")</f>
        <v/>
      </c>
      <c r="AS399" s="81" t="str">
        <f>IFERROR(VLOOKUP($A399,SETA!$A$2:$BB$840,AS$13,FALSE),"")</f>
        <v/>
      </c>
    </row>
    <row r="400" spans="2:45" x14ac:dyDescent="0.25">
      <c r="B400" s="81" t="str">
        <f>IFERROR(VLOOKUP($A400,SETA!$A$2:$BB$840,B$13,FALSE),"")</f>
        <v/>
      </c>
      <c r="C400" s="81" t="str">
        <f>IFERROR(VLOOKUP($A400,SETA!$A$2:$BB$840,C$13,FALSE),"")</f>
        <v/>
      </c>
      <c r="D400" s="81" t="str">
        <f>IFERROR(VLOOKUP($A400,SETA!$A$2:$BB$840,D$13,FALSE),"")</f>
        <v/>
      </c>
      <c r="E400" s="131"/>
      <c r="F400" s="132"/>
      <c r="G400" s="132"/>
      <c r="H400" s="133"/>
      <c r="I400" s="133"/>
      <c r="J400" s="118"/>
      <c r="K400" s="121"/>
      <c r="L400" s="122"/>
      <c r="M400" s="122"/>
      <c r="N400" s="67"/>
      <c r="O400" s="67"/>
      <c r="P400" s="117"/>
      <c r="Q400" s="99" t="str">
        <f t="shared" si="87"/>
        <v/>
      </c>
      <c r="R400" s="100" t="str">
        <f t="shared" si="88"/>
        <v/>
      </c>
      <c r="S400" s="100" t="str">
        <f t="shared" si="89"/>
        <v/>
      </c>
      <c r="T400" s="100" t="str">
        <f t="shared" si="90"/>
        <v/>
      </c>
      <c r="U400" s="100" t="str">
        <f t="shared" si="91"/>
        <v/>
      </c>
      <c r="V400" s="101" t="str">
        <f t="shared" si="92"/>
        <v/>
      </c>
      <c r="W400" s="95" t="str">
        <f t="shared" si="93"/>
        <v/>
      </c>
      <c r="X400" s="95" t="str">
        <f t="shared" si="94"/>
        <v/>
      </c>
      <c r="Y400" s="95" t="str">
        <f t="shared" si="95"/>
        <v/>
      </c>
      <c r="Z400" s="95" t="str">
        <f t="shared" si="96"/>
        <v/>
      </c>
      <c r="AA400" s="95" t="str">
        <f t="shared" si="97"/>
        <v/>
      </c>
      <c r="AB400" s="95" t="str">
        <f t="shared" si="98"/>
        <v/>
      </c>
      <c r="AC400" s="95" t="str">
        <f>IFERROR(VLOOKUP($A400,SETA!$A$2:$BB$840,AC$13,FALSE),"")</f>
        <v/>
      </c>
      <c r="AD400" s="95" t="str">
        <f>IFERROR(VLOOKUP($A400,SETA!$A$2:$BB$840,AD$13,FALSE),"")</f>
        <v/>
      </c>
      <c r="AE400" s="95" t="str">
        <f>IFERROR(VLOOKUP($A400,SETA!$A$2:$BB$840,AE$13,FALSE),"")</f>
        <v/>
      </c>
      <c r="AF400" s="81" t="str">
        <f>IFERROR(VLOOKUP($A400,SETA!$A$2:$BB$840,AF$13,FALSE),"")</f>
        <v/>
      </c>
      <c r="AG400" s="81" t="str">
        <f>IFERROR(VLOOKUP($A400,SETA!$A$2:$BB$840,AG$13,FALSE),"")</f>
        <v/>
      </c>
      <c r="AH400" s="81" t="str">
        <f>IFERROR(VLOOKUP($A400,SETA!$A$2:$BB$840,AH$13,FALSE),"")</f>
        <v/>
      </c>
      <c r="AI400" s="81" t="str">
        <f>IFERROR(VLOOKUP($A400,SETA!$A$2:$BB$840,AI$13,FALSE),"")</f>
        <v/>
      </c>
      <c r="AJ400" s="81" t="str">
        <f>IFERROR(VLOOKUP($A400,SETA!$A$2:$BB$840,AJ$13,FALSE),"")</f>
        <v/>
      </c>
      <c r="AK400" s="81" t="str">
        <f>IFERROR(VLOOKUP($A400,SETA!$A$2:$BB$840,AK$13,FALSE),"")</f>
        <v/>
      </c>
      <c r="AL400" s="81" t="str">
        <f>IFERROR(VLOOKUP($A400,SETA!$A$2:$BB$840,AL$13,FALSE),"")</f>
        <v/>
      </c>
      <c r="AM400" s="81" t="str">
        <f>IFERROR(VLOOKUP($A400,SETA!$A$2:$BB$840,AM$13,FALSE),"")</f>
        <v/>
      </c>
      <c r="AN400" s="81" t="str">
        <f>IFERROR(VLOOKUP($A400,SETA!$A$2:$BB$840,AN$13,FALSE),"")</f>
        <v/>
      </c>
      <c r="AO400" s="81" t="str">
        <f>IFERROR(VLOOKUP($A400,SETA!$A$2:$BB$840,AO$13,FALSE),"")</f>
        <v/>
      </c>
      <c r="AP400" s="81" t="str">
        <f>IFERROR(VLOOKUP($A400,SETA!$A$2:$BB$840,AP$13,FALSE),"")</f>
        <v/>
      </c>
      <c r="AQ400" s="81" t="str">
        <f>IFERROR(VLOOKUP($A400,SETA!$A$2:$BB$840,AQ$13,FALSE),"")</f>
        <v/>
      </c>
      <c r="AR400" s="82" t="str">
        <f>IFERROR(VLOOKUP($A400,SETA!$A$2:$BB$840,AR$13,FALSE),"")</f>
        <v/>
      </c>
      <c r="AS400" s="81" t="str">
        <f>IFERROR(VLOOKUP($A400,SETA!$A$2:$BB$840,AS$13,FALSE),"")</f>
        <v/>
      </c>
    </row>
    <row r="401" spans="2:45" x14ac:dyDescent="0.25">
      <c r="B401" s="81" t="str">
        <f>IFERROR(VLOOKUP($A401,SETA!$A$2:$BB$840,B$13,FALSE),"")</f>
        <v/>
      </c>
      <c r="C401" s="81" t="str">
        <f>IFERROR(VLOOKUP($A401,SETA!$A$2:$BB$840,C$13,FALSE),"")</f>
        <v/>
      </c>
      <c r="D401" s="81" t="str">
        <f>IFERROR(VLOOKUP($A401,SETA!$A$2:$BB$840,D$13,FALSE),"")</f>
        <v/>
      </c>
      <c r="E401" s="131"/>
      <c r="F401" s="132"/>
      <c r="G401" s="132"/>
      <c r="H401" s="133"/>
      <c r="I401" s="133"/>
      <c r="J401" s="118"/>
      <c r="K401" s="121"/>
      <c r="L401" s="122"/>
      <c r="M401" s="122"/>
      <c r="N401" s="67"/>
      <c r="O401" s="67"/>
      <c r="P401" s="117"/>
      <c r="Q401" s="99" t="str">
        <f t="shared" ref="Q401:S404" si="99">IFERROR(IF($C401="Resuelta",0,AC401-(AI401+E401)),"")</f>
        <v/>
      </c>
      <c r="R401" s="100" t="str">
        <f t="shared" si="99"/>
        <v/>
      </c>
      <c r="S401" s="100" t="str">
        <f t="shared" si="99"/>
        <v/>
      </c>
      <c r="T401" s="100" t="str">
        <f t="shared" ref="T401:V404" si="100">IFERROR(IF($C401="Resuelta",0,AL401-(AO401+H401)),"")</f>
        <v/>
      </c>
      <c r="U401" s="100" t="str">
        <f t="shared" si="100"/>
        <v/>
      </c>
      <c r="V401" s="101" t="str">
        <f t="shared" si="100"/>
        <v/>
      </c>
      <c r="W401" s="95" t="str">
        <f t="shared" si="93"/>
        <v/>
      </c>
      <c r="X401" s="95" t="str">
        <f t="shared" si="94"/>
        <v/>
      </c>
      <c r="Y401" s="95" t="str">
        <f t="shared" si="95"/>
        <v/>
      </c>
      <c r="Z401" s="95" t="str">
        <f t="shared" si="96"/>
        <v/>
      </c>
      <c r="AA401" s="95" t="str">
        <f t="shared" si="97"/>
        <v/>
      </c>
      <c r="AB401" s="95" t="str">
        <f t="shared" si="98"/>
        <v/>
      </c>
      <c r="AC401" s="95" t="str">
        <f>IFERROR(VLOOKUP($A401,SETA!$A$2:$BB$840,AC$13,FALSE),"")</f>
        <v/>
      </c>
      <c r="AD401" s="95" t="str">
        <f>IFERROR(VLOOKUP($A401,SETA!$A$2:$BB$840,AD$13,FALSE),"")</f>
        <v/>
      </c>
      <c r="AE401" s="95" t="str">
        <f>IFERROR(VLOOKUP($A401,SETA!$A$2:$BB$840,AE$13,FALSE),"")</f>
        <v/>
      </c>
      <c r="AF401" s="81" t="str">
        <f>IFERROR(VLOOKUP($A401,SETA!$A$2:$BB$840,AF$13,FALSE),"")</f>
        <v/>
      </c>
      <c r="AG401" s="81" t="str">
        <f>IFERROR(VLOOKUP($A401,SETA!$A$2:$BB$840,AG$13,FALSE),"")</f>
        <v/>
      </c>
      <c r="AH401" s="81" t="str">
        <f>IFERROR(VLOOKUP($A401,SETA!$A$2:$BB$840,AH$13,FALSE),"")</f>
        <v/>
      </c>
      <c r="AI401" s="81" t="str">
        <f>IFERROR(VLOOKUP($A401,SETA!$A$2:$BB$840,AI$13,FALSE),"")</f>
        <v/>
      </c>
      <c r="AJ401" s="81" t="str">
        <f>IFERROR(VLOOKUP($A401,SETA!$A$2:$BB$840,AJ$13,FALSE),"")</f>
        <v/>
      </c>
      <c r="AK401" s="81" t="str">
        <f>IFERROR(VLOOKUP($A401,SETA!$A$2:$BB$840,AK$13,FALSE),"")</f>
        <v/>
      </c>
      <c r="AL401" s="81" t="str">
        <f>IFERROR(VLOOKUP($A401,SETA!$A$2:$BB$840,AL$13,FALSE),"")</f>
        <v/>
      </c>
      <c r="AM401" s="81" t="str">
        <f>IFERROR(VLOOKUP($A401,SETA!$A$2:$BB$840,AM$13,FALSE),"")</f>
        <v/>
      </c>
      <c r="AN401" s="81" t="str">
        <f>IFERROR(VLOOKUP($A401,SETA!$A$2:$BB$840,AN$13,FALSE),"")</f>
        <v/>
      </c>
      <c r="AO401" s="81" t="str">
        <f>IFERROR(VLOOKUP($A401,SETA!$A$2:$BB$840,AO$13,FALSE),"")</f>
        <v/>
      </c>
      <c r="AP401" s="81" t="str">
        <f>IFERROR(VLOOKUP($A401,SETA!$A$2:$BB$840,AP$13,FALSE),"")</f>
        <v/>
      </c>
      <c r="AQ401" s="81" t="str">
        <f>IFERROR(VLOOKUP($A401,SETA!$A$2:$BB$840,AQ$13,FALSE),"")</f>
        <v/>
      </c>
      <c r="AR401" s="82" t="str">
        <f>IFERROR(VLOOKUP($A401,SETA!$A$2:$BB$840,AR$13,FALSE),"")</f>
        <v/>
      </c>
      <c r="AS401" s="81" t="str">
        <f>IFERROR(VLOOKUP($A401,SETA!$A$2:$BB$840,AS$13,FALSE),"")</f>
        <v/>
      </c>
    </row>
    <row r="402" spans="2:45" x14ac:dyDescent="0.25">
      <c r="B402" s="81" t="str">
        <f>IFERROR(VLOOKUP($A402,SETA!$A$2:$BB$840,B$13,FALSE),"")</f>
        <v/>
      </c>
      <c r="C402" s="81" t="str">
        <f>IFERROR(VLOOKUP($A402,SETA!$A$2:$BB$840,C$13,FALSE),"")</f>
        <v/>
      </c>
      <c r="D402" s="81" t="str">
        <f>IFERROR(VLOOKUP($A402,SETA!$A$2:$BB$840,D$13,FALSE),"")</f>
        <v/>
      </c>
      <c r="E402" s="131"/>
      <c r="F402" s="132"/>
      <c r="G402" s="132"/>
      <c r="H402" s="133"/>
      <c r="I402" s="133"/>
      <c r="J402" s="118"/>
      <c r="K402" s="121"/>
      <c r="L402" s="122"/>
      <c r="M402" s="122"/>
      <c r="N402" s="67"/>
      <c r="O402" s="67"/>
      <c r="P402" s="117"/>
      <c r="Q402" s="99" t="str">
        <f t="shared" si="99"/>
        <v/>
      </c>
      <c r="R402" s="100" t="str">
        <f t="shared" si="99"/>
        <v/>
      </c>
      <c r="S402" s="100" t="str">
        <f t="shared" si="99"/>
        <v/>
      </c>
      <c r="T402" s="100" t="str">
        <f t="shared" si="100"/>
        <v/>
      </c>
      <c r="U402" s="100" t="str">
        <f t="shared" si="100"/>
        <v/>
      </c>
      <c r="V402" s="101" t="str">
        <f t="shared" si="100"/>
        <v/>
      </c>
      <c r="W402" s="95" t="str">
        <f t="shared" si="93"/>
        <v/>
      </c>
      <c r="X402" s="95" t="str">
        <f t="shared" si="94"/>
        <v/>
      </c>
      <c r="Y402" s="95" t="str">
        <f t="shared" si="95"/>
        <v/>
      </c>
      <c r="Z402" s="95" t="str">
        <f t="shared" si="96"/>
        <v/>
      </c>
      <c r="AA402" s="95" t="str">
        <f t="shared" si="97"/>
        <v/>
      </c>
      <c r="AB402" s="95" t="str">
        <f t="shared" si="98"/>
        <v/>
      </c>
      <c r="AC402" s="95" t="str">
        <f>IFERROR(VLOOKUP($A402,SETA!$A$2:$BB$840,AC$13,FALSE),"")</f>
        <v/>
      </c>
      <c r="AD402" s="95" t="str">
        <f>IFERROR(VLOOKUP($A402,SETA!$A$2:$BB$840,AD$13,FALSE),"")</f>
        <v/>
      </c>
      <c r="AE402" s="95" t="str">
        <f>IFERROR(VLOOKUP($A402,SETA!$A$2:$BB$840,AE$13,FALSE),"")</f>
        <v/>
      </c>
      <c r="AF402" s="81" t="str">
        <f>IFERROR(VLOOKUP($A402,SETA!$A$2:$BB$840,AF$13,FALSE),"")</f>
        <v/>
      </c>
      <c r="AG402" s="81" t="str">
        <f>IFERROR(VLOOKUP($A402,SETA!$A$2:$BB$840,AG$13,FALSE),"")</f>
        <v/>
      </c>
      <c r="AH402" s="81" t="str">
        <f>IFERROR(VLOOKUP($A402,SETA!$A$2:$BB$840,AH$13,FALSE),"")</f>
        <v/>
      </c>
      <c r="AI402" s="81" t="str">
        <f>IFERROR(VLOOKUP($A402,SETA!$A$2:$BB$840,AI$13,FALSE),"")</f>
        <v/>
      </c>
      <c r="AJ402" s="81" t="str">
        <f>IFERROR(VLOOKUP($A402,SETA!$A$2:$BB$840,AJ$13,FALSE),"")</f>
        <v/>
      </c>
      <c r="AK402" s="81" t="str">
        <f>IFERROR(VLOOKUP($A402,SETA!$A$2:$BB$840,AK$13,FALSE),"")</f>
        <v/>
      </c>
      <c r="AL402" s="81" t="str">
        <f>IFERROR(VLOOKUP($A402,SETA!$A$2:$BB$840,AL$13,FALSE),"")</f>
        <v/>
      </c>
      <c r="AM402" s="81" t="str">
        <f>IFERROR(VLOOKUP($A402,SETA!$A$2:$BB$840,AM$13,FALSE),"")</f>
        <v/>
      </c>
      <c r="AN402" s="81" t="str">
        <f>IFERROR(VLOOKUP($A402,SETA!$A$2:$BB$840,AN$13,FALSE),"")</f>
        <v/>
      </c>
      <c r="AO402" s="81" t="str">
        <f>IFERROR(VLOOKUP($A402,SETA!$A$2:$BB$840,AO$13,FALSE),"")</f>
        <v/>
      </c>
      <c r="AP402" s="81" t="str">
        <f>IFERROR(VLOOKUP($A402,SETA!$A$2:$BB$840,AP$13,FALSE),"")</f>
        <v/>
      </c>
      <c r="AQ402" s="81" t="str">
        <f>IFERROR(VLOOKUP($A402,SETA!$A$2:$BB$840,AQ$13,FALSE),"")</f>
        <v/>
      </c>
      <c r="AR402" s="82" t="str">
        <f>IFERROR(VLOOKUP($A402,SETA!$A$2:$BB$840,AR$13,FALSE),"")</f>
        <v/>
      </c>
      <c r="AS402" s="81" t="str">
        <f>IFERROR(VLOOKUP($A402,SETA!$A$2:$BB$840,AS$13,FALSE),"")</f>
        <v/>
      </c>
    </row>
    <row r="403" spans="2:45" x14ac:dyDescent="0.25">
      <c r="B403" s="81" t="str">
        <f>IFERROR(VLOOKUP($A403,SETA!$A$2:$BB$840,B$13,FALSE),"")</f>
        <v/>
      </c>
      <c r="C403" s="81" t="str">
        <f>IFERROR(VLOOKUP($A403,SETA!$A$2:$BB$840,C$13,FALSE),"")</f>
        <v/>
      </c>
      <c r="D403" s="81" t="str">
        <f>IFERROR(VLOOKUP($A403,SETA!$A$2:$BB$840,D$13,FALSE),"")</f>
        <v/>
      </c>
      <c r="E403" s="131"/>
      <c r="F403" s="132"/>
      <c r="G403" s="132"/>
      <c r="H403" s="133"/>
      <c r="I403" s="133"/>
      <c r="J403" s="118"/>
      <c r="K403" s="121"/>
      <c r="L403" s="122"/>
      <c r="M403" s="122"/>
      <c r="N403" s="67"/>
      <c r="O403" s="67"/>
      <c r="P403" s="117"/>
      <c r="Q403" s="99" t="str">
        <f t="shared" si="99"/>
        <v/>
      </c>
      <c r="R403" s="100" t="str">
        <f t="shared" si="99"/>
        <v/>
      </c>
      <c r="S403" s="100" t="str">
        <f t="shared" si="99"/>
        <v/>
      </c>
      <c r="T403" s="100" t="str">
        <f t="shared" si="100"/>
        <v/>
      </c>
      <c r="U403" s="100" t="str">
        <f t="shared" si="100"/>
        <v/>
      </c>
      <c r="V403" s="101" t="str">
        <f t="shared" si="100"/>
        <v/>
      </c>
      <c r="W403" s="95" t="str">
        <f t="shared" si="93"/>
        <v/>
      </c>
      <c r="X403" s="95" t="str">
        <f t="shared" si="94"/>
        <v/>
      </c>
      <c r="Y403" s="95" t="str">
        <f t="shared" si="95"/>
        <v/>
      </c>
      <c r="Z403" s="95" t="str">
        <f t="shared" si="96"/>
        <v/>
      </c>
      <c r="AA403" s="95" t="str">
        <f t="shared" si="97"/>
        <v/>
      </c>
      <c r="AB403" s="95" t="str">
        <f t="shared" si="98"/>
        <v/>
      </c>
      <c r="AC403" s="95" t="str">
        <f>IFERROR(VLOOKUP($A403,SETA!$A$2:$BB$840,AC$13,FALSE),"")</f>
        <v/>
      </c>
      <c r="AD403" s="95" t="str">
        <f>IFERROR(VLOOKUP($A403,SETA!$A$2:$BB$840,AD$13,FALSE),"")</f>
        <v/>
      </c>
      <c r="AE403" s="95" t="str">
        <f>IFERROR(VLOOKUP($A403,SETA!$A$2:$BB$840,AE$13,FALSE),"")</f>
        <v/>
      </c>
      <c r="AF403" s="81" t="str">
        <f>IFERROR(VLOOKUP($A403,SETA!$A$2:$BB$840,AF$13,FALSE),"")</f>
        <v/>
      </c>
      <c r="AG403" s="81" t="str">
        <f>IFERROR(VLOOKUP($A403,SETA!$A$2:$BB$840,AG$13,FALSE),"")</f>
        <v/>
      </c>
      <c r="AH403" s="81" t="str">
        <f>IFERROR(VLOOKUP($A403,SETA!$A$2:$BB$840,AH$13,FALSE),"")</f>
        <v/>
      </c>
      <c r="AI403" s="81" t="str">
        <f>IFERROR(VLOOKUP($A403,SETA!$A$2:$BB$840,AI$13,FALSE),"")</f>
        <v/>
      </c>
      <c r="AJ403" s="81" t="str">
        <f>IFERROR(VLOOKUP($A403,SETA!$A$2:$BB$840,AJ$13,FALSE),"")</f>
        <v/>
      </c>
      <c r="AK403" s="81" t="str">
        <f>IFERROR(VLOOKUP($A403,SETA!$A$2:$BB$840,AK$13,FALSE),"")</f>
        <v/>
      </c>
      <c r="AL403" s="81" t="str">
        <f>IFERROR(VLOOKUP($A403,SETA!$A$2:$BB$840,AL$13,FALSE),"")</f>
        <v/>
      </c>
      <c r="AM403" s="81" t="str">
        <f>IFERROR(VLOOKUP($A403,SETA!$A$2:$BB$840,AM$13,FALSE),"")</f>
        <v/>
      </c>
      <c r="AN403" s="81" t="str">
        <f>IFERROR(VLOOKUP($A403,SETA!$A$2:$BB$840,AN$13,FALSE),"")</f>
        <v/>
      </c>
      <c r="AO403" s="81" t="str">
        <f>IFERROR(VLOOKUP($A403,SETA!$A$2:$BB$840,AO$13,FALSE),"")</f>
        <v/>
      </c>
      <c r="AP403" s="81" t="str">
        <f>IFERROR(VLOOKUP($A403,SETA!$A$2:$BB$840,AP$13,FALSE),"")</f>
        <v/>
      </c>
      <c r="AQ403" s="81" t="str">
        <f>IFERROR(VLOOKUP($A403,SETA!$A$2:$BB$840,AQ$13,FALSE),"")</f>
        <v/>
      </c>
      <c r="AR403" s="82" t="str">
        <f>IFERROR(VLOOKUP($A403,SETA!$A$2:$BB$840,AR$13,FALSE),"")</f>
        <v/>
      </c>
      <c r="AS403" s="81" t="str">
        <f>IFERROR(VLOOKUP($A403,SETA!$A$2:$BB$840,AS$13,FALSE),"")</f>
        <v/>
      </c>
    </row>
    <row r="404" spans="2:45" x14ac:dyDescent="0.25">
      <c r="B404" s="81" t="str">
        <f>IFERROR(VLOOKUP($A404,SETA!$A$2:$BB$840,B$13,FALSE),"")</f>
        <v/>
      </c>
      <c r="C404" s="81" t="str">
        <f>IFERROR(VLOOKUP($A404,SETA!$A$2:$BB$840,C$13,FALSE),"")</f>
        <v/>
      </c>
      <c r="D404" s="81" t="str">
        <f>IFERROR(VLOOKUP($A404,SETA!$A$2:$BB$840,D$13,FALSE),"")</f>
        <v/>
      </c>
      <c r="E404" s="134"/>
      <c r="F404" s="135"/>
      <c r="G404" s="135"/>
      <c r="H404" s="136"/>
      <c r="I404" s="136"/>
      <c r="J404" s="137"/>
      <c r="K404" s="123"/>
      <c r="L404" s="124"/>
      <c r="M404" s="124"/>
      <c r="N404" s="62"/>
      <c r="O404" s="62"/>
      <c r="P404" s="63"/>
      <c r="Q404" s="99" t="str">
        <f t="shared" si="99"/>
        <v/>
      </c>
      <c r="R404" s="100" t="str">
        <f t="shared" si="99"/>
        <v/>
      </c>
      <c r="S404" s="100" t="str">
        <f t="shared" si="99"/>
        <v/>
      </c>
      <c r="T404" s="100" t="str">
        <f t="shared" si="100"/>
        <v/>
      </c>
      <c r="U404" s="100" t="str">
        <f t="shared" si="100"/>
        <v/>
      </c>
      <c r="V404" s="101" t="str">
        <f t="shared" si="100"/>
        <v/>
      </c>
      <c r="W404" s="95" t="str">
        <f t="shared" si="93"/>
        <v/>
      </c>
      <c r="X404" s="95" t="str">
        <f t="shared" si="94"/>
        <v/>
      </c>
      <c r="Y404" s="95" t="str">
        <f t="shared" si="95"/>
        <v/>
      </c>
      <c r="Z404" s="95" t="str">
        <f t="shared" si="96"/>
        <v/>
      </c>
      <c r="AA404" s="95" t="str">
        <f t="shared" si="97"/>
        <v/>
      </c>
      <c r="AB404" s="95" t="str">
        <f t="shared" si="98"/>
        <v/>
      </c>
      <c r="AC404" s="95" t="str">
        <f>IFERROR(VLOOKUP($A404,SETA!$A$2:$BB$840,AC$13,FALSE),"")</f>
        <v/>
      </c>
      <c r="AD404" s="95" t="str">
        <f>IFERROR(VLOOKUP($A404,SETA!$A$2:$BB$840,AD$13,FALSE),"")</f>
        <v/>
      </c>
      <c r="AE404" s="95" t="str">
        <f>IFERROR(VLOOKUP($A404,SETA!$A$2:$BB$840,AE$13,FALSE),"")</f>
        <v/>
      </c>
      <c r="AF404" s="81" t="str">
        <f>IFERROR(VLOOKUP($A404,SETA!$A$2:$BB$840,AF$13,FALSE),"")</f>
        <v/>
      </c>
      <c r="AG404" s="81" t="str">
        <f>IFERROR(VLOOKUP($A404,SETA!$A$2:$BB$840,AG$13,FALSE),"")</f>
        <v/>
      </c>
      <c r="AH404" s="81" t="str">
        <f>IFERROR(VLOOKUP($A404,SETA!$A$2:$BB$840,AH$13,FALSE),"")</f>
        <v/>
      </c>
      <c r="AI404" s="81" t="str">
        <f>IFERROR(VLOOKUP($A404,SETA!$A$2:$BB$840,AI$13,FALSE),"")</f>
        <v/>
      </c>
      <c r="AJ404" s="81" t="str">
        <f>IFERROR(VLOOKUP($A404,SETA!$A$2:$BB$840,AJ$13,FALSE),"")</f>
        <v/>
      </c>
      <c r="AK404" s="81" t="str">
        <f>IFERROR(VLOOKUP($A404,SETA!$A$2:$BB$840,AK$13,FALSE),"")</f>
        <v/>
      </c>
      <c r="AL404" s="81" t="str">
        <f>IFERROR(VLOOKUP($A404,SETA!$A$2:$BB$840,AL$13,FALSE),"")</f>
        <v/>
      </c>
      <c r="AM404" s="81" t="str">
        <f>IFERROR(VLOOKUP($A404,SETA!$A$2:$BB$840,AM$13,FALSE),"")</f>
        <v/>
      </c>
      <c r="AN404" s="81" t="str">
        <f>IFERROR(VLOOKUP($A404,SETA!$A$2:$BB$840,AN$13,FALSE),"")</f>
        <v/>
      </c>
      <c r="AO404" s="81" t="str">
        <f>IFERROR(VLOOKUP($A404,SETA!$A$2:$BB$840,AO$13,FALSE),"")</f>
        <v/>
      </c>
      <c r="AP404" s="81" t="str">
        <f>IFERROR(VLOOKUP($A404,SETA!$A$2:$BB$840,AP$13,FALSE),"")</f>
        <v/>
      </c>
      <c r="AQ404" s="81" t="str">
        <f>IFERROR(VLOOKUP($A404,SETA!$A$2:$BB$840,AQ$13,FALSE),"")</f>
        <v/>
      </c>
      <c r="AR404" s="82" t="str">
        <f>IFERROR(VLOOKUP($A404,SETA!$A$2:$BB$840,AR$13,FALSE),"")</f>
        <v/>
      </c>
      <c r="AS404" s="81" t="str">
        <f>IFERROR(VLOOKUP($A404,SETA!$A$2:$BB$840,AS$13,FALSE),"")</f>
        <v/>
      </c>
    </row>
    <row r="405" spans="2:45" x14ac:dyDescent="0.25">
      <c r="B405" t="str">
        <f>IFERROR(VLOOKUP($A405,SETA!$A$2:$BB$840,B$13,FALSE),"")</f>
        <v/>
      </c>
      <c r="C405" t="str">
        <f>IFERROR(VLOOKUP($A405,SETA!$A$2:$BB$840,C$13,FALSE),"")</f>
        <v/>
      </c>
      <c r="D405" t="str">
        <f>IFERROR(VLOOKUP($A405,SETA!$A$2:$BB$840,D$13,FALSE),"")</f>
        <v/>
      </c>
      <c r="AC405" t="str">
        <f>IFERROR(VLOOKUP($A405,SETA!$A$2:$BB$840,AC$13,FALSE),"")</f>
        <v/>
      </c>
      <c r="AD405" t="str">
        <f>IFERROR(VLOOKUP($A405,SETA!$A$2:$BB$840,AD$13,FALSE),"")</f>
        <v/>
      </c>
      <c r="AE405" t="str">
        <f>IFERROR(VLOOKUP($A405,SETA!$A$2:$BB$840,AE$13,FALSE),"")</f>
        <v/>
      </c>
      <c r="AF405" t="str">
        <f>IFERROR(VLOOKUP($A405,SETA!$A$2:$BB$840,AF$13,FALSE),"")</f>
        <v/>
      </c>
      <c r="AG405" t="str">
        <f>IFERROR(VLOOKUP($A405,SETA!$A$2:$BB$840,AG$13,FALSE),"")</f>
        <v/>
      </c>
      <c r="AH405" t="str">
        <f>IFERROR(VLOOKUP($A405,SETA!$A$2:$BB$840,AH$13,FALSE),"")</f>
        <v/>
      </c>
      <c r="AI405" t="str">
        <f>IFERROR(VLOOKUP($A405,SETA!$A$2:$BB$840,AI$13,FALSE),"")</f>
        <v/>
      </c>
      <c r="AJ405" t="str">
        <f>IFERROR(VLOOKUP($A405,SETA!$A$2:$BB$840,AJ$13,FALSE),"")</f>
        <v/>
      </c>
      <c r="AK405" t="str">
        <f>IFERROR(VLOOKUP($A405,SETA!$A$2:$BB$840,AK$13,FALSE),"")</f>
        <v/>
      </c>
      <c r="AL405" t="str">
        <f>IFERROR(VLOOKUP($A405,SETA!$A$2:$BB$840,AL$13,FALSE),"")</f>
        <v/>
      </c>
      <c r="AM405" t="str">
        <f>IFERROR(VLOOKUP($A405,SETA!$A$2:$BB$840,AM$13,FALSE),"")</f>
        <v/>
      </c>
      <c r="AN405" t="str">
        <f>IFERROR(VLOOKUP($A405,SETA!$A$2:$BB$840,AN$13,FALSE),"")</f>
        <v/>
      </c>
      <c r="AO405" t="str">
        <f>IFERROR(VLOOKUP($A405,SETA!$A$2:$BB$840,AO$13,FALSE),"")</f>
        <v/>
      </c>
      <c r="AP405" t="str">
        <f>IFERROR(VLOOKUP($A405,SETA!$A$2:$BB$840,AP$13,FALSE),"")</f>
        <v/>
      </c>
      <c r="AQ405" t="str">
        <f>IFERROR(VLOOKUP($A405,SETA!$A$2:$BB$840,AQ$13,FALSE),"")</f>
        <v/>
      </c>
      <c r="AR405" s="80" t="str">
        <f>IFERROR(VLOOKUP($A405,SETA!$A$2:$BB$840,AR$13,FALSE),"")</f>
        <v/>
      </c>
      <c r="AS405" t="str">
        <f>IFERROR(VLOOKUP($A405,SETA!$A$2:$BB$840,AS$13,FALSE),"")</f>
        <v/>
      </c>
    </row>
    <row r="406" spans="2:45" x14ac:dyDescent="0.25">
      <c r="B406" t="str">
        <f>IFERROR(VLOOKUP($A406,SETA!$A$2:$BB$840,B$13,FALSE),"")</f>
        <v/>
      </c>
      <c r="C406" t="str">
        <f>IFERROR(VLOOKUP($A406,SETA!$A$2:$BB$840,C$13,FALSE),"")</f>
        <v/>
      </c>
      <c r="D406" t="str">
        <f>IFERROR(VLOOKUP($A406,SETA!$A$2:$BB$840,D$13,FALSE),"")</f>
        <v/>
      </c>
      <c r="AC406" t="str">
        <f>IFERROR(VLOOKUP($A406,SETA!$A$2:$BB$840,AC$13,FALSE),"")</f>
        <v/>
      </c>
      <c r="AD406" t="str">
        <f>IFERROR(VLOOKUP($A406,SETA!$A$2:$BB$840,AD$13,FALSE),"")</f>
        <v/>
      </c>
      <c r="AE406" t="str">
        <f>IFERROR(VLOOKUP($A406,SETA!$A$2:$BB$840,AE$13,FALSE),"")</f>
        <v/>
      </c>
      <c r="AF406" t="str">
        <f>IFERROR(VLOOKUP($A406,SETA!$A$2:$BB$840,AF$13,FALSE),"")</f>
        <v/>
      </c>
      <c r="AG406" t="str">
        <f>IFERROR(VLOOKUP($A406,SETA!$A$2:$BB$840,AG$13,FALSE),"")</f>
        <v/>
      </c>
      <c r="AH406" t="str">
        <f>IFERROR(VLOOKUP($A406,SETA!$A$2:$BB$840,AH$13,FALSE),"")</f>
        <v/>
      </c>
      <c r="AI406" t="str">
        <f>IFERROR(VLOOKUP($A406,SETA!$A$2:$BB$840,AI$13,FALSE),"")</f>
        <v/>
      </c>
      <c r="AJ406" t="str">
        <f>IFERROR(VLOOKUP($A406,SETA!$A$2:$BB$840,AJ$13,FALSE),"")</f>
        <v/>
      </c>
      <c r="AK406" t="str">
        <f>IFERROR(VLOOKUP($A406,SETA!$A$2:$BB$840,AK$13,FALSE),"")</f>
        <v/>
      </c>
      <c r="AL406" t="str">
        <f>IFERROR(VLOOKUP($A406,SETA!$A$2:$BB$840,AL$13,FALSE),"")</f>
        <v/>
      </c>
      <c r="AM406" t="str">
        <f>IFERROR(VLOOKUP($A406,SETA!$A$2:$BB$840,AM$13,FALSE),"")</f>
        <v/>
      </c>
      <c r="AN406" t="str">
        <f>IFERROR(VLOOKUP($A406,SETA!$A$2:$BB$840,AN$13,FALSE),"")</f>
        <v/>
      </c>
      <c r="AO406" t="str">
        <f>IFERROR(VLOOKUP($A406,SETA!$A$2:$BB$840,AO$13,FALSE),"")</f>
        <v/>
      </c>
      <c r="AP406" t="str">
        <f>IFERROR(VLOOKUP($A406,SETA!$A$2:$BB$840,AP$13,FALSE),"")</f>
        <v/>
      </c>
      <c r="AQ406" t="str">
        <f>IFERROR(VLOOKUP($A406,SETA!$A$2:$BB$840,AQ$13,FALSE),"")</f>
        <v/>
      </c>
      <c r="AR406" s="80" t="str">
        <f>IFERROR(VLOOKUP($A406,SETA!$A$2:$BB$840,AR$13,FALSE),"")</f>
        <v/>
      </c>
      <c r="AS406" t="str">
        <f>IFERROR(VLOOKUP($A406,SETA!$A$2:$BB$840,AS$13,FALSE),"")</f>
        <v/>
      </c>
    </row>
    <row r="407" spans="2:45" x14ac:dyDescent="0.25">
      <c r="B407" t="str">
        <f>IFERROR(VLOOKUP($A407,SETA!$A$2:$BB$840,B$13,FALSE),"")</f>
        <v/>
      </c>
      <c r="C407" t="str">
        <f>IFERROR(VLOOKUP($A407,SETA!$A$2:$BB$840,C$13,FALSE),"")</f>
        <v/>
      </c>
      <c r="D407" t="str">
        <f>IFERROR(VLOOKUP($A407,SETA!$A$2:$BB$840,D$13,FALSE),"")</f>
        <v/>
      </c>
      <c r="AC407" t="str">
        <f>IFERROR(VLOOKUP($A407,SETA!$A$2:$BB$840,AC$13,FALSE),"")</f>
        <v/>
      </c>
      <c r="AD407" t="str">
        <f>IFERROR(VLOOKUP($A407,SETA!$A$2:$BB$840,AD$13,FALSE),"")</f>
        <v/>
      </c>
      <c r="AE407" t="str">
        <f>IFERROR(VLOOKUP($A407,SETA!$A$2:$BB$840,AE$13,FALSE),"")</f>
        <v/>
      </c>
      <c r="AF407" t="str">
        <f>IFERROR(VLOOKUP($A407,SETA!$A$2:$BB$840,AF$13,FALSE),"")</f>
        <v/>
      </c>
      <c r="AG407" t="str">
        <f>IFERROR(VLOOKUP($A407,SETA!$A$2:$BB$840,AG$13,FALSE),"")</f>
        <v/>
      </c>
      <c r="AH407" t="str">
        <f>IFERROR(VLOOKUP($A407,SETA!$A$2:$BB$840,AH$13,FALSE),"")</f>
        <v/>
      </c>
      <c r="AI407" t="str">
        <f>IFERROR(VLOOKUP($A407,SETA!$A$2:$BB$840,AI$13,FALSE),"")</f>
        <v/>
      </c>
      <c r="AJ407" t="str">
        <f>IFERROR(VLOOKUP($A407,SETA!$A$2:$BB$840,AJ$13,FALSE),"")</f>
        <v/>
      </c>
      <c r="AK407" t="str">
        <f>IFERROR(VLOOKUP($A407,SETA!$A$2:$BB$840,AK$13,FALSE),"")</f>
        <v/>
      </c>
      <c r="AL407" t="str">
        <f>IFERROR(VLOOKUP($A407,SETA!$A$2:$BB$840,AL$13,FALSE),"")</f>
        <v/>
      </c>
      <c r="AM407" t="str">
        <f>IFERROR(VLOOKUP($A407,SETA!$A$2:$BB$840,AM$13,FALSE),"")</f>
        <v/>
      </c>
      <c r="AN407" t="str">
        <f>IFERROR(VLOOKUP($A407,SETA!$A$2:$BB$840,AN$13,FALSE),"")</f>
        <v/>
      </c>
      <c r="AO407" t="str">
        <f>IFERROR(VLOOKUP($A407,SETA!$A$2:$BB$840,AO$13,FALSE),"")</f>
        <v/>
      </c>
      <c r="AP407" t="str">
        <f>IFERROR(VLOOKUP($A407,SETA!$A$2:$BB$840,AP$13,FALSE),"")</f>
        <v/>
      </c>
      <c r="AQ407" t="str">
        <f>IFERROR(VLOOKUP($A407,SETA!$A$2:$BB$840,AQ$13,FALSE),"")</f>
        <v/>
      </c>
      <c r="AR407" s="80" t="str">
        <f>IFERROR(VLOOKUP($A407,SETA!$A$2:$BB$840,AR$13,FALSE),"")</f>
        <v/>
      </c>
      <c r="AS407" t="str">
        <f>IFERROR(VLOOKUP($A407,SETA!$A$2:$BB$840,AS$13,FALSE),"")</f>
        <v/>
      </c>
    </row>
    <row r="408" spans="2:45" x14ac:dyDescent="0.25">
      <c r="B408" t="str">
        <f>IFERROR(VLOOKUP($A408,SETA!$A$2:$BB$840,B$13,FALSE),"")</f>
        <v/>
      </c>
      <c r="C408" t="str">
        <f>IFERROR(VLOOKUP($A408,SETA!$A$2:$BB$840,C$13,FALSE),"")</f>
        <v/>
      </c>
      <c r="D408" t="str">
        <f>IFERROR(VLOOKUP($A408,SETA!$A$2:$BB$840,D$13,FALSE),"")</f>
        <v/>
      </c>
      <c r="AC408" t="str">
        <f>IFERROR(VLOOKUP($A408,SETA!$A$2:$BB$840,AC$13,FALSE),"")</f>
        <v/>
      </c>
      <c r="AD408" t="str">
        <f>IFERROR(VLOOKUP($A408,SETA!$A$2:$BB$840,AD$13,FALSE),"")</f>
        <v/>
      </c>
      <c r="AE408" t="str">
        <f>IFERROR(VLOOKUP($A408,SETA!$A$2:$BB$840,AE$13,FALSE),"")</f>
        <v/>
      </c>
      <c r="AF408" t="str">
        <f>IFERROR(VLOOKUP($A408,SETA!$A$2:$BB$840,AF$13,FALSE),"")</f>
        <v/>
      </c>
      <c r="AG408" t="str">
        <f>IFERROR(VLOOKUP($A408,SETA!$A$2:$BB$840,AG$13,FALSE),"")</f>
        <v/>
      </c>
      <c r="AH408" t="str">
        <f>IFERROR(VLOOKUP($A408,SETA!$A$2:$BB$840,AH$13,FALSE),"")</f>
        <v/>
      </c>
      <c r="AI408" t="str">
        <f>IFERROR(VLOOKUP($A408,SETA!$A$2:$BB$840,AI$13,FALSE),"")</f>
        <v/>
      </c>
      <c r="AJ408" t="str">
        <f>IFERROR(VLOOKUP($A408,SETA!$A$2:$BB$840,AJ$13,FALSE),"")</f>
        <v/>
      </c>
      <c r="AK408" t="str">
        <f>IFERROR(VLOOKUP($A408,SETA!$A$2:$BB$840,AK$13,FALSE),"")</f>
        <v/>
      </c>
      <c r="AL408" t="str">
        <f>IFERROR(VLOOKUP($A408,SETA!$A$2:$BB$840,AL$13,FALSE),"")</f>
        <v/>
      </c>
      <c r="AM408" t="str">
        <f>IFERROR(VLOOKUP($A408,SETA!$A$2:$BB$840,AM$13,FALSE),"")</f>
        <v/>
      </c>
      <c r="AN408" t="str">
        <f>IFERROR(VLOOKUP($A408,SETA!$A$2:$BB$840,AN$13,FALSE),"")</f>
        <v/>
      </c>
      <c r="AO408" t="str">
        <f>IFERROR(VLOOKUP($A408,SETA!$A$2:$BB$840,AO$13,FALSE),"")</f>
        <v/>
      </c>
      <c r="AP408" t="str">
        <f>IFERROR(VLOOKUP($A408,SETA!$A$2:$BB$840,AP$13,FALSE),"")</f>
        <v/>
      </c>
      <c r="AQ408" t="str">
        <f>IFERROR(VLOOKUP($A408,SETA!$A$2:$BB$840,AQ$13,FALSE),"")</f>
        <v/>
      </c>
      <c r="AR408" s="80" t="str">
        <f>IFERROR(VLOOKUP($A408,SETA!$A$2:$BB$840,AR$13,FALSE),"")</f>
        <v/>
      </c>
      <c r="AS408" t="str">
        <f>IFERROR(VLOOKUP($A408,SETA!$A$2:$BB$840,AS$13,FALSE),"")</f>
        <v/>
      </c>
    </row>
    <row r="409" spans="2:45" x14ac:dyDescent="0.25">
      <c r="B409" t="str">
        <f>IFERROR(VLOOKUP($A409,SETA!$A$2:$BB$840,B$13,FALSE),"")</f>
        <v/>
      </c>
      <c r="C409" t="str">
        <f>IFERROR(VLOOKUP($A409,SETA!$A$2:$BB$840,C$13,FALSE),"")</f>
        <v/>
      </c>
      <c r="D409" t="str">
        <f>IFERROR(VLOOKUP($A409,SETA!$A$2:$BB$840,D$13,FALSE),"")</f>
        <v/>
      </c>
      <c r="AC409" t="str">
        <f>IFERROR(VLOOKUP($A409,SETA!$A$2:$BB$840,AC$13,FALSE),"")</f>
        <v/>
      </c>
      <c r="AD409" t="str">
        <f>IFERROR(VLOOKUP($A409,SETA!$A$2:$BB$840,AD$13,FALSE),"")</f>
        <v/>
      </c>
      <c r="AE409" t="str">
        <f>IFERROR(VLOOKUP($A409,SETA!$A$2:$BB$840,AE$13,FALSE),"")</f>
        <v/>
      </c>
      <c r="AF409" t="str">
        <f>IFERROR(VLOOKUP($A409,SETA!$A$2:$BB$840,AF$13,FALSE),"")</f>
        <v/>
      </c>
      <c r="AG409" t="str">
        <f>IFERROR(VLOOKUP($A409,SETA!$A$2:$BB$840,AG$13,FALSE),"")</f>
        <v/>
      </c>
      <c r="AH409" t="str">
        <f>IFERROR(VLOOKUP($A409,SETA!$A$2:$BB$840,AH$13,FALSE),"")</f>
        <v/>
      </c>
      <c r="AI409" t="str">
        <f>IFERROR(VLOOKUP($A409,SETA!$A$2:$BB$840,AI$13,FALSE),"")</f>
        <v/>
      </c>
      <c r="AJ409" t="str">
        <f>IFERROR(VLOOKUP($A409,SETA!$A$2:$BB$840,AJ$13,FALSE),"")</f>
        <v/>
      </c>
      <c r="AK409" t="str">
        <f>IFERROR(VLOOKUP($A409,SETA!$A$2:$BB$840,AK$13,FALSE),"")</f>
        <v/>
      </c>
      <c r="AL409" t="str">
        <f>IFERROR(VLOOKUP($A409,SETA!$A$2:$BB$840,AL$13,FALSE),"")</f>
        <v/>
      </c>
      <c r="AM409" t="str">
        <f>IFERROR(VLOOKUP($A409,SETA!$A$2:$BB$840,AM$13,FALSE),"")</f>
        <v/>
      </c>
      <c r="AN409" t="str">
        <f>IFERROR(VLOOKUP($A409,SETA!$A$2:$BB$840,AN$13,FALSE),"")</f>
        <v/>
      </c>
      <c r="AO409" t="str">
        <f>IFERROR(VLOOKUP($A409,SETA!$A$2:$BB$840,AO$13,FALSE),"")</f>
        <v/>
      </c>
      <c r="AP409" t="str">
        <f>IFERROR(VLOOKUP($A409,SETA!$A$2:$BB$840,AP$13,FALSE),"")</f>
        <v/>
      </c>
      <c r="AQ409" t="str">
        <f>IFERROR(VLOOKUP($A409,SETA!$A$2:$BB$840,AQ$13,FALSE),"")</f>
        <v/>
      </c>
      <c r="AR409" s="80" t="str">
        <f>IFERROR(VLOOKUP($A409,SETA!$A$2:$BB$840,AR$13,FALSE),"")</f>
        <v/>
      </c>
      <c r="AS409" t="str">
        <f>IFERROR(VLOOKUP($A409,SETA!$A$2:$BB$840,AS$13,FALSE),"")</f>
        <v/>
      </c>
    </row>
    <row r="410" spans="2:45" x14ac:dyDescent="0.25">
      <c r="B410" t="str">
        <f>IFERROR(VLOOKUP($A410,SETA!$A$2:$BB$840,B$13,FALSE),"")</f>
        <v/>
      </c>
      <c r="C410" t="str">
        <f>IFERROR(VLOOKUP($A410,SETA!$A$2:$BB$840,C$13,FALSE),"")</f>
        <v/>
      </c>
      <c r="D410" t="str">
        <f>IFERROR(VLOOKUP($A410,SETA!$A$2:$BB$840,D$13,FALSE),"")</f>
        <v/>
      </c>
      <c r="AC410" t="str">
        <f>IFERROR(VLOOKUP($A410,SETA!$A$2:$BB$840,AC$13,FALSE),"")</f>
        <v/>
      </c>
      <c r="AD410" t="str">
        <f>IFERROR(VLOOKUP($A410,SETA!$A$2:$BB$840,AD$13,FALSE),"")</f>
        <v/>
      </c>
      <c r="AE410" t="str">
        <f>IFERROR(VLOOKUP($A410,SETA!$A$2:$BB$840,AE$13,FALSE),"")</f>
        <v/>
      </c>
      <c r="AF410" t="str">
        <f>IFERROR(VLOOKUP($A410,SETA!$A$2:$BB$840,AF$13,FALSE),"")</f>
        <v/>
      </c>
      <c r="AG410" t="str">
        <f>IFERROR(VLOOKUP($A410,SETA!$A$2:$BB$840,AG$13,FALSE),"")</f>
        <v/>
      </c>
      <c r="AH410" t="str">
        <f>IFERROR(VLOOKUP($A410,SETA!$A$2:$BB$840,AH$13,FALSE),"")</f>
        <v/>
      </c>
      <c r="AI410" t="str">
        <f>IFERROR(VLOOKUP($A410,SETA!$A$2:$BB$840,AI$13,FALSE),"")</f>
        <v/>
      </c>
      <c r="AJ410" t="str">
        <f>IFERROR(VLOOKUP($A410,SETA!$A$2:$BB$840,AJ$13,FALSE),"")</f>
        <v/>
      </c>
      <c r="AK410" t="str">
        <f>IFERROR(VLOOKUP($A410,SETA!$A$2:$BB$840,AK$13,FALSE),"")</f>
        <v/>
      </c>
      <c r="AL410" t="str">
        <f>IFERROR(VLOOKUP($A410,SETA!$A$2:$BB$840,AL$13,FALSE),"")</f>
        <v/>
      </c>
      <c r="AM410" t="str">
        <f>IFERROR(VLOOKUP($A410,SETA!$A$2:$BB$840,AM$13,FALSE),"")</f>
        <v/>
      </c>
      <c r="AN410" t="str">
        <f>IFERROR(VLOOKUP($A410,SETA!$A$2:$BB$840,AN$13,FALSE),"")</f>
        <v/>
      </c>
      <c r="AO410" t="str">
        <f>IFERROR(VLOOKUP($A410,SETA!$A$2:$BB$840,AO$13,FALSE),"")</f>
        <v/>
      </c>
      <c r="AP410" t="str">
        <f>IFERROR(VLOOKUP($A410,SETA!$A$2:$BB$840,AP$13,FALSE),"")</f>
        <v/>
      </c>
      <c r="AQ410" t="str">
        <f>IFERROR(VLOOKUP($A410,SETA!$A$2:$BB$840,AQ$13,FALSE),"")</f>
        <v/>
      </c>
      <c r="AR410" s="80" t="str">
        <f>IFERROR(VLOOKUP($A410,SETA!$A$2:$BB$840,AR$13,FALSE),"")</f>
        <v/>
      </c>
      <c r="AS410" t="str">
        <f>IFERROR(VLOOKUP($A410,SETA!$A$2:$BB$840,AS$13,FALSE),"")</f>
        <v/>
      </c>
    </row>
    <row r="411" spans="2:45" x14ac:dyDescent="0.25">
      <c r="B411" t="str">
        <f>IFERROR(VLOOKUP($A411,SETA!$A$2:$BB$840,B$13,FALSE),"")</f>
        <v/>
      </c>
      <c r="C411" t="str">
        <f>IFERROR(VLOOKUP($A411,SETA!$A$2:$BB$840,C$13,FALSE),"")</f>
        <v/>
      </c>
      <c r="D411" t="str">
        <f>IFERROR(VLOOKUP($A411,SETA!$A$2:$BB$840,D$13,FALSE),"")</f>
        <v/>
      </c>
      <c r="AC411" t="str">
        <f>IFERROR(VLOOKUP($A411,SETA!$A$2:$BB$840,AC$13,FALSE),"")</f>
        <v/>
      </c>
      <c r="AD411" t="str">
        <f>IFERROR(VLOOKUP($A411,SETA!$A$2:$BB$840,AD$13,FALSE),"")</f>
        <v/>
      </c>
      <c r="AE411" t="str">
        <f>IFERROR(VLOOKUP($A411,SETA!$A$2:$BB$840,AE$13,FALSE),"")</f>
        <v/>
      </c>
      <c r="AF411" t="str">
        <f>IFERROR(VLOOKUP($A411,SETA!$A$2:$BB$840,AF$13,FALSE),"")</f>
        <v/>
      </c>
      <c r="AG411" t="str">
        <f>IFERROR(VLOOKUP($A411,SETA!$A$2:$BB$840,AG$13,FALSE),"")</f>
        <v/>
      </c>
      <c r="AH411" t="str">
        <f>IFERROR(VLOOKUP($A411,SETA!$A$2:$BB$840,AH$13,FALSE),"")</f>
        <v/>
      </c>
      <c r="AI411" t="str">
        <f>IFERROR(VLOOKUP($A411,SETA!$A$2:$BB$840,AI$13,FALSE),"")</f>
        <v/>
      </c>
      <c r="AJ411" t="str">
        <f>IFERROR(VLOOKUP($A411,SETA!$A$2:$BB$840,AJ$13,FALSE),"")</f>
        <v/>
      </c>
      <c r="AK411" t="str">
        <f>IFERROR(VLOOKUP($A411,SETA!$A$2:$BB$840,AK$13,FALSE),"")</f>
        <v/>
      </c>
      <c r="AL411" t="str">
        <f>IFERROR(VLOOKUP($A411,SETA!$A$2:$BB$840,AL$13,FALSE),"")</f>
        <v/>
      </c>
      <c r="AM411" t="str">
        <f>IFERROR(VLOOKUP($A411,SETA!$A$2:$BB$840,AM$13,FALSE),"")</f>
        <v/>
      </c>
      <c r="AN411" t="str">
        <f>IFERROR(VLOOKUP($A411,SETA!$A$2:$BB$840,AN$13,FALSE),"")</f>
        <v/>
      </c>
      <c r="AO411" t="str">
        <f>IFERROR(VLOOKUP($A411,SETA!$A$2:$BB$840,AO$13,FALSE),"")</f>
        <v/>
      </c>
      <c r="AP411" t="str">
        <f>IFERROR(VLOOKUP($A411,SETA!$A$2:$BB$840,AP$13,FALSE),"")</f>
        <v/>
      </c>
      <c r="AQ411" t="str">
        <f>IFERROR(VLOOKUP($A411,SETA!$A$2:$BB$840,AQ$13,FALSE),"")</f>
        <v/>
      </c>
      <c r="AR411" s="80" t="str">
        <f>IFERROR(VLOOKUP($A411,SETA!$A$2:$BB$840,AR$13,FALSE),"")</f>
        <v/>
      </c>
      <c r="AS411" t="str">
        <f>IFERROR(VLOOKUP($A411,SETA!$A$2:$BB$840,AS$13,FALSE),"")</f>
        <v/>
      </c>
    </row>
    <row r="412" spans="2:45" x14ac:dyDescent="0.25">
      <c r="B412" t="str">
        <f>IFERROR(VLOOKUP($A412,SETA!$A$2:$BB$840,B$13,FALSE),"")</f>
        <v/>
      </c>
      <c r="C412" t="str">
        <f>IFERROR(VLOOKUP($A412,SETA!$A$2:$BB$840,C$13,FALSE),"")</f>
        <v/>
      </c>
      <c r="D412" t="str">
        <f>IFERROR(VLOOKUP($A412,SETA!$A$2:$BB$840,D$13,FALSE),"")</f>
        <v/>
      </c>
      <c r="AC412" t="str">
        <f>IFERROR(VLOOKUP($A412,SETA!$A$2:$BB$840,AC$13,FALSE),"")</f>
        <v/>
      </c>
      <c r="AD412" t="str">
        <f>IFERROR(VLOOKUP($A412,SETA!$A$2:$BB$840,AD$13,FALSE),"")</f>
        <v/>
      </c>
      <c r="AE412" t="str">
        <f>IFERROR(VLOOKUP($A412,SETA!$A$2:$BB$840,AE$13,FALSE),"")</f>
        <v/>
      </c>
      <c r="AF412" t="str">
        <f>IFERROR(VLOOKUP($A412,SETA!$A$2:$BB$840,AF$13,FALSE),"")</f>
        <v/>
      </c>
      <c r="AG412" t="str">
        <f>IFERROR(VLOOKUP($A412,SETA!$A$2:$BB$840,AG$13,FALSE),"")</f>
        <v/>
      </c>
      <c r="AH412" t="str">
        <f>IFERROR(VLOOKUP($A412,SETA!$A$2:$BB$840,AH$13,FALSE),"")</f>
        <v/>
      </c>
      <c r="AI412" t="str">
        <f>IFERROR(VLOOKUP($A412,SETA!$A$2:$BB$840,AI$13,FALSE),"")</f>
        <v/>
      </c>
      <c r="AJ412" t="str">
        <f>IFERROR(VLOOKUP($A412,SETA!$A$2:$BB$840,AJ$13,FALSE),"")</f>
        <v/>
      </c>
      <c r="AK412" t="str">
        <f>IFERROR(VLOOKUP($A412,SETA!$A$2:$BB$840,AK$13,FALSE),"")</f>
        <v/>
      </c>
      <c r="AL412" t="str">
        <f>IFERROR(VLOOKUP($A412,SETA!$A$2:$BB$840,AL$13,FALSE),"")</f>
        <v/>
      </c>
      <c r="AM412" t="str">
        <f>IFERROR(VLOOKUP($A412,SETA!$A$2:$BB$840,AM$13,FALSE),"")</f>
        <v/>
      </c>
      <c r="AN412" t="str">
        <f>IFERROR(VLOOKUP($A412,SETA!$A$2:$BB$840,AN$13,FALSE),"")</f>
        <v/>
      </c>
      <c r="AO412" t="str">
        <f>IFERROR(VLOOKUP($A412,SETA!$A$2:$BB$840,AO$13,FALSE),"")</f>
        <v/>
      </c>
      <c r="AP412" t="str">
        <f>IFERROR(VLOOKUP($A412,SETA!$A$2:$BB$840,AP$13,FALSE),"")</f>
        <v/>
      </c>
      <c r="AQ412" t="str">
        <f>IFERROR(VLOOKUP($A412,SETA!$A$2:$BB$840,AQ$13,FALSE),"")</f>
        <v/>
      </c>
      <c r="AR412" s="80" t="str">
        <f>IFERROR(VLOOKUP($A412,SETA!$A$2:$BB$840,AR$13,FALSE),"")</f>
        <v/>
      </c>
      <c r="AS412" t="str">
        <f>IFERROR(VLOOKUP($A412,SETA!$A$2:$BB$840,AS$13,FALSE),"")</f>
        <v/>
      </c>
    </row>
  </sheetData>
  <mergeCells count="11">
    <mergeCell ref="W12:AB12"/>
    <mergeCell ref="E4:J4"/>
    <mergeCell ref="K13:M13"/>
    <mergeCell ref="N13:P13"/>
    <mergeCell ref="E13:G13"/>
    <mergeCell ref="H13:J13"/>
    <mergeCell ref="E7:J7"/>
    <mergeCell ref="K7:P7"/>
    <mergeCell ref="E12:J12"/>
    <mergeCell ref="K12:P12"/>
    <mergeCell ref="Q12:V12"/>
  </mergeCells>
  <conditionalFormatting sqref="E8:P8">
    <cfRule type="expression" dxfId="32" priority="38">
      <formula>OR(AND(E9&gt;0,E8&lt;=0),AND(E9=0,E8&lt;0))</formula>
    </cfRule>
  </conditionalFormatting>
  <conditionalFormatting sqref="Q15">
    <cfRule type="expression" dxfId="31" priority="35">
      <formula>Q15&lt;0</formula>
    </cfRule>
  </conditionalFormatting>
  <conditionalFormatting sqref="R15">
    <cfRule type="expression" dxfId="30" priority="34">
      <formula>R15&lt;0</formula>
    </cfRule>
  </conditionalFormatting>
  <conditionalFormatting sqref="S15:U15">
    <cfRule type="expression" dxfId="29" priority="33">
      <formula>S15&lt;0</formula>
    </cfRule>
  </conditionalFormatting>
  <conditionalFormatting sqref="Q16:Q404">
    <cfRule type="expression" dxfId="28" priority="32">
      <formula>Q16&lt;0</formula>
    </cfRule>
  </conditionalFormatting>
  <conditionalFormatting sqref="R16:R404">
    <cfRule type="expression" dxfId="27" priority="31">
      <formula>R16&lt;0</formula>
    </cfRule>
  </conditionalFormatting>
  <conditionalFormatting sqref="S16:U404">
    <cfRule type="expression" dxfId="26" priority="30">
      <formula>S16&lt;0</formula>
    </cfRule>
  </conditionalFormatting>
  <conditionalFormatting sqref="A15">
    <cfRule type="expression" dxfId="25" priority="29">
      <formula>AND(SUM(K15:P15)=0,A15&lt;&gt;"")</formula>
    </cfRule>
  </conditionalFormatting>
  <conditionalFormatting sqref="A15:A404">
    <cfRule type="expression" dxfId="24" priority="1">
      <formula>COUNTIF(A:A,A15)&gt;1</formula>
    </cfRule>
    <cfRule type="expression" dxfId="23" priority="26">
      <formula>AND(SUM(K15:P15)=0,A15&lt;&gt;"")</formula>
    </cfRule>
  </conditionalFormatting>
  <conditionalFormatting sqref="R2">
    <cfRule type="expression" dxfId="22" priority="39">
      <formula>$R$2&lt;$R$5</formula>
    </cfRule>
    <cfRule type="expression" dxfId="21" priority="40">
      <formula>$R$2&gt;=$R$5</formula>
    </cfRule>
  </conditionalFormatting>
  <conditionalFormatting sqref="R3">
    <cfRule type="expression" dxfId="20" priority="22">
      <formula>$R$2&lt;$R$5</formula>
    </cfRule>
    <cfRule type="expression" dxfId="19" priority="23">
      <formula>$R$2&gt;=$R$5</formula>
    </cfRule>
  </conditionalFormatting>
  <conditionalFormatting sqref="E15">
    <cfRule type="expression" dxfId="18" priority="21">
      <formula>E15&lt;&gt;K15</formula>
    </cfRule>
  </conditionalFormatting>
  <conditionalFormatting sqref="F15">
    <cfRule type="expression" dxfId="17" priority="20">
      <formula>F15&lt;&gt;L15</formula>
    </cfRule>
  </conditionalFormatting>
  <conditionalFormatting sqref="G15">
    <cfRule type="expression" dxfId="16" priority="19">
      <formula>G15&lt;&gt;M15</formula>
    </cfRule>
  </conditionalFormatting>
  <conditionalFormatting sqref="H15">
    <cfRule type="expression" dxfId="15" priority="18">
      <formula>H15&lt;&gt;N15</formula>
    </cfRule>
  </conditionalFormatting>
  <conditionalFormatting sqref="I15">
    <cfRule type="expression" dxfId="14" priority="16">
      <formula>I15&lt;&gt;O15</formula>
    </cfRule>
  </conditionalFormatting>
  <conditionalFormatting sqref="J15">
    <cfRule type="expression" dxfId="13" priority="15">
      <formula>J15&lt;&gt;P15</formula>
    </cfRule>
  </conditionalFormatting>
  <conditionalFormatting sqref="E16">
    <cfRule type="expression" dxfId="12" priority="14">
      <formula>E16&lt;&gt;K16</formula>
    </cfRule>
  </conditionalFormatting>
  <conditionalFormatting sqref="F16">
    <cfRule type="expression" dxfId="11" priority="13">
      <formula>F16&lt;&gt;L16</formula>
    </cfRule>
  </conditionalFormatting>
  <conditionalFormatting sqref="G16">
    <cfRule type="expression" dxfId="10" priority="12">
      <formula>G16&lt;&gt;M16</formula>
    </cfRule>
  </conditionalFormatting>
  <conditionalFormatting sqref="H16">
    <cfRule type="expression" dxfId="9" priority="11">
      <formula>H16&lt;&gt;N16</formula>
    </cfRule>
  </conditionalFormatting>
  <conditionalFormatting sqref="I16">
    <cfRule type="expression" dxfId="8" priority="10">
      <formula>I16&lt;&gt;O16</formula>
    </cfRule>
  </conditionalFormatting>
  <conditionalFormatting sqref="J16">
    <cfRule type="expression" dxfId="7" priority="9">
      <formula>J16&lt;&gt;P16</formula>
    </cfRule>
  </conditionalFormatting>
  <conditionalFormatting sqref="E17:E403">
    <cfRule type="expression" dxfId="6" priority="8">
      <formula>E17&lt;&gt;K17</formula>
    </cfRule>
  </conditionalFormatting>
  <conditionalFormatting sqref="F17:F403">
    <cfRule type="expression" dxfId="5" priority="7">
      <formula>F17&lt;&gt;L17</formula>
    </cfRule>
  </conditionalFormatting>
  <conditionalFormatting sqref="G17:G403">
    <cfRule type="expression" dxfId="4" priority="6">
      <formula>G17&lt;&gt;M17</formula>
    </cfRule>
  </conditionalFormatting>
  <conditionalFormatting sqref="H17:H36 H38:H403">
    <cfRule type="expression" dxfId="3" priority="5">
      <formula>H17&lt;&gt;N17</formula>
    </cfRule>
  </conditionalFormatting>
  <conditionalFormatting sqref="I17:I403">
    <cfRule type="expression" dxfId="2" priority="4">
      <formula>I17&lt;&gt;O17</formula>
    </cfRule>
  </conditionalFormatting>
  <conditionalFormatting sqref="J17:J403">
    <cfRule type="expression" dxfId="1" priority="3">
      <formula>J17&lt;&gt;P17</formula>
    </cfRule>
  </conditionalFormatting>
  <conditionalFormatting sqref="H37">
    <cfRule type="expression" dxfId="0" priority="2">
      <formula>H37&lt;&gt;N37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3BFD-5CE5-4E2D-ADFF-AD6718193C02}">
  <dimension ref="A1:M90"/>
  <sheetViews>
    <sheetView workbookViewId="0"/>
  </sheetViews>
  <sheetFormatPr baseColWidth="10" defaultRowHeight="15" x14ac:dyDescent="0.25"/>
  <sheetData>
    <row r="1" spans="1:13" x14ac:dyDescent="0.25">
      <c r="A1" t="s">
        <v>155</v>
      </c>
      <c r="B1" t="s">
        <v>156</v>
      </c>
      <c r="C1" t="s">
        <v>93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</row>
    <row r="2" spans="1:13" x14ac:dyDescent="0.25">
      <c r="A2">
        <v>2287</v>
      </c>
      <c r="B2" t="s">
        <v>201</v>
      </c>
      <c r="C2" t="s">
        <v>167</v>
      </c>
      <c r="D2" t="s">
        <v>202</v>
      </c>
      <c r="H2" t="s">
        <v>169</v>
      </c>
      <c r="K2">
        <v>456</v>
      </c>
      <c r="L2">
        <v>456</v>
      </c>
      <c r="M2">
        <v>1064</v>
      </c>
    </row>
    <row r="3" spans="1:13" x14ac:dyDescent="0.25">
      <c r="A3">
        <v>2284</v>
      </c>
      <c r="B3" t="s">
        <v>203</v>
      </c>
      <c r="C3" t="s">
        <v>204</v>
      </c>
      <c r="D3" t="s">
        <v>205</v>
      </c>
      <c r="H3" t="s">
        <v>169</v>
      </c>
      <c r="J3" t="s">
        <v>258</v>
      </c>
    </row>
    <row r="4" spans="1:13" x14ac:dyDescent="0.25">
      <c r="A4">
        <v>2269</v>
      </c>
      <c r="B4" t="s">
        <v>162</v>
      </c>
      <c r="C4" t="s">
        <v>204</v>
      </c>
      <c r="D4" t="s">
        <v>208</v>
      </c>
      <c r="H4" t="s">
        <v>179</v>
      </c>
      <c r="J4" t="s">
        <v>259</v>
      </c>
    </row>
    <row r="5" spans="1:13" x14ac:dyDescent="0.25">
      <c r="A5">
        <v>2251</v>
      </c>
      <c r="B5" t="s">
        <v>199</v>
      </c>
      <c r="C5" t="s">
        <v>167</v>
      </c>
      <c r="D5" t="s">
        <v>198</v>
      </c>
      <c r="E5">
        <v>8</v>
      </c>
      <c r="F5">
        <v>8</v>
      </c>
      <c r="G5">
        <v>8</v>
      </c>
      <c r="H5" t="s">
        <v>169</v>
      </c>
      <c r="J5" t="s">
        <v>259</v>
      </c>
      <c r="L5">
        <v>8</v>
      </c>
      <c r="M5">
        <v>8</v>
      </c>
    </row>
    <row r="6" spans="1:13" x14ac:dyDescent="0.25">
      <c r="A6">
        <v>2239</v>
      </c>
      <c r="B6" t="s">
        <v>206</v>
      </c>
      <c r="C6" t="s">
        <v>167</v>
      </c>
      <c r="D6" t="s">
        <v>209</v>
      </c>
      <c r="H6" t="s">
        <v>169</v>
      </c>
    </row>
    <row r="7" spans="1:13" x14ac:dyDescent="0.25">
      <c r="A7">
        <v>2233</v>
      </c>
      <c r="B7" t="s">
        <v>206</v>
      </c>
      <c r="C7" t="s">
        <v>167</v>
      </c>
      <c r="D7" t="s">
        <v>210</v>
      </c>
      <c r="H7" t="s">
        <v>169</v>
      </c>
    </row>
    <row r="8" spans="1:13" x14ac:dyDescent="0.25">
      <c r="A8">
        <v>2230</v>
      </c>
      <c r="B8" t="s">
        <v>206</v>
      </c>
      <c r="C8" t="s">
        <v>167</v>
      </c>
      <c r="D8" t="s">
        <v>211</v>
      </c>
      <c r="H8" t="s">
        <v>169</v>
      </c>
    </row>
    <row r="9" spans="1:13" x14ac:dyDescent="0.25">
      <c r="A9">
        <v>2218</v>
      </c>
      <c r="B9" t="s">
        <v>203</v>
      </c>
      <c r="C9" t="s">
        <v>204</v>
      </c>
      <c r="D9" t="s">
        <v>212</v>
      </c>
      <c r="H9" t="s">
        <v>169</v>
      </c>
      <c r="I9">
        <v>462</v>
      </c>
      <c r="J9" t="s">
        <v>260</v>
      </c>
    </row>
    <row r="10" spans="1:13" x14ac:dyDescent="0.25">
      <c r="A10">
        <v>2212</v>
      </c>
      <c r="B10" t="s">
        <v>201</v>
      </c>
      <c r="C10" t="s">
        <v>167</v>
      </c>
      <c r="D10" t="s">
        <v>213</v>
      </c>
      <c r="H10" t="s">
        <v>169</v>
      </c>
      <c r="K10">
        <v>504</v>
      </c>
      <c r="L10">
        <v>504</v>
      </c>
      <c r="M10">
        <v>1142</v>
      </c>
    </row>
    <row r="11" spans="1:13" x14ac:dyDescent="0.25">
      <c r="A11">
        <v>2209</v>
      </c>
      <c r="B11" t="s">
        <v>201</v>
      </c>
      <c r="C11" t="s">
        <v>167</v>
      </c>
      <c r="D11" t="s">
        <v>214</v>
      </c>
      <c r="H11" t="s">
        <v>169</v>
      </c>
      <c r="K11">
        <v>480</v>
      </c>
      <c r="L11">
        <v>480</v>
      </c>
      <c r="M11">
        <v>1120</v>
      </c>
    </row>
    <row r="12" spans="1:13" x14ac:dyDescent="0.25">
      <c r="A12">
        <v>2206</v>
      </c>
      <c r="B12" t="s">
        <v>201</v>
      </c>
      <c r="C12" t="s">
        <v>167</v>
      </c>
      <c r="D12" t="s">
        <v>215</v>
      </c>
      <c r="H12" t="s">
        <v>169</v>
      </c>
      <c r="K12">
        <v>492</v>
      </c>
      <c r="L12">
        <v>501.5</v>
      </c>
      <c r="M12">
        <v>83</v>
      </c>
    </row>
    <row r="13" spans="1:13" x14ac:dyDescent="0.25">
      <c r="A13">
        <v>2203</v>
      </c>
      <c r="B13" t="s">
        <v>201</v>
      </c>
      <c r="C13" t="s">
        <v>167</v>
      </c>
      <c r="D13" t="s">
        <v>216</v>
      </c>
      <c r="H13" t="s">
        <v>169</v>
      </c>
      <c r="K13">
        <v>230.5</v>
      </c>
      <c r="L13">
        <v>60</v>
      </c>
    </row>
    <row r="14" spans="1:13" x14ac:dyDescent="0.25">
      <c r="A14">
        <v>2200</v>
      </c>
      <c r="B14" t="s">
        <v>201</v>
      </c>
      <c r="C14" t="s">
        <v>167</v>
      </c>
      <c r="D14" t="s">
        <v>217</v>
      </c>
      <c r="H14" t="s">
        <v>169</v>
      </c>
      <c r="K14">
        <v>343.5</v>
      </c>
    </row>
    <row r="15" spans="1:13" x14ac:dyDescent="0.25">
      <c r="A15">
        <v>2194</v>
      </c>
      <c r="B15" t="s">
        <v>206</v>
      </c>
      <c r="C15" t="s">
        <v>167</v>
      </c>
      <c r="D15" t="s">
        <v>218</v>
      </c>
      <c r="H15" t="s">
        <v>169</v>
      </c>
    </row>
    <row r="16" spans="1:13" x14ac:dyDescent="0.25">
      <c r="A16">
        <v>2167</v>
      </c>
      <c r="B16" t="s">
        <v>188</v>
      </c>
      <c r="C16" t="s">
        <v>167</v>
      </c>
      <c r="D16" t="s">
        <v>190</v>
      </c>
      <c r="H16" t="s">
        <v>169</v>
      </c>
      <c r="I16">
        <v>805</v>
      </c>
      <c r="J16" t="s">
        <v>258</v>
      </c>
      <c r="K16">
        <v>40</v>
      </c>
    </row>
    <row r="17" spans="1:13" x14ac:dyDescent="0.25">
      <c r="A17">
        <v>2164</v>
      </c>
      <c r="B17" t="s">
        <v>191</v>
      </c>
      <c r="C17" t="s">
        <v>187</v>
      </c>
      <c r="D17" t="s">
        <v>193</v>
      </c>
      <c r="H17" t="s">
        <v>169</v>
      </c>
      <c r="I17">
        <v>805</v>
      </c>
      <c r="J17" t="s">
        <v>258</v>
      </c>
      <c r="L17">
        <v>31</v>
      </c>
      <c r="M17">
        <v>96</v>
      </c>
    </row>
    <row r="18" spans="1:13" x14ac:dyDescent="0.25">
      <c r="A18">
        <v>2161</v>
      </c>
      <c r="B18" t="s">
        <v>206</v>
      </c>
      <c r="C18" t="s">
        <v>167</v>
      </c>
      <c r="D18" t="s">
        <v>219</v>
      </c>
      <c r="H18" t="s">
        <v>169</v>
      </c>
    </row>
    <row r="19" spans="1:13" x14ac:dyDescent="0.25">
      <c r="A19">
        <v>2158</v>
      </c>
      <c r="B19" t="s">
        <v>206</v>
      </c>
      <c r="C19" t="s">
        <v>167</v>
      </c>
      <c r="D19" t="s">
        <v>220</v>
      </c>
      <c r="H19" t="s">
        <v>169</v>
      </c>
    </row>
    <row r="20" spans="1:13" x14ac:dyDescent="0.25">
      <c r="A20">
        <v>2155</v>
      </c>
      <c r="B20" t="s">
        <v>206</v>
      </c>
      <c r="C20" t="s">
        <v>163</v>
      </c>
      <c r="D20" t="s">
        <v>221</v>
      </c>
      <c r="H20" t="s">
        <v>169</v>
      </c>
    </row>
    <row r="21" spans="1:13" x14ac:dyDescent="0.25">
      <c r="A21">
        <v>2152</v>
      </c>
      <c r="B21" t="s">
        <v>206</v>
      </c>
      <c r="C21" t="s">
        <v>207</v>
      </c>
      <c r="D21" t="s">
        <v>222</v>
      </c>
      <c r="H21" t="s">
        <v>169</v>
      </c>
    </row>
    <row r="22" spans="1:13" x14ac:dyDescent="0.25">
      <c r="A22">
        <v>2149</v>
      </c>
      <c r="B22" t="s">
        <v>206</v>
      </c>
      <c r="C22" t="s">
        <v>207</v>
      </c>
      <c r="D22" t="s">
        <v>223</v>
      </c>
      <c r="H22" t="s">
        <v>169</v>
      </c>
    </row>
    <row r="23" spans="1:13" x14ac:dyDescent="0.25">
      <c r="A23">
        <v>2146</v>
      </c>
      <c r="B23" t="s">
        <v>206</v>
      </c>
      <c r="C23" t="s">
        <v>207</v>
      </c>
      <c r="D23" t="s">
        <v>224</v>
      </c>
      <c r="H23" t="s">
        <v>169</v>
      </c>
    </row>
    <row r="24" spans="1:13" x14ac:dyDescent="0.25">
      <c r="A24">
        <v>2095</v>
      </c>
      <c r="B24" t="s">
        <v>191</v>
      </c>
      <c r="C24" t="s">
        <v>187</v>
      </c>
      <c r="D24" t="s">
        <v>192</v>
      </c>
      <c r="H24" t="s">
        <v>169</v>
      </c>
      <c r="I24">
        <v>462</v>
      </c>
      <c r="J24" t="s">
        <v>260</v>
      </c>
      <c r="L24">
        <v>31</v>
      </c>
      <c r="M24">
        <v>96</v>
      </c>
    </row>
    <row r="25" spans="1:13" x14ac:dyDescent="0.25">
      <c r="A25">
        <v>2092</v>
      </c>
      <c r="B25" t="s">
        <v>188</v>
      </c>
      <c r="C25" t="s">
        <v>187</v>
      </c>
      <c r="D25" t="s">
        <v>189</v>
      </c>
      <c r="E25">
        <v>160</v>
      </c>
      <c r="H25" t="s">
        <v>169</v>
      </c>
      <c r="I25">
        <v>462</v>
      </c>
      <c r="J25" t="s">
        <v>260</v>
      </c>
      <c r="K25">
        <v>40</v>
      </c>
    </row>
    <row r="26" spans="1:13" x14ac:dyDescent="0.25">
      <c r="A26">
        <v>2071</v>
      </c>
      <c r="B26" t="s">
        <v>162</v>
      </c>
      <c r="C26" t="s">
        <v>163</v>
      </c>
      <c r="D26" t="s">
        <v>164</v>
      </c>
      <c r="H26" t="s">
        <v>165</v>
      </c>
      <c r="J26" t="s">
        <v>262</v>
      </c>
      <c r="M26">
        <v>6</v>
      </c>
    </row>
    <row r="27" spans="1:13" x14ac:dyDescent="0.25">
      <c r="A27">
        <v>2044</v>
      </c>
      <c r="B27" t="s">
        <v>206</v>
      </c>
      <c r="C27" t="s">
        <v>163</v>
      </c>
      <c r="D27" t="s">
        <v>225</v>
      </c>
      <c r="H27" t="s">
        <v>169</v>
      </c>
    </row>
    <row r="28" spans="1:13" x14ac:dyDescent="0.25">
      <c r="A28">
        <v>2023</v>
      </c>
      <c r="B28" t="s">
        <v>203</v>
      </c>
      <c r="C28" t="s">
        <v>204</v>
      </c>
      <c r="D28" t="s">
        <v>226</v>
      </c>
      <c r="H28" t="s">
        <v>179</v>
      </c>
      <c r="J28" t="s">
        <v>260</v>
      </c>
    </row>
    <row r="29" spans="1:13" x14ac:dyDescent="0.25">
      <c r="A29">
        <v>2020</v>
      </c>
      <c r="B29" t="s">
        <v>166</v>
      </c>
      <c r="C29" t="s">
        <v>167</v>
      </c>
      <c r="D29" t="s">
        <v>168</v>
      </c>
      <c r="H29" t="s">
        <v>169</v>
      </c>
      <c r="J29" t="s">
        <v>262</v>
      </c>
    </row>
    <row r="30" spans="1:13" x14ac:dyDescent="0.25">
      <c r="A30">
        <v>1990</v>
      </c>
      <c r="B30" t="s">
        <v>166</v>
      </c>
      <c r="C30" t="s">
        <v>170</v>
      </c>
      <c r="D30" t="s">
        <v>171</v>
      </c>
      <c r="H30" t="s">
        <v>169</v>
      </c>
      <c r="J30" t="s">
        <v>262</v>
      </c>
    </row>
    <row r="31" spans="1:13" x14ac:dyDescent="0.25">
      <c r="A31">
        <v>1987</v>
      </c>
      <c r="B31" t="s">
        <v>166</v>
      </c>
      <c r="C31" t="s">
        <v>204</v>
      </c>
      <c r="D31" t="s">
        <v>227</v>
      </c>
      <c r="H31" t="s">
        <v>169</v>
      </c>
      <c r="J31" t="s">
        <v>264</v>
      </c>
    </row>
    <row r="32" spans="1:13" x14ac:dyDescent="0.25">
      <c r="A32">
        <v>1984</v>
      </c>
      <c r="B32" t="s">
        <v>166</v>
      </c>
      <c r="C32" t="s">
        <v>163</v>
      </c>
      <c r="D32" t="s">
        <v>172</v>
      </c>
      <c r="E32">
        <v>2</v>
      </c>
      <c r="G32">
        <v>8</v>
      </c>
      <c r="H32" t="s">
        <v>165</v>
      </c>
      <c r="J32" t="s">
        <v>262</v>
      </c>
      <c r="M32">
        <v>10</v>
      </c>
    </row>
    <row r="33" spans="1:13" x14ac:dyDescent="0.25">
      <c r="A33">
        <v>1981</v>
      </c>
      <c r="B33" t="s">
        <v>166</v>
      </c>
      <c r="C33" t="s">
        <v>170</v>
      </c>
      <c r="D33" t="s">
        <v>173</v>
      </c>
      <c r="H33" t="s">
        <v>169</v>
      </c>
      <c r="J33" t="s">
        <v>262</v>
      </c>
    </row>
    <row r="34" spans="1:13" x14ac:dyDescent="0.25">
      <c r="A34">
        <v>1978</v>
      </c>
      <c r="B34" t="s">
        <v>166</v>
      </c>
      <c r="C34" t="s">
        <v>204</v>
      </c>
      <c r="D34" t="s">
        <v>228</v>
      </c>
      <c r="H34" t="s">
        <v>169</v>
      </c>
      <c r="J34" t="s">
        <v>259</v>
      </c>
    </row>
    <row r="35" spans="1:13" x14ac:dyDescent="0.25">
      <c r="A35">
        <v>1975</v>
      </c>
      <c r="B35" t="s">
        <v>166</v>
      </c>
      <c r="C35" t="s">
        <v>174</v>
      </c>
      <c r="D35" t="s">
        <v>175</v>
      </c>
      <c r="E35">
        <v>44</v>
      </c>
      <c r="F35">
        <v>24</v>
      </c>
      <c r="G35">
        <v>32</v>
      </c>
      <c r="H35" t="s">
        <v>169</v>
      </c>
      <c r="J35" t="s">
        <v>262</v>
      </c>
    </row>
    <row r="36" spans="1:13" x14ac:dyDescent="0.25">
      <c r="A36">
        <v>1972</v>
      </c>
      <c r="B36" t="s">
        <v>166</v>
      </c>
      <c r="C36" t="s">
        <v>170</v>
      </c>
      <c r="D36" t="s">
        <v>176</v>
      </c>
      <c r="H36" t="s">
        <v>169</v>
      </c>
      <c r="J36" t="s">
        <v>262</v>
      </c>
    </row>
    <row r="37" spans="1:13" x14ac:dyDescent="0.25">
      <c r="A37">
        <v>1969</v>
      </c>
      <c r="B37" t="s">
        <v>166</v>
      </c>
      <c r="C37" t="s">
        <v>174</v>
      </c>
      <c r="D37" t="s">
        <v>177</v>
      </c>
      <c r="E37">
        <v>28</v>
      </c>
      <c r="F37">
        <v>10</v>
      </c>
      <c r="G37">
        <v>16</v>
      </c>
      <c r="H37" t="s">
        <v>165</v>
      </c>
      <c r="J37" t="s">
        <v>262</v>
      </c>
    </row>
    <row r="38" spans="1:13" x14ac:dyDescent="0.25">
      <c r="A38">
        <v>1966</v>
      </c>
      <c r="B38" t="s">
        <v>166</v>
      </c>
      <c r="C38" t="s">
        <v>163</v>
      </c>
      <c r="D38" t="s">
        <v>154</v>
      </c>
      <c r="E38">
        <v>10</v>
      </c>
      <c r="F38">
        <v>19</v>
      </c>
      <c r="G38">
        <v>48</v>
      </c>
      <c r="H38" t="s">
        <v>165</v>
      </c>
      <c r="J38" t="s">
        <v>262</v>
      </c>
      <c r="L38">
        <v>16</v>
      </c>
      <c r="M38">
        <v>52</v>
      </c>
    </row>
    <row r="39" spans="1:13" x14ac:dyDescent="0.25">
      <c r="A39">
        <v>1963</v>
      </c>
      <c r="B39" t="s">
        <v>166</v>
      </c>
      <c r="C39" t="s">
        <v>250</v>
      </c>
      <c r="D39" t="s">
        <v>251</v>
      </c>
      <c r="H39" t="s">
        <v>179</v>
      </c>
      <c r="J39" t="s">
        <v>260</v>
      </c>
    </row>
    <row r="40" spans="1:13" x14ac:dyDescent="0.25">
      <c r="A40">
        <v>1960</v>
      </c>
      <c r="B40" t="s">
        <v>162</v>
      </c>
      <c r="C40" t="s">
        <v>163</v>
      </c>
      <c r="D40" t="s">
        <v>183</v>
      </c>
      <c r="H40" t="s">
        <v>184</v>
      </c>
      <c r="J40" t="s">
        <v>264</v>
      </c>
    </row>
    <row r="41" spans="1:13" x14ac:dyDescent="0.25">
      <c r="A41">
        <v>1951</v>
      </c>
      <c r="B41" t="s">
        <v>166</v>
      </c>
      <c r="C41" t="s">
        <v>170</v>
      </c>
      <c r="D41" t="s">
        <v>178</v>
      </c>
      <c r="H41" t="s">
        <v>179</v>
      </c>
      <c r="J41" t="s">
        <v>262</v>
      </c>
    </row>
    <row r="42" spans="1:13" x14ac:dyDescent="0.25">
      <c r="A42">
        <v>1945</v>
      </c>
      <c r="B42" t="s">
        <v>166</v>
      </c>
      <c r="C42" t="s">
        <v>170</v>
      </c>
      <c r="D42" t="s">
        <v>180</v>
      </c>
      <c r="H42" t="s">
        <v>179</v>
      </c>
      <c r="J42" t="s">
        <v>262</v>
      </c>
    </row>
    <row r="43" spans="1:13" x14ac:dyDescent="0.25">
      <c r="A43">
        <v>1939</v>
      </c>
      <c r="B43" t="s">
        <v>162</v>
      </c>
      <c r="C43" t="s">
        <v>187</v>
      </c>
      <c r="D43" t="s">
        <v>185</v>
      </c>
      <c r="H43" t="s">
        <v>169</v>
      </c>
      <c r="J43" t="s">
        <v>259</v>
      </c>
    </row>
    <row r="44" spans="1:13" x14ac:dyDescent="0.25">
      <c r="A44">
        <v>1897</v>
      </c>
      <c r="B44" t="s">
        <v>201</v>
      </c>
      <c r="C44" t="s">
        <v>187</v>
      </c>
      <c r="D44" t="s">
        <v>229</v>
      </c>
      <c r="H44" t="s">
        <v>169</v>
      </c>
    </row>
    <row r="45" spans="1:13" x14ac:dyDescent="0.25">
      <c r="A45">
        <v>1858</v>
      </c>
      <c r="B45" t="s">
        <v>230</v>
      </c>
      <c r="C45" t="s">
        <v>204</v>
      </c>
      <c r="D45" t="s">
        <v>231</v>
      </c>
      <c r="H45" t="s">
        <v>169</v>
      </c>
      <c r="J45" t="s">
        <v>265</v>
      </c>
      <c r="L45">
        <v>24</v>
      </c>
      <c r="M45">
        <v>56</v>
      </c>
    </row>
    <row r="46" spans="1:13" x14ac:dyDescent="0.25">
      <c r="A46">
        <v>1852</v>
      </c>
      <c r="B46" t="s">
        <v>206</v>
      </c>
      <c r="C46" t="s">
        <v>167</v>
      </c>
      <c r="D46" t="s">
        <v>232</v>
      </c>
      <c r="H46" t="s">
        <v>169</v>
      </c>
    </row>
    <row r="47" spans="1:13" x14ac:dyDescent="0.25">
      <c r="A47">
        <v>1849</v>
      </c>
      <c r="B47" t="s">
        <v>206</v>
      </c>
      <c r="C47" t="s">
        <v>167</v>
      </c>
      <c r="D47" t="s">
        <v>233</v>
      </c>
      <c r="H47" t="s">
        <v>169</v>
      </c>
    </row>
    <row r="48" spans="1:13" x14ac:dyDescent="0.25">
      <c r="A48">
        <v>1846</v>
      </c>
      <c r="B48" t="s">
        <v>206</v>
      </c>
      <c r="C48" t="s">
        <v>167</v>
      </c>
      <c r="D48" t="s">
        <v>234</v>
      </c>
      <c r="H48" t="s">
        <v>169</v>
      </c>
    </row>
    <row r="49" spans="1:13" x14ac:dyDescent="0.25">
      <c r="A49">
        <v>1843</v>
      </c>
      <c r="B49" t="s">
        <v>206</v>
      </c>
      <c r="C49" t="s">
        <v>167</v>
      </c>
      <c r="D49" t="s">
        <v>234</v>
      </c>
      <c r="H49" t="s">
        <v>169</v>
      </c>
    </row>
    <row r="50" spans="1:13" x14ac:dyDescent="0.25">
      <c r="A50">
        <v>1708</v>
      </c>
      <c r="B50" t="s">
        <v>191</v>
      </c>
      <c r="C50" t="s">
        <v>163</v>
      </c>
      <c r="D50" t="s">
        <v>140</v>
      </c>
      <c r="H50" t="s">
        <v>169</v>
      </c>
      <c r="I50">
        <v>462</v>
      </c>
      <c r="J50" t="s">
        <v>260</v>
      </c>
      <c r="L50">
        <v>150</v>
      </c>
      <c r="M50">
        <v>396</v>
      </c>
    </row>
    <row r="51" spans="1:13" x14ac:dyDescent="0.25">
      <c r="A51">
        <v>1705</v>
      </c>
      <c r="B51" t="s">
        <v>188</v>
      </c>
      <c r="C51" t="s">
        <v>163</v>
      </c>
      <c r="D51" t="s">
        <v>139</v>
      </c>
      <c r="E51">
        <v>160</v>
      </c>
      <c r="H51" t="s">
        <v>169</v>
      </c>
      <c r="I51">
        <v>462</v>
      </c>
      <c r="J51" t="s">
        <v>260</v>
      </c>
      <c r="K51">
        <v>176</v>
      </c>
    </row>
    <row r="52" spans="1:13" x14ac:dyDescent="0.25">
      <c r="A52">
        <v>1684</v>
      </c>
      <c r="B52" t="s">
        <v>166</v>
      </c>
      <c r="C52" t="s">
        <v>167</v>
      </c>
      <c r="D52" t="s">
        <v>235</v>
      </c>
      <c r="H52" t="s">
        <v>169</v>
      </c>
      <c r="J52" t="s">
        <v>266</v>
      </c>
    </row>
    <row r="53" spans="1:13" x14ac:dyDescent="0.25">
      <c r="A53">
        <v>1651</v>
      </c>
      <c r="B53" t="s">
        <v>166</v>
      </c>
      <c r="C53" t="s">
        <v>187</v>
      </c>
      <c r="D53" t="s">
        <v>144</v>
      </c>
      <c r="E53">
        <v>56</v>
      </c>
      <c r="F53">
        <v>74</v>
      </c>
      <c r="G53">
        <v>138</v>
      </c>
      <c r="H53" t="s">
        <v>169</v>
      </c>
      <c r="J53" t="s">
        <v>264</v>
      </c>
      <c r="K53">
        <v>44</v>
      </c>
      <c r="L53">
        <v>84</v>
      </c>
      <c r="M53">
        <v>148.75</v>
      </c>
    </row>
    <row r="54" spans="1:13" x14ac:dyDescent="0.25">
      <c r="A54">
        <v>1624</v>
      </c>
      <c r="B54" t="s">
        <v>230</v>
      </c>
      <c r="C54" t="s">
        <v>167</v>
      </c>
      <c r="D54" t="s">
        <v>145</v>
      </c>
      <c r="H54" t="s">
        <v>169</v>
      </c>
      <c r="J54" t="s">
        <v>264</v>
      </c>
      <c r="K54">
        <v>16</v>
      </c>
    </row>
    <row r="55" spans="1:13" x14ac:dyDescent="0.25">
      <c r="A55">
        <v>1606</v>
      </c>
      <c r="B55" t="s">
        <v>166</v>
      </c>
      <c r="C55" t="s">
        <v>252</v>
      </c>
      <c r="D55" t="s">
        <v>141</v>
      </c>
      <c r="E55">
        <v>2</v>
      </c>
      <c r="F55">
        <v>2</v>
      </c>
      <c r="G55">
        <v>8</v>
      </c>
      <c r="H55" t="s">
        <v>169</v>
      </c>
      <c r="J55" t="s">
        <v>262</v>
      </c>
      <c r="K55">
        <v>2</v>
      </c>
      <c r="L55">
        <v>2</v>
      </c>
      <c r="M55">
        <v>8</v>
      </c>
    </row>
    <row r="56" spans="1:13" x14ac:dyDescent="0.25">
      <c r="A56">
        <v>1588</v>
      </c>
      <c r="B56" t="s">
        <v>206</v>
      </c>
      <c r="C56" t="s">
        <v>167</v>
      </c>
      <c r="D56" t="s">
        <v>236</v>
      </c>
      <c r="H56" t="s">
        <v>169</v>
      </c>
      <c r="J56" t="s">
        <v>263</v>
      </c>
    </row>
    <row r="57" spans="1:13" x14ac:dyDescent="0.25">
      <c r="A57">
        <v>1585</v>
      </c>
      <c r="B57" t="s">
        <v>206</v>
      </c>
      <c r="C57" t="s">
        <v>167</v>
      </c>
      <c r="D57" t="s">
        <v>237</v>
      </c>
      <c r="H57" t="s">
        <v>169</v>
      </c>
      <c r="J57" t="s">
        <v>263</v>
      </c>
    </row>
    <row r="58" spans="1:13" x14ac:dyDescent="0.25">
      <c r="A58">
        <v>1582</v>
      </c>
      <c r="B58" t="s">
        <v>206</v>
      </c>
      <c r="C58" t="s">
        <v>167</v>
      </c>
      <c r="D58" t="s">
        <v>238</v>
      </c>
      <c r="H58" t="s">
        <v>169</v>
      </c>
      <c r="J58" t="s">
        <v>263</v>
      </c>
    </row>
    <row r="59" spans="1:13" x14ac:dyDescent="0.25">
      <c r="A59">
        <v>1579</v>
      </c>
      <c r="B59" t="s">
        <v>206</v>
      </c>
      <c r="C59" t="s">
        <v>167</v>
      </c>
      <c r="D59" t="s">
        <v>239</v>
      </c>
      <c r="H59" t="s">
        <v>169</v>
      </c>
      <c r="J59" t="s">
        <v>263</v>
      </c>
    </row>
    <row r="60" spans="1:13" x14ac:dyDescent="0.25">
      <c r="A60">
        <v>1576</v>
      </c>
      <c r="B60" t="s">
        <v>206</v>
      </c>
      <c r="C60" t="s">
        <v>167</v>
      </c>
      <c r="D60" t="s">
        <v>240</v>
      </c>
      <c r="H60" t="s">
        <v>169</v>
      </c>
      <c r="J60" t="s">
        <v>263</v>
      </c>
    </row>
    <row r="61" spans="1:13" x14ac:dyDescent="0.25">
      <c r="A61">
        <v>1549</v>
      </c>
      <c r="B61" t="s">
        <v>166</v>
      </c>
      <c r="C61" t="s">
        <v>252</v>
      </c>
      <c r="D61" t="s">
        <v>142</v>
      </c>
      <c r="E61">
        <v>2</v>
      </c>
      <c r="G61">
        <v>8</v>
      </c>
      <c r="H61" t="s">
        <v>169</v>
      </c>
      <c r="J61" t="s">
        <v>262</v>
      </c>
      <c r="K61">
        <v>2</v>
      </c>
      <c r="M61">
        <v>8</v>
      </c>
    </row>
    <row r="62" spans="1:13" x14ac:dyDescent="0.25">
      <c r="A62">
        <v>1285</v>
      </c>
      <c r="B62" t="s">
        <v>182</v>
      </c>
      <c r="C62" t="s">
        <v>167</v>
      </c>
      <c r="D62" t="s">
        <v>112</v>
      </c>
      <c r="E62">
        <v>60</v>
      </c>
      <c r="F62">
        <v>60</v>
      </c>
      <c r="G62">
        <v>160</v>
      </c>
      <c r="H62" t="s">
        <v>169</v>
      </c>
      <c r="J62" t="s">
        <v>263</v>
      </c>
      <c r="L62">
        <v>17.5</v>
      </c>
      <c r="M62">
        <v>112</v>
      </c>
    </row>
    <row r="63" spans="1:13" x14ac:dyDescent="0.25">
      <c r="A63">
        <v>1282</v>
      </c>
      <c r="B63" t="s">
        <v>182</v>
      </c>
      <c r="C63" t="s">
        <v>167</v>
      </c>
      <c r="D63" t="s">
        <v>111</v>
      </c>
      <c r="E63">
        <v>148</v>
      </c>
      <c r="F63">
        <v>96</v>
      </c>
      <c r="G63">
        <v>176</v>
      </c>
      <c r="H63" t="s">
        <v>169</v>
      </c>
      <c r="J63" t="s">
        <v>267</v>
      </c>
      <c r="K63">
        <v>7</v>
      </c>
      <c r="L63">
        <v>7</v>
      </c>
      <c r="M63">
        <v>79.5</v>
      </c>
    </row>
    <row r="64" spans="1:13" x14ac:dyDescent="0.25">
      <c r="A64">
        <v>1279</v>
      </c>
      <c r="B64" t="s">
        <v>182</v>
      </c>
      <c r="C64" t="s">
        <v>167</v>
      </c>
      <c r="D64" t="s">
        <v>110</v>
      </c>
      <c r="E64">
        <v>148</v>
      </c>
      <c r="F64">
        <v>96</v>
      </c>
      <c r="G64">
        <v>176</v>
      </c>
      <c r="H64" t="s">
        <v>169</v>
      </c>
      <c r="J64" t="s">
        <v>261</v>
      </c>
      <c r="K64">
        <v>12</v>
      </c>
      <c r="L64">
        <v>7</v>
      </c>
      <c r="M64">
        <v>124</v>
      </c>
    </row>
    <row r="65" spans="1:13" x14ac:dyDescent="0.25">
      <c r="A65">
        <v>1276</v>
      </c>
      <c r="B65" t="s">
        <v>182</v>
      </c>
      <c r="C65" t="s">
        <v>167</v>
      </c>
      <c r="D65" t="s">
        <v>109</v>
      </c>
      <c r="E65">
        <v>148</v>
      </c>
      <c r="F65">
        <v>96</v>
      </c>
      <c r="G65">
        <v>176</v>
      </c>
      <c r="H65" t="s">
        <v>169</v>
      </c>
      <c r="J65" t="s">
        <v>268</v>
      </c>
      <c r="K65">
        <v>8</v>
      </c>
      <c r="M65">
        <v>96.5</v>
      </c>
    </row>
    <row r="66" spans="1:13" x14ac:dyDescent="0.25">
      <c r="A66">
        <v>1273</v>
      </c>
      <c r="B66" t="s">
        <v>166</v>
      </c>
      <c r="C66" t="s">
        <v>187</v>
      </c>
      <c r="D66" t="s">
        <v>143</v>
      </c>
      <c r="E66">
        <v>74</v>
      </c>
      <c r="F66">
        <v>86</v>
      </c>
      <c r="G66">
        <v>240</v>
      </c>
      <c r="H66" t="s">
        <v>169</v>
      </c>
      <c r="J66" t="s">
        <v>259</v>
      </c>
      <c r="K66">
        <v>24</v>
      </c>
      <c r="L66">
        <v>48</v>
      </c>
      <c r="M66">
        <v>138.5</v>
      </c>
    </row>
    <row r="67" spans="1:13" x14ac:dyDescent="0.25">
      <c r="A67">
        <v>1213</v>
      </c>
      <c r="B67" t="s">
        <v>188</v>
      </c>
      <c r="C67" t="s">
        <v>163</v>
      </c>
      <c r="D67" t="s">
        <v>241</v>
      </c>
      <c r="H67" t="s">
        <v>169</v>
      </c>
      <c r="I67">
        <v>805</v>
      </c>
      <c r="J67" t="s">
        <v>258</v>
      </c>
      <c r="K67">
        <v>304</v>
      </c>
    </row>
    <row r="68" spans="1:13" x14ac:dyDescent="0.25">
      <c r="A68">
        <v>1207</v>
      </c>
      <c r="B68" t="s">
        <v>188</v>
      </c>
      <c r="C68" t="s">
        <v>163</v>
      </c>
      <c r="D68" t="s">
        <v>108</v>
      </c>
      <c r="E68">
        <v>160</v>
      </c>
      <c r="H68" t="s">
        <v>169</v>
      </c>
      <c r="I68">
        <v>462</v>
      </c>
      <c r="J68" t="s">
        <v>260</v>
      </c>
      <c r="K68">
        <v>160</v>
      </c>
    </row>
    <row r="69" spans="1:13" x14ac:dyDescent="0.25">
      <c r="A69">
        <v>1204</v>
      </c>
      <c r="B69" t="s">
        <v>201</v>
      </c>
      <c r="C69" t="s">
        <v>252</v>
      </c>
      <c r="D69" t="s">
        <v>253</v>
      </c>
      <c r="H69" t="s">
        <v>169</v>
      </c>
      <c r="M69">
        <v>34</v>
      </c>
    </row>
    <row r="70" spans="1:13" x14ac:dyDescent="0.25">
      <c r="A70">
        <v>1072</v>
      </c>
      <c r="B70" t="s">
        <v>191</v>
      </c>
      <c r="C70" t="s">
        <v>163</v>
      </c>
      <c r="D70" t="s">
        <v>102</v>
      </c>
      <c r="H70" t="s">
        <v>169</v>
      </c>
      <c r="I70">
        <v>805</v>
      </c>
      <c r="J70" t="s">
        <v>258</v>
      </c>
      <c r="L70">
        <v>385.5</v>
      </c>
      <c r="M70">
        <v>844</v>
      </c>
    </row>
    <row r="71" spans="1:13" x14ac:dyDescent="0.25">
      <c r="A71">
        <v>1069</v>
      </c>
      <c r="B71" t="s">
        <v>188</v>
      </c>
      <c r="C71" t="s">
        <v>163</v>
      </c>
      <c r="D71" t="s">
        <v>101</v>
      </c>
      <c r="H71" t="s">
        <v>169</v>
      </c>
      <c r="I71">
        <v>805</v>
      </c>
      <c r="J71" t="s">
        <v>258</v>
      </c>
      <c r="K71">
        <v>48</v>
      </c>
    </row>
    <row r="72" spans="1:13" x14ac:dyDescent="0.25">
      <c r="A72">
        <v>805</v>
      </c>
      <c r="B72" t="s">
        <v>230</v>
      </c>
      <c r="C72" t="s">
        <v>187</v>
      </c>
      <c r="D72" t="s">
        <v>242</v>
      </c>
      <c r="H72" t="s">
        <v>169</v>
      </c>
      <c r="J72" t="s">
        <v>258</v>
      </c>
      <c r="K72">
        <v>51</v>
      </c>
      <c r="L72">
        <v>25</v>
      </c>
    </row>
    <row r="73" spans="1:13" x14ac:dyDescent="0.25">
      <c r="A73">
        <v>799</v>
      </c>
      <c r="B73" t="s">
        <v>166</v>
      </c>
      <c r="C73" t="s">
        <v>163</v>
      </c>
      <c r="D73" t="s">
        <v>100</v>
      </c>
      <c r="H73" t="s">
        <v>169</v>
      </c>
      <c r="J73" t="s">
        <v>264</v>
      </c>
      <c r="K73">
        <v>70</v>
      </c>
      <c r="L73">
        <v>66</v>
      </c>
      <c r="M73">
        <v>288.25</v>
      </c>
    </row>
    <row r="74" spans="1:13" x14ac:dyDescent="0.25">
      <c r="A74">
        <v>796</v>
      </c>
      <c r="B74" t="s">
        <v>182</v>
      </c>
      <c r="C74" t="s">
        <v>163</v>
      </c>
      <c r="D74" t="s">
        <v>98</v>
      </c>
      <c r="E74">
        <v>94</v>
      </c>
      <c r="F74">
        <v>122</v>
      </c>
      <c r="G74">
        <v>322</v>
      </c>
      <c r="H74" t="s">
        <v>169</v>
      </c>
      <c r="J74" t="s">
        <v>269</v>
      </c>
      <c r="K74">
        <v>62</v>
      </c>
      <c r="L74">
        <v>128</v>
      </c>
      <c r="M74">
        <v>319</v>
      </c>
    </row>
    <row r="75" spans="1:13" x14ac:dyDescent="0.25">
      <c r="A75">
        <v>766</v>
      </c>
      <c r="B75" t="s">
        <v>191</v>
      </c>
      <c r="C75" t="s">
        <v>163</v>
      </c>
      <c r="D75" t="s">
        <v>97</v>
      </c>
      <c r="H75" t="s">
        <v>169</v>
      </c>
      <c r="I75">
        <v>462</v>
      </c>
      <c r="J75" t="s">
        <v>260</v>
      </c>
      <c r="L75">
        <v>184</v>
      </c>
      <c r="M75">
        <v>391.5</v>
      </c>
    </row>
    <row r="76" spans="1:13" x14ac:dyDescent="0.25">
      <c r="A76">
        <v>763</v>
      </c>
      <c r="B76" t="s">
        <v>188</v>
      </c>
      <c r="C76" t="s">
        <v>163</v>
      </c>
      <c r="D76" t="s">
        <v>95</v>
      </c>
      <c r="E76">
        <v>48</v>
      </c>
      <c r="H76" t="s">
        <v>169</v>
      </c>
      <c r="I76">
        <v>462</v>
      </c>
      <c r="J76" t="s">
        <v>260</v>
      </c>
      <c r="K76">
        <v>48</v>
      </c>
    </row>
    <row r="77" spans="1:13" x14ac:dyDescent="0.25">
      <c r="A77">
        <v>733</v>
      </c>
      <c r="B77" t="s">
        <v>201</v>
      </c>
      <c r="C77" t="s">
        <v>252</v>
      </c>
      <c r="D77" t="s">
        <v>254</v>
      </c>
      <c r="H77" t="s">
        <v>169</v>
      </c>
    </row>
    <row r="78" spans="1:13" x14ac:dyDescent="0.25">
      <c r="A78">
        <v>475</v>
      </c>
      <c r="B78" t="s">
        <v>230</v>
      </c>
      <c r="C78" t="s">
        <v>204</v>
      </c>
      <c r="D78" t="s">
        <v>243</v>
      </c>
      <c r="H78" t="s">
        <v>169</v>
      </c>
      <c r="J78" t="s">
        <v>270</v>
      </c>
    </row>
    <row r="79" spans="1:13" x14ac:dyDescent="0.25">
      <c r="A79">
        <v>465</v>
      </c>
      <c r="B79" t="s">
        <v>230</v>
      </c>
      <c r="C79" t="s">
        <v>204</v>
      </c>
      <c r="D79" t="s">
        <v>99</v>
      </c>
      <c r="H79" t="s">
        <v>169</v>
      </c>
      <c r="J79" t="s">
        <v>259</v>
      </c>
      <c r="K79">
        <v>260</v>
      </c>
      <c r="L79">
        <v>154</v>
      </c>
      <c r="M79">
        <v>48</v>
      </c>
    </row>
    <row r="80" spans="1:13" x14ac:dyDescent="0.25">
      <c r="A80">
        <v>464</v>
      </c>
      <c r="B80" t="s">
        <v>230</v>
      </c>
      <c r="C80" t="s">
        <v>204</v>
      </c>
      <c r="D80" t="s">
        <v>244</v>
      </c>
      <c r="H80" t="s">
        <v>169</v>
      </c>
      <c r="J80" t="s">
        <v>271</v>
      </c>
    </row>
    <row r="81" spans="1:13" x14ac:dyDescent="0.25">
      <c r="A81">
        <v>462</v>
      </c>
      <c r="B81" t="s">
        <v>230</v>
      </c>
      <c r="C81" t="s">
        <v>187</v>
      </c>
      <c r="D81" t="s">
        <v>104</v>
      </c>
      <c r="H81" t="s">
        <v>169</v>
      </c>
      <c r="J81" t="s">
        <v>260</v>
      </c>
      <c r="K81">
        <v>32</v>
      </c>
      <c r="L81">
        <v>16</v>
      </c>
    </row>
    <row r="82" spans="1:13" x14ac:dyDescent="0.25">
      <c r="A82">
        <v>439</v>
      </c>
      <c r="B82" t="s">
        <v>166</v>
      </c>
      <c r="C82" t="s">
        <v>174</v>
      </c>
      <c r="D82" t="s">
        <v>181</v>
      </c>
      <c r="E82">
        <v>44</v>
      </c>
      <c r="F82">
        <v>24</v>
      </c>
      <c r="G82">
        <v>24</v>
      </c>
      <c r="H82" t="s">
        <v>179</v>
      </c>
      <c r="J82" t="s">
        <v>262</v>
      </c>
    </row>
    <row r="83" spans="1:13" x14ac:dyDescent="0.25">
      <c r="A83">
        <v>427</v>
      </c>
      <c r="B83" t="s">
        <v>201</v>
      </c>
      <c r="C83" t="s">
        <v>252</v>
      </c>
      <c r="D83" t="s">
        <v>255</v>
      </c>
      <c r="H83" t="s">
        <v>169</v>
      </c>
    </row>
    <row r="84" spans="1:13" x14ac:dyDescent="0.25">
      <c r="A84">
        <v>402</v>
      </c>
      <c r="B84" t="s">
        <v>201</v>
      </c>
      <c r="C84" t="s">
        <v>252</v>
      </c>
      <c r="D84" t="s">
        <v>256</v>
      </c>
      <c r="H84" t="s">
        <v>169</v>
      </c>
    </row>
    <row r="85" spans="1:13" x14ac:dyDescent="0.25">
      <c r="A85">
        <v>401</v>
      </c>
      <c r="B85" t="s">
        <v>201</v>
      </c>
      <c r="C85" t="s">
        <v>252</v>
      </c>
      <c r="D85" t="s">
        <v>257</v>
      </c>
      <c r="H85" t="s">
        <v>169</v>
      </c>
    </row>
    <row r="86" spans="1:13" x14ac:dyDescent="0.25">
      <c r="A86">
        <v>397</v>
      </c>
      <c r="B86" t="s">
        <v>182</v>
      </c>
      <c r="C86" t="s">
        <v>163</v>
      </c>
      <c r="D86" t="s">
        <v>25</v>
      </c>
      <c r="E86">
        <v>298</v>
      </c>
      <c r="F86">
        <v>192</v>
      </c>
      <c r="G86">
        <v>0</v>
      </c>
      <c r="H86" t="s">
        <v>169</v>
      </c>
      <c r="J86" t="s">
        <v>272</v>
      </c>
      <c r="K86">
        <v>146.5</v>
      </c>
      <c r="L86">
        <v>83.5</v>
      </c>
      <c r="M86">
        <v>8.5</v>
      </c>
    </row>
    <row r="87" spans="1:13" x14ac:dyDescent="0.25">
      <c r="A87">
        <v>396</v>
      </c>
      <c r="B87" t="s">
        <v>182</v>
      </c>
      <c r="C87" t="s">
        <v>163</v>
      </c>
      <c r="D87" t="s">
        <v>24</v>
      </c>
      <c r="E87">
        <v>286</v>
      </c>
      <c r="F87">
        <v>184</v>
      </c>
      <c r="G87">
        <v>0</v>
      </c>
      <c r="H87" t="s">
        <v>169</v>
      </c>
      <c r="J87" t="s">
        <v>262</v>
      </c>
      <c r="K87">
        <v>119.25</v>
      </c>
      <c r="L87">
        <v>49.75</v>
      </c>
      <c r="M87">
        <v>7</v>
      </c>
    </row>
    <row r="88" spans="1:13" x14ac:dyDescent="0.25">
      <c r="A88">
        <v>395</v>
      </c>
      <c r="B88" t="s">
        <v>182</v>
      </c>
      <c r="C88" t="s">
        <v>163</v>
      </c>
      <c r="D88" t="s">
        <v>23</v>
      </c>
      <c r="E88">
        <v>274</v>
      </c>
      <c r="F88">
        <v>160</v>
      </c>
      <c r="G88">
        <v>0</v>
      </c>
      <c r="H88" t="s">
        <v>169</v>
      </c>
      <c r="J88" t="s">
        <v>259</v>
      </c>
      <c r="K88">
        <v>209.5</v>
      </c>
      <c r="L88">
        <v>146</v>
      </c>
      <c r="M88">
        <v>48.5</v>
      </c>
    </row>
    <row r="89" spans="1:13" x14ac:dyDescent="0.25">
      <c r="A89">
        <v>394</v>
      </c>
      <c r="B89" t="s">
        <v>182</v>
      </c>
      <c r="C89" t="s">
        <v>163</v>
      </c>
      <c r="D89" t="s">
        <v>22</v>
      </c>
      <c r="E89">
        <v>296</v>
      </c>
      <c r="F89">
        <v>164</v>
      </c>
      <c r="G89">
        <v>0</v>
      </c>
      <c r="H89" t="s">
        <v>169</v>
      </c>
      <c r="J89" t="s">
        <v>266</v>
      </c>
      <c r="K89">
        <v>226.75</v>
      </c>
      <c r="L89">
        <v>109.25</v>
      </c>
      <c r="M89">
        <v>19</v>
      </c>
    </row>
    <row r="90" spans="1:13" x14ac:dyDescent="0.25">
      <c r="A90">
        <v>393</v>
      </c>
      <c r="B90" t="s">
        <v>182</v>
      </c>
      <c r="C90" t="s">
        <v>170</v>
      </c>
      <c r="D90" t="s">
        <v>20</v>
      </c>
      <c r="E90">
        <v>414</v>
      </c>
      <c r="F90">
        <v>238</v>
      </c>
      <c r="G90">
        <v>0</v>
      </c>
      <c r="H90" t="s">
        <v>169</v>
      </c>
      <c r="J90" t="s">
        <v>269</v>
      </c>
      <c r="K90">
        <v>398</v>
      </c>
      <c r="L90">
        <v>229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44F8-4371-4E99-ADDE-09F602DD6F0C}">
  <sheetPr>
    <tabColor rgb="FF92D050"/>
  </sheetPr>
  <dimension ref="A1:U156"/>
  <sheetViews>
    <sheetView workbookViewId="0">
      <selection activeCell="K30" sqref="K30"/>
    </sheetView>
  </sheetViews>
  <sheetFormatPr baseColWidth="10" defaultRowHeight="15" x14ac:dyDescent="0.25"/>
  <cols>
    <col min="20" max="20" width="15.7109375" bestFit="1" customWidth="1"/>
  </cols>
  <sheetData>
    <row r="1" spans="1:21" x14ac:dyDescent="0.25">
      <c r="A1" t="s">
        <v>155</v>
      </c>
      <c r="B1" t="s">
        <v>156</v>
      </c>
      <c r="C1" t="s">
        <v>93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274</v>
      </c>
      <c r="O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  <c r="U1" t="s">
        <v>281</v>
      </c>
    </row>
    <row r="2" spans="1:21" x14ac:dyDescent="0.25">
      <c r="A2">
        <v>397</v>
      </c>
      <c r="B2" t="s">
        <v>182</v>
      </c>
      <c r="C2" t="s">
        <v>163</v>
      </c>
      <c r="D2" t="s">
        <v>25</v>
      </c>
      <c r="E2">
        <v>298</v>
      </c>
      <c r="F2">
        <v>192</v>
      </c>
      <c r="G2">
        <v>0</v>
      </c>
      <c r="H2" t="s">
        <v>169</v>
      </c>
      <c r="J2" t="s">
        <v>272</v>
      </c>
      <c r="K2">
        <v>146.5</v>
      </c>
      <c r="L2">
        <v>83.5</v>
      </c>
      <c r="M2">
        <v>8.5</v>
      </c>
      <c r="T2" s="79">
        <v>43798.584027777775</v>
      </c>
      <c r="U2" t="s">
        <v>311</v>
      </c>
    </row>
    <row r="3" spans="1:21" x14ac:dyDescent="0.25">
      <c r="A3">
        <v>3139</v>
      </c>
      <c r="B3" t="s">
        <v>166</v>
      </c>
      <c r="C3" t="s">
        <v>163</v>
      </c>
      <c r="D3" t="s">
        <v>439</v>
      </c>
      <c r="E3">
        <v>44</v>
      </c>
      <c r="F3">
        <v>36</v>
      </c>
      <c r="G3">
        <v>82</v>
      </c>
      <c r="H3" t="s">
        <v>165</v>
      </c>
      <c r="J3" t="s">
        <v>258</v>
      </c>
      <c r="K3">
        <v>36</v>
      </c>
      <c r="L3">
        <v>12</v>
      </c>
      <c r="M3">
        <v>68</v>
      </c>
      <c r="R3">
        <v>48</v>
      </c>
      <c r="T3" s="79">
        <v>43798.515972222223</v>
      </c>
      <c r="U3" t="s">
        <v>289</v>
      </c>
    </row>
    <row r="4" spans="1:21" x14ac:dyDescent="0.25">
      <c r="A4">
        <v>3772</v>
      </c>
      <c r="B4" t="s">
        <v>377</v>
      </c>
      <c r="C4" t="s">
        <v>163</v>
      </c>
      <c r="D4" t="s">
        <v>493</v>
      </c>
      <c r="H4" t="s">
        <v>169</v>
      </c>
      <c r="J4" t="s">
        <v>258</v>
      </c>
      <c r="T4" s="79">
        <v>43797.709027777775</v>
      </c>
      <c r="U4" t="s">
        <v>283</v>
      </c>
    </row>
    <row r="5" spans="1:21" x14ac:dyDescent="0.25">
      <c r="A5">
        <v>3301</v>
      </c>
      <c r="B5" t="s">
        <v>191</v>
      </c>
      <c r="C5" t="s">
        <v>187</v>
      </c>
      <c r="D5" t="s">
        <v>440</v>
      </c>
      <c r="H5" t="s">
        <v>169</v>
      </c>
      <c r="I5">
        <v>3298</v>
      </c>
      <c r="J5" t="s">
        <v>260</v>
      </c>
      <c r="L5">
        <v>153</v>
      </c>
      <c r="M5">
        <v>336</v>
      </c>
      <c r="T5" s="79">
        <v>43797.697916666664</v>
      </c>
      <c r="U5" t="s">
        <v>283</v>
      </c>
    </row>
    <row r="6" spans="1:21" x14ac:dyDescent="0.25">
      <c r="A6">
        <v>2707</v>
      </c>
      <c r="B6" t="s">
        <v>377</v>
      </c>
      <c r="C6" t="s">
        <v>163</v>
      </c>
      <c r="D6" t="s">
        <v>378</v>
      </c>
      <c r="H6" t="s">
        <v>165</v>
      </c>
      <c r="J6" t="s">
        <v>264</v>
      </c>
      <c r="T6" s="79">
        <v>43797.638888888891</v>
      </c>
      <c r="U6" t="s">
        <v>283</v>
      </c>
    </row>
    <row r="7" spans="1:21" x14ac:dyDescent="0.25">
      <c r="A7">
        <v>3586</v>
      </c>
      <c r="B7" t="s">
        <v>162</v>
      </c>
      <c r="C7" t="s">
        <v>163</v>
      </c>
      <c r="D7" t="s">
        <v>447</v>
      </c>
      <c r="H7" t="s">
        <v>165</v>
      </c>
      <c r="J7" t="s">
        <v>264</v>
      </c>
      <c r="T7" s="79">
        <v>43797.606249999997</v>
      </c>
      <c r="U7" t="s">
        <v>283</v>
      </c>
    </row>
    <row r="8" spans="1:21" x14ac:dyDescent="0.25">
      <c r="A8">
        <v>3004</v>
      </c>
      <c r="B8" t="s">
        <v>191</v>
      </c>
      <c r="C8" t="s">
        <v>187</v>
      </c>
      <c r="D8" t="s">
        <v>413</v>
      </c>
      <c r="H8" t="s">
        <v>169</v>
      </c>
      <c r="I8">
        <v>2293</v>
      </c>
      <c r="J8" t="s">
        <v>259</v>
      </c>
      <c r="R8">
        <v>455</v>
      </c>
      <c r="T8" s="79">
        <v>43797.500694444447</v>
      </c>
      <c r="U8" t="s">
        <v>289</v>
      </c>
    </row>
    <row r="9" spans="1:21" x14ac:dyDescent="0.25">
      <c r="A9">
        <v>805</v>
      </c>
      <c r="B9" t="s">
        <v>230</v>
      </c>
      <c r="C9" t="s">
        <v>187</v>
      </c>
      <c r="D9" t="s">
        <v>242</v>
      </c>
      <c r="H9" t="s">
        <v>169</v>
      </c>
      <c r="J9" t="s">
        <v>258</v>
      </c>
      <c r="K9">
        <v>51</v>
      </c>
      <c r="L9">
        <v>25</v>
      </c>
      <c r="T9" s="79">
        <v>43797.463194444441</v>
      </c>
      <c r="U9" t="s">
        <v>289</v>
      </c>
    </row>
    <row r="10" spans="1:21" x14ac:dyDescent="0.25">
      <c r="A10">
        <v>1069</v>
      </c>
      <c r="B10" t="s">
        <v>188</v>
      </c>
      <c r="C10" t="s">
        <v>163</v>
      </c>
      <c r="D10" t="s">
        <v>101</v>
      </c>
      <c r="H10" t="s">
        <v>169</v>
      </c>
      <c r="I10">
        <v>805</v>
      </c>
      <c r="J10" t="s">
        <v>258</v>
      </c>
      <c r="K10">
        <v>48</v>
      </c>
      <c r="T10" s="79">
        <v>43797.463194444441</v>
      </c>
      <c r="U10" t="s">
        <v>289</v>
      </c>
    </row>
    <row r="11" spans="1:21" x14ac:dyDescent="0.25">
      <c r="A11">
        <v>1213</v>
      </c>
      <c r="B11" t="s">
        <v>188</v>
      </c>
      <c r="C11" t="s">
        <v>163</v>
      </c>
      <c r="D11" t="s">
        <v>241</v>
      </c>
      <c r="H11" t="s">
        <v>169</v>
      </c>
      <c r="I11">
        <v>805</v>
      </c>
      <c r="J11" t="s">
        <v>258</v>
      </c>
      <c r="K11">
        <v>304</v>
      </c>
      <c r="T11" s="79">
        <v>43797.462500000001</v>
      </c>
      <c r="U11" t="s">
        <v>289</v>
      </c>
    </row>
    <row r="12" spans="1:21" x14ac:dyDescent="0.25">
      <c r="A12">
        <v>2167</v>
      </c>
      <c r="B12" t="s">
        <v>188</v>
      </c>
      <c r="C12" t="s">
        <v>163</v>
      </c>
      <c r="D12" t="s">
        <v>190</v>
      </c>
      <c r="H12" t="s">
        <v>169</v>
      </c>
      <c r="I12">
        <v>805</v>
      </c>
      <c r="J12" t="s">
        <v>258</v>
      </c>
      <c r="K12">
        <v>175</v>
      </c>
      <c r="Q12">
        <v>43</v>
      </c>
      <c r="T12" s="79">
        <v>43797.461805555555</v>
      </c>
      <c r="U12" t="s">
        <v>289</v>
      </c>
    </row>
    <row r="13" spans="1:21" x14ac:dyDescent="0.25">
      <c r="A13">
        <v>2284</v>
      </c>
      <c r="B13" t="s">
        <v>203</v>
      </c>
      <c r="C13" t="s">
        <v>374</v>
      </c>
      <c r="D13" t="s">
        <v>205</v>
      </c>
      <c r="H13" t="s">
        <v>169</v>
      </c>
      <c r="J13" t="s">
        <v>258</v>
      </c>
      <c r="K13">
        <v>16</v>
      </c>
      <c r="L13">
        <v>32</v>
      </c>
      <c r="M13">
        <v>32</v>
      </c>
      <c r="T13" s="79">
        <v>43797.461111111108</v>
      </c>
      <c r="U13" t="s">
        <v>283</v>
      </c>
    </row>
    <row r="14" spans="1:21" x14ac:dyDescent="0.25">
      <c r="A14">
        <v>3547</v>
      </c>
      <c r="B14" t="s">
        <v>188</v>
      </c>
      <c r="C14" t="s">
        <v>167</v>
      </c>
      <c r="D14" t="s">
        <v>453</v>
      </c>
      <c r="H14" t="s">
        <v>169</v>
      </c>
      <c r="I14">
        <v>805</v>
      </c>
      <c r="J14" t="s">
        <v>258</v>
      </c>
      <c r="K14">
        <v>80</v>
      </c>
      <c r="T14" s="79">
        <v>43797.460416666669</v>
      </c>
      <c r="U14" t="s">
        <v>289</v>
      </c>
    </row>
    <row r="15" spans="1:21" x14ac:dyDescent="0.25">
      <c r="A15">
        <v>2164</v>
      </c>
      <c r="B15" t="s">
        <v>191</v>
      </c>
      <c r="C15" t="s">
        <v>163</v>
      </c>
      <c r="D15" t="s">
        <v>193</v>
      </c>
      <c r="H15" t="s">
        <v>169</v>
      </c>
      <c r="I15">
        <v>805</v>
      </c>
      <c r="J15" t="s">
        <v>258</v>
      </c>
      <c r="L15">
        <v>182</v>
      </c>
      <c r="M15">
        <v>414.5</v>
      </c>
      <c r="T15" s="79">
        <v>43797.459722222222</v>
      </c>
      <c r="U15" t="s">
        <v>289</v>
      </c>
    </row>
    <row r="16" spans="1:21" x14ac:dyDescent="0.25">
      <c r="A16">
        <v>1072</v>
      </c>
      <c r="B16" t="s">
        <v>191</v>
      </c>
      <c r="C16" t="s">
        <v>163</v>
      </c>
      <c r="D16" t="s">
        <v>102</v>
      </c>
      <c r="H16" t="s">
        <v>169</v>
      </c>
      <c r="I16">
        <v>805</v>
      </c>
      <c r="J16" t="s">
        <v>258</v>
      </c>
      <c r="L16">
        <v>385.5</v>
      </c>
      <c r="M16">
        <v>844</v>
      </c>
      <c r="T16" s="79">
        <v>43797.459027777775</v>
      </c>
      <c r="U16" t="s">
        <v>289</v>
      </c>
    </row>
    <row r="17" spans="1:21" x14ac:dyDescent="0.25">
      <c r="A17">
        <v>2308</v>
      </c>
      <c r="B17" t="s">
        <v>191</v>
      </c>
      <c r="C17" t="s">
        <v>163</v>
      </c>
      <c r="D17" t="s">
        <v>285</v>
      </c>
      <c r="H17" t="s">
        <v>169</v>
      </c>
      <c r="I17">
        <v>1858</v>
      </c>
      <c r="J17" t="s">
        <v>265</v>
      </c>
      <c r="R17">
        <v>102</v>
      </c>
      <c r="T17" s="79">
        <v>43797.456944444442</v>
      </c>
      <c r="U17" t="s">
        <v>283</v>
      </c>
    </row>
    <row r="18" spans="1:21" x14ac:dyDescent="0.25">
      <c r="A18">
        <v>2638</v>
      </c>
      <c r="B18" t="s">
        <v>191</v>
      </c>
      <c r="C18" t="s">
        <v>163</v>
      </c>
      <c r="D18" t="s">
        <v>284</v>
      </c>
      <c r="H18" t="s">
        <v>169</v>
      </c>
      <c r="I18">
        <v>1858</v>
      </c>
      <c r="J18" t="s">
        <v>265</v>
      </c>
      <c r="M18">
        <v>54</v>
      </c>
      <c r="R18">
        <v>133</v>
      </c>
      <c r="T18" s="79">
        <v>43797.456944444442</v>
      </c>
      <c r="U18" t="s">
        <v>283</v>
      </c>
    </row>
    <row r="19" spans="1:21" x14ac:dyDescent="0.25">
      <c r="A19">
        <v>2929</v>
      </c>
      <c r="B19" t="s">
        <v>191</v>
      </c>
      <c r="C19" t="s">
        <v>187</v>
      </c>
      <c r="D19" t="s">
        <v>421</v>
      </c>
      <c r="H19" t="s">
        <v>169</v>
      </c>
      <c r="I19">
        <v>1858</v>
      </c>
      <c r="J19" t="s">
        <v>265</v>
      </c>
      <c r="R19">
        <v>160</v>
      </c>
      <c r="T19" s="79">
        <v>43797.456250000003</v>
      </c>
      <c r="U19" t="s">
        <v>283</v>
      </c>
    </row>
    <row r="20" spans="1:21" x14ac:dyDescent="0.25">
      <c r="A20">
        <v>3550</v>
      </c>
      <c r="B20" t="s">
        <v>191</v>
      </c>
      <c r="C20" t="s">
        <v>167</v>
      </c>
      <c r="D20" t="s">
        <v>494</v>
      </c>
      <c r="H20" t="s">
        <v>169</v>
      </c>
      <c r="I20">
        <v>805</v>
      </c>
      <c r="J20" t="s">
        <v>258</v>
      </c>
      <c r="L20">
        <v>80</v>
      </c>
      <c r="M20">
        <v>199</v>
      </c>
      <c r="T20" s="79">
        <v>43797.455555555556</v>
      </c>
      <c r="U20" t="s">
        <v>289</v>
      </c>
    </row>
    <row r="21" spans="1:21" x14ac:dyDescent="0.25">
      <c r="A21">
        <v>3700</v>
      </c>
      <c r="B21" t="s">
        <v>191</v>
      </c>
      <c r="C21" t="s">
        <v>187</v>
      </c>
      <c r="D21" t="s">
        <v>459</v>
      </c>
      <c r="H21" t="s">
        <v>169</v>
      </c>
      <c r="J21" t="s">
        <v>265</v>
      </c>
      <c r="R21">
        <v>9</v>
      </c>
      <c r="T21" s="79">
        <v>43797.454861111109</v>
      </c>
      <c r="U21" t="s">
        <v>283</v>
      </c>
    </row>
    <row r="22" spans="1:21" x14ac:dyDescent="0.25">
      <c r="A22">
        <v>2812</v>
      </c>
      <c r="B22" t="s">
        <v>162</v>
      </c>
      <c r="C22" t="s">
        <v>204</v>
      </c>
      <c r="D22" t="s">
        <v>375</v>
      </c>
      <c r="H22" t="s">
        <v>169</v>
      </c>
      <c r="J22" t="s">
        <v>258</v>
      </c>
      <c r="M22">
        <v>8</v>
      </c>
      <c r="Q22">
        <v>2</v>
      </c>
      <c r="R22">
        <v>34</v>
      </c>
      <c r="T22" s="79">
        <v>43797.453472222223</v>
      </c>
      <c r="U22" t="s">
        <v>283</v>
      </c>
    </row>
    <row r="23" spans="1:21" x14ac:dyDescent="0.25">
      <c r="A23">
        <v>799</v>
      </c>
      <c r="B23" t="s">
        <v>166</v>
      </c>
      <c r="C23" t="s">
        <v>163</v>
      </c>
      <c r="D23" t="s">
        <v>100</v>
      </c>
      <c r="H23" t="s">
        <v>169</v>
      </c>
      <c r="J23" t="s">
        <v>264</v>
      </c>
      <c r="K23">
        <v>70</v>
      </c>
      <c r="L23">
        <v>66</v>
      </c>
      <c r="M23">
        <v>288.25</v>
      </c>
      <c r="T23" s="79">
        <v>43797.45208333333</v>
      </c>
      <c r="U23" t="s">
        <v>283</v>
      </c>
    </row>
    <row r="24" spans="1:21" x14ac:dyDescent="0.25">
      <c r="A24">
        <v>1651</v>
      </c>
      <c r="B24" t="s">
        <v>166</v>
      </c>
      <c r="C24" t="s">
        <v>163</v>
      </c>
      <c r="D24" t="s">
        <v>144</v>
      </c>
      <c r="E24">
        <v>56</v>
      </c>
      <c r="F24">
        <v>74</v>
      </c>
      <c r="G24">
        <v>138</v>
      </c>
      <c r="H24" t="s">
        <v>169</v>
      </c>
      <c r="J24" t="s">
        <v>264</v>
      </c>
      <c r="K24">
        <v>48</v>
      </c>
      <c r="L24">
        <v>92</v>
      </c>
      <c r="M24">
        <v>152.75</v>
      </c>
      <c r="Q24">
        <v>10</v>
      </c>
      <c r="R24">
        <v>8</v>
      </c>
      <c r="T24" s="79">
        <v>43797.443749999999</v>
      </c>
      <c r="U24" t="s">
        <v>283</v>
      </c>
    </row>
    <row r="25" spans="1:21" x14ac:dyDescent="0.25">
      <c r="A25">
        <v>2419</v>
      </c>
      <c r="B25" t="s">
        <v>166</v>
      </c>
      <c r="C25" t="s">
        <v>163</v>
      </c>
      <c r="D25" t="s">
        <v>306</v>
      </c>
      <c r="E25">
        <v>50</v>
      </c>
      <c r="F25">
        <v>64</v>
      </c>
      <c r="G25">
        <v>149</v>
      </c>
      <c r="H25" t="s">
        <v>165</v>
      </c>
      <c r="J25" t="s">
        <v>264</v>
      </c>
      <c r="K25">
        <v>40</v>
      </c>
      <c r="L25">
        <v>76</v>
      </c>
      <c r="M25">
        <v>181</v>
      </c>
      <c r="Q25">
        <v>24</v>
      </c>
      <c r="R25">
        <v>27</v>
      </c>
      <c r="T25" s="79">
        <v>43797.443055555559</v>
      </c>
      <c r="U25" t="s">
        <v>289</v>
      </c>
    </row>
    <row r="26" spans="1:21" x14ac:dyDescent="0.25">
      <c r="A26">
        <v>2425</v>
      </c>
      <c r="B26" t="s">
        <v>166</v>
      </c>
      <c r="C26" t="s">
        <v>163</v>
      </c>
      <c r="D26" t="s">
        <v>304</v>
      </c>
      <c r="E26">
        <v>52</v>
      </c>
      <c r="F26">
        <v>76</v>
      </c>
      <c r="G26">
        <v>159</v>
      </c>
      <c r="H26" t="s">
        <v>165</v>
      </c>
      <c r="J26" t="s">
        <v>264</v>
      </c>
      <c r="K26">
        <v>53.5</v>
      </c>
      <c r="L26">
        <v>80</v>
      </c>
      <c r="M26">
        <v>197</v>
      </c>
      <c r="Q26">
        <v>24</v>
      </c>
      <c r="R26">
        <v>39</v>
      </c>
      <c r="T26" s="79">
        <v>43797.440972222219</v>
      </c>
      <c r="U26" t="s">
        <v>289</v>
      </c>
    </row>
    <row r="27" spans="1:21" x14ac:dyDescent="0.25">
      <c r="A27">
        <v>2464</v>
      </c>
      <c r="B27" t="s">
        <v>166</v>
      </c>
      <c r="C27" t="s">
        <v>419</v>
      </c>
      <c r="D27" t="s">
        <v>296</v>
      </c>
      <c r="E27">
        <v>72</v>
      </c>
      <c r="F27">
        <v>82</v>
      </c>
      <c r="G27">
        <v>162</v>
      </c>
      <c r="H27" t="s">
        <v>179</v>
      </c>
      <c r="J27" t="s">
        <v>264</v>
      </c>
      <c r="K27">
        <v>10</v>
      </c>
      <c r="T27" s="79">
        <v>43797.44027777778</v>
      </c>
      <c r="U27" t="s">
        <v>283</v>
      </c>
    </row>
    <row r="28" spans="1:21" x14ac:dyDescent="0.25">
      <c r="A28">
        <v>3409</v>
      </c>
      <c r="B28" t="s">
        <v>166</v>
      </c>
      <c r="C28" t="s">
        <v>174</v>
      </c>
      <c r="D28" t="s">
        <v>443</v>
      </c>
      <c r="H28" t="s">
        <v>165</v>
      </c>
      <c r="J28" t="s">
        <v>258</v>
      </c>
      <c r="Q28">
        <v>10</v>
      </c>
      <c r="T28" s="79">
        <v>43797.4375</v>
      </c>
      <c r="U28" t="s">
        <v>283</v>
      </c>
    </row>
    <row r="29" spans="1:21" x14ac:dyDescent="0.25">
      <c r="A29">
        <v>3025</v>
      </c>
      <c r="B29" t="s">
        <v>191</v>
      </c>
      <c r="C29" t="s">
        <v>187</v>
      </c>
      <c r="D29" t="s">
        <v>411</v>
      </c>
      <c r="H29" t="s">
        <v>169</v>
      </c>
      <c r="I29">
        <v>805</v>
      </c>
      <c r="J29" t="s">
        <v>258</v>
      </c>
      <c r="L29">
        <v>176</v>
      </c>
      <c r="M29">
        <v>361</v>
      </c>
      <c r="T29" s="79">
        <v>43797.415277777778</v>
      </c>
      <c r="U29" t="s">
        <v>289</v>
      </c>
    </row>
    <row r="30" spans="1:21" x14ac:dyDescent="0.25">
      <c r="A30">
        <v>3679</v>
      </c>
      <c r="B30" t="s">
        <v>162</v>
      </c>
      <c r="C30" t="s">
        <v>163</v>
      </c>
      <c r="D30" t="s">
        <v>446</v>
      </c>
      <c r="H30" t="s">
        <v>169</v>
      </c>
      <c r="J30" t="s">
        <v>264</v>
      </c>
      <c r="T30" s="79">
        <v>43796.620833333334</v>
      </c>
      <c r="U30" t="s">
        <v>289</v>
      </c>
    </row>
    <row r="31" spans="1:21" x14ac:dyDescent="0.25">
      <c r="A31">
        <v>3355</v>
      </c>
      <c r="B31" t="s">
        <v>166</v>
      </c>
      <c r="C31" t="s">
        <v>187</v>
      </c>
      <c r="D31" t="s">
        <v>441</v>
      </c>
      <c r="E31">
        <v>76</v>
      </c>
      <c r="F31">
        <v>97</v>
      </c>
      <c r="G31">
        <v>266</v>
      </c>
      <c r="H31" t="s">
        <v>169</v>
      </c>
      <c r="J31" t="s">
        <v>258</v>
      </c>
      <c r="K31">
        <v>30</v>
      </c>
      <c r="L31">
        <v>48</v>
      </c>
      <c r="M31">
        <v>100</v>
      </c>
      <c r="T31" s="79">
        <v>43796.584027777775</v>
      </c>
      <c r="U31" t="s">
        <v>283</v>
      </c>
    </row>
    <row r="32" spans="1:21" x14ac:dyDescent="0.25">
      <c r="A32">
        <v>4069</v>
      </c>
      <c r="B32" t="s">
        <v>377</v>
      </c>
      <c r="C32" t="s">
        <v>250</v>
      </c>
      <c r="D32" t="s">
        <v>495</v>
      </c>
      <c r="H32" t="s">
        <v>184</v>
      </c>
      <c r="J32" t="s">
        <v>264</v>
      </c>
      <c r="T32" s="79">
        <v>43796.445138888892</v>
      </c>
      <c r="U32" t="s">
        <v>283</v>
      </c>
    </row>
    <row r="33" spans="1:21" x14ac:dyDescent="0.25">
      <c r="A33">
        <v>3616</v>
      </c>
      <c r="B33" t="s">
        <v>166</v>
      </c>
      <c r="C33" t="s">
        <v>174</v>
      </c>
      <c r="D33" t="s">
        <v>444</v>
      </c>
      <c r="E33">
        <v>16</v>
      </c>
      <c r="G33">
        <v>8</v>
      </c>
      <c r="H33" t="s">
        <v>165</v>
      </c>
      <c r="J33" t="s">
        <v>258</v>
      </c>
      <c r="T33" s="79">
        <v>43796.366666666669</v>
      </c>
      <c r="U33" t="s">
        <v>283</v>
      </c>
    </row>
    <row r="34" spans="1:21" x14ac:dyDescent="0.25">
      <c r="A34">
        <v>3973</v>
      </c>
      <c r="B34" t="s">
        <v>166</v>
      </c>
      <c r="C34" t="s">
        <v>174</v>
      </c>
      <c r="D34" t="s">
        <v>496</v>
      </c>
      <c r="H34" t="s">
        <v>169</v>
      </c>
      <c r="J34" t="s">
        <v>259</v>
      </c>
      <c r="T34" s="79">
        <v>43795.611111111109</v>
      </c>
      <c r="U34" t="s">
        <v>283</v>
      </c>
    </row>
    <row r="35" spans="1:21" x14ac:dyDescent="0.25">
      <c r="A35">
        <v>4033</v>
      </c>
      <c r="B35" t="s">
        <v>162</v>
      </c>
      <c r="C35" t="s">
        <v>204</v>
      </c>
      <c r="D35" t="s">
        <v>497</v>
      </c>
      <c r="H35" t="s">
        <v>169</v>
      </c>
      <c r="J35" t="s">
        <v>264</v>
      </c>
      <c r="T35" s="79">
        <v>43795.493055555555</v>
      </c>
      <c r="U35" t="s">
        <v>283</v>
      </c>
    </row>
    <row r="36" spans="1:21" x14ac:dyDescent="0.25">
      <c r="A36">
        <v>4030</v>
      </c>
      <c r="B36" t="s">
        <v>162</v>
      </c>
      <c r="C36" t="s">
        <v>204</v>
      </c>
      <c r="D36" t="s">
        <v>498</v>
      </c>
      <c r="H36" t="s">
        <v>169</v>
      </c>
      <c r="J36" t="s">
        <v>264</v>
      </c>
      <c r="T36" s="79">
        <v>43795.472916666666</v>
      </c>
      <c r="U36" t="s">
        <v>283</v>
      </c>
    </row>
    <row r="37" spans="1:21" x14ac:dyDescent="0.25">
      <c r="A37">
        <v>3073</v>
      </c>
      <c r="B37" t="s">
        <v>166</v>
      </c>
      <c r="C37" t="s">
        <v>163</v>
      </c>
      <c r="D37" t="s">
        <v>404</v>
      </c>
      <c r="E37">
        <v>42</v>
      </c>
      <c r="F37">
        <v>40</v>
      </c>
      <c r="G37">
        <v>78</v>
      </c>
      <c r="H37" t="s">
        <v>165</v>
      </c>
      <c r="J37" t="s">
        <v>264</v>
      </c>
      <c r="M37">
        <v>80</v>
      </c>
      <c r="Q37">
        <v>37</v>
      </c>
      <c r="R37">
        <v>29</v>
      </c>
      <c r="T37" s="79">
        <v>43795.398611111108</v>
      </c>
      <c r="U37" t="s">
        <v>283</v>
      </c>
    </row>
    <row r="38" spans="1:21" x14ac:dyDescent="0.25">
      <c r="A38">
        <v>462</v>
      </c>
      <c r="B38" t="s">
        <v>230</v>
      </c>
      <c r="C38" t="s">
        <v>187</v>
      </c>
      <c r="D38" t="s">
        <v>104</v>
      </c>
      <c r="H38" t="s">
        <v>169</v>
      </c>
      <c r="J38" t="s">
        <v>260</v>
      </c>
      <c r="K38">
        <v>32</v>
      </c>
      <c r="L38">
        <v>16</v>
      </c>
      <c r="T38" s="79">
        <v>43794.788888888892</v>
      </c>
      <c r="U38" t="s">
        <v>283</v>
      </c>
    </row>
    <row r="39" spans="1:21" x14ac:dyDescent="0.25">
      <c r="A39">
        <v>4006</v>
      </c>
      <c r="B39" t="s">
        <v>188</v>
      </c>
      <c r="C39" t="s">
        <v>167</v>
      </c>
      <c r="D39" t="s">
        <v>499</v>
      </c>
      <c r="H39" t="s">
        <v>169</v>
      </c>
      <c r="I39">
        <v>462</v>
      </c>
      <c r="J39" t="s">
        <v>260</v>
      </c>
      <c r="T39" s="79">
        <v>43794.788888888892</v>
      </c>
      <c r="U39" t="s">
        <v>283</v>
      </c>
    </row>
    <row r="40" spans="1:21" x14ac:dyDescent="0.25">
      <c r="A40">
        <v>4009</v>
      </c>
      <c r="B40" t="s">
        <v>191</v>
      </c>
      <c r="C40" t="s">
        <v>167</v>
      </c>
      <c r="D40" t="s">
        <v>500</v>
      </c>
      <c r="H40" t="s">
        <v>169</v>
      </c>
      <c r="I40">
        <v>4006</v>
      </c>
      <c r="J40" t="s">
        <v>260</v>
      </c>
      <c r="T40" s="79">
        <v>43794.788888888892</v>
      </c>
      <c r="U40" t="s">
        <v>283</v>
      </c>
    </row>
    <row r="41" spans="1:21" x14ac:dyDescent="0.25">
      <c r="A41">
        <v>3298</v>
      </c>
      <c r="B41" t="s">
        <v>188</v>
      </c>
      <c r="C41" t="s">
        <v>163</v>
      </c>
      <c r="D41" t="s">
        <v>454</v>
      </c>
      <c r="H41" t="s">
        <v>169</v>
      </c>
      <c r="I41">
        <v>462</v>
      </c>
      <c r="J41" t="s">
        <v>260</v>
      </c>
      <c r="K41">
        <v>153</v>
      </c>
      <c r="T41" s="79">
        <v>43794.786805555559</v>
      </c>
      <c r="U41" t="s">
        <v>283</v>
      </c>
    </row>
    <row r="42" spans="1:21" x14ac:dyDescent="0.25">
      <c r="A42">
        <v>3943</v>
      </c>
      <c r="B42" t="s">
        <v>188</v>
      </c>
      <c r="C42" t="s">
        <v>187</v>
      </c>
      <c r="D42" t="s">
        <v>501</v>
      </c>
      <c r="H42" t="s">
        <v>169</v>
      </c>
      <c r="I42">
        <v>462</v>
      </c>
      <c r="J42" t="s">
        <v>260</v>
      </c>
      <c r="T42" s="79">
        <v>43794.786805555559</v>
      </c>
      <c r="U42" t="s">
        <v>283</v>
      </c>
    </row>
    <row r="43" spans="1:21" x14ac:dyDescent="0.25">
      <c r="A43">
        <v>3946</v>
      </c>
      <c r="B43" t="s">
        <v>191</v>
      </c>
      <c r="C43" t="s">
        <v>167</v>
      </c>
      <c r="D43" t="s">
        <v>502</v>
      </c>
      <c r="H43" t="s">
        <v>169</v>
      </c>
      <c r="I43">
        <v>3943</v>
      </c>
      <c r="J43" t="s">
        <v>260</v>
      </c>
      <c r="T43" s="79">
        <v>43794.786805555559</v>
      </c>
      <c r="U43" t="s">
        <v>283</v>
      </c>
    </row>
    <row r="44" spans="1:21" x14ac:dyDescent="0.25">
      <c r="A44">
        <v>2917</v>
      </c>
      <c r="B44" t="s">
        <v>162</v>
      </c>
      <c r="C44" t="s">
        <v>187</v>
      </c>
      <c r="D44" t="s">
        <v>405</v>
      </c>
      <c r="H44" t="s">
        <v>169</v>
      </c>
      <c r="J44" t="s">
        <v>266</v>
      </c>
      <c r="K44">
        <v>15</v>
      </c>
      <c r="L44">
        <v>8</v>
      </c>
      <c r="M44">
        <v>16</v>
      </c>
      <c r="T44" s="79">
        <v>43794.722222222219</v>
      </c>
      <c r="U44" t="s">
        <v>283</v>
      </c>
    </row>
    <row r="45" spans="1:21" x14ac:dyDescent="0.25">
      <c r="A45">
        <v>3703</v>
      </c>
      <c r="B45" t="s">
        <v>162</v>
      </c>
      <c r="C45" t="s">
        <v>204</v>
      </c>
      <c r="D45" t="s">
        <v>503</v>
      </c>
      <c r="H45" t="s">
        <v>169</v>
      </c>
      <c r="J45" t="s">
        <v>259</v>
      </c>
      <c r="T45" s="79">
        <v>43794.519444444442</v>
      </c>
      <c r="U45" t="s">
        <v>283</v>
      </c>
    </row>
    <row r="46" spans="1:21" x14ac:dyDescent="0.25">
      <c r="A46">
        <v>3979</v>
      </c>
      <c r="B46" t="s">
        <v>166</v>
      </c>
      <c r="C46" t="s">
        <v>204</v>
      </c>
      <c r="D46" t="s">
        <v>504</v>
      </c>
      <c r="H46" t="s">
        <v>169</v>
      </c>
      <c r="J46" t="s">
        <v>259</v>
      </c>
      <c r="T46" s="79">
        <v>43794.463194444441</v>
      </c>
      <c r="U46" t="s">
        <v>283</v>
      </c>
    </row>
    <row r="47" spans="1:21" x14ac:dyDescent="0.25">
      <c r="A47">
        <v>3007</v>
      </c>
      <c r="B47" t="s">
        <v>188</v>
      </c>
      <c r="C47" t="s">
        <v>167</v>
      </c>
      <c r="D47" t="s">
        <v>414</v>
      </c>
      <c r="H47" t="s">
        <v>169</v>
      </c>
      <c r="I47">
        <v>2293</v>
      </c>
      <c r="J47" t="s">
        <v>259</v>
      </c>
      <c r="Q47">
        <v>262</v>
      </c>
      <c r="T47" s="79">
        <v>43794.448611111111</v>
      </c>
      <c r="U47" t="s">
        <v>289</v>
      </c>
    </row>
    <row r="48" spans="1:21" x14ac:dyDescent="0.25">
      <c r="A48">
        <v>2293</v>
      </c>
      <c r="B48" t="s">
        <v>230</v>
      </c>
      <c r="C48" t="s">
        <v>300</v>
      </c>
      <c r="D48" t="s">
        <v>301</v>
      </c>
      <c r="H48" t="s">
        <v>169</v>
      </c>
      <c r="J48" t="s">
        <v>259</v>
      </c>
      <c r="Q48">
        <v>40</v>
      </c>
      <c r="T48" s="79">
        <v>43791.60833333333</v>
      </c>
      <c r="U48" t="s">
        <v>283</v>
      </c>
    </row>
    <row r="49" spans="1:21" x14ac:dyDescent="0.25">
      <c r="A49">
        <v>3937</v>
      </c>
      <c r="B49" t="s">
        <v>166</v>
      </c>
      <c r="C49" t="s">
        <v>174</v>
      </c>
      <c r="D49" t="s">
        <v>505</v>
      </c>
      <c r="H49" t="s">
        <v>169</v>
      </c>
      <c r="J49" t="s">
        <v>264</v>
      </c>
      <c r="T49" s="79">
        <v>43791.37222222222</v>
      </c>
      <c r="U49" t="s">
        <v>283</v>
      </c>
    </row>
    <row r="50" spans="1:21" x14ac:dyDescent="0.25">
      <c r="A50">
        <v>2461</v>
      </c>
      <c r="B50" t="s">
        <v>166</v>
      </c>
      <c r="C50" t="s">
        <v>419</v>
      </c>
      <c r="D50" t="s">
        <v>297</v>
      </c>
      <c r="E50">
        <v>90</v>
      </c>
      <c r="F50">
        <v>106</v>
      </c>
      <c r="G50">
        <v>224</v>
      </c>
      <c r="H50" t="s">
        <v>169</v>
      </c>
      <c r="J50" t="s">
        <v>258</v>
      </c>
      <c r="K50">
        <v>7</v>
      </c>
      <c r="L50">
        <v>8</v>
      </c>
      <c r="M50">
        <v>102</v>
      </c>
      <c r="Q50">
        <v>15</v>
      </c>
      <c r="R50">
        <v>33</v>
      </c>
      <c r="T50" s="79">
        <v>43790.738194444442</v>
      </c>
      <c r="U50" t="s">
        <v>283</v>
      </c>
    </row>
    <row r="51" spans="1:21" x14ac:dyDescent="0.25">
      <c r="A51">
        <v>3157</v>
      </c>
      <c r="B51" t="s">
        <v>166</v>
      </c>
      <c r="C51" t="s">
        <v>163</v>
      </c>
      <c r="D51" t="s">
        <v>450</v>
      </c>
      <c r="E51">
        <v>40</v>
      </c>
      <c r="F51">
        <v>42</v>
      </c>
      <c r="G51">
        <v>90</v>
      </c>
      <c r="H51" t="s">
        <v>169</v>
      </c>
      <c r="J51" t="s">
        <v>258</v>
      </c>
      <c r="M51">
        <v>48</v>
      </c>
      <c r="Q51">
        <v>19</v>
      </c>
      <c r="R51">
        <v>29</v>
      </c>
      <c r="T51" s="79">
        <v>43790.689583333333</v>
      </c>
      <c r="U51" t="s">
        <v>289</v>
      </c>
    </row>
    <row r="52" spans="1:21" x14ac:dyDescent="0.25">
      <c r="A52">
        <v>3688</v>
      </c>
      <c r="B52" t="s">
        <v>162</v>
      </c>
      <c r="C52" t="s">
        <v>163</v>
      </c>
      <c r="D52" t="s">
        <v>437</v>
      </c>
      <c r="H52" t="s">
        <v>169</v>
      </c>
      <c r="J52" t="s">
        <v>262</v>
      </c>
      <c r="T52" s="79">
        <v>43790.416666666664</v>
      </c>
      <c r="U52" t="s">
        <v>283</v>
      </c>
    </row>
    <row r="53" spans="1:21" x14ac:dyDescent="0.25">
      <c r="A53">
        <v>3574</v>
      </c>
      <c r="B53" t="s">
        <v>191</v>
      </c>
      <c r="C53" t="s">
        <v>163</v>
      </c>
      <c r="D53" t="s">
        <v>451</v>
      </c>
      <c r="H53" t="s">
        <v>169</v>
      </c>
      <c r="I53">
        <v>3571</v>
      </c>
      <c r="J53" t="s">
        <v>260</v>
      </c>
      <c r="K53">
        <v>10</v>
      </c>
      <c r="Q53">
        <v>97</v>
      </c>
      <c r="R53">
        <v>6</v>
      </c>
      <c r="T53" s="79">
        <v>43789.53402777778</v>
      </c>
      <c r="U53" t="s">
        <v>283</v>
      </c>
    </row>
    <row r="54" spans="1:21" x14ac:dyDescent="0.25">
      <c r="A54">
        <v>2743</v>
      </c>
      <c r="B54" t="s">
        <v>191</v>
      </c>
      <c r="C54" t="s">
        <v>163</v>
      </c>
      <c r="D54" t="s">
        <v>389</v>
      </c>
      <c r="H54" t="s">
        <v>169</v>
      </c>
      <c r="I54">
        <v>805</v>
      </c>
      <c r="J54" t="s">
        <v>258</v>
      </c>
      <c r="L54">
        <v>141</v>
      </c>
      <c r="M54">
        <v>293</v>
      </c>
      <c r="T54" s="79">
        <v>43788.615972222222</v>
      </c>
      <c r="U54" t="s">
        <v>289</v>
      </c>
    </row>
    <row r="55" spans="1:21" x14ac:dyDescent="0.25">
      <c r="A55">
        <v>2431</v>
      </c>
      <c r="B55" t="s">
        <v>166</v>
      </c>
      <c r="C55" t="s">
        <v>187</v>
      </c>
      <c r="D55" t="s">
        <v>291</v>
      </c>
      <c r="E55">
        <v>106</v>
      </c>
      <c r="F55">
        <v>110</v>
      </c>
      <c r="G55">
        <v>202</v>
      </c>
      <c r="H55" t="s">
        <v>169</v>
      </c>
      <c r="J55" t="s">
        <v>258</v>
      </c>
      <c r="K55">
        <v>65.5</v>
      </c>
      <c r="L55">
        <v>77</v>
      </c>
      <c r="M55">
        <v>271</v>
      </c>
      <c r="Q55">
        <v>24</v>
      </c>
      <c r="R55">
        <v>56</v>
      </c>
      <c r="T55" s="79">
        <v>43788.443055555559</v>
      </c>
      <c r="U55" t="s">
        <v>289</v>
      </c>
    </row>
    <row r="56" spans="1:21" x14ac:dyDescent="0.25">
      <c r="A56">
        <v>2908</v>
      </c>
      <c r="B56" t="s">
        <v>166</v>
      </c>
      <c r="C56" t="s">
        <v>400</v>
      </c>
      <c r="D56" t="s">
        <v>406</v>
      </c>
      <c r="E56">
        <v>8</v>
      </c>
      <c r="G56">
        <v>24</v>
      </c>
      <c r="H56" t="s">
        <v>165</v>
      </c>
      <c r="J56" t="s">
        <v>259</v>
      </c>
      <c r="M56">
        <v>27</v>
      </c>
      <c r="Q56">
        <v>14</v>
      </c>
      <c r="T56" s="79">
        <v>43788.387499999997</v>
      </c>
      <c r="U56" t="s">
        <v>283</v>
      </c>
    </row>
    <row r="57" spans="1:21" x14ac:dyDescent="0.25">
      <c r="A57">
        <v>2905</v>
      </c>
      <c r="B57" t="s">
        <v>203</v>
      </c>
      <c r="C57" t="s">
        <v>163</v>
      </c>
      <c r="D57" t="s">
        <v>408</v>
      </c>
      <c r="H57" t="s">
        <v>169</v>
      </c>
      <c r="J57" t="s">
        <v>265</v>
      </c>
      <c r="Q57">
        <v>40</v>
      </c>
      <c r="R57">
        <v>40</v>
      </c>
      <c r="T57" s="79">
        <v>43788.362500000003</v>
      </c>
      <c r="U57" t="s">
        <v>283</v>
      </c>
    </row>
    <row r="58" spans="1:21" x14ac:dyDescent="0.25">
      <c r="A58">
        <v>3571</v>
      </c>
      <c r="B58" t="s">
        <v>188</v>
      </c>
      <c r="C58" t="s">
        <v>163</v>
      </c>
      <c r="D58" t="s">
        <v>452</v>
      </c>
      <c r="H58" t="s">
        <v>169</v>
      </c>
      <c r="I58">
        <v>462</v>
      </c>
      <c r="J58" t="s">
        <v>260</v>
      </c>
      <c r="T58" s="79">
        <v>43787.458333333336</v>
      </c>
      <c r="U58" t="s">
        <v>283</v>
      </c>
    </row>
    <row r="59" spans="1:21" x14ac:dyDescent="0.25">
      <c r="A59">
        <v>3685</v>
      </c>
      <c r="B59" t="s">
        <v>377</v>
      </c>
      <c r="C59" t="s">
        <v>187</v>
      </c>
      <c r="D59" t="s">
        <v>445</v>
      </c>
      <c r="H59" t="s">
        <v>169</v>
      </c>
      <c r="J59" t="s">
        <v>264</v>
      </c>
      <c r="T59" s="79">
        <v>43784.375</v>
      </c>
      <c r="U59" t="s">
        <v>283</v>
      </c>
    </row>
    <row r="60" spans="1:21" x14ac:dyDescent="0.25">
      <c r="A60">
        <v>3022</v>
      </c>
      <c r="B60" t="s">
        <v>188</v>
      </c>
      <c r="C60" t="s">
        <v>163</v>
      </c>
      <c r="D60" t="s">
        <v>412</v>
      </c>
      <c r="H60" t="s">
        <v>169</v>
      </c>
      <c r="I60">
        <v>805</v>
      </c>
      <c r="J60" t="s">
        <v>258</v>
      </c>
      <c r="K60">
        <v>157.5</v>
      </c>
      <c r="Q60">
        <v>24</v>
      </c>
      <c r="T60" s="79">
        <v>43783.42083333333</v>
      </c>
      <c r="U60" t="s">
        <v>289</v>
      </c>
    </row>
    <row r="61" spans="1:21" x14ac:dyDescent="0.25">
      <c r="A61">
        <v>465</v>
      </c>
      <c r="B61" t="s">
        <v>230</v>
      </c>
      <c r="C61" t="s">
        <v>204</v>
      </c>
      <c r="D61" t="s">
        <v>302</v>
      </c>
      <c r="H61" t="s">
        <v>169</v>
      </c>
      <c r="J61" t="s">
        <v>259</v>
      </c>
      <c r="K61">
        <v>314</v>
      </c>
      <c r="L61">
        <v>154</v>
      </c>
      <c r="M61">
        <v>48</v>
      </c>
      <c r="T61" s="79">
        <v>43782.597222222219</v>
      </c>
      <c r="U61" t="s">
        <v>283</v>
      </c>
    </row>
    <row r="62" spans="1:21" x14ac:dyDescent="0.25">
      <c r="A62">
        <v>3160</v>
      </c>
      <c r="B62" t="s">
        <v>162</v>
      </c>
      <c r="C62" t="s">
        <v>204</v>
      </c>
      <c r="D62" t="s">
        <v>457</v>
      </c>
      <c r="H62" t="s">
        <v>169</v>
      </c>
      <c r="J62" t="s">
        <v>264</v>
      </c>
      <c r="K62">
        <v>0.5</v>
      </c>
      <c r="T62" s="79">
        <v>43782.540277777778</v>
      </c>
      <c r="U62" t="s">
        <v>289</v>
      </c>
    </row>
    <row r="63" spans="1:21" x14ac:dyDescent="0.25">
      <c r="A63">
        <v>3142</v>
      </c>
      <c r="B63" t="s">
        <v>162</v>
      </c>
      <c r="C63" t="s">
        <v>400</v>
      </c>
      <c r="D63" t="s">
        <v>456</v>
      </c>
      <c r="H63" t="s">
        <v>169</v>
      </c>
      <c r="J63" t="s">
        <v>258</v>
      </c>
      <c r="Q63">
        <v>4</v>
      </c>
      <c r="T63" s="79">
        <v>43782.539583333331</v>
      </c>
      <c r="U63" t="s">
        <v>289</v>
      </c>
    </row>
    <row r="64" spans="1:21" x14ac:dyDescent="0.25">
      <c r="A64">
        <v>2593</v>
      </c>
      <c r="B64" t="s">
        <v>199</v>
      </c>
      <c r="C64" t="s">
        <v>167</v>
      </c>
      <c r="D64" t="s">
        <v>292</v>
      </c>
      <c r="H64" t="s">
        <v>169</v>
      </c>
      <c r="J64" t="s">
        <v>269</v>
      </c>
      <c r="Q64">
        <v>345</v>
      </c>
      <c r="R64">
        <v>140</v>
      </c>
      <c r="T64" s="79">
        <v>43782.538888888892</v>
      </c>
      <c r="U64" t="s">
        <v>283</v>
      </c>
    </row>
    <row r="65" spans="1:21" x14ac:dyDescent="0.25">
      <c r="A65">
        <v>2458</v>
      </c>
      <c r="B65" t="s">
        <v>166</v>
      </c>
      <c r="C65" t="s">
        <v>400</v>
      </c>
      <c r="D65" t="s">
        <v>295</v>
      </c>
      <c r="E65">
        <v>72</v>
      </c>
      <c r="F65">
        <v>78</v>
      </c>
      <c r="G65">
        <v>154</v>
      </c>
      <c r="H65" t="s">
        <v>169</v>
      </c>
      <c r="J65" t="s">
        <v>258</v>
      </c>
      <c r="K65">
        <v>75.5</v>
      </c>
      <c r="L65">
        <v>85</v>
      </c>
      <c r="M65">
        <v>247.75</v>
      </c>
      <c r="Q65">
        <v>47</v>
      </c>
      <c r="R65">
        <v>84</v>
      </c>
      <c r="T65" s="79">
        <v>43782.538194444445</v>
      </c>
      <c r="U65" t="s">
        <v>283</v>
      </c>
    </row>
    <row r="66" spans="1:21" x14ac:dyDescent="0.25">
      <c r="A66">
        <v>3364</v>
      </c>
      <c r="B66" t="s">
        <v>377</v>
      </c>
      <c r="C66" t="s">
        <v>400</v>
      </c>
      <c r="D66" t="s">
        <v>455</v>
      </c>
      <c r="H66" t="s">
        <v>169</v>
      </c>
      <c r="J66" t="s">
        <v>258</v>
      </c>
      <c r="K66">
        <v>1</v>
      </c>
      <c r="M66">
        <v>4</v>
      </c>
      <c r="T66" s="79">
        <v>43782.536805555559</v>
      </c>
      <c r="U66" t="s">
        <v>283</v>
      </c>
    </row>
    <row r="67" spans="1:21" x14ac:dyDescent="0.25">
      <c r="A67">
        <v>2416</v>
      </c>
      <c r="B67" t="s">
        <v>166</v>
      </c>
      <c r="C67" t="s">
        <v>163</v>
      </c>
      <c r="D67" t="s">
        <v>307</v>
      </c>
      <c r="E67">
        <v>64</v>
      </c>
      <c r="F67">
        <v>88</v>
      </c>
      <c r="G67">
        <v>160</v>
      </c>
      <c r="H67" t="s">
        <v>169</v>
      </c>
      <c r="J67" t="s">
        <v>258</v>
      </c>
      <c r="K67">
        <v>52</v>
      </c>
      <c r="L67">
        <v>84</v>
      </c>
      <c r="M67">
        <v>186</v>
      </c>
      <c r="Q67">
        <v>24</v>
      </c>
      <c r="R67">
        <v>27</v>
      </c>
      <c r="T67" s="79">
        <v>43782.531944444447</v>
      </c>
      <c r="U67" t="s">
        <v>289</v>
      </c>
    </row>
    <row r="68" spans="1:21" x14ac:dyDescent="0.25">
      <c r="A68">
        <v>2422</v>
      </c>
      <c r="B68" t="s">
        <v>166</v>
      </c>
      <c r="C68" t="s">
        <v>163</v>
      </c>
      <c r="D68" t="s">
        <v>305</v>
      </c>
      <c r="E68">
        <v>64</v>
      </c>
      <c r="F68">
        <v>88</v>
      </c>
      <c r="G68">
        <v>179</v>
      </c>
      <c r="H68" t="s">
        <v>165</v>
      </c>
      <c r="J68" t="s">
        <v>264</v>
      </c>
      <c r="K68">
        <v>53</v>
      </c>
      <c r="L68">
        <v>89</v>
      </c>
      <c r="M68">
        <v>218</v>
      </c>
      <c r="Q68">
        <v>40</v>
      </c>
      <c r="R68">
        <v>57</v>
      </c>
      <c r="T68" s="79">
        <v>43782.529166666667</v>
      </c>
      <c r="U68" t="s">
        <v>289</v>
      </c>
    </row>
    <row r="69" spans="1:21" x14ac:dyDescent="0.25">
      <c r="A69">
        <v>3502</v>
      </c>
      <c r="B69" t="s">
        <v>162</v>
      </c>
      <c r="C69" t="s">
        <v>400</v>
      </c>
      <c r="D69" t="s">
        <v>438</v>
      </c>
      <c r="H69" t="s">
        <v>165</v>
      </c>
      <c r="J69" t="s">
        <v>258</v>
      </c>
      <c r="K69">
        <v>1.5</v>
      </c>
      <c r="M69">
        <v>2</v>
      </c>
      <c r="T69" s="79">
        <v>43782.518750000003</v>
      </c>
      <c r="U69" t="s">
        <v>283</v>
      </c>
    </row>
    <row r="70" spans="1:21" x14ac:dyDescent="0.25">
      <c r="A70">
        <v>3811</v>
      </c>
      <c r="B70" t="s">
        <v>199</v>
      </c>
      <c r="C70" t="s">
        <v>167</v>
      </c>
      <c r="D70" t="s">
        <v>461</v>
      </c>
      <c r="E70">
        <v>80</v>
      </c>
      <c r="F70">
        <v>120</v>
      </c>
      <c r="H70" t="s">
        <v>169</v>
      </c>
      <c r="I70">
        <v>465</v>
      </c>
      <c r="J70" t="s">
        <v>362</v>
      </c>
      <c r="L70">
        <v>69</v>
      </c>
      <c r="Q70">
        <v>27</v>
      </c>
      <c r="T70" s="79">
        <v>43782.50277777778</v>
      </c>
      <c r="U70" t="s">
        <v>283</v>
      </c>
    </row>
    <row r="71" spans="1:21" x14ac:dyDescent="0.25">
      <c r="A71">
        <v>3808</v>
      </c>
      <c r="B71" t="s">
        <v>188</v>
      </c>
      <c r="C71" t="s">
        <v>167</v>
      </c>
      <c r="D71" t="s">
        <v>462</v>
      </c>
      <c r="E71">
        <v>290</v>
      </c>
      <c r="H71" t="s">
        <v>169</v>
      </c>
      <c r="I71">
        <v>465</v>
      </c>
      <c r="J71" t="s">
        <v>362</v>
      </c>
      <c r="K71">
        <v>125</v>
      </c>
      <c r="T71" s="79">
        <v>43782.495833333334</v>
      </c>
      <c r="U71" t="s">
        <v>283</v>
      </c>
    </row>
    <row r="72" spans="1:21" x14ac:dyDescent="0.25">
      <c r="A72">
        <v>3697</v>
      </c>
      <c r="B72" t="s">
        <v>188</v>
      </c>
      <c r="C72" t="s">
        <v>187</v>
      </c>
      <c r="D72" t="s">
        <v>458</v>
      </c>
      <c r="H72" t="s">
        <v>169</v>
      </c>
      <c r="J72" t="s">
        <v>265</v>
      </c>
      <c r="Q72">
        <v>10</v>
      </c>
      <c r="T72" s="79">
        <v>43782.432638888888</v>
      </c>
      <c r="U72" t="s">
        <v>283</v>
      </c>
    </row>
    <row r="73" spans="1:21" x14ac:dyDescent="0.25">
      <c r="A73">
        <v>2977</v>
      </c>
      <c r="B73" t="s">
        <v>188</v>
      </c>
      <c r="C73" t="s">
        <v>187</v>
      </c>
      <c r="D73" t="s">
        <v>410</v>
      </c>
      <c r="H73" t="s">
        <v>169</v>
      </c>
      <c r="J73" t="s">
        <v>265</v>
      </c>
      <c r="Q73">
        <v>119</v>
      </c>
      <c r="T73" s="79">
        <v>43782.430555555555</v>
      </c>
      <c r="U73" t="s">
        <v>283</v>
      </c>
    </row>
    <row r="74" spans="1:21" x14ac:dyDescent="0.25">
      <c r="A74">
        <v>2890</v>
      </c>
      <c r="B74" t="s">
        <v>188</v>
      </c>
      <c r="C74" t="s">
        <v>163</v>
      </c>
      <c r="D74" t="s">
        <v>426</v>
      </c>
      <c r="H74" t="s">
        <v>169</v>
      </c>
      <c r="I74">
        <v>462</v>
      </c>
      <c r="J74" t="s">
        <v>260</v>
      </c>
      <c r="K74">
        <v>160</v>
      </c>
      <c r="T74" s="79">
        <v>43782.428472222222</v>
      </c>
      <c r="U74" t="s">
        <v>283</v>
      </c>
    </row>
    <row r="75" spans="1:21" x14ac:dyDescent="0.25">
      <c r="A75">
        <v>2893</v>
      </c>
      <c r="B75" t="s">
        <v>191</v>
      </c>
      <c r="C75" t="s">
        <v>400</v>
      </c>
      <c r="D75" t="s">
        <v>425</v>
      </c>
      <c r="H75" t="s">
        <v>169</v>
      </c>
      <c r="I75">
        <v>462</v>
      </c>
      <c r="J75" t="s">
        <v>260</v>
      </c>
      <c r="L75">
        <v>160</v>
      </c>
      <c r="M75">
        <v>338</v>
      </c>
      <c r="T75" s="79">
        <v>43782.427777777775</v>
      </c>
      <c r="U75" t="s">
        <v>283</v>
      </c>
    </row>
    <row r="76" spans="1:21" x14ac:dyDescent="0.25">
      <c r="A76">
        <v>2218</v>
      </c>
      <c r="B76" t="s">
        <v>203</v>
      </c>
      <c r="C76" t="s">
        <v>163</v>
      </c>
      <c r="D76" t="s">
        <v>212</v>
      </c>
      <c r="H76" t="s">
        <v>169</v>
      </c>
      <c r="I76">
        <v>462</v>
      </c>
      <c r="J76" t="s">
        <v>260</v>
      </c>
      <c r="K76">
        <v>13</v>
      </c>
      <c r="L76">
        <v>8</v>
      </c>
      <c r="M76">
        <v>4</v>
      </c>
      <c r="T76" s="79">
        <v>43782.42083333333</v>
      </c>
      <c r="U76" t="s">
        <v>283</v>
      </c>
    </row>
    <row r="77" spans="1:21" x14ac:dyDescent="0.25">
      <c r="A77">
        <v>2629</v>
      </c>
      <c r="B77" t="s">
        <v>203</v>
      </c>
      <c r="C77" t="s">
        <v>163</v>
      </c>
      <c r="D77" t="s">
        <v>290</v>
      </c>
      <c r="H77" t="s">
        <v>169</v>
      </c>
      <c r="J77" t="s">
        <v>265</v>
      </c>
      <c r="Q77">
        <v>40</v>
      </c>
      <c r="R77">
        <v>40</v>
      </c>
      <c r="T77" s="79">
        <v>43781.513194444444</v>
      </c>
      <c r="U77" t="s">
        <v>283</v>
      </c>
    </row>
    <row r="78" spans="1:21" x14ac:dyDescent="0.25">
      <c r="A78">
        <v>1969</v>
      </c>
      <c r="B78" t="s">
        <v>166</v>
      </c>
      <c r="C78" t="s">
        <v>506</v>
      </c>
      <c r="D78" t="s">
        <v>177</v>
      </c>
      <c r="E78">
        <v>28</v>
      </c>
      <c r="F78">
        <v>10</v>
      </c>
      <c r="G78">
        <v>16</v>
      </c>
      <c r="H78" t="s">
        <v>165</v>
      </c>
      <c r="J78" t="s">
        <v>262</v>
      </c>
      <c r="Q78">
        <v>14</v>
      </c>
      <c r="T78" s="79">
        <v>43781.404861111114</v>
      </c>
      <c r="U78" t="s">
        <v>288</v>
      </c>
    </row>
    <row r="79" spans="1:21" x14ac:dyDescent="0.25">
      <c r="A79">
        <v>1975</v>
      </c>
      <c r="B79" t="s">
        <v>166</v>
      </c>
      <c r="C79" t="s">
        <v>506</v>
      </c>
      <c r="D79" t="s">
        <v>175</v>
      </c>
      <c r="E79">
        <v>44</v>
      </c>
      <c r="F79">
        <v>24</v>
      </c>
      <c r="G79">
        <v>32</v>
      </c>
      <c r="H79" t="s">
        <v>169</v>
      </c>
      <c r="J79" t="s">
        <v>262</v>
      </c>
      <c r="Q79">
        <v>10</v>
      </c>
      <c r="T79" s="79">
        <v>43781.402777777781</v>
      </c>
      <c r="U79" t="s">
        <v>288</v>
      </c>
    </row>
    <row r="80" spans="1:21" x14ac:dyDescent="0.25">
      <c r="A80">
        <v>3691</v>
      </c>
      <c r="B80" t="s">
        <v>162</v>
      </c>
      <c r="C80" t="s">
        <v>163</v>
      </c>
      <c r="D80" t="s">
        <v>442</v>
      </c>
      <c r="H80" t="s">
        <v>169</v>
      </c>
      <c r="J80" t="s">
        <v>262</v>
      </c>
      <c r="T80" s="79">
        <v>43780.606249999997</v>
      </c>
      <c r="U80" t="s">
        <v>283</v>
      </c>
    </row>
    <row r="81" spans="1:21" x14ac:dyDescent="0.25">
      <c r="A81">
        <v>2470</v>
      </c>
      <c r="B81" t="s">
        <v>191</v>
      </c>
      <c r="C81" t="s">
        <v>163</v>
      </c>
      <c r="D81" t="s">
        <v>299</v>
      </c>
      <c r="H81" t="s">
        <v>169</v>
      </c>
      <c r="I81">
        <v>2293</v>
      </c>
      <c r="J81" t="s">
        <v>259</v>
      </c>
      <c r="L81">
        <v>72</v>
      </c>
      <c r="M81">
        <v>240</v>
      </c>
      <c r="R81">
        <v>69</v>
      </c>
      <c r="T81" s="79">
        <v>43780.542361111111</v>
      </c>
      <c r="U81" t="s">
        <v>289</v>
      </c>
    </row>
    <row r="82" spans="1:21" x14ac:dyDescent="0.25">
      <c r="A82">
        <v>1273</v>
      </c>
      <c r="B82" t="s">
        <v>166</v>
      </c>
      <c r="C82" t="s">
        <v>400</v>
      </c>
      <c r="D82" t="s">
        <v>143</v>
      </c>
      <c r="E82">
        <v>74</v>
      </c>
      <c r="F82">
        <v>86</v>
      </c>
      <c r="G82">
        <v>240</v>
      </c>
      <c r="H82" t="s">
        <v>169</v>
      </c>
      <c r="J82" t="s">
        <v>259</v>
      </c>
      <c r="K82">
        <v>66</v>
      </c>
      <c r="L82">
        <v>97</v>
      </c>
      <c r="M82">
        <v>250.75</v>
      </c>
      <c r="Q82">
        <v>43</v>
      </c>
      <c r="R82">
        <v>32</v>
      </c>
      <c r="T82" s="79">
        <v>43780.541666666664</v>
      </c>
      <c r="U82" t="s">
        <v>289</v>
      </c>
    </row>
    <row r="83" spans="1:21" x14ac:dyDescent="0.25">
      <c r="A83">
        <v>2641</v>
      </c>
      <c r="B83" t="s">
        <v>162</v>
      </c>
      <c r="C83" t="s">
        <v>400</v>
      </c>
      <c r="D83" t="s">
        <v>282</v>
      </c>
      <c r="H83" t="s">
        <v>169</v>
      </c>
      <c r="J83" t="s">
        <v>264</v>
      </c>
      <c r="K83">
        <v>2</v>
      </c>
      <c r="T83" s="79">
        <v>43780.534722222219</v>
      </c>
      <c r="U83" t="s">
        <v>283</v>
      </c>
    </row>
    <row r="84" spans="1:21" x14ac:dyDescent="0.25">
      <c r="A84">
        <v>2779</v>
      </c>
      <c r="B84" t="s">
        <v>162</v>
      </c>
      <c r="C84" t="s">
        <v>400</v>
      </c>
      <c r="D84" t="s">
        <v>384</v>
      </c>
      <c r="H84" t="s">
        <v>169</v>
      </c>
      <c r="J84" t="s">
        <v>294</v>
      </c>
      <c r="K84">
        <v>8</v>
      </c>
      <c r="Q84">
        <v>56</v>
      </c>
      <c r="R84">
        <v>52</v>
      </c>
      <c r="T84" s="79">
        <v>43780.526388888888</v>
      </c>
      <c r="U84" t="s">
        <v>283</v>
      </c>
    </row>
    <row r="85" spans="1:21" x14ac:dyDescent="0.25">
      <c r="A85">
        <v>3583</v>
      </c>
      <c r="B85" t="s">
        <v>162</v>
      </c>
      <c r="C85" t="s">
        <v>167</v>
      </c>
      <c r="D85" t="s">
        <v>448</v>
      </c>
      <c r="H85" t="s">
        <v>169</v>
      </c>
      <c r="J85" t="s">
        <v>262</v>
      </c>
      <c r="T85" s="79">
        <v>43773.370833333334</v>
      </c>
      <c r="U85" t="s">
        <v>283</v>
      </c>
    </row>
    <row r="86" spans="1:21" x14ac:dyDescent="0.25">
      <c r="A86">
        <v>3580</v>
      </c>
      <c r="B86" t="s">
        <v>162</v>
      </c>
      <c r="C86" t="s">
        <v>167</v>
      </c>
      <c r="D86" t="s">
        <v>449</v>
      </c>
      <c r="H86" t="s">
        <v>169</v>
      </c>
      <c r="J86" t="s">
        <v>262</v>
      </c>
      <c r="T86" s="79">
        <v>43773.368750000001</v>
      </c>
      <c r="U86" t="s">
        <v>283</v>
      </c>
    </row>
    <row r="87" spans="1:21" x14ac:dyDescent="0.25">
      <c r="A87">
        <v>1858</v>
      </c>
      <c r="B87" t="s">
        <v>230</v>
      </c>
      <c r="C87" t="s">
        <v>204</v>
      </c>
      <c r="D87" t="s">
        <v>231</v>
      </c>
      <c r="H87" t="s">
        <v>169</v>
      </c>
      <c r="J87" t="s">
        <v>265</v>
      </c>
      <c r="L87">
        <v>24</v>
      </c>
      <c r="M87">
        <v>56</v>
      </c>
      <c r="Q87">
        <v>128</v>
      </c>
      <c r="T87" s="79">
        <v>43766.706944444442</v>
      </c>
      <c r="U87" t="s">
        <v>283</v>
      </c>
    </row>
    <row r="88" spans="1:21" x14ac:dyDescent="0.25">
      <c r="A88">
        <v>475</v>
      </c>
      <c r="B88" t="s">
        <v>230</v>
      </c>
      <c r="C88" t="s">
        <v>250</v>
      </c>
      <c r="D88" t="s">
        <v>243</v>
      </c>
      <c r="H88" t="s">
        <v>169</v>
      </c>
      <c r="J88" t="s">
        <v>270</v>
      </c>
      <c r="T88" s="79">
        <v>43766.481944444444</v>
      </c>
      <c r="U88" t="s">
        <v>283</v>
      </c>
    </row>
    <row r="89" spans="1:21" x14ac:dyDescent="0.25">
      <c r="A89">
        <v>1960</v>
      </c>
      <c r="B89" t="s">
        <v>162</v>
      </c>
      <c r="C89" t="s">
        <v>400</v>
      </c>
      <c r="D89" t="s">
        <v>183</v>
      </c>
      <c r="H89" t="s">
        <v>184</v>
      </c>
      <c r="J89" t="s">
        <v>264</v>
      </c>
      <c r="K89">
        <v>0.5</v>
      </c>
      <c r="Q89">
        <v>2</v>
      </c>
      <c r="T89" s="79">
        <v>43752.388194444444</v>
      </c>
      <c r="U89" t="s">
        <v>283</v>
      </c>
    </row>
    <row r="90" spans="1:21" x14ac:dyDescent="0.25">
      <c r="A90">
        <v>2902</v>
      </c>
      <c r="B90" t="s">
        <v>203</v>
      </c>
      <c r="C90" t="s">
        <v>204</v>
      </c>
      <c r="D90" t="s">
        <v>424</v>
      </c>
      <c r="H90" t="s">
        <v>169</v>
      </c>
      <c r="J90" t="s">
        <v>260</v>
      </c>
      <c r="K90">
        <v>24</v>
      </c>
      <c r="L90">
        <v>34</v>
      </c>
      <c r="M90">
        <v>16</v>
      </c>
      <c r="T90" s="79">
        <v>43745.525000000001</v>
      </c>
      <c r="U90" t="s">
        <v>283</v>
      </c>
    </row>
    <row r="91" spans="1:21" x14ac:dyDescent="0.25">
      <c r="A91">
        <v>2755</v>
      </c>
      <c r="B91" t="s">
        <v>166</v>
      </c>
      <c r="C91" t="s">
        <v>174</v>
      </c>
      <c r="D91" t="s">
        <v>385</v>
      </c>
      <c r="E91">
        <v>40</v>
      </c>
      <c r="F91">
        <v>80</v>
      </c>
      <c r="H91" t="s">
        <v>169</v>
      </c>
      <c r="J91" t="s">
        <v>386</v>
      </c>
      <c r="K91">
        <v>22</v>
      </c>
      <c r="L91">
        <v>56</v>
      </c>
      <c r="T91" s="79">
        <v>43745.517361111109</v>
      </c>
      <c r="U91" t="s">
        <v>283</v>
      </c>
    </row>
    <row r="92" spans="1:21" x14ac:dyDescent="0.25">
      <c r="A92">
        <v>439</v>
      </c>
      <c r="B92" t="s">
        <v>166</v>
      </c>
      <c r="C92" t="s">
        <v>300</v>
      </c>
      <c r="D92" t="s">
        <v>181</v>
      </c>
      <c r="E92">
        <v>44</v>
      </c>
      <c r="F92">
        <v>24</v>
      </c>
      <c r="G92">
        <v>24</v>
      </c>
      <c r="H92" t="s">
        <v>179</v>
      </c>
      <c r="J92" t="s">
        <v>262</v>
      </c>
      <c r="Q92">
        <v>11</v>
      </c>
      <c r="T92" s="79">
        <v>43745.45</v>
      </c>
      <c r="U92" t="s">
        <v>288</v>
      </c>
    </row>
    <row r="93" spans="1:21" x14ac:dyDescent="0.25">
      <c r="A93">
        <v>3055</v>
      </c>
      <c r="B93" t="s">
        <v>166</v>
      </c>
      <c r="C93" t="s">
        <v>167</v>
      </c>
      <c r="D93" t="s">
        <v>407</v>
      </c>
      <c r="H93" t="s">
        <v>169</v>
      </c>
      <c r="J93" t="s">
        <v>262</v>
      </c>
      <c r="T93" s="79">
        <v>43745.45</v>
      </c>
      <c r="U93" t="s">
        <v>288</v>
      </c>
    </row>
    <row r="94" spans="1:21" x14ac:dyDescent="0.25">
      <c r="A94">
        <v>2998</v>
      </c>
      <c r="B94" t="s">
        <v>166</v>
      </c>
      <c r="C94" t="s">
        <v>167</v>
      </c>
      <c r="D94" t="s">
        <v>415</v>
      </c>
      <c r="H94" t="s">
        <v>169</v>
      </c>
      <c r="J94" t="s">
        <v>262</v>
      </c>
      <c r="T94" s="79">
        <v>43745.449305555558</v>
      </c>
      <c r="U94" t="s">
        <v>288</v>
      </c>
    </row>
    <row r="95" spans="1:21" x14ac:dyDescent="0.25">
      <c r="A95">
        <v>2995</v>
      </c>
      <c r="B95" t="s">
        <v>166</v>
      </c>
      <c r="C95" t="s">
        <v>167</v>
      </c>
      <c r="D95" t="s">
        <v>416</v>
      </c>
      <c r="H95" t="s">
        <v>169</v>
      </c>
      <c r="J95" t="s">
        <v>262</v>
      </c>
      <c r="T95" s="79">
        <v>43745.447916666664</v>
      </c>
      <c r="U95" t="s">
        <v>288</v>
      </c>
    </row>
    <row r="96" spans="1:21" x14ac:dyDescent="0.25">
      <c r="A96">
        <v>2992</v>
      </c>
      <c r="B96" t="s">
        <v>166</v>
      </c>
      <c r="C96" t="s">
        <v>167</v>
      </c>
      <c r="D96" t="s">
        <v>417</v>
      </c>
      <c r="H96" t="s">
        <v>169</v>
      </c>
      <c r="J96" t="s">
        <v>262</v>
      </c>
      <c r="T96" s="79">
        <v>43745.447916666664</v>
      </c>
      <c r="U96" t="s">
        <v>288</v>
      </c>
    </row>
    <row r="97" spans="1:21" x14ac:dyDescent="0.25">
      <c r="A97">
        <v>2989</v>
      </c>
      <c r="B97" t="s">
        <v>166</v>
      </c>
      <c r="C97" t="s">
        <v>167</v>
      </c>
      <c r="D97" t="s">
        <v>418</v>
      </c>
      <c r="H97" t="s">
        <v>169</v>
      </c>
      <c r="J97" t="s">
        <v>262</v>
      </c>
      <c r="T97" s="79">
        <v>43745.447222222225</v>
      </c>
      <c r="U97" t="s">
        <v>288</v>
      </c>
    </row>
    <row r="98" spans="1:21" x14ac:dyDescent="0.25">
      <c r="A98">
        <v>2020</v>
      </c>
      <c r="B98" t="s">
        <v>166</v>
      </c>
      <c r="C98" t="s">
        <v>167</v>
      </c>
      <c r="D98" t="s">
        <v>168</v>
      </c>
      <c r="H98" t="s">
        <v>169</v>
      </c>
      <c r="J98" t="s">
        <v>262</v>
      </c>
      <c r="T98" s="79">
        <v>43745.447222222225</v>
      </c>
      <c r="U98" t="s">
        <v>288</v>
      </c>
    </row>
    <row r="99" spans="1:21" x14ac:dyDescent="0.25">
      <c r="A99">
        <v>2971</v>
      </c>
      <c r="B99" t="s">
        <v>162</v>
      </c>
      <c r="C99" t="s">
        <v>204</v>
      </c>
      <c r="D99" t="s">
        <v>409</v>
      </c>
      <c r="H99" t="s">
        <v>169</v>
      </c>
      <c r="J99" t="s">
        <v>258</v>
      </c>
      <c r="M99">
        <v>7</v>
      </c>
      <c r="Q99">
        <v>2</v>
      </c>
      <c r="T99" s="79">
        <v>43745.443055555559</v>
      </c>
      <c r="U99" t="s">
        <v>283</v>
      </c>
    </row>
    <row r="100" spans="1:21" x14ac:dyDescent="0.25">
      <c r="A100">
        <v>2803</v>
      </c>
      <c r="B100" t="s">
        <v>162</v>
      </c>
      <c r="C100" t="s">
        <v>252</v>
      </c>
      <c r="D100" t="s">
        <v>379</v>
      </c>
      <c r="H100" t="s">
        <v>165</v>
      </c>
      <c r="J100" t="s">
        <v>264</v>
      </c>
      <c r="K100">
        <v>1</v>
      </c>
      <c r="M100">
        <v>4</v>
      </c>
      <c r="T100" s="79">
        <v>43745.435416666667</v>
      </c>
      <c r="U100" t="s">
        <v>283</v>
      </c>
    </row>
    <row r="101" spans="1:21" x14ac:dyDescent="0.25">
      <c r="A101">
        <v>2788</v>
      </c>
      <c r="B101" t="s">
        <v>162</v>
      </c>
      <c r="C101" t="s">
        <v>252</v>
      </c>
      <c r="D101" t="s">
        <v>382</v>
      </c>
      <c r="H101" t="s">
        <v>165</v>
      </c>
      <c r="J101" t="s">
        <v>264</v>
      </c>
      <c r="M101">
        <v>8</v>
      </c>
      <c r="R101">
        <v>2</v>
      </c>
      <c r="T101" s="79">
        <v>43745.43472222222</v>
      </c>
      <c r="U101" t="s">
        <v>283</v>
      </c>
    </row>
    <row r="102" spans="1:21" x14ac:dyDescent="0.25">
      <c r="A102">
        <v>2776</v>
      </c>
      <c r="B102" t="s">
        <v>162</v>
      </c>
      <c r="C102" t="s">
        <v>252</v>
      </c>
      <c r="D102" t="s">
        <v>381</v>
      </c>
      <c r="H102" t="s">
        <v>169</v>
      </c>
      <c r="J102" t="s">
        <v>264</v>
      </c>
      <c r="M102">
        <v>8</v>
      </c>
      <c r="Q102">
        <v>4</v>
      </c>
      <c r="R102">
        <v>2</v>
      </c>
      <c r="T102" s="79">
        <v>43745.434027777781</v>
      </c>
      <c r="U102" t="s">
        <v>283</v>
      </c>
    </row>
    <row r="103" spans="1:21" x14ac:dyDescent="0.25">
      <c r="A103">
        <v>2752</v>
      </c>
      <c r="B103" t="s">
        <v>162</v>
      </c>
      <c r="C103" t="s">
        <v>400</v>
      </c>
      <c r="D103" t="s">
        <v>383</v>
      </c>
      <c r="H103" t="s">
        <v>165</v>
      </c>
      <c r="J103" t="s">
        <v>264</v>
      </c>
      <c r="K103">
        <v>3</v>
      </c>
      <c r="M103">
        <v>14</v>
      </c>
      <c r="R103">
        <v>6</v>
      </c>
      <c r="T103" s="79">
        <v>43745.434027777781</v>
      </c>
      <c r="U103" t="s">
        <v>289</v>
      </c>
    </row>
    <row r="104" spans="1:21" x14ac:dyDescent="0.25">
      <c r="A104">
        <v>2443</v>
      </c>
      <c r="B104" t="s">
        <v>191</v>
      </c>
      <c r="C104" t="s">
        <v>163</v>
      </c>
      <c r="D104" t="s">
        <v>308</v>
      </c>
      <c r="H104" t="s">
        <v>169</v>
      </c>
      <c r="I104">
        <v>462</v>
      </c>
      <c r="J104" t="s">
        <v>260</v>
      </c>
      <c r="L104">
        <v>172</v>
      </c>
      <c r="M104">
        <v>332</v>
      </c>
      <c r="T104" s="79">
        <v>43745.401388888888</v>
      </c>
      <c r="U104" t="s">
        <v>283</v>
      </c>
    </row>
    <row r="105" spans="1:21" x14ac:dyDescent="0.25">
      <c r="A105">
        <v>2569</v>
      </c>
      <c r="B105" t="s">
        <v>162</v>
      </c>
      <c r="C105" t="s">
        <v>163</v>
      </c>
      <c r="D105" t="s">
        <v>293</v>
      </c>
      <c r="H105" t="s">
        <v>169</v>
      </c>
      <c r="J105" t="s">
        <v>294</v>
      </c>
      <c r="Q105">
        <v>49</v>
      </c>
      <c r="R105">
        <v>19</v>
      </c>
      <c r="T105" s="79">
        <v>43745.392361111109</v>
      </c>
      <c r="U105" t="s">
        <v>283</v>
      </c>
    </row>
    <row r="106" spans="1:21" x14ac:dyDescent="0.25">
      <c r="A106">
        <v>2440</v>
      </c>
      <c r="B106" t="s">
        <v>188</v>
      </c>
      <c r="C106" t="s">
        <v>163</v>
      </c>
      <c r="D106" t="s">
        <v>309</v>
      </c>
      <c r="H106" t="s">
        <v>169</v>
      </c>
      <c r="I106">
        <v>462</v>
      </c>
      <c r="J106" t="s">
        <v>260</v>
      </c>
      <c r="K106">
        <v>114.5</v>
      </c>
      <c r="T106" s="79">
        <v>43742.546527777777</v>
      </c>
      <c r="U106" t="s">
        <v>283</v>
      </c>
    </row>
    <row r="107" spans="1:21" x14ac:dyDescent="0.25">
      <c r="A107">
        <v>2635</v>
      </c>
      <c r="B107" t="s">
        <v>188</v>
      </c>
      <c r="C107" t="s">
        <v>163</v>
      </c>
      <c r="D107" t="s">
        <v>286</v>
      </c>
      <c r="H107" t="s">
        <v>169</v>
      </c>
      <c r="I107">
        <v>1858</v>
      </c>
      <c r="J107" t="s">
        <v>265</v>
      </c>
      <c r="Q107">
        <v>109</v>
      </c>
      <c r="T107" s="79">
        <v>43742.536805555559</v>
      </c>
      <c r="U107" t="s">
        <v>283</v>
      </c>
    </row>
    <row r="108" spans="1:21" x14ac:dyDescent="0.25">
      <c r="A108">
        <v>2740</v>
      </c>
      <c r="B108" t="s">
        <v>188</v>
      </c>
      <c r="C108" t="s">
        <v>167</v>
      </c>
      <c r="D108" t="s">
        <v>387</v>
      </c>
      <c r="H108" t="s">
        <v>169</v>
      </c>
      <c r="I108">
        <v>805</v>
      </c>
      <c r="J108" t="s">
        <v>258</v>
      </c>
      <c r="K108">
        <v>68</v>
      </c>
      <c r="Q108">
        <v>94</v>
      </c>
      <c r="T108" s="79">
        <v>43741.761805555558</v>
      </c>
      <c r="U108" t="s">
        <v>289</v>
      </c>
    </row>
    <row r="109" spans="1:21" x14ac:dyDescent="0.25">
      <c r="A109">
        <v>2824</v>
      </c>
      <c r="B109" t="s">
        <v>166</v>
      </c>
      <c r="C109" t="s">
        <v>250</v>
      </c>
      <c r="D109" t="s">
        <v>376</v>
      </c>
      <c r="H109" t="s">
        <v>179</v>
      </c>
      <c r="J109" t="s">
        <v>259</v>
      </c>
      <c r="Q109">
        <v>0.5</v>
      </c>
      <c r="T109" s="79">
        <v>43741.627083333333</v>
      </c>
      <c r="U109" t="s">
        <v>283</v>
      </c>
    </row>
    <row r="110" spans="1:21" x14ac:dyDescent="0.25">
      <c r="A110">
        <v>3052</v>
      </c>
      <c r="B110" t="s">
        <v>401</v>
      </c>
      <c r="C110" t="s">
        <v>167</v>
      </c>
      <c r="D110" t="s">
        <v>402</v>
      </c>
      <c r="H110" t="s">
        <v>169</v>
      </c>
      <c r="J110" t="s">
        <v>403</v>
      </c>
      <c r="K110">
        <v>14</v>
      </c>
      <c r="Q110">
        <v>12</v>
      </c>
      <c r="T110" s="79">
        <v>43741.602777777778</v>
      </c>
      <c r="U110" t="s">
        <v>283</v>
      </c>
    </row>
    <row r="111" spans="1:21" x14ac:dyDescent="0.25">
      <c r="A111">
        <v>2467</v>
      </c>
      <c r="B111" t="s">
        <v>188</v>
      </c>
      <c r="C111" t="s">
        <v>187</v>
      </c>
      <c r="D111" t="s">
        <v>298</v>
      </c>
      <c r="H111" t="s">
        <v>169</v>
      </c>
      <c r="I111">
        <v>2293</v>
      </c>
      <c r="J111" t="s">
        <v>259</v>
      </c>
      <c r="Q111">
        <v>87</v>
      </c>
      <c r="T111" s="79">
        <v>43739.685416666667</v>
      </c>
      <c r="U111" t="s">
        <v>289</v>
      </c>
    </row>
    <row r="112" spans="1:21" x14ac:dyDescent="0.25">
      <c r="A112">
        <v>1984</v>
      </c>
      <c r="B112" t="s">
        <v>166</v>
      </c>
      <c r="C112" t="s">
        <v>187</v>
      </c>
      <c r="D112" t="s">
        <v>172</v>
      </c>
      <c r="E112">
        <v>2</v>
      </c>
      <c r="G112">
        <v>8</v>
      </c>
      <c r="H112" t="s">
        <v>165</v>
      </c>
      <c r="J112" t="s">
        <v>262</v>
      </c>
      <c r="M112">
        <v>12</v>
      </c>
      <c r="Q112">
        <v>13</v>
      </c>
      <c r="T112" s="79">
        <v>43738.474305555559</v>
      </c>
      <c r="U112" t="s">
        <v>288</v>
      </c>
    </row>
    <row r="113" spans="1:21" x14ac:dyDescent="0.25">
      <c r="A113">
        <v>1939</v>
      </c>
      <c r="B113" t="s">
        <v>162</v>
      </c>
      <c r="C113" t="s">
        <v>400</v>
      </c>
      <c r="D113" t="s">
        <v>185</v>
      </c>
      <c r="H113" t="s">
        <v>169</v>
      </c>
      <c r="J113" t="s">
        <v>259</v>
      </c>
      <c r="Q113">
        <v>10</v>
      </c>
      <c r="T113" s="79">
        <v>43735.397916666669</v>
      </c>
      <c r="U113" t="s">
        <v>283</v>
      </c>
    </row>
    <row r="114" spans="1:21" x14ac:dyDescent="0.25">
      <c r="A114">
        <v>393</v>
      </c>
      <c r="B114" t="s">
        <v>182</v>
      </c>
      <c r="C114" t="s">
        <v>187</v>
      </c>
      <c r="D114" t="s">
        <v>20</v>
      </c>
      <c r="E114">
        <v>414</v>
      </c>
      <c r="F114">
        <v>238</v>
      </c>
      <c r="G114">
        <v>0</v>
      </c>
      <c r="H114" t="s">
        <v>169</v>
      </c>
      <c r="J114" t="s">
        <v>269</v>
      </c>
      <c r="K114">
        <v>406</v>
      </c>
      <c r="L114">
        <v>229</v>
      </c>
      <c r="Q114">
        <v>16</v>
      </c>
      <c r="T114" s="79">
        <v>43728.472916666666</v>
      </c>
      <c r="U114" t="s">
        <v>283</v>
      </c>
    </row>
    <row r="115" spans="1:21" x14ac:dyDescent="0.25">
      <c r="A115">
        <v>1624</v>
      </c>
      <c r="B115" t="s">
        <v>230</v>
      </c>
      <c r="C115" t="s">
        <v>167</v>
      </c>
      <c r="D115" t="s">
        <v>145</v>
      </c>
      <c r="H115" t="s">
        <v>169</v>
      </c>
      <c r="J115" t="s">
        <v>264</v>
      </c>
      <c r="K115">
        <v>16</v>
      </c>
      <c r="T115" s="79">
        <v>43728.365972222222</v>
      </c>
      <c r="U115" t="s">
        <v>283</v>
      </c>
    </row>
    <row r="116" spans="1:21" x14ac:dyDescent="0.25">
      <c r="A116">
        <v>2746</v>
      </c>
      <c r="B116" t="s">
        <v>162</v>
      </c>
      <c r="C116" t="s">
        <v>163</v>
      </c>
      <c r="D116" t="s">
        <v>388</v>
      </c>
      <c r="H116" t="s">
        <v>169</v>
      </c>
      <c r="J116" t="s">
        <v>264</v>
      </c>
      <c r="K116">
        <v>1</v>
      </c>
      <c r="T116" s="79">
        <v>43725.42083333333</v>
      </c>
      <c r="U116" t="s">
        <v>283</v>
      </c>
    </row>
    <row r="117" spans="1:21" x14ac:dyDescent="0.25">
      <c r="A117">
        <v>2815</v>
      </c>
      <c r="B117" t="s">
        <v>162</v>
      </c>
      <c r="C117" t="s">
        <v>250</v>
      </c>
      <c r="D117" t="s">
        <v>380</v>
      </c>
      <c r="H117" t="s">
        <v>169</v>
      </c>
      <c r="J117" t="s">
        <v>259</v>
      </c>
      <c r="K117">
        <v>1</v>
      </c>
      <c r="T117" s="79">
        <v>43725.409722222219</v>
      </c>
      <c r="U117" t="s">
        <v>283</v>
      </c>
    </row>
    <row r="118" spans="1:21" x14ac:dyDescent="0.25">
      <c r="A118">
        <v>1684</v>
      </c>
      <c r="B118" t="s">
        <v>166</v>
      </c>
      <c r="C118" t="s">
        <v>174</v>
      </c>
      <c r="D118" t="s">
        <v>235</v>
      </c>
      <c r="H118" t="s">
        <v>169</v>
      </c>
      <c r="J118" t="s">
        <v>266</v>
      </c>
      <c r="L118">
        <v>6</v>
      </c>
      <c r="Q118">
        <v>12</v>
      </c>
      <c r="R118">
        <v>10</v>
      </c>
      <c r="T118" s="79">
        <v>43725.407638888886</v>
      </c>
      <c r="U118" t="s">
        <v>283</v>
      </c>
    </row>
    <row r="119" spans="1:21" x14ac:dyDescent="0.25">
      <c r="A119">
        <v>2668</v>
      </c>
      <c r="B119" t="s">
        <v>188</v>
      </c>
      <c r="C119" t="s">
        <v>163</v>
      </c>
      <c r="D119" t="s">
        <v>361</v>
      </c>
      <c r="H119" t="s">
        <v>169</v>
      </c>
      <c r="I119">
        <v>465</v>
      </c>
      <c r="J119" t="s">
        <v>362</v>
      </c>
      <c r="K119">
        <v>158</v>
      </c>
      <c r="T119" s="79">
        <v>43725.401388888888</v>
      </c>
      <c r="U119" t="s">
        <v>283</v>
      </c>
    </row>
    <row r="120" spans="1:21" x14ac:dyDescent="0.25">
      <c r="A120">
        <v>1987</v>
      </c>
      <c r="B120" t="s">
        <v>166</v>
      </c>
      <c r="C120" t="s">
        <v>250</v>
      </c>
      <c r="D120" t="s">
        <v>227</v>
      </c>
      <c r="H120" t="s">
        <v>169</v>
      </c>
      <c r="J120" t="s">
        <v>264</v>
      </c>
      <c r="K120">
        <v>1</v>
      </c>
      <c r="T120" s="79">
        <v>43724.724305555559</v>
      </c>
      <c r="U120" t="s">
        <v>289</v>
      </c>
    </row>
    <row r="121" spans="1:21" x14ac:dyDescent="0.25">
      <c r="A121">
        <v>394</v>
      </c>
      <c r="B121" t="s">
        <v>182</v>
      </c>
      <c r="C121" t="s">
        <v>400</v>
      </c>
      <c r="D121" t="s">
        <v>22</v>
      </c>
      <c r="E121">
        <v>296</v>
      </c>
      <c r="F121">
        <v>164</v>
      </c>
      <c r="G121">
        <v>0</v>
      </c>
      <c r="H121" t="s">
        <v>169</v>
      </c>
      <c r="J121" t="s">
        <v>266</v>
      </c>
      <c r="K121">
        <v>226.75</v>
      </c>
      <c r="L121">
        <v>109.25</v>
      </c>
      <c r="M121">
        <v>19</v>
      </c>
      <c r="T121" s="79">
        <v>43724.376388888886</v>
      </c>
      <c r="U121" t="s">
        <v>312</v>
      </c>
    </row>
    <row r="122" spans="1:21" x14ac:dyDescent="0.25">
      <c r="A122">
        <v>2071</v>
      </c>
      <c r="B122" t="s">
        <v>162</v>
      </c>
      <c r="C122" t="s">
        <v>400</v>
      </c>
      <c r="D122" t="s">
        <v>164</v>
      </c>
      <c r="H122" t="s">
        <v>165</v>
      </c>
      <c r="J122" t="s">
        <v>262</v>
      </c>
      <c r="M122">
        <v>6</v>
      </c>
      <c r="T122" s="79">
        <v>43724.375</v>
      </c>
      <c r="U122" t="s">
        <v>288</v>
      </c>
    </row>
    <row r="123" spans="1:21" x14ac:dyDescent="0.25">
      <c r="A123">
        <v>1966</v>
      </c>
      <c r="B123" t="s">
        <v>166</v>
      </c>
      <c r="C123" t="s">
        <v>400</v>
      </c>
      <c r="D123" t="s">
        <v>154</v>
      </c>
      <c r="E123">
        <v>10</v>
      </c>
      <c r="F123">
        <v>19</v>
      </c>
      <c r="G123">
        <v>48</v>
      </c>
      <c r="H123" t="s">
        <v>165</v>
      </c>
      <c r="J123" t="s">
        <v>262</v>
      </c>
      <c r="L123">
        <v>16</v>
      </c>
      <c r="M123">
        <v>52</v>
      </c>
      <c r="Q123">
        <v>12</v>
      </c>
      <c r="T123" s="79">
        <v>43724.375</v>
      </c>
      <c r="U123" t="s">
        <v>288</v>
      </c>
    </row>
    <row r="124" spans="1:21" x14ac:dyDescent="0.25">
      <c r="A124">
        <v>796</v>
      </c>
      <c r="B124" t="s">
        <v>182</v>
      </c>
      <c r="C124" t="s">
        <v>400</v>
      </c>
      <c r="D124" t="s">
        <v>98</v>
      </c>
      <c r="E124">
        <v>94</v>
      </c>
      <c r="F124">
        <v>122</v>
      </c>
      <c r="G124">
        <v>322</v>
      </c>
      <c r="H124" t="s">
        <v>169</v>
      </c>
      <c r="J124" t="s">
        <v>269</v>
      </c>
      <c r="K124">
        <v>62</v>
      </c>
      <c r="L124">
        <v>128</v>
      </c>
      <c r="M124">
        <v>319</v>
      </c>
      <c r="N124">
        <v>94</v>
      </c>
      <c r="O124">
        <v>122</v>
      </c>
      <c r="P124">
        <v>322</v>
      </c>
      <c r="T124" s="79">
        <v>43724.374305555553</v>
      </c>
      <c r="U124" t="s">
        <v>283</v>
      </c>
    </row>
    <row r="125" spans="1:21" x14ac:dyDescent="0.25">
      <c r="A125">
        <v>396</v>
      </c>
      <c r="B125" t="s">
        <v>182</v>
      </c>
      <c r="C125" t="s">
        <v>400</v>
      </c>
      <c r="D125" t="s">
        <v>24</v>
      </c>
      <c r="E125">
        <v>286</v>
      </c>
      <c r="F125">
        <v>184</v>
      </c>
      <c r="G125">
        <v>0</v>
      </c>
      <c r="H125" t="s">
        <v>169</v>
      </c>
      <c r="J125" t="s">
        <v>262</v>
      </c>
      <c r="K125">
        <v>119.25</v>
      </c>
      <c r="L125">
        <v>49.75</v>
      </c>
      <c r="M125">
        <v>7</v>
      </c>
      <c r="T125" s="79">
        <v>43724.374305555553</v>
      </c>
      <c r="U125" t="s">
        <v>288</v>
      </c>
    </row>
    <row r="126" spans="1:21" x14ac:dyDescent="0.25">
      <c r="A126">
        <v>2407</v>
      </c>
      <c r="B126" t="s">
        <v>166</v>
      </c>
      <c r="C126" t="s">
        <v>419</v>
      </c>
      <c r="D126" t="s">
        <v>303</v>
      </c>
      <c r="E126">
        <v>40</v>
      </c>
      <c r="F126">
        <v>40</v>
      </c>
      <c r="H126" t="s">
        <v>165</v>
      </c>
      <c r="J126" t="s">
        <v>262</v>
      </c>
      <c r="Q126">
        <v>2</v>
      </c>
      <c r="T126" s="79">
        <v>43724.362500000003</v>
      </c>
      <c r="U126" t="s">
        <v>288</v>
      </c>
    </row>
    <row r="127" spans="1:21" x14ac:dyDescent="0.25">
      <c r="A127">
        <v>2968</v>
      </c>
      <c r="B127" t="s">
        <v>166</v>
      </c>
      <c r="C127" t="s">
        <v>167</v>
      </c>
      <c r="D127" t="s">
        <v>420</v>
      </c>
      <c r="H127" t="s">
        <v>165</v>
      </c>
      <c r="J127" t="s">
        <v>262</v>
      </c>
      <c r="T127" s="79">
        <v>43721.350694444445</v>
      </c>
      <c r="U127" t="s">
        <v>288</v>
      </c>
    </row>
    <row r="128" spans="1:21" x14ac:dyDescent="0.25">
      <c r="A128">
        <v>2914</v>
      </c>
      <c r="B128" t="s">
        <v>166</v>
      </c>
      <c r="C128" t="s">
        <v>167</v>
      </c>
      <c r="D128" t="s">
        <v>422</v>
      </c>
      <c r="H128" t="s">
        <v>169</v>
      </c>
      <c r="J128" t="s">
        <v>262</v>
      </c>
      <c r="T128" s="79">
        <v>43718.586111111108</v>
      </c>
      <c r="U128" t="s">
        <v>288</v>
      </c>
    </row>
    <row r="129" spans="1:21" x14ac:dyDescent="0.25">
      <c r="A129">
        <v>2911</v>
      </c>
      <c r="B129" t="s">
        <v>166</v>
      </c>
      <c r="C129" t="s">
        <v>167</v>
      </c>
      <c r="D129" t="s">
        <v>423</v>
      </c>
      <c r="H129" t="s">
        <v>169</v>
      </c>
      <c r="J129" t="s">
        <v>262</v>
      </c>
      <c r="T129" s="79">
        <v>43718.575694444444</v>
      </c>
      <c r="U129" t="s">
        <v>288</v>
      </c>
    </row>
    <row r="130" spans="1:21" x14ac:dyDescent="0.25">
      <c r="A130">
        <v>1978</v>
      </c>
      <c r="B130" t="s">
        <v>166</v>
      </c>
      <c r="C130" t="s">
        <v>204</v>
      </c>
      <c r="D130" t="s">
        <v>228</v>
      </c>
      <c r="H130" t="s">
        <v>179</v>
      </c>
      <c r="J130" t="s">
        <v>259</v>
      </c>
      <c r="K130">
        <v>1</v>
      </c>
      <c r="T130" s="79">
        <v>43717.418749999997</v>
      </c>
      <c r="U130" t="s">
        <v>289</v>
      </c>
    </row>
    <row r="131" spans="1:21" x14ac:dyDescent="0.25">
      <c r="A131">
        <v>2095</v>
      </c>
      <c r="B131" t="s">
        <v>191</v>
      </c>
      <c r="C131" t="s">
        <v>163</v>
      </c>
      <c r="D131" t="s">
        <v>192</v>
      </c>
      <c r="H131" t="s">
        <v>169</v>
      </c>
      <c r="I131">
        <v>462</v>
      </c>
      <c r="J131" t="s">
        <v>260</v>
      </c>
      <c r="L131">
        <v>128</v>
      </c>
      <c r="M131">
        <v>312.5</v>
      </c>
      <c r="T131" s="79">
        <v>43697.402083333334</v>
      </c>
      <c r="U131" t="s">
        <v>283</v>
      </c>
    </row>
    <row r="132" spans="1:21" x14ac:dyDescent="0.25">
      <c r="A132">
        <v>2092</v>
      </c>
      <c r="B132" t="s">
        <v>188</v>
      </c>
      <c r="C132" t="s">
        <v>163</v>
      </c>
      <c r="D132" t="s">
        <v>189</v>
      </c>
      <c r="E132">
        <v>160</v>
      </c>
      <c r="H132" t="s">
        <v>169</v>
      </c>
      <c r="I132">
        <v>462</v>
      </c>
      <c r="J132" t="s">
        <v>260</v>
      </c>
      <c r="K132">
        <v>144</v>
      </c>
      <c r="T132" s="79">
        <v>43696.495833333334</v>
      </c>
      <c r="U132" t="s">
        <v>283</v>
      </c>
    </row>
    <row r="133" spans="1:21" x14ac:dyDescent="0.25">
      <c r="A133">
        <v>2269</v>
      </c>
      <c r="B133" t="s">
        <v>162</v>
      </c>
      <c r="C133" t="s">
        <v>204</v>
      </c>
      <c r="D133" t="s">
        <v>208</v>
      </c>
      <c r="H133" t="s">
        <v>179</v>
      </c>
      <c r="J133" t="s">
        <v>259</v>
      </c>
      <c r="K133">
        <v>1</v>
      </c>
      <c r="T133" s="79">
        <v>43696.447916666664</v>
      </c>
      <c r="U133" t="s">
        <v>283</v>
      </c>
    </row>
    <row r="134" spans="1:21" x14ac:dyDescent="0.25">
      <c r="A134">
        <v>2305</v>
      </c>
      <c r="B134" t="s">
        <v>188</v>
      </c>
      <c r="C134" t="s">
        <v>163</v>
      </c>
      <c r="D134" t="s">
        <v>287</v>
      </c>
      <c r="H134" t="s">
        <v>169</v>
      </c>
      <c r="I134">
        <v>1858</v>
      </c>
      <c r="J134" t="s">
        <v>265</v>
      </c>
      <c r="Q134">
        <v>104</v>
      </c>
      <c r="T134" s="79">
        <v>43696.444444444445</v>
      </c>
      <c r="U134" t="s">
        <v>283</v>
      </c>
    </row>
    <row r="135" spans="1:21" x14ac:dyDescent="0.25">
      <c r="A135">
        <v>1990</v>
      </c>
      <c r="B135" t="s">
        <v>166</v>
      </c>
      <c r="C135" t="s">
        <v>170</v>
      </c>
      <c r="D135" t="s">
        <v>171</v>
      </c>
      <c r="H135" t="s">
        <v>169</v>
      </c>
      <c r="J135" t="s">
        <v>262</v>
      </c>
      <c r="T135" s="79">
        <v>43661.436805555553</v>
      </c>
      <c r="U135" t="s">
        <v>288</v>
      </c>
    </row>
    <row r="136" spans="1:21" x14ac:dyDescent="0.25">
      <c r="A136">
        <v>1981</v>
      </c>
      <c r="B136" t="s">
        <v>166</v>
      </c>
      <c r="C136" t="s">
        <v>170</v>
      </c>
      <c r="D136" t="s">
        <v>173</v>
      </c>
      <c r="H136" t="s">
        <v>169</v>
      </c>
      <c r="J136" t="s">
        <v>262</v>
      </c>
      <c r="T136" s="79">
        <v>43661.436111111114</v>
      </c>
      <c r="U136" t="s">
        <v>288</v>
      </c>
    </row>
    <row r="137" spans="1:21" x14ac:dyDescent="0.25">
      <c r="A137">
        <v>1972</v>
      </c>
      <c r="B137" t="s">
        <v>166</v>
      </c>
      <c r="C137" t="s">
        <v>170</v>
      </c>
      <c r="D137" t="s">
        <v>176</v>
      </c>
      <c r="H137" t="s">
        <v>169</v>
      </c>
      <c r="J137" t="s">
        <v>262</v>
      </c>
      <c r="T137" s="79">
        <v>43661.432638888888</v>
      </c>
      <c r="U137" t="s">
        <v>288</v>
      </c>
    </row>
    <row r="138" spans="1:21" x14ac:dyDescent="0.25">
      <c r="A138">
        <v>2302</v>
      </c>
      <c r="B138" t="s">
        <v>188</v>
      </c>
      <c r="C138" t="s">
        <v>163</v>
      </c>
      <c r="D138" t="s">
        <v>310</v>
      </c>
      <c r="H138" t="s">
        <v>169</v>
      </c>
      <c r="I138">
        <v>1858</v>
      </c>
      <c r="J138" t="s">
        <v>265</v>
      </c>
      <c r="T138" s="79">
        <v>43651.475694444445</v>
      </c>
      <c r="U138" t="s">
        <v>283</v>
      </c>
    </row>
    <row r="139" spans="1:21" x14ac:dyDescent="0.25">
      <c r="A139">
        <v>1708</v>
      </c>
      <c r="B139" t="s">
        <v>191</v>
      </c>
      <c r="C139" t="s">
        <v>163</v>
      </c>
      <c r="D139" t="s">
        <v>140</v>
      </c>
      <c r="H139" t="s">
        <v>169</v>
      </c>
      <c r="I139">
        <v>462</v>
      </c>
      <c r="J139" t="s">
        <v>260</v>
      </c>
      <c r="L139">
        <v>150</v>
      </c>
      <c r="M139">
        <v>396</v>
      </c>
      <c r="T139" s="79">
        <v>43650.458333333336</v>
      </c>
      <c r="U139" t="s">
        <v>283</v>
      </c>
    </row>
    <row r="140" spans="1:21" x14ac:dyDescent="0.25">
      <c r="A140">
        <v>1705</v>
      </c>
      <c r="B140" t="s">
        <v>188</v>
      </c>
      <c r="C140" t="s">
        <v>163</v>
      </c>
      <c r="D140" t="s">
        <v>139</v>
      </c>
      <c r="E140">
        <v>160</v>
      </c>
      <c r="H140" t="s">
        <v>169</v>
      </c>
      <c r="I140">
        <v>462</v>
      </c>
      <c r="J140" t="s">
        <v>260</v>
      </c>
      <c r="K140">
        <v>176</v>
      </c>
      <c r="T140" s="79">
        <v>43650.452777777777</v>
      </c>
      <c r="U140" t="s">
        <v>283</v>
      </c>
    </row>
    <row r="141" spans="1:21" x14ac:dyDescent="0.25">
      <c r="A141">
        <v>1276</v>
      </c>
      <c r="B141" t="s">
        <v>182</v>
      </c>
      <c r="C141" t="s">
        <v>167</v>
      </c>
      <c r="D141" t="s">
        <v>109</v>
      </c>
      <c r="E141">
        <v>148</v>
      </c>
      <c r="F141">
        <v>96</v>
      </c>
      <c r="G141">
        <v>176</v>
      </c>
      <c r="H141" t="s">
        <v>169</v>
      </c>
      <c r="J141" t="s">
        <v>268</v>
      </c>
      <c r="K141">
        <v>8</v>
      </c>
      <c r="M141">
        <v>96.5</v>
      </c>
      <c r="Q141">
        <v>9</v>
      </c>
      <c r="T141" s="79">
        <v>43650.384027777778</v>
      </c>
      <c r="U141" t="s">
        <v>283</v>
      </c>
    </row>
    <row r="142" spans="1:21" x14ac:dyDescent="0.25">
      <c r="A142">
        <v>1279</v>
      </c>
      <c r="B142" t="s">
        <v>182</v>
      </c>
      <c r="C142" t="s">
        <v>167</v>
      </c>
      <c r="D142" t="s">
        <v>110</v>
      </c>
      <c r="E142">
        <v>148</v>
      </c>
      <c r="F142">
        <v>96</v>
      </c>
      <c r="G142">
        <v>176</v>
      </c>
      <c r="H142" t="s">
        <v>169</v>
      </c>
      <c r="J142" t="s">
        <v>261</v>
      </c>
      <c r="K142">
        <v>12</v>
      </c>
      <c r="L142">
        <v>7</v>
      </c>
      <c r="M142">
        <v>124</v>
      </c>
      <c r="Q142">
        <v>7</v>
      </c>
      <c r="T142" s="79">
        <v>43650.383333333331</v>
      </c>
      <c r="U142" t="s">
        <v>283</v>
      </c>
    </row>
    <row r="143" spans="1:21" x14ac:dyDescent="0.25">
      <c r="A143">
        <v>1282</v>
      </c>
      <c r="B143" t="s">
        <v>182</v>
      </c>
      <c r="C143" t="s">
        <v>167</v>
      </c>
      <c r="D143" t="s">
        <v>111</v>
      </c>
      <c r="E143">
        <v>148</v>
      </c>
      <c r="F143">
        <v>96</v>
      </c>
      <c r="G143">
        <v>176</v>
      </c>
      <c r="H143" t="s">
        <v>169</v>
      </c>
      <c r="J143" t="s">
        <v>267</v>
      </c>
      <c r="K143">
        <v>7</v>
      </c>
      <c r="L143">
        <v>7</v>
      </c>
      <c r="M143">
        <v>79.5</v>
      </c>
      <c r="Q143">
        <v>7</v>
      </c>
      <c r="T143" s="79">
        <v>43650.377083333333</v>
      </c>
      <c r="U143" t="s">
        <v>283</v>
      </c>
    </row>
    <row r="144" spans="1:21" x14ac:dyDescent="0.25">
      <c r="A144">
        <v>2251</v>
      </c>
      <c r="B144" t="s">
        <v>199</v>
      </c>
      <c r="C144" t="s">
        <v>167</v>
      </c>
      <c r="D144" t="s">
        <v>198</v>
      </c>
      <c r="E144">
        <v>8</v>
      </c>
      <c r="F144">
        <v>8</v>
      </c>
      <c r="G144">
        <v>8</v>
      </c>
      <c r="H144" t="s">
        <v>169</v>
      </c>
      <c r="J144" t="s">
        <v>259</v>
      </c>
      <c r="L144">
        <v>8</v>
      </c>
      <c r="M144">
        <v>8</v>
      </c>
      <c r="Q144">
        <v>24</v>
      </c>
      <c r="T144" s="79">
        <v>43648.481249999997</v>
      </c>
      <c r="U144" t="s">
        <v>283</v>
      </c>
    </row>
    <row r="145" spans="1:21" x14ac:dyDescent="0.25">
      <c r="A145">
        <v>2023</v>
      </c>
      <c r="B145" t="s">
        <v>203</v>
      </c>
      <c r="C145" t="s">
        <v>204</v>
      </c>
      <c r="D145" t="s">
        <v>226</v>
      </c>
      <c r="H145" t="s">
        <v>179</v>
      </c>
      <c r="J145" t="s">
        <v>260</v>
      </c>
      <c r="T145" s="79">
        <v>43637.593055555553</v>
      </c>
      <c r="U145" t="s">
        <v>283</v>
      </c>
    </row>
    <row r="146" spans="1:21" x14ac:dyDescent="0.25">
      <c r="A146">
        <v>1963</v>
      </c>
      <c r="B146" t="s">
        <v>166</v>
      </c>
      <c r="C146" t="s">
        <v>250</v>
      </c>
      <c r="D146" t="s">
        <v>251</v>
      </c>
      <c r="H146" t="s">
        <v>179</v>
      </c>
      <c r="J146" t="s">
        <v>260</v>
      </c>
      <c r="T146" s="79">
        <v>43622.563194444447</v>
      </c>
      <c r="U146" t="s">
        <v>283</v>
      </c>
    </row>
    <row r="147" spans="1:21" x14ac:dyDescent="0.25">
      <c r="A147">
        <v>763</v>
      </c>
      <c r="B147" t="s">
        <v>188</v>
      </c>
      <c r="C147" t="s">
        <v>163</v>
      </c>
      <c r="D147" t="s">
        <v>95</v>
      </c>
      <c r="E147">
        <v>48</v>
      </c>
      <c r="H147" t="s">
        <v>169</v>
      </c>
      <c r="I147">
        <v>462</v>
      </c>
      <c r="J147" t="s">
        <v>260</v>
      </c>
      <c r="K147">
        <v>48</v>
      </c>
      <c r="T147" s="79">
        <v>43622.55972222222</v>
      </c>
      <c r="U147" t="s">
        <v>283</v>
      </c>
    </row>
    <row r="148" spans="1:21" x14ac:dyDescent="0.25">
      <c r="A148">
        <v>1951</v>
      </c>
      <c r="B148" t="s">
        <v>166</v>
      </c>
      <c r="C148" t="s">
        <v>170</v>
      </c>
      <c r="D148" t="s">
        <v>178</v>
      </c>
      <c r="H148" t="s">
        <v>179</v>
      </c>
      <c r="J148" t="s">
        <v>262</v>
      </c>
      <c r="T148" s="79">
        <v>43622.54583333333</v>
      </c>
      <c r="U148" t="s">
        <v>288</v>
      </c>
    </row>
    <row r="149" spans="1:21" x14ac:dyDescent="0.25">
      <c r="A149">
        <v>1945</v>
      </c>
      <c r="B149" t="s">
        <v>166</v>
      </c>
      <c r="C149" t="s">
        <v>170</v>
      </c>
      <c r="D149" t="s">
        <v>180</v>
      </c>
      <c r="H149" t="s">
        <v>179</v>
      </c>
      <c r="J149" t="s">
        <v>262</v>
      </c>
      <c r="T149" s="79">
        <v>43622.54583333333</v>
      </c>
      <c r="U149" t="s">
        <v>288</v>
      </c>
    </row>
    <row r="150" spans="1:21" x14ac:dyDescent="0.25">
      <c r="A150">
        <v>1606</v>
      </c>
      <c r="B150" t="s">
        <v>166</v>
      </c>
      <c r="C150" t="s">
        <v>252</v>
      </c>
      <c r="D150" t="s">
        <v>141</v>
      </c>
      <c r="E150">
        <v>2</v>
      </c>
      <c r="F150">
        <v>2</v>
      </c>
      <c r="G150">
        <v>8</v>
      </c>
      <c r="H150" t="s">
        <v>169</v>
      </c>
      <c r="J150" t="s">
        <v>262</v>
      </c>
      <c r="K150">
        <v>2</v>
      </c>
      <c r="L150">
        <v>2</v>
      </c>
      <c r="M150">
        <v>8</v>
      </c>
      <c r="T150" s="79">
        <v>43622.461805555555</v>
      </c>
      <c r="U150" t="s">
        <v>288</v>
      </c>
    </row>
    <row r="151" spans="1:21" x14ac:dyDescent="0.25">
      <c r="A151">
        <v>1549</v>
      </c>
      <c r="B151" t="s">
        <v>166</v>
      </c>
      <c r="C151" t="s">
        <v>252</v>
      </c>
      <c r="D151" t="s">
        <v>142</v>
      </c>
      <c r="E151">
        <v>2</v>
      </c>
      <c r="G151">
        <v>8</v>
      </c>
      <c r="H151" t="s">
        <v>169</v>
      </c>
      <c r="J151" t="s">
        <v>262</v>
      </c>
      <c r="K151">
        <v>2</v>
      </c>
      <c r="M151">
        <v>8</v>
      </c>
      <c r="T151" s="79">
        <v>43622.460416666669</v>
      </c>
      <c r="U151" t="s">
        <v>288</v>
      </c>
    </row>
    <row r="152" spans="1:21" x14ac:dyDescent="0.25">
      <c r="A152">
        <v>766</v>
      </c>
      <c r="B152" t="s">
        <v>191</v>
      </c>
      <c r="C152" t="s">
        <v>163</v>
      </c>
      <c r="D152" t="s">
        <v>97</v>
      </c>
      <c r="H152" t="s">
        <v>169</v>
      </c>
      <c r="I152">
        <v>462</v>
      </c>
      <c r="J152" t="s">
        <v>260</v>
      </c>
      <c r="L152">
        <v>184</v>
      </c>
      <c r="M152">
        <v>391.5</v>
      </c>
      <c r="T152" s="79">
        <v>43619.747916666667</v>
      </c>
      <c r="U152" t="s">
        <v>283</v>
      </c>
    </row>
    <row r="153" spans="1:21" x14ac:dyDescent="0.25">
      <c r="A153">
        <v>1207</v>
      </c>
      <c r="B153" t="s">
        <v>188</v>
      </c>
      <c r="C153" t="s">
        <v>163</v>
      </c>
      <c r="D153" t="s">
        <v>108</v>
      </c>
      <c r="E153">
        <v>160</v>
      </c>
      <c r="H153" t="s">
        <v>169</v>
      </c>
      <c r="I153">
        <v>462</v>
      </c>
      <c r="J153" t="s">
        <v>260</v>
      </c>
      <c r="K153">
        <v>160</v>
      </c>
      <c r="T153" s="79">
        <v>43619.42291666667</v>
      </c>
      <c r="U153" t="s">
        <v>283</v>
      </c>
    </row>
    <row r="154" spans="1:21" x14ac:dyDescent="0.25">
      <c r="A154">
        <v>395</v>
      </c>
      <c r="B154" t="s">
        <v>182</v>
      </c>
      <c r="C154" t="s">
        <v>163</v>
      </c>
      <c r="D154" t="s">
        <v>23</v>
      </c>
      <c r="E154">
        <v>274</v>
      </c>
      <c r="F154">
        <v>160</v>
      </c>
      <c r="G154">
        <v>0</v>
      </c>
      <c r="H154" t="s">
        <v>169</v>
      </c>
      <c r="J154" t="s">
        <v>259</v>
      </c>
      <c r="K154">
        <v>209.5</v>
      </c>
      <c r="L154">
        <v>146</v>
      </c>
      <c r="M154">
        <v>48.5</v>
      </c>
      <c r="T154" s="79">
        <v>43601.533333333333</v>
      </c>
      <c r="U154" t="s">
        <v>289</v>
      </c>
    </row>
    <row r="155" spans="1:21" x14ac:dyDescent="0.25">
      <c r="A155">
        <v>1285</v>
      </c>
      <c r="B155" t="s">
        <v>182</v>
      </c>
      <c r="C155" t="s">
        <v>167</v>
      </c>
      <c r="D155" t="s">
        <v>112</v>
      </c>
      <c r="E155">
        <v>60</v>
      </c>
      <c r="F155">
        <v>60</v>
      </c>
      <c r="G155">
        <v>160</v>
      </c>
      <c r="H155" t="s">
        <v>169</v>
      </c>
      <c r="J155" t="s">
        <v>263</v>
      </c>
      <c r="L155">
        <v>17.5</v>
      </c>
      <c r="M155">
        <v>112</v>
      </c>
      <c r="T155" s="79">
        <v>43594.505555555559</v>
      </c>
      <c r="U155" t="s">
        <v>283</v>
      </c>
    </row>
    <row r="156" spans="1:21" x14ac:dyDescent="0.25">
      <c r="A156">
        <v>464</v>
      </c>
      <c r="B156" t="s">
        <v>230</v>
      </c>
      <c r="C156" t="s">
        <v>204</v>
      </c>
      <c r="D156" t="s">
        <v>244</v>
      </c>
      <c r="H156" t="s">
        <v>169</v>
      </c>
      <c r="J156" t="s">
        <v>271</v>
      </c>
      <c r="T156" s="79">
        <v>43587.407638888886</v>
      </c>
      <c r="U156" t="s">
        <v>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E8C4-930B-4B2D-BA4B-2C6EA55EDBE4}">
  <sheetPr>
    <tabColor rgb="FF92D050"/>
  </sheetPr>
  <dimension ref="A1:N42"/>
  <sheetViews>
    <sheetView workbookViewId="0">
      <selection activeCell="N19" sqref="N19"/>
    </sheetView>
  </sheetViews>
  <sheetFormatPr baseColWidth="10" defaultRowHeight="15" x14ac:dyDescent="0.25"/>
  <sheetData>
    <row r="1" spans="1:14" x14ac:dyDescent="0.25">
      <c r="A1" t="s">
        <v>0</v>
      </c>
      <c r="B1" t="s">
        <v>47</v>
      </c>
      <c r="C1" t="s">
        <v>48</v>
      </c>
      <c r="D1" t="s">
        <v>49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  <c r="J1" t="s">
        <v>366</v>
      </c>
      <c r="K1" t="s">
        <v>367</v>
      </c>
      <c r="L1" t="s">
        <v>368</v>
      </c>
      <c r="M1" t="s">
        <v>369</v>
      </c>
      <c r="N1" t="s">
        <v>1</v>
      </c>
    </row>
    <row r="2" spans="1:14" x14ac:dyDescent="0.25">
      <c r="A2" t="s">
        <v>430</v>
      </c>
      <c r="L2">
        <v>5</v>
      </c>
      <c r="M2">
        <v>62</v>
      </c>
      <c r="N2">
        <v>67</v>
      </c>
    </row>
    <row r="3" spans="1:14" x14ac:dyDescent="0.25">
      <c r="A3" t="s">
        <v>52</v>
      </c>
      <c r="B3">
        <v>24.5</v>
      </c>
      <c r="C3">
        <v>8.5</v>
      </c>
      <c r="N3">
        <v>33</v>
      </c>
    </row>
    <row r="4" spans="1:14" x14ac:dyDescent="0.25">
      <c r="A4" t="s">
        <v>357</v>
      </c>
      <c r="I4">
        <v>6</v>
      </c>
      <c r="J4">
        <v>18</v>
      </c>
      <c r="K4">
        <v>31.5</v>
      </c>
      <c r="L4">
        <v>94.5</v>
      </c>
      <c r="M4">
        <v>83</v>
      </c>
      <c r="N4">
        <v>233</v>
      </c>
    </row>
    <row r="5" spans="1:14" x14ac:dyDescent="0.25">
      <c r="A5" t="s">
        <v>2</v>
      </c>
      <c r="B5">
        <v>47.5</v>
      </c>
      <c r="C5">
        <v>72.5</v>
      </c>
      <c r="D5">
        <v>87.5</v>
      </c>
      <c r="E5">
        <v>27.5</v>
      </c>
      <c r="N5">
        <v>235</v>
      </c>
    </row>
    <row r="6" spans="1:14" x14ac:dyDescent="0.25">
      <c r="A6" t="s">
        <v>31</v>
      </c>
      <c r="B6">
        <v>25</v>
      </c>
      <c r="C6">
        <v>19.5</v>
      </c>
      <c r="D6">
        <v>49.5</v>
      </c>
      <c r="E6">
        <v>49</v>
      </c>
      <c r="F6">
        <v>17</v>
      </c>
      <c r="N6">
        <v>160</v>
      </c>
    </row>
    <row r="7" spans="1:14" x14ac:dyDescent="0.25">
      <c r="A7" t="s">
        <v>53</v>
      </c>
      <c r="C7">
        <v>16</v>
      </c>
      <c r="D7">
        <v>6</v>
      </c>
      <c r="N7">
        <v>22</v>
      </c>
    </row>
    <row r="8" spans="1:14" x14ac:dyDescent="0.25">
      <c r="A8" t="s">
        <v>349</v>
      </c>
      <c r="G8">
        <v>81</v>
      </c>
      <c r="H8">
        <v>105.5</v>
      </c>
      <c r="I8">
        <v>157</v>
      </c>
      <c r="J8">
        <v>140</v>
      </c>
      <c r="K8">
        <v>56</v>
      </c>
      <c r="N8">
        <v>539.5</v>
      </c>
    </row>
    <row r="9" spans="1:14" x14ac:dyDescent="0.25">
      <c r="A9" t="s">
        <v>488</v>
      </c>
      <c r="M9">
        <v>123</v>
      </c>
      <c r="N9">
        <v>123</v>
      </c>
    </row>
    <row r="10" spans="1:14" x14ac:dyDescent="0.25">
      <c r="A10" t="s">
        <v>3</v>
      </c>
      <c r="B10">
        <v>19</v>
      </c>
      <c r="C10">
        <v>5.75</v>
      </c>
      <c r="D10">
        <v>3.25</v>
      </c>
      <c r="E10">
        <v>52.5</v>
      </c>
      <c r="F10">
        <v>135.25</v>
      </c>
      <c r="G10">
        <v>128</v>
      </c>
      <c r="H10">
        <v>151.5</v>
      </c>
      <c r="I10">
        <v>149.5</v>
      </c>
      <c r="J10">
        <v>65</v>
      </c>
      <c r="K10">
        <v>23.5</v>
      </c>
      <c r="L10">
        <v>25</v>
      </c>
      <c r="M10">
        <v>6</v>
      </c>
      <c r="N10">
        <v>764.25</v>
      </c>
    </row>
    <row r="11" spans="1:14" x14ac:dyDescent="0.25">
      <c r="A11" t="s">
        <v>350</v>
      </c>
      <c r="F11">
        <v>8.5</v>
      </c>
      <c r="G11">
        <v>8.5</v>
      </c>
      <c r="H11">
        <v>8.5</v>
      </c>
      <c r="I11">
        <v>7</v>
      </c>
      <c r="J11">
        <v>6.5</v>
      </c>
      <c r="K11">
        <v>8.5</v>
      </c>
      <c r="N11">
        <v>47.5</v>
      </c>
    </row>
    <row r="12" spans="1:14" x14ac:dyDescent="0.25">
      <c r="A12" t="s">
        <v>431</v>
      </c>
      <c r="L12">
        <v>19</v>
      </c>
      <c r="N12">
        <v>19</v>
      </c>
    </row>
    <row r="13" spans="1:14" x14ac:dyDescent="0.25">
      <c r="A13" t="s">
        <v>340</v>
      </c>
      <c r="F13">
        <v>123</v>
      </c>
      <c r="G13">
        <v>159.5</v>
      </c>
      <c r="H13">
        <v>144</v>
      </c>
      <c r="I13">
        <v>147</v>
      </c>
      <c r="J13">
        <v>84</v>
      </c>
      <c r="K13">
        <v>159</v>
      </c>
      <c r="L13">
        <v>174</v>
      </c>
      <c r="M13">
        <v>164</v>
      </c>
      <c r="N13">
        <v>1154.5</v>
      </c>
    </row>
    <row r="14" spans="1:14" x14ac:dyDescent="0.25">
      <c r="A14" t="s">
        <v>345</v>
      </c>
      <c r="F14">
        <v>2.25</v>
      </c>
      <c r="N14">
        <v>2.25</v>
      </c>
    </row>
    <row r="15" spans="1:14" x14ac:dyDescent="0.25">
      <c r="A15" t="s">
        <v>54</v>
      </c>
      <c r="C15">
        <v>23</v>
      </c>
      <c r="N15">
        <v>23</v>
      </c>
    </row>
    <row r="16" spans="1:14" x14ac:dyDescent="0.25">
      <c r="A16" t="s">
        <v>343</v>
      </c>
      <c r="F16">
        <v>6</v>
      </c>
      <c r="G16">
        <v>141</v>
      </c>
      <c r="H16">
        <v>138</v>
      </c>
      <c r="I16">
        <v>126</v>
      </c>
      <c r="J16">
        <v>140</v>
      </c>
      <c r="K16">
        <v>141</v>
      </c>
      <c r="L16">
        <v>171</v>
      </c>
      <c r="M16">
        <v>134</v>
      </c>
      <c r="N16">
        <v>997</v>
      </c>
    </row>
    <row r="17" spans="1:14" x14ac:dyDescent="0.25">
      <c r="A17" t="s">
        <v>4</v>
      </c>
      <c r="E17">
        <v>128</v>
      </c>
      <c r="F17">
        <v>164</v>
      </c>
      <c r="G17">
        <v>127</v>
      </c>
      <c r="H17">
        <v>144</v>
      </c>
      <c r="I17">
        <v>161</v>
      </c>
      <c r="J17">
        <v>119</v>
      </c>
      <c r="K17">
        <v>156</v>
      </c>
      <c r="L17">
        <v>160</v>
      </c>
      <c r="M17">
        <v>164</v>
      </c>
      <c r="N17">
        <v>1323</v>
      </c>
    </row>
    <row r="18" spans="1:14" x14ac:dyDescent="0.25">
      <c r="A18" t="s">
        <v>348</v>
      </c>
      <c r="G18">
        <v>126</v>
      </c>
      <c r="H18">
        <v>144</v>
      </c>
      <c r="I18">
        <v>153.5</v>
      </c>
      <c r="J18">
        <v>91</v>
      </c>
      <c r="K18">
        <v>148</v>
      </c>
      <c r="L18">
        <v>188</v>
      </c>
      <c r="M18">
        <v>132</v>
      </c>
      <c r="N18">
        <v>982.5</v>
      </c>
    </row>
    <row r="19" spans="1:14" x14ac:dyDescent="0.25">
      <c r="A19" t="s">
        <v>5</v>
      </c>
      <c r="B19">
        <v>22.5</v>
      </c>
      <c r="C19">
        <v>42</v>
      </c>
      <c r="D19">
        <v>47</v>
      </c>
      <c r="E19">
        <v>57</v>
      </c>
      <c r="I19">
        <v>61</v>
      </c>
      <c r="J19">
        <v>23.5</v>
      </c>
      <c r="N19">
        <v>253</v>
      </c>
    </row>
    <row r="20" spans="1:14" x14ac:dyDescent="0.25">
      <c r="A20" t="s">
        <v>337</v>
      </c>
      <c r="D20">
        <v>56</v>
      </c>
      <c r="E20">
        <v>160</v>
      </c>
      <c r="F20">
        <v>164</v>
      </c>
      <c r="G20">
        <v>164.5</v>
      </c>
      <c r="H20">
        <v>143</v>
      </c>
      <c r="I20">
        <v>161</v>
      </c>
      <c r="J20">
        <v>147</v>
      </c>
      <c r="K20">
        <v>161</v>
      </c>
      <c r="L20">
        <v>186</v>
      </c>
      <c r="M20">
        <v>150.5</v>
      </c>
      <c r="N20">
        <v>1493</v>
      </c>
    </row>
    <row r="21" spans="1:14" x14ac:dyDescent="0.25">
      <c r="A21" t="s">
        <v>7</v>
      </c>
      <c r="C21">
        <v>80</v>
      </c>
      <c r="D21">
        <v>155.5</v>
      </c>
      <c r="E21">
        <v>171</v>
      </c>
      <c r="F21">
        <v>160</v>
      </c>
      <c r="G21">
        <v>168</v>
      </c>
      <c r="H21">
        <v>119</v>
      </c>
      <c r="I21">
        <v>126</v>
      </c>
      <c r="J21">
        <v>39</v>
      </c>
      <c r="K21">
        <v>154</v>
      </c>
      <c r="L21">
        <v>189</v>
      </c>
      <c r="M21">
        <v>164</v>
      </c>
      <c r="N21">
        <v>1525.5</v>
      </c>
    </row>
    <row r="22" spans="1:14" x14ac:dyDescent="0.25">
      <c r="A22" t="s">
        <v>338</v>
      </c>
      <c r="H22">
        <v>95</v>
      </c>
      <c r="I22">
        <v>112</v>
      </c>
      <c r="J22">
        <v>50</v>
      </c>
      <c r="K22">
        <v>75</v>
      </c>
      <c r="N22">
        <v>332</v>
      </c>
    </row>
    <row r="23" spans="1:14" x14ac:dyDescent="0.25">
      <c r="A23" t="s">
        <v>8</v>
      </c>
      <c r="D23">
        <v>27</v>
      </c>
      <c r="E23">
        <v>168</v>
      </c>
      <c r="F23">
        <v>106</v>
      </c>
      <c r="G23">
        <v>171</v>
      </c>
      <c r="H23">
        <v>145</v>
      </c>
      <c r="I23">
        <v>105</v>
      </c>
      <c r="J23">
        <v>105</v>
      </c>
      <c r="K23">
        <v>140</v>
      </c>
      <c r="L23">
        <v>173.5</v>
      </c>
      <c r="M23">
        <v>164</v>
      </c>
      <c r="N23">
        <v>1304.5</v>
      </c>
    </row>
    <row r="24" spans="1:14" x14ac:dyDescent="0.25">
      <c r="A24" t="s">
        <v>9</v>
      </c>
      <c r="E24">
        <v>105</v>
      </c>
      <c r="F24">
        <v>14</v>
      </c>
      <c r="N24">
        <v>119</v>
      </c>
    </row>
    <row r="25" spans="1:14" x14ac:dyDescent="0.25">
      <c r="A25" t="s">
        <v>10</v>
      </c>
      <c r="E25">
        <v>75</v>
      </c>
      <c r="F25">
        <v>100</v>
      </c>
      <c r="G25">
        <v>105</v>
      </c>
      <c r="H25">
        <v>95</v>
      </c>
      <c r="I25">
        <v>90</v>
      </c>
      <c r="J25">
        <v>100</v>
      </c>
      <c r="K25">
        <v>131</v>
      </c>
      <c r="L25">
        <v>188</v>
      </c>
      <c r="M25">
        <v>164</v>
      </c>
      <c r="N25">
        <v>1048</v>
      </c>
    </row>
    <row r="26" spans="1:14" x14ac:dyDescent="0.25">
      <c r="A26" t="s">
        <v>427</v>
      </c>
      <c r="K26">
        <v>34</v>
      </c>
      <c r="L26">
        <v>188</v>
      </c>
      <c r="M26">
        <v>164</v>
      </c>
      <c r="N26">
        <v>386</v>
      </c>
    </row>
    <row r="27" spans="1:14" x14ac:dyDescent="0.25">
      <c r="A27" t="s">
        <v>342</v>
      </c>
      <c r="E27">
        <v>41</v>
      </c>
      <c r="F27">
        <v>165.5</v>
      </c>
      <c r="G27">
        <v>13.5</v>
      </c>
      <c r="K27">
        <v>92</v>
      </c>
      <c r="L27">
        <v>147</v>
      </c>
      <c r="M27">
        <v>164</v>
      </c>
      <c r="N27">
        <v>623</v>
      </c>
    </row>
    <row r="28" spans="1:14" x14ac:dyDescent="0.25">
      <c r="A28" t="s">
        <v>344</v>
      </c>
      <c r="F28">
        <v>88</v>
      </c>
      <c r="G28">
        <v>100</v>
      </c>
      <c r="H28">
        <v>95</v>
      </c>
      <c r="I28">
        <v>119</v>
      </c>
      <c r="J28">
        <v>154</v>
      </c>
      <c r="K28">
        <v>157</v>
      </c>
      <c r="L28">
        <v>77</v>
      </c>
      <c r="M28">
        <v>119</v>
      </c>
      <c r="N28">
        <v>909</v>
      </c>
    </row>
    <row r="29" spans="1:14" x14ac:dyDescent="0.25">
      <c r="A29" t="s">
        <v>339</v>
      </c>
      <c r="F29">
        <v>123</v>
      </c>
      <c r="G29">
        <v>155.5</v>
      </c>
      <c r="H29">
        <v>145</v>
      </c>
      <c r="I29">
        <v>161</v>
      </c>
      <c r="J29">
        <v>41</v>
      </c>
      <c r="K29">
        <v>80</v>
      </c>
      <c r="L29">
        <v>14</v>
      </c>
      <c r="M29">
        <v>148</v>
      </c>
      <c r="N29">
        <v>867.5</v>
      </c>
    </row>
    <row r="30" spans="1:14" x14ac:dyDescent="0.25">
      <c r="A30" t="s">
        <v>341</v>
      </c>
      <c r="F30">
        <v>57.5</v>
      </c>
      <c r="G30">
        <v>168.5</v>
      </c>
      <c r="H30">
        <v>116</v>
      </c>
      <c r="I30">
        <v>161</v>
      </c>
      <c r="J30">
        <v>119</v>
      </c>
      <c r="K30">
        <v>161</v>
      </c>
      <c r="L30">
        <v>179</v>
      </c>
      <c r="M30">
        <v>162</v>
      </c>
      <c r="N30">
        <v>1124</v>
      </c>
    </row>
    <row r="31" spans="1:14" x14ac:dyDescent="0.25">
      <c r="A31" t="s">
        <v>90</v>
      </c>
      <c r="F31">
        <v>4</v>
      </c>
      <c r="N31">
        <v>4</v>
      </c>
    </row>
    <row r="32" spans="1:14" x14ac:dyDescent="0.25">
      <c r="A32" t="s">
        <v>346</v>
      </c>
      <c r="F32">
        <v>3</v>
      </c>
      <c r="L32">
        <v>40</v>
      </c>
      <c r="M32">
        <v>49.25</v>
      </c>
      <c r="N32">
        <v>92.25</v>
      </c>
    </row>
    <row r="33" spans="1:14" x14ac:dyDescent="0.25">
      <c r="A33" t="s">
        <v>347</v>
      </c>
      <c r="G33">
        <v>40.5</v>
      </c>
      <c r="H33">
        <v>145</v>
      </c>
      <c r="I33">
        <v>149.5</v>
      </c>
      <c r="J33">
        <v>97.5</v>
      </c>
      <c r="K33">
        <v>153</v>
      </c>
      <c r="L33">
        <v>179</v>
      </c>
      <c r="M33">
        <v>165</v>
      </c>
      <c r="N33">
        <v>929.5</v>
      </c>
    </row>
    <row r="34" spans="1:14" x14ac:dyDescent="0.25">
      <c r="A34" t="s">
        <v>351</v>
      </c>
      <c r="H34">
        <v>7</v>
      </c>
      <c r="I34">
        <v>140</v>
      </c>
      <c r="J34">
        <v>133</v>
      </c>
      <c r="K34">
        <v>154</v>
      </c>
      <c r="L34">
        <v>181</v>
      </c>
      <c r="M34">
        <v>162</v>
      </c>
      <c r="N34">
        <v>777</v>
      </c>
    </row>
    <row r="35" spans="1:14" x14ac:dyDescent="0.25">
      <c r="A35" t="s">
        <v>358</v>
      </c>
      <c r="I35">
        <v>161</v>
      </c>
      <c r="J35">
        <v>49</v>
      </c>
      <c r="N35">
        <v>210</v>
      </c>
    </row>
    <row r="36" spans="1:14" x14ac:dyDescent="0.25">
      <c r="A36" t="s">
        <v>428</v>
      </c>
      <c r="K36">
        <v>40</v>
      </c>
      <c r="L36">
        <v>185.5</v>
      </c>
      <c r="M36">
        <v>150.5</v>
      </c>
      <c r="N36">
        <v>376</v>
      </c>
    </row>
    <row r="37" spans="1:14" x14ac:dyDescent="0.25">
      <c r="A37" t="s">
        <v>509</v>
      </c>
      <c r="M37">
        <v>72.5</v>
      </c>
      <c r="N37">
        <v>72.5</v>
      </c>
    </row>
    <row r="38" spans="1:14" x14ac:dyDescent="0.25">
      <c r="A38" t="s">
        <v>432</v>
      </c>
      <c r="L38">
        <v>21.5</v>
      </c>
      <c r="M38">
        <v>16.5</v>
      </c>
      <c r="N38">
        <v>38</v>
      </c>
    </row>
    <row r="39" spans="1:14" x14ac:dyDescent="0.25">
      <c r="A39" t="s">
        <v>433</v>
      </c>
      <c r="L39">
        <v>89</v>
      </c>
      <c r="M39">
        <v>140</v>
      </c>
      <c r="N39">
        <v>229</v>
      </c>
    </row>
    <row r="40" spans="1:14" x14ac:dyDescent="0.25">
      <c r="A40" t="s">
        <v>434</v>
      </c>
      <c r="L40">
        <v>65.5</v>
      </c>
      <c r="M40">
        <v>146</v>
      </c>
      <c r="N40">
        <v>211.5</v>
      </c>
    </row>
    <row r="41" spans="1:14" x14ac:dyDescent="0.25">
      <c r="A41" t="s">
        <v>510</v>
      </c>
      <c r="M41">
        <v>13.5</v>
      </c>
      <c r="N41">
        <v>13.5</v>
      </c>
    </row>
    <row r="42" spans="1:14" x14ac:dyDescent="0.25">
      <c r="A42" t="s">
        <v>1</v>
      </c>
      <c r="B42">
        <v>138.5</v>
      </c>
      <c r="C42">
        <v>267.25</v>
      </c>
      <c r="D42">
        <v>431.75</v>
      </c>
      <c r="E42">
        <v>1034</v>
      </c>
      <c r="F42">
        <v>1441</v>
      </c>
      <c r="G42">
        <v>1857.5</v>
      </c>
      <c r="H42">
        <v>1940.5</v>
      </c>
      <c r="I42">
        <v>2453.5</v>
      </c>
      <c r="J42">
        <v>1721.5</v>
      </c>
      <c r="K42">
        <v>2255.5</v>
      </c>
      <c r="L42">
        <v>2939.5</v>
      </c>
      <c r="M42">
        <v>3182.75</v>
      </c>
      <c r="N42">
        <v>19663.25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B5E5-69D3-4E81-A78C-DD50EE83C0CC}">
  <dimension ref="A1:Q400"/>
  <sheetViews>
    <sheetView workbookViewId="0">
      <selection activeCell="M4" sqref="M4:O39"/>
    </sheetView>
  </sheetViews>
  <sheetFormatPr baseColWidth="10" defaultRowHeight="15" x14ac:dyDescent="0.25"/>
  <cols>
    <col min="1" max="1" width="10.7109375" bestFit="1" customWidth="1"/>
    <col min="2" max="2" width="17.85546875" bestFit="1" customWidth="1"/>
    <col min="3" max="3" width="15.7109375" bestFit="1" customWidth="1"/>
    <col min="4" max="4" width="13.85546875" bestFit="1" customWidth="1"/>
    <col min="5" max="5" width="95.28515625" bestFit="1" customWidth="1"/>
    <col min="6" max="6" width="20.140625" bestFit="1" customWidth="1"/>
    <col min="7" max="7" width="6" bestFit="1" customWidth="1"/>
    <col min="8" max="8" width="7.42578125" bestFit="1" customWidth="1"/>
    <col min="9" max="10" width="6.5703125" bestFit="1" customWidth="1"/>
    <col min="11" max="11" width="8.5703125" bestFit="1" customWidth="1"/>
    <col min="12" max="12" width="7.42578125" bestFit="1" customWidth="1"/>
    <col min="13" max="13" width="8.85546875" bestFit="1" customWidth="1"/>
    <col min="14" max="14" width="8" bestFit="1" customWidth="1"/>
    <col min="15" max="15" width="7.85546875" bestFit="1" customWidth="1"/>
    <col min="16" max="16" width="10" bestFit="1" customWidth="1"/>
    <col min="17" max="17" width="9.42578125" bestFit="1" customWidth="1"/>
  </cols>
  <sheetData>
    <row r="1" spans="1:17" x14ac:dyDescent="0.25">
      <c r="A1" s="190" t="s">
        <v>334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x14ac:dyDescent="0.25">
      <c r="G2" s="111"/>
      <c r="H2" s="112" t="s">
        <v>335</v>
      </c>
      <c r="I2" s="112"/>
      <c r="J2" s="112"/>
      <c r="K2" s="112"/>
      <c r="L2" s="113"/>
      <c r="M2" s="112" t="s">
        <v>336</v>
      </c>
      <c r="N2" s="112"/>
      <c r="O2" s="112"/>
      <c r="P2" s="114"/>
    </row>
    <row r="3" spans="1:17" x14ac:dyDescent="0.25">
      <c r="A3" s="11" t="s">
        <v>319</v>
      </c>
      <c r="B3" s="11" t="s">
        <v>320</v>
      </c>
      <c r="C3" s="11" t="s">
        <v>321</v>
      </c>
      <c r="D3" s="11" t="s">
        <v>322</v>
      </c>
      <c r="E3" s="11" t="s">
        <v>323</v>
      </c>
      <c r="F3" s="11" t="s">
        <v>246</v>
      </c>
      <c r="G3" s="11" t="s">
        <v>324</v>
      </c>
      <c r="H3" s="11" t="s">
        <v>325</v>
      </c>
      <c r="I3" s="11" t="s">
        <v>326</v>
      </c>
      <c r="J3" s="11" t="s">
        <v>327</v>
      </c>
      <c r="K3" s="11" t="s">
        <v>328</v>
      </c>
      <c r="L3" s="11" t="s">
        <v>329</v>
      </c>
      <c r="M3" s="11" t="s">
        <v>330</v>
      </c>
      <c r="N3" s="11" t="s">
        <v>331</v>
      </c>
      <c r="O3" s="11" t="s">
        <v>332</v>
      </c>
      <c r="P3" s="11" t="s">
        <v>333</v>
      </c>
      <c r="Q3" s="11" t="s">
        <v>1</v>
      </c>
    </row>
    <row r="4" spans="1:17" x14ac:dyDescent="0.25">
      <c r="A4" s="77">
        <f>IF($C4&lt;&gt;"",Imputaciones!$R$1,"")</f>
        <v>43800</v>
      </c>
      <c r="B4" s="153" t="str">
        <f>PPSS!D15</f>
        <v>EVA: Evolutivo Ágil</v>
      </c>
      <c r="C4" s="154">
        <f>IF(PPSS!A15=0,"",PPSS!A15)</f>
        <v>3679</v>
      </c>
      <c r="D4" s="154" t="str">
        <f>IF(PPSS!AG15=0,"",PPSS!AG15)</f>
        <v/>
      </c>
      <c r="E4" s="154" t="str">
        <f>PPSS!B15</f>
        <v>[APLICACIONES][PRESENTA-FASE2 AS] Mantener habilitado el botón subsanar</v>
      </c>
      <c r="F4" s="155" t="str">
        <f>PPSS!AH15</f>
        <v>DES-PRESENTA-FASE2</v>
      </c>
      <c r="G4" s="6">
        <v>0</v>
      </c>
      <c r="H4" s="144">
        <f>IF($C4&lt;&gt;"",PPSS!E15,"")</f>
        <v>4</v>
      </c>
      <c r="I4" s="145">
        <f>IF($C4&lt;&gt;"",PPSS!F15,"")</f>
        <v>4</v>
      </c>
      <c r="J4" s="146">
        <f>IF($C4&lt;&gt;"",PPSS!G15,"")</f>
        <v>24</v>
      </c>
      <c r="K4" s="6">
        <f>IF($C4&lt;&gt;"",SUM(G4:J4),"")</f>
        <v>32</v>
      </c>
      <c r="L4" s="6"/>
      <c r="M4" s="144">
        <f>IF($C4&lt;&gt;"",PPSS!H15,"")</f>
        <v>0</v>
      </c>
      <c r="N4" s="145">
        <f>IF($C4&lt;&gt;"",PPSS!I15,"")</f>
        <v>16</v>
      </c>
      <c r="O4" s="146">
        <f>IF($C4&lt;&gt;"",PPSS!J15,"")</f>
        <v>0</v>
      </c>
      <c r="P4" s="6">
        <f>IF($C4&lt;&gt;"",SUM(M4:O4),"")</f>
        <v>16</v>
      </c>
      <c r="Q4" s="6">
        <f>IF($C4&lt;&gt;"",P4+K4,"")</f>
        <v>48</v>
      </c>
    </row>
    <row r="5" spans="1:17" x14ac:dyDescent="0.25">
      <c r="A5" s="77">
        <f>IF($C5&lt;&gt;"",Imputaciones!$R$1,"")</f>
        <v>43800</v>
      </c>
      <c r="B5" s="156" t="str">
        <f>PPSS!D16</f>
        <v>EVO: Evolutivo</v>
      </c>
      <c r="C5" s="157">
        <f>IF(PPSS!A16=0,"",PPSS!A16)</f>
        <v>3139</v>
      </c>
      <c r="D5" s="157" t="str">
        <f>IF(PPSS!AG16=0,"",PPSS!AG16)</f>
        <v/>
      </c>
      <c r="E5" s="157" t="str">
        <f>PPSS!B16</f>
        <v>[APLICACIONES][PRESENTA SUBV AS] Tramite de Alegaciones Comercio Ambulante</v>
      </c>
      <c r="F5" s="158" t="str">
        <f>PPSS!AH16</f>
        <v>DES-PRESENTA-SUB</v>
      </c>
      <c r="G5" s="6"/>
      <c r="H5" s="147">
        <f>IF($C5&lt;&gt;"",PPSS!E16,"")</f>
        <v>0</v>
      </c>
      <c r="I5" s="148">
        <f>IF($C5&lt;&gt;"",PPSS!F16,"")</f>
        <v>0</v>
      </c>
      <c r="J5" s="149">
        <f>IF($C5&lt;&gt;"",PPSS!G16,"")</f>
        <v>26</v>
      </c>
      <c r="K5" s="6">
        <f t="shared" ref="K5:K68" si="0">IF($C5&lt;&gt;"",SUM(G5:J5),"")</f>
        <v>26</v>
      </c>
      <c r="L5" s="6"/>
      <c r="M5" s="147">
        <f>IF($C5&lt;&gt;"",PPSS!H16,"")</f>
        <v>0</v>
      </c>
      <c r="N5" s="148">
        <f>IF($C5&lt;&gt;"",PPSS!I16,"")</f>
        <v>10</v>
      </c>
      <c r="O5" s="149">
        <f>IF($C5&lt;&gt;"",PPSS!J16,"")</f>
        <v>0</v>
      </c>
      <c r="P5" s="6">
        <f t="shared" ref="P5:P68" si="1">IF($C5&lt;&gt;"",SUM(M5:O5),"")</f>
        <v>10</v>
      </c>
      <c r="Q5" s="6">
        <f t="shared" ref="Q5:Q68" si="2">IF($C5&lt;&gt;"",P5+K5,"")</f>
        <v>36</v>
      </c>
    </row>
    <row r="6" spans="1:17" x14ac:dyDescent="0.25">
      <c r="A6" s="77">
        <f>IF($C6&lt;&gt;"",Imputaciones!$R$1,"")</f>
        <v>43800</v>
      </c>
      <c r="B6" s="156" t="str">
        <f>PPSS!D17</f>
        <v>EVO: Evolutivo</v>
      </c>
      <c r="C6" s="157">
        <f>IF(PPSS!A17=0,"",PPSS!A17)</f>
        <v>3355</v>
      </c>
      <c r="D6" s="157" t="str">
        <f>IF(PPSS!AG17=0,"",PPSS!AG17)</f>
        <v/>
      </c>
      <c r="E6" s="157" t="str">
        <f>PPSS!B17</f>
        <v>[APLICACIONES][PRESENTA-SUBVENCIONES] Creación de la línea de incentivos BECAS CICA</v>
      </c>
      <c r="F6" s="158" t="str">
        <f>PPSS!AH17</f>
        <v>DES-PRESENTA-SUB</v>
      </c>
      <c r="G6" s="6"/>
      <c r="H6" s="147">
        <f>IF($C6&lt;&gt;"",PPSS!E17,"")</f>
        <v>0</v>
      </c>
      <c r="I6" s="148">
        <f>IF($C6&lt;&gt;"",PPSS!F17,"")</f>
        <v>2</v>
      </c>
      <c r="J6" s="149">
        <f>IF($C6&lt;&gt;"",PPSS!G17,"")</f>
        <v>55</v>
      </c>
      <c r="K6" s="6">
        <f t="shared" si="0"/>
        <v>57</v>
      </c>
      <c r="L6" s="6"/>
      <c r="M6" s="147">
        <f>IF($C6&lt;&gt;"",PPSS!H17,"")</f>
        <v>9</v>
      </c>
      <c r="N6" s="148">
        <f>IF($C6&lt;&gt;"",PPSS!I17,"")</f>
        <v>18</v>
      </c>
      <c r="O6" s="149">
        <f>IF($C6&lt;&gt;"",PPSS!J17,"")</f>
        <v>0</v>
      </c>
      <c r="P6" s="6">
        <f t="shared" si="1"/>
        <v>27</v>
      </c>
      <c r="Q6" s="6">
        <f t="shared" si="2"/>
        <v>84</v>
      </c>
    </row>
    <row r="7" spans="1:17" x14ac:dyDescent="0.25">
      <c r="A7" s="77">
        <f>IF($C7&lt;&gt;"",Imputaciones!$R$1,"")</f>
        <v>43800</v>
      </c>
      <c r="B7" s="156" t="str">
        <f>PPSS!D18</f>
        <v>EVO: Evolutivo</v>
      </c>
      <c r="C7" s="157">
        <f>IF(PPSS!A18=0,"",PPSS!A18)</f>
        <v>3073</v>
      </c>
      <c r="D7" s="157" t="str">
        <f>IF(PPSS!AG18=0,"",PPSS!AG18)</f>
        <v/>
      </c>
      <c r="E7" s="157" t="str">
        <f>PPSS!B18</f>
        <v>[APLICACIONES][PRESENTA FASE2 AS] Creación de la línea Premios a la Artesanía.</v>
      </c>
      <c r="F7" s="158" t="str">
        <f>PPSS!AH18</f>
        <v>DES-PRESENTA-FASE2</v>
      </c>
      <c r="G7" s="6"/>
      <c r="H7" s="147">
        <f>IF($C7&lt;&gt;"",PPSS!E18,"")</f>
        <v>0</v>
      </c>
      <c r="I7" s="148">
        <f>IF($C7&lt;&gt;"",PPSS!F18,"")</f>
        <v>6</v>
      </c>
      <c r="J7" s="149">
        <f>IF($C7&lt;&gt;"",PPSS!G18,"")</f>
        <v>19</v>
      </c>
      <c r="K7" s="6">
        <f t="shared" si="0"/>
        <v>25</v>
      </c>
      <c r="L7" s="6"/>
      <c r="M7" s="147">
        <f>IF($C7&lt;&gt;"",PPSS!H18,"")</f>
        <v>4</v>
      </c>
      <c r="N7" s="148">
        <f>IF($C7&lt;&gt;"",PPSS!I18,"")</f>
        <v>0</v>
      </c>
      <c r="O7" s="149">
        <f>IF($C7&lt;&gt;"",PPSS!J18,"")</f>
        <v>0</v>
      </c>
      <c r="P7" s="6">
        <f t="shared" si="1"/>
        <v>4</v>
      </c>
      <c r="Q7" s="6">
        <f t="shared" si="2"/>
        <v>29</v>
      </c>
    </row>
    <row r="8" spans="1:17" x14ac:dyDescent="0.25">
      <c r="A8" s="77">
        <f>IF($C8&lt;&gt;"",Imputaciones!$R$1,"")</f>
        <v>43800</v>
      </c>
      <c r="B8" s="156" t="str">
        <f>PPSS!D19</f>
        <v>EVO: Evolutivo</v>
      </c>
      <c r="C8" s="157">
        <f>IF(PPSS!A19=0,"",PPSS!A19)</f>
        <v>3616</v>
      </c>
      <c r="D8" s="157" t="str">
        <f>IF(PPSS!AG19=0,"",PPSS!AG19)</f>
        <v/>
      </c>
      <c r="E8" s="157" t="str">
        <f>PPSS!B19</f>
        <v>[APLICACIONES][PRESENTA SUBV AS] Evento de Aporte de Documentación</v>
      </c>
      <c r="F8" s="158" t="str">
        <f>PPSS!AH19</f>
        <v>DES-PRESENTA-SUB</v>
      </c>
      <c r="G8" s="6"/>
      <c r="H8" s="147">
        <f>IF($C8&lt;&gt;"",PPSS!E19,"")</f>
        <v>0</v>
      </c>
      <c r="I8" s="148">
        <f>IF($C8&lt;&gt;"",PPSS!F19,"")</f>
        <v>0</v>
      </c>
      <c r="J8" s="149">
        <f>IF($C8&lt;&gt;"",PPSS!G19,"")</f>
        <v>0</v>
      </c>
      <c r="K8" s="6">
        <f t="shared" si="0"/>
        <v>0</v>
      </c>
      <c r="L8" s="6"/>
      <c r="M8" s="147">
        <f>IF($C8&lt;&gt;"",PPSS!H19,"")</f>
        <v>4</v>
      </c>
      <c r="N8" s="148">
        <f>IF($C8&lt;&gt;"",PPSS!I19,"")</f>
        <v>0</v>
      </c>
      <c r="O8" s="149">
        <f>IF($C8&lt;&gt;"",PPSS!J19,"")</f>
        <v>0</v>
      </c>
      <c r="P8" s="6">
        <f t="shared" si="1"/>
        <v>4</v>
      </c>
      <c r="Q8" s="6">
        <f t="shared" si="2"/>
        <v>4</v>
      </c>
    </row>
    <row r="9" spans="1:17" x14ac:dyDescent="0.25">
      <c r="A9" s="77">
        <f>IF($C9&lt;&gt;"",Imputaciones!$R$1,"")</f>
        <v>43800</v>
      </c>
      <c r="B9" s="156" t="str">
        <f>PPSS!D20</f>
        <v>EVO: Evolutivo</v>
      </c>
      <c r="C9" s="157">
        <f>IF(PPSS!A20=0,"",PPSS!A20)</f>
        <v>3973</v>
      </c>
      <c r="D9" s="157" t="str">
        <f>IF(PPSS!AG20=0,"",PPSS!AG20)</f>
        <v/>
      </c>
      <c r="E9" s="157" t="str">
        <f>PPSS!B20</f>
        <v>[APLICACIONES][PRESENTA] Creación de un formulario genérico</v>
      </c>
      <c r="F9" s="158" t="str">
        <f>PPSS!AH20</f>
        <v>DES-PRESENTA-HORIZONTAL</v>
      </c>
      <c r="G9" s="6"/>
      <c r="H9" s="147">
        <f>IF($C9&lt;&gt;"",PPSS!E20,"")</f>
        <v>0</v>
      </c>
      <c r="I9" s="148">
        <f>IF($C9&lt;&gt;"",PPSS!F20,"")</f>
        <v>0</v>
      </c>
      <c r="J9" s="149">
        <f>IF($C9&lt;&gt;"",PPSS!G20,"")</f>
        <v>0</v>
      </c>
      <c r="K9" s="6">
        <f t="shared" si="0"/>
        <v>0</v>
      </c>
      <c r="L9" s="6"/>
      <c r="M9" s="147">
        <f>IF($C9&lt;&gt;"",PPSS!H20,"")</f>
        <v>2</v>
      </c>
      <c r="N9" s="148">
        <f>IF($C9&lt;&gt;"",PPSS!I20,"")</f>
        <v>0</v>
      </c>
      <c r="O9" s="149">
        <f>IF($C9&lt;&gt;"",PPSS!J20,"")</f>
        <v>0</v>
      </c>
      <c r="P9" s="6">
        <f t="shared" si="1"/>
        <v>2</v>
      </c>
      <c r="Q9" s="6">
        <f t="shared" si="2"/>
        <v>2</v>
      </c>
    </row>
    <row r="10" spans="1:17" x14ac:dyDescent="0.25">
      <c r="A10" s="77">
        <f>IF($C10&lt;&gt;"",Imputaciones!$R$1,"")</f>
        <v>43800</v>
      </c>
      <c r="B10" s="156" t="str">
        <f>PPSS!D21</f>
        <v>EVO: Evolutivo</v>
      </c>
      <c r="C10" s="157">
        <f>IF(PPSS!A21=0,"",PPSS!A21)</f>
        <v>2464</v>
      </c>
      <c r="D10" s="157" t="str">
        <f>IF(PPSS!AG21=0,"",PPSS!AG21)</f>
        <v/>
      </c>
      <c r="E10" s="157" t="str">
        <f>PPSS!B21</f>
        <v>[APLICACIONES][FASE2 AS] Creación de nueva línea para Transformación Digital</v>
      </c>
      <c r="F10" s="158" t="str">
        <f>PPSS!AH21</f>
        <v>DES-PRESENTA-FASE2</v>
      </c>
      <c r="G10" s="6"/>
      <c r="H10" s="147">
        <f>IF($C10&lt;&gt;"",PPSS!E21,"")</f>
        <v>0</v>
      </c>
      <c r="I10" s="148">
        <f>IF($C10&lt;&gt;"",PPSS!F21,"")</f>
        <v>0</v>
      </c>
      <c r="J10" s="149">
        <f>IF($C10&lt;&gt;"",PPSS!G21,"")</f>
        <v>0</v>
      </c>
      <c r="K10" s="6">
        <f t="shared" si="0"/>
        <v>0</v>
      </c>
      <c r="L10" s="6"/>
      <c r="M10" s="147">
        <f>IF($C10&lt;&gt;"",PPSS!H21,"")</f>
        <v>1</v>
      </c>
      <c r="N10" s="148">
        <f>IF($C10&lt;&gt;"",PPSS!I21,"")</f>
        <v>0</v>
      </c>
      <c r="O10" s="149">
        <f>IF($C10&lt;&gt;"",PPSS!J21,"")</f>
        <v>0</v>
      </c>
      <c r="P10" s="6">
        <f t="shared" si="1"/>
        <v>1</v>
      </c>
      <c r="Q10" s="6">
        <f t="shared" si="2"/>
        <v>1</v>
      </c>
    </row>
    <row r="11" spans="1:17" x14ac:dyDescent="0.25">
      <c r="A11" s="77">
        <f>IF($C11&lt;&gt;"",Imputaciones!$R$1,"")</f>
        <v>43800</v>
      </c>
      <c r="B11" s="156" t="str">
        <f>PPSS!D22</f>
        <v>EVA: Evolutivo Ágil</v>
      </c>
      <c r="C11" s="157">
        <f>IF(PPSS!A22=0,"",PPSS!A22)</f>
        <v>4033</v>
      </c>
      <c r="D11" s="157" t="str">
        <f>IF(PPSS!AG22=0,"",PPSS!AG22)</f>
        <v/>
      </c>
      <c r="E11" s="157" t="str">
        <f>PPSS!B22</f>
        <v xml:space="preserve">[APLICACIONES][PRESENTA FASE2 AS] Pantalla de justificación </v>
      </c>
      <c r="F11" s="158" t="str">
        <f>PPSS!AH22</f>
        <v>DES-PRESENTA-FASE2</v>
      </c>
      <c r="G11" s="6"/>
      <c r="H11" s="147">
        <f>IF($C11&lt;&gt;"",PPSS!E22,"")</f>
        <v>0</v>
      </c>
      <c r="I11" s="148">
        <f>IF($C11&lt;&gt;"",PPSS!F22,"")</f>
        <v>3</v>
      </c>
      <c r="J11" s="149">
        <f>IF($C11&lt;&gt;"",PPSS!G22,"")</f>
        <v>8</v>
      </c>
      <c r="K11" s="6">
        <f t="shared" si="0"/>
        <v>11</v>
      </c>
      <c r="L11" s="6"/>
      <c r="M11" s="147">
        <f>IF($C11&lt;&gt;"",PPSS!H22,"")</f>
        <v>2</v>
      </c>
      <c r="N11" s="148">
        <f>IF($C11&lt;&gt;"",PPSS!I22,"")</f>
        <v>0</v>
      </c>
      <c r="O11" s="149">
        <f>IF($C11&lt;&gt;"",PPSS!J22,"")</f>
        <v>0</v>
      </c>
      <c r="P11" s="6">
        <f t="shared" si="1"/>
        <v>2</v>
      </c>
      <c r="Q11" s="6">
        <f t="shared" si="2"/>
        <v>13</v>
      </c>
    </row>
    <row r="12" spans="1:17" x14ac:dyDescent="0.25">
      <c r="A12" s="77">
        <f>IF($C12&lt;&gt;"",Imputaciones!$R$1,"")</f>
        <v>43800</v>
      </c>
      <c r="B12" s="156" t="str">
        <f>PPSS!D23</f>
        <v>EVA: Evolutivo Ágil</v>
      </c>
      <c r="C12" s="157">
        <f>IF(PPSS!A23=0,"",PPSS!A23)</f>
        <v>4030</v>
      </c>
      <c r="D12" s="157" t="str">
        <f>IF(PPSS!AG23=0,"",PPSS!AG23)</f>
        <v/>
      </c>
      <c r="E12" s="157" t="str">
        <f>PPSS!B23</f>
        <v>[APLICACIONES][PRESENTA FASE2 AS] Permitir adjuntar documentación en la metafase Finalización</v>
      </c>
      <c r="F12" s="158" t="str">
        <f>PPSS!AH23</f>
        <v>DES-PRESENTA-FASE2</v>
      </c>
      <c r="G12" s="6"/>
      <c r="H12" s="147">
        <f>IF($C12&lt;&gt;"",PPSS!E23,"")</f>
        <v>0</v>
      </c>
      <c r="I12" s="148">
        <f>IF($C12&lt;&gt;"",PPSS!F23,"")</f>
        <v>2</v>
      </c>
      <c r="J12" s="149">
        <f>IF($C12&lt;&gt;"",PPSS!G23,"")</f>
        <v>16</v>
      </c>
      <c r="K12" s="6">
        <f t="shared" si="0"/>
        <v>18</v>
      </c>
      <c r="L12" s="6"/>
      <c r="M12" s="147">
        <f>IF($C12&lt;&gt;"",PPSS!H23,"")</f>
        <v>2</v>
      </c>
      <c r="N12" s="148">
        <f>IF($C12&lt;&gt;"",PPSS!I23,"")</f>
        <v>0</v>
      </c>
      <c r="O12" s="149">
        <f>IF($C12&lt;&gt;"",PPSS!J23,"")</f>
        <v>0</v>
      </c>
      <c r="P12" s="6">
        <f t="shared" si="1"/>
        <v>2</v>
      </c>
      <c r="Q12" s="6">
        <f t="shared" si="2"/>
        <v>20</v>
      </c>
    </row>
    <row r="13" spans="1:17" x14ac:dyDescent="0.25">
      <c r="A13" s="77">
        <f>IF($C13&lt;&gt;"",Imputaciones!$R$1,"")</f>
        <v>43800</v>
      </c>
      <c r="B13" s="156" t="str">
        <f>PPSS!D24</f>
        <v>EVA: Evolutivo Ágil</v>
      </c>
      <c r="C13" s="157">
        <f>IF(PPSS!A24=0,"",PPSS!A24)</f>
        <v>2917</v>
      </c>
      <c r="D13" s="157" t="str">
        <f>IF(PPSS!AG24=0,"",PPSS!AG24)</f>
        <v/>
      </c>
      <c r="E13" s="157" t="str">
        <f>PPSS!B24</f>
        <v>[APLICACIONES][MOAD] Se cargan las propiedades de un procedimiento en la URL</v>
      </c>
      <c r="F13" s="158" t="str">
        <f>PPSS!AH24</f>
        <v>DES-MODULOS COMUNES</v>
      </c>
      <c r="G13" s="6"/>
      <c r="H13" s="147">
        <f>IF($C13&lt;&gt;"",PPSS!E24,"")</f>
        <v>0</v>
      </c>
      <c r="I13" s="148">
        <f>IF($C13&lt;&gt;"",PPSS!F24,"")</f>
        <v>4</v>
      </c>
      <c r="J13" s="149">
        <f>IF($C13&lt;&gt;"",PPSS!G24,"")</f>
        <v>4</v>
      </c>
      <c r="K13" s="6">
        <f t="shared" si="0"/>
        <v>8</v>
      </c>
      <c r="L13" s="6"/>
      <c r="M13" s="147">
        <f>IF($C13&lt;&gt;"",PPSS!H24,"")</f>
        <v>0</v>
      </c>
      <c r="N13" s="148">
        <f>IF($C13&lt;&gt;"",PPSS!I24,"")</f>
        <v>0</v>
      </c>
      <c r="O13" s="149">
        <f>IF($C13&lt;&gt;"",PPSS!J24,"")</f>
        <v>0</v>
      </c>
      <c r="P13" s="6">
        <f t="shared" si="1"/>
        <v>0</v>
      </c>
      <c r="Q13" s="6">
        <f t="shared" si="2"/>
        <v>8</v>
      </c>
    </row>
    <row r="14" spans="1:17" x14ac:dyDescent="0.25">
      <c r="A14" s="77">
        <f>IF($C14&lt;&gt;"",Imputaciones!$R$1,"")</f>
        <v>43800</v>
      </c>
      <c r="B14" s="156" t="str">
        <f>PPSS!D25</f>
        <v>EVA: Evolutivo Ágil</v>
      </c>
      <c r="C14" s="157">
        <f>IF(PPSS!A25=0,"",PPSS!A25)</f>
        <v>3703</v>
      </c>
      <c r="D14" s="157" t="str">
        <f>IF(PPSS!AG25=0,"",PPSS!AG25)</f>
        <v/>
      </c>
      <c r="E14" s="157" t="str">
        <f>PPSS!B25</f>
        <v>[APLICACIONES][PRESENTA HORIZONTAL AS] Identificación y mejora de la descripción de Transiciones, Eventos, Tareas y Documentos en la Agenda Presenta 2.0</v>
      </c>
      <c r="F14" s="158" t="str">
        <f>PPSS!AH25</f>
        <v>DES-PRESENTA-HORIZONTAL</v>
      </c>
      <c r="G14" s="6"/>
      <c r="H14" s="147">
        <f>IF($C14&lt;&gt;"",PPSS!E25,"")</f>
        <v>24</v>
      </c>
      <c r="I14" s="148">
        <f>IF($C14&lt;&gt;"",PPSS!F25,"")</f>
        <v>0</v>
      </c>
      <c r="J14" s="149">
        <f>IF($C14&lt;&gt;"",PPSS!G25,"")</f>
        <v>0</v>
      </c>
      <c r="K14" s="6">
        <f t="shared" si="0"/>
        <v>24</v>
      </c>
      <c r="L14" s="6"/>
      <c r="M14" s="147">
        <f>IF($C14&lt;&gt;"",PPSS!H25,"")</f>
        <v>20</v>
      </c>
      <c r="N14" s="148">
        <f>IF($C14&lt;&gt;"",PPSS!I25,"")</f>
        <v>0</v>
      </c>
      <c r="O14" s="149">
        <f>IF($C14&lt;&gt;"",PPSS!J25,"")</f>
        <v>0</v>
      </c>
      <c r="P14" s="6">
        <f t="shared" si="1"/>
        <v>20</v>
      </c>
      <c r="Q14" s="6">
        <f t="shared" si="2"/>
        <v>44</v>
      </c>
    </row>
    <row r="15" spans="1:17" x14ac:dyDescent="0.25">
      <c r="A15" s="77">
        <f>IF($C15&lt;&gt;"",Imputaciones!$R$1,"")</f>
        <v>43800</v>
      </c>
      <c r="B15" s="156" t="str">
        <f>PPSS!D26</f>
        <v>EVO: Evolutivo</v>
      </c>
      <c r="C15" s="157">
        <f>IF(PPSS!A26=0,"",PPSS!A26)</f>
        <v>3979</v>
      </c>
      <c r="D15" s="157" t="str">
        <f>IF(PPSS!AG26=0,"",PPSS!AG26)</f>
        <v/>
      </c>
      <c r="E15" s="157" t="str">
        <f>PPSS!B26</f>
        <v>[APLICACIONES][PRESENTA] Análisis y creación de los bloques comunes para los formularios</v>
      </c>
      <c r="F15" s="158" t="str">
        <f>PPSS!AH26</f>
        <v>DES-PRESENTA-HORIZONTAL</v>
      </c>
      <c r="G15" s="6"/>
      <c r="H15" s="147">
        <f>IF($C15&lt;&gt;"",PPSS!E26,"")</f>
        <v>2</v>
      </c>
      <c r="I15" s="148">
        <f>IF($C15&lt;&gt;"",PPSS!F26,"")</f>
        <v>0</v>
      </c>
      <c r="J15" s="149">
        <f>IF($C15&lt;&gt;"",PPSS!G26,"")</f>
        <v>0</v>
      </c>
      <c r="K15" s="6">
        <f t="shared" si="0"/>
        <v>2</v>
      </c>
      <c r="L15" s="6"/>
      <c r="M15" s="147">
        <f>IF($C15&lt;&gt;"",PPSS!H26,"")</f>
        <v>0</v>
      </c>
      <c r="N15" s="148">
        <f>IF($C15&lt;&gt;"",PPSS!I26,"")</f>
        <v>0</v>
      </c>
      <c r="O15" s="149">
        <f>IF($C15&lt;&gt;"",PPSS!J26,"")</f>
        <v>0</v>
      </c>
      <c r="P15" s="6">
        <f t="shared" si="1"/>
        <v>0</v>
      </c>
      <c r="Q15" s="6">
        <f t="shared" si="2"/>
        <v>2</v>
      </c>
    </row>
    <row r="16" spans="1:17" x14ac:dyDescent="0.25">
      <c r="A16" s="77">
        <f>IF($C16&lt;&gt;"",Imputaciones!$R$1,"")</f>
        <v>43800</v>
      </c>
      <c r="B16" s="156" t="str">
        <f>PPSS!D27</f>
        <v>EVO: Evolutivo</v>
      </c>
      <c r="C16" s="157">
        <f>IF(PPSS!A27=0,"",PPSS!A27)</f>
        <v>3937</v>
      </c>
      <c r="D16" s="157" t="str">
        <f>IF(PPSS!AG27=0,"",PPSS!AG27)</f>
        <v/>
      </c>
      <c r="E16" s="157" t="str">
        <f>PPSS!B27</f>
        <v>[APLICACIONES][PRESENTA-FASE2 AS] Justificación ACD</v>
      </c>
      <c r="F16" s="158" t="str">
        <f>PPSS!AH27</f>
        <v>DES-PRESENTA-FASE2</v>
      </c>
      <c r="G16" s="6"/>
      <c r="H16" s="147">
        <f>IF($C16&lt;&gt;"",PPSS!E27,"")</f>
        <v>6</v>
      </c>
      <c r="I16" s="148">
        <f>IF($C16&lt;&gt;"",PPSS!F27,"")</f>
        <v>0</v>
      </c>
      <c r="J16" s="149">
        <f>IF($C16&lt;&gt;"",PPSS!G27,"")</f>
        <v>0</v>
      </c>
      <c r="K16" s="6">
        <f t="shared" si="0"/>
        <v>6</v>
      </c>
      <c r="L16" s="6"/>
      <c r="M16" s="147">
        <f>IF($C16&lt;&gt;"",PPSS!H27,"")</f>
        <v>0</v>
      </c>
      <c r="N16" s="148">
        <f>IF($C16&lt;&gt;"",PPSS!I27,"")</f>
        <v>0</v>
      </c>
      <c r="O16" s="149">
        <f>IF($C16&lt;&gt;"",PPSS!J27,"")</f>
        <v>0</v>
      </c>
      <c r="P16" s="6">
        <f t="shared" si="1"/>
        <v>0</v>
      </c>
      <c r="Q16" s="6">
        <f t="shared" si="2"/>
        <v>6</v>
      </c>
    </row>
    <row r="17" spans="1:17" x14ac:dyDescent="0.25">
      <c r="A17" s="77">
        <f>IF($C17&lt;&gt;"",Imputaciones!$R$1,"")</f>
        <v>43800</v>
      </c>
      <c r="B17" s="156" t="str">
        <f>PPSS!D28</f>
        <v>EVO: Evolutivo</v>
      </c>
      <c r="C17" s="157">
        <f>IF(PPSS!A28=0,"",PPSS!A28)</f>
        <v>2461</v>
      </c>
      <c r="D17" s="157" t="str">
        <f>IF(PPSS!AG28=0,"",PPSS!AG28)</f>
        <v/>
      </c>
      <c r="E17" s="157" t="str">
        <f>PPSS!B28</f>
        <v>[APLICACIONES][PRESENTA HORIZONTAL AS] Creación de líneas para Modernización de PYMES y Artesanos</v>
      </c>
      <c r="F17" s="158" t="str">
        <f>PPSS!AH28</f>
        <v>DES-PRESENTA-SUB</v>
      </c>
      <c r="G17" s="6"/>
      <c r="H17" s="147">
        <f>IF($C17&lt;&gt;"",PPSS!E28,"")</f>
        <v>0</v>
      </c>
      <c r="I17" s="148">
        <f>IF($C17&lt;&gt;"",PPSS!F28,"")</f>
        <v>0</v>
      </c>
      <c r="J17" s="149">
        <f>IF($C17&lt;&gt;"",PPSS!G28,"")</f>
        <v>29</v>
      </c>
      <c r="K17" s="6">
        <f t="shared" si="0"/>
        <v>29</v>
      </c>
      <c r="L17" s="6"/>
      <c r="M17" s="147">
        <f>IF($C17&lt;&gt;"",PPSS!H28,"")</f>
        <v>16</v>
      </c>
      <c r="N17" s="148">
        <f>IF($C17&lt;&gt;"",PPSS!I28,"")</f>
        <v>19</v>
      </c>
      <c r="O17" s="149">
        <f>IF($C17&lt;&gt;"",PPSS!J28,"")</f>
        <v>0</v>
      </c>
      <c r="P17" s="6">
        <f t="shared" si="1"/>
        <v>35</v>
      </c>
      <c r="Q17" s="6">
        <f t="shared" si="2"/>
        <v>64</v>
      </c>
    </row>
    <row r="18" spans="1:17" x14ac:dyDescent="0.25">
      <c r="A18" s="77">
        <f>IF($C18&lt;&gt;"",Imputaciones!$R$1,"")</f>
        <v>43800</v>
      </c>
      <c r="B18" s="156" t="str">
        <f>PPSS!D29</f>
        <v>EVO: Evolutivo</v>
      </c>
      <c r="C18" s="157">
        <f>IF(PPSS!A29=0,"",PPSS!A29)</f>
        <v>3157</v>
      </c>
      <c r="D18" s="157" t="str">
        <f>IF(PPSS!AG29=0,"",PPSS!AG29)</f>
        <v/>
      </c>
      <c r="E18" s="157" t="str">
        <f>PPSS!B29</f>
        <v>[APLICACIONES][PRESENTA-SUBVENCIONES] Creación del formulario de alegaciones de la línea CAPI APERTURA</v>
      </c>
      <c r="F18" s="158" t="str">
        <f>PPSS!AH29</f>
        <v>DES-PRESENTA-SUB</v>
      </c>
      <c r="G18" s="6"/>
      <c r="H18" s="147">
        <f>IF($C18&lt;&gt;"",PPSS!E29,"")</f>
        <v>0</v>
      </c>
      <c r="I18" s="148">
        <f>IF($C18&lt;&gt;"",PPSS!F29,"")</f>
        <v>0</v>
      </c>
      <c r="J18" s="149">
        <f>IF($C18&lt;&gt;"",PPSS!G29,"")</f>
        <v>32</v>
      </c>
      <c r="K18" s="6">
        <f t="shared" si="0"/>
        <v>32</v>
      </c>
      <c r="L18" s="6"/>
      <c r="M18" s="147">
        <f>IF($C18&lt;&gt;"",PPSS!H29,"")</f>
        <v>14</v>
      </c>
      <c r="N18" s="148">
        <f>IF($C18&lt;&gt;"",PPSS!I29,"")</f>
        <v>40</v>
      </c>
      <c r="O18" s="149">
        <f>IF($C18&lt;&gt;"",PPSS!J29,"")</f>
        <v>0</v>
      </c>
      <c r="P18" s="6">
        <f t="shared" si="1"/>
        <v>54</v>
      </c>
      <c r="Q18" s="6">
        <f t="shared" si="2"/>
        <v>86</v>
      </c>
    </row>
    <row r="19" spans="1:17" x14ac:dyDescent="0.25">
      <c r="A19" s="77">
        <f>IF($C19&lt;&gt;"",Imputaciones!$R$1,"")</f>
        <v>43800</v>
      </c>
      <c r="B19" s="156" t="str">
        <f>PPSS!D30</f>
        <v>EVA: Evolutivo Ágil</v>
      </c>
      <c r="C19" s="157">
        <f>IF(PPSS!A30=0,"",PPSS!A30)</f>
        <v>3688</v>
      </c>
      <c r="D19" s="157" t="str">
        <f>IF(PPSS!AG30=0,"",PPSS!AG30)</f>
        <v/>
      </c>
      <c r="E19" s="157" t="str">
        <f>PPSS!B30</f>
        <v>[APLICACIONES][RSCL] Carpeta ciudadana</v>
      </c>
      <c r="F19" s="158" t="str">
        <f>PPSS!AH30</f>
        <v>DES-RSCL</v>
      </c>
      <c r="G19" s="6"/>
      <c r="H19" s="147">
        <f>IF($C19&lt;&gt;"",PPSS!E30,"")</f>
        <v>0</v>
      </c>
      <c r="I19" s="148">
        <f>IF($C19&lt;&gt;"",PPSS!F30,"")</f>
        <v>0</v>
      </c>
      <c r="J19" s="149">
        <f>IF($C19&lt;&gt;"",PPSS!G30,"")</f>
        <v>16</v>
      </c>
      <c r="K19" s="6">
        <f t="shared" si="0"/>
        <v>16</v>
      </c>
      <c r="L19" s="6"/>
      <c r="M19" s="147">
        <f>IF($C19&lt;&gt;"",PPSS!H30,"")</f>
        <v>9</v>
      </c>
      <c r="N19" s="148">
        <f>IF($C19&lt;&gt;"",PPSS!I30,"")</f>
        <v>31</v>
      </c>
      <c r="O19" s="149">
        <f>IF($C19&lt;&gt;"",PPSS!J30,"")</f>
        <v>0</v>
      </c>
      <c r="P19" s="6">
        <f t="shared" si="1"/>
        <v>40</v>
      </c>
      <c r="Q19" s="6">
        <f t="shared" si="2"/>
        <v>56</v>
      </c>
    </row>
    <row r="20" spans="1:17" x14ac:dyDescent="0.25">
      <c r="A20" s="77">
        <f>IF($C20&lt;&gt;"",Imputaciones!$R$1,"")</f>
        <v>43800</v>
      </c>
      <c r="B20" s="156" t="str">
        <f>PPSS!D31</f>
        <v>EVO: Evolutivo</v>
      </c>
      <c r="C20" s="157">
        <f>IF(PPSS!A31=0,"",PPSS!A31)</f>
        <v>2908</v>
      </c>
      <c r="D20" s="157" t="str">
        <f>IF(PPSS!AG31=0,"",PPSS!AG31)</f>
        <v/>
      </c>
      <c r="E20" s="157" t="str">
        <f>PPSS!B31</f>
        <v>[APLICACIONES][PRESENTA HORIZONTAL AS] Cambio en el envío del anagrama a Notific@, tanto en el alta como en el envío.</v>
      </c>
      <c r="F20" s="158" t="str">
        <f>PPSS!AH31</f>
        <v>DES-PRESENTA-HORIZONTAL</v>
      </c>
      <c r="G20" s="6"/>
      <c r="H20" s="147">
        <f>IF($C20&lt;&gt;"",PPSS!E31,"")</f>
        <v>0</v>
      </c>
      <c r="I20" s="148">
        <f>IF($C20&lt;&gt;"",PPSS!F31,"")</f>
        <v>0</v>
      </c>
      <c r="J20" s="149">
        <f>IF($C20&lt;&gt;"",PPSS!G31,"")</f>
        <v>0</v>
      </c>
      <c r="K20" s="6">
        <f t="shared" si="0"/>
        <v>0</v>
      </c>
      <c r="L20" s="6"/>
      <c r="M20" s="147">
        <f>IF($C20&lt;&gt;"",PPSS!H31,"")</f>
        <v>1</v>
      </c>
      <c r="N20" s="148">
        <f>IF($C20&lt;&gt;"",PPSS!I31,"")</f>
        <v>0</v>
      </c>
      <c r="O20" s="149">
        <f>IF($C20&lt;&gt;"",PPSS!J31,"")</f>
        <v>0</v>
      </c>
      <c r="P20" s="6">
        <f t="shared" si="1"/>
        <v>1</v>
      </c>
      <c r="Q20" s="6">
        <f t="shared" si="2"/>
        <v>1</v>
      </c>
    </row>
    <row r="21" spans="1:17" x14ac:dyDescent="0.25">
      <c r="A21" s="77">
        <f>IF($C21&lt;&gt;"",Imputaciones!$R$1,"")</f>
        <v>43800</v>
      </c>
      <c r="B21" s="156" t="str">
        <f>PPSS!D32</f>
        <v>EVA: Evolutivo Ágil</v>
      </c>
      <c r="C21" s="157">
        <f>IF(PPSS!A32=0,"",PPSS!A32)</f>
        <v>3502</v>
      </c>
      <c r="D21" s="157" t="str">
        <f>IF(PPSS!AG32=0,"",PPSS!AG32)</f>
        <v/>
      </c>
      <c r="E21" s="157" t="str">
        <f>PPSS!B32</f>
        <v>[APLICACIONES][PRESENTA SUBV AS] Módulo Mantenimiento búsqueda de interesados</v>
      </c>
      <c r="F21" s="158" t="str">
        <f>PPSS!AH32</f>
        <v>DES-PRESENTA-SUB</v>
      </c>
      <c r="G21" s="6"/>
      <c r="H21" s="147">
        <f>IF($C21&lt;&gt;"",PPSS!E32,"")</f>
        <v>0</v>
      </c>
      <c r="I21" s="148">
        <f>IF($C21&lt;&gt;"",PPSS!F32,"")</f>
        <v>0</v>
      </c>
      <c r="J21" s="149">
        <f>IF($C21&lt;&gt;"",PPSS!G32,"")</f>
        <v>0</v>
      </c>
      <c r="K21" s="6">
        <f t="shared" si="0"/>
        <v>0</v>
      </c>
      <c r="L21" s="6"/>
      <c r="M21" s="147">
        <f>IF($C21&lt;&gt;"",PPSS!H32,"")</f>
        <v>1</v>
      </c>
      <c r="N21" s="148">
        <f>IF($C21&lt;&gt;"",PPSS!I32,"")</f>
        <v>0</v>
      </c>
      <c r="O21" s="149">
        <f>IF($C21&lt;&gt;"",PPSS!J32,"")</f>
        <v>0</v>
      </c>
      <c r="P21" s="6">
        <f t="shared" si="1"/>
        <v>1</v>
      </c>
      <c r="Q21" s="6">
        <f t="shared" si="2"/>
        <v>1</v>
      </c>
    </row>
    <row r="22" spans="1:17" x14ac:dyDescent="0.25">
      <c r="A22" s="77">
        <f>IF($C22&lt;&gt;"",Imputaciones!$R$1,"")</f>
        <v>43800</v>
      </c>
      <c r="B22" s="156" t="str">
        <f>PPSS!D33</f>
        <v>STEC: Soporte Técnico</v>
      </c>
      <c r="C22" s="157">
        <f>IF(PPSS!A33=0,"",PPSS!A33)</f>
        <v>2593</v>
      </c>
      <c r="D22" s="157" t="str">
        <f>IF(PPSS!AG33=0,"",PPSS!AG33)</f>
        <v/>
      </c>
      <c r="E22" s="157" t="str">
        <f>PPSS!B33</f>
        <v>[APLICACIONES][HORIZONTAL] Implantación de procesos de integración continua y DevOps en CECEU</v>
      </c>
      <c r="F22" s="158" t="str">
        <f>PPSS!AH33</f>
        <v>DES-HERRAMIENTAS</v>
      </c>
      <c r="G22" s="6"/>
      <c r="H22" s="147">
        <f>IF($C22&lt;&gt;"",PPSS!E33,"")</f>
        <v>0</v>
      </c>
      <c r="I22" s="148">
        <f>IF($C22&lt;&gt;"",PPSS!F33,"")</f>
        <v>0</v>
      </c>
      <c r="J22" s="149">
        <f>IF($C22&lt;&gt;"",PPSS!G33,"")</f>
        <v>0</v>
      </c>
      <c r="K22" s="6">
        <f t="shared" si="0"/>
        <v>0</v>
      </c>
      <c r="L22" s="6"/>
      <c r="M22" s="147">
        <f>IF($C22&lt;&gt;"",PPSS!H33,"")</f>
        <v>14</v>
      </c>
      <c r="N22" s="148">
        <f>IF($C22&lt;&gt;"",PPSS!I33,"")</f>
        <v>0</v>
      </c>
      <c r="O22" s="149">
        <f>IF($C22&lt;&gt;"",PPSS!J33,"")</f>
        <v>0</v>
      </c>
      <c r="P22" s="6">
        <f t="shared" si="1"/>
        <v>14</v>
      </c>
      <c r="Q22" s="6">
        <f t="shared" si="2"/>
        <v>14</v>
      </c>
    </row>
    <row r="23" spans="1:17" x14ac:dyDescent="0.25">
      <c r="A23" s="77">
        <f>IF($C23&lt;&gt;"",Imputaciones!$R$1,"")</f>
        <v>43800</v>
      </c>
      <c r="B23" s="156" t="str">
        <f>PPSS!D34</f>
        <v>EVA: Evolutivo Ágil</v>
      </c>
      <c r="C23" s="157">
        <f>IF(PPSS!A34=0,"",PPSS!A34)</f>
        <v>3691</v>
      </c>
      <c r="D23" s="157" t="str">
        <f>IF(PPSS!AG34=0,"",PPSS!AG34)</f>
        <v/>
      </c>
      <c r="E23" s="157" t="str">
        <f>PPSS!B34</f>
        <v>[APLICACIONES][RSCL] Añadir año 2019 en combo depósito de cuentas</v>
      </c>
      <c r="F23" s="158" t="str">
        <f>PPSS!AH34</f>
        <v>DES-RSCL</v>
      </c>
      <c r="G23" s="6"/>
      <c r="H23" s="147">
        <f>IF($C23&lt;&gt;"",PPSS!E34,"")</f>
        <v>1</v>
      </c>
      <c r="I23" s="148">
        <f>IF($C23&lt;&gt;"",PPSS!F34,"")</f>
        <v>0</v>
      </c>
      <c r="J23" s="149">
        <f>IF($C23&lt;&gt;"",PPSS!G34,"")</f>
        <v>0</v>
      </c>
      <c r="K23" s="6">
        <f t="shared" si="0"/>
        <v>1</v>
      </c>
      <c r="L23" s="6"/>
      <c r="M23" s="147">
        <f>IF($C23&lt;&gt;"",PPSS!H34,"")</f>
        <v>0</v>
      </c>
      <c r="N23" s="148">
        <f>IF($C23&lt;&gt;"",PPSS!I34,"")</f>
        <v>0</v>
      </c>
      <c r="O23" s="149">
        <f>IF($C23&lt;&gt;"",PPSS!J34,"")</f>
        <v>0</v>
      </c>
      <c r="P23" s="6">
        <f t="shared" si="1"/>
        <v>0</v>
      </c>
      <c r="Q23" s="6">
        <f t="shared" si="2"/>
        <v>1</v>
      </c>
    </row>
    <row r="24" spans="1:17" x14ac:dyDescent="0.25">
      <c r="A24" s="77">
        <f>IF($C24&lt;&gt;"",Imputaciones!$R$1,"")</f>
        <v>43800</v>
      </c>
      <c r="B24" s="156" t="str">
        <f>PPSS!D35</f>
        <v>REQ: Requisitos</v>
      </c>
      <c r="C24" s="157">
        <f>IF(PPSS!A35=0,"",PPSS!A35)</f>
        <v>3808</v>
      </c>
      <c r="D24" s="157">
        <f>IF(PPSS!AG35=0,"",PPSS!AG35)</f>
        <v>465</v>
      </c>
      <c r="E24" s="157" t="str">
        <f>PPSS!B35</f>
        <v>436-REQ-001-19.10: Requisitos Sprint 02 PCT 3.0 - Equipo Adicional</v>
      </c>
      <c r="F24" s="158" t="str">
        <f>PPSS!AH35</f>
        <v>DES-NUEVO-TRAMITADOR</v>
      </c>
      <c r="G24" s="6"/>
      <c r="H24" s="147">
        <f>IF($C24&lt;&gt;"",PPSS!E35,"")</f>
        <v>160</v>
      </c>
      <c r="I24" s="148">
        <f>IF($C24&lt;&gt;"",PPSS!F35,"")</f>
        <v>0</v>
      </c>
      <c r="J24" s="149">
        <f>IF($C24&lt;&gt;"",PPSS!G35,"")</f>
        <v>0</v>
      </c>
      <c r="K24" s="6">
        <f t="shared" si="0"/>
        <v>160</v>
      </c>
      <c r="L24" s="6"/>
      <c r="M24" s="147">
        <f>IF($C24&lt;&gt;"",PPSS!H35,"")</f>
        <v>120</v>
      </c>
      <c r="N24" s="148">
        <f>IF($C24&lt;&gt;"",PPSS!I35,"")</f>
        <v>0</v>
      </c>
      <c r="O24" s="149">
        <f>IF($C24&lt;&gt;"",PPSS!J35,"")</f>
        <v>0</v>
      </c>
      <c r="P24" s="6">
        <f t="shared" si="1"/>
        <v>120</v>
      </c>
      <c r="Q24" s="6">
        <f t="shared" si="2"/>
        <v>280</v>
      </c>
    </row>
    <row r="25" spans="1:17" x14ac:dyDescent="0.25">
      <c r="A25" s="77">
        <f>IF($C25&lt;&gt;"",Imputaciones!$R$1,"")</f>
        <v>43800</v>
      </c>
      <c r="B25" s="156" t="str">
        <f>PPSS!D36</f>
        <v>STEC: Soporte Técnico</v>
      </c>
      <c r="C25" s="157">
        <f>IF(PPSS!A36=0,"",PPSS!A36)</f>
        <v>3811</v>
      </c>
      <c r="D25" s="157">
        <f>IF(PPSS!AG36=0,"",PPSS!AG36)</f>
        <v>465</v>
      </c>
      <c r="E25" s="157" t="str">
        <f>PPSS!B36</f>
        <v>436-STEC-001-19.10:  Plan de despliegue de Infraestructura para integración continua - Fase 1</v>
      </c>
      <c r="F25" s="158" t="str">
        <f>PPSS!AH36</f>
        <v>DES-NUEVO-TRAMITADOR</v>
      </c>
      <c r="G25" s="6"/>
      <c r="H25" s="147">
        <f>IF($C25&lt;&gt;"",PPSS!E36,"")</f>
        <v>0</v>
      </c>
      <c r="I25" s="148">
        <f>IF($C25&lt;&gt;"",PPSS!F36,"")</f>
        <v>119</v>
      </c>
      <c r="J25" s="149">
        <f>IF($C25&lt;&gt;"",PPSS!G36,"")</f>
        <v>0</v>
      </c>
      <c r="K25" s="6">
        <f t="shared" si="0"/>
        <v>119</v>
      </c>
      <c r="L25" s="6"/>
      <c r="M25" s="147">
        <f>IF($C25&lt;&gt;"",PPSS!H36,"")</f>
        <v>69</v>
      </c>
      <c r="N25" s="148">
        <f>IF($C25&lt;&gt;"",PPSS!I36,"")</f>
        <v>53</v>
      </c>
      <c r="O25" s="149">
        <f>IF($C25&lt;&gt;"",PPSS!J36,"")</f>
        <v>0</v>
      </c>
      <c r="P25" s="6">
        <f t="shared" si="1"/>
        <v>122</v>
      </c>
      <c r="Q25" s="6">
        <f t="shared" si="2"/>
        <v>241</v>
      </c>
    </row>
    <row r="26" spans="1:17" x14ac:dyDescent="0.25">
      <c r="A26" s="77">
        <f>IF($C26&lt;&gt;"",Imputaciones!$R$1,"")</f>
        <v>43800</v>
      </c>
      <c r="B26" s="156" t="str">
        <f>PPSS!D37</f>
        <v>ITE: Iteración</v>
      </c>
      <c r="C26" s="157">
        <f>IF(PPSS!A37=0,"",PPSS!A37)</f>
        <v>3301</v>
      </c>
      <c r="D26" s="157">
        <f>IF(PPSS!AG37=0,"",PPSS!AG37)</f>
        <v>3298</v>
      </c>
      <c r="E26" s="157" t="str">
        <f>PPSS!B37</f>
        <v>425-ITE-006-19.10: Iteración Sprint 06 de la evolución a Oficina Virtual</v>
      </c>
      <c r="F26" s="158" t="str">
        <f>PPSS!AH37</f>
        <v>DES-OFICINA VIRTUAL</v>
      </c>
      <c r="G26" s="6"/>
      <c r="H26" s="147">
        <f>IF($C26&lt;&gt;"",PPSS!E37,"")</f>
        <v>0</v>
      </c>
      <c r="I26" s="148">
        <f>IF($C26&lt;&gt;"",PPSS!F37,"")</f>
        <v>80</v>
      </c>
      <c r="J26" s="149">
        <f>IF($C26&lt;&gt;"",PPSS!G37,"")</f>
        <v>188</v>
      </c>
      <c r="K26" s="6">
        <f t="shared" si="0"/>
        <v>268</v>
      </c>
      <c r="L26" s="6"/>
      <c r="M26" s="147">
        <f>IF($C26&lt;&gt;"",PPSS!H37,"")</f>
        <v>0</v>
      </c>
      <c r="N26" s="148">
        <f>IF($C26&lt;&gt;"",PPSS!I37,"")</f>
        <v>0</v>
      </c>
      <c r="O26" s="149">
        <f>IF($C26&lt;&gt;"",PPSS!J37,"")</f>
        <v>0</v>
      </c>
      <c r="P26" s="6">
        <f t="shared" si="1"/>
        <v>0</v>
      </c>
      <c r="Q26" s="6">
        <f t="shared" si="2"/>
        <v>268</v>
      </c>
    </row>
    <row r="27" spans="1:17" x14ac:dyDescent="0.25">
      <c r="A27" s="77">
        <f>IF($C27&lt;&gt;"",Imputaciones!$R$1,"")</f>
        <v>43800</v>
      </c>
      <c r="B27" s="156" t="str">
        <f>PPSS!D38</f>
        <v>ITE: Iteración</v>
      </c>
      <c r="C27" s="157">
        <f>IF(PPSS!A38=0,"",PPSS!A38)</f>
        <v>3946</v>
      </c>
      <c r="D27" s="157">
        <f>IF(PPSS!AG38=0,"",PPSS!AG38)</f>
        <v>3943</v>
      </c>
      <c r="E27" s="157" t="str">
        <f>PPSS!B38</f>
        <v>425-ITE-007-19.11: Iteración Sprint 07 de la evolución a Oficina Virtual</v>
      </c>
      <c r="F27" s="158" t="str">
        <f>PPSS!AH38</f>
        <v>DES-OFICINA VIRTUAL</v>
      </c>
      <c r="G27" s="6"/>
      <c r="H27" s="147">
        <f>IF($C27&lt;&gt;"",PPSS!E38,"")</f>
        <v>0</v>
      </c>
      <c r="I27" s="148">
        <f>IF($C27&lt;&gt;"",PPSS!F38,"")</f>
        <v>80</v>
      </c>
      <c r="J27" s="149">
        <f>IF($C27&lt;&gt;"",PPSS!G38,"")</f>
        <v>197</v>
      </c>
      <c r="K27" s="6">
        <f t="shared" si="0"/>
        <v>277</v>
      </c>
      <c r="L27" s="6"/>
      <c r="M27" s="147">
        <f>IF($C27&lt;&gt;"",PPSS!H38,"")</f>
        <v>0</v>
      </c>
      <c r="N27" s="148">
        <f>IF($C27&lt;&gt;"",PPSS!I38,"")</f>
        <v>0</v>
      </c>
      <c r="O27" s="149">
        <f>IF($C27&lt;&gt;"",PPSS!J38,"")</f>
        <v>0</v>
      </c>
      <c r="P27" s="6">
        <f t="shared" si="1"/>
        <v>0</v>
      </c>
      <c r="Q27" s="6">
        <f t="shared" si="2"/>
        <v>277</v>
      </c>
    </row>
    <row r="28" spans="1:17" x14ac:dyDescent="0.25">
      <c r="A28" s="77">
        <f>IF($C28&lt;&gt;"",Imputaciones!$R$1,"")</f>
        <v>43800</v>
      </c>
      <c r="B28" s="156" t="str">
        <f>PPSS!D39</f>
        <v>ITE: Iteración</v>
      </c>
      <c r="C28" s="157">
        <f>IF(PPSS!A39=0,"",PPSS!A39)</f>
        <v>3574</v>
      </c>
      <c r="D28" s="157">
        <f>IF(PPSS!AG39=0,"",PPSS!AG39)</f>
        <v>3571</v>
      </c>
      <c r="E28" s="157" t="str">
        <f>PPSS!B39</f>
        <v>425-ITE-001-19.10: Iteración Sprint 01 UX/UI Oficina Virtual</v>
      </c>
      <c r="F28" s="158" t="str">
        <f>PPSS!AH39</f>
        <v>DES-OFICINA VIRTUAL</v>
      </c>
      <c r="G28" s="6"/>
      <c r="H28" s="147">
        <f>IF($C28&lt;&gt;"",PPSS!E39,"")</f>
        <v>0</v>
      </c>
      <c r="I28" s="148">
        <f>IF($C28&lt;&gt;"",PPSS!F39,"")</f>
        <v>0</v>
      </c>
      <c r="J28" s="149">
        <f>IF($C28&lt;&gt;"",PPSS!G39,"")</f>
        <v>0</v>
      </c>
      <c r="K28" s="6">
        <f t="shared" si="0"/>
        <v>0</v>
      </c>
      <c r="L28" s="6"/>
      <c r="M28" s="147">
        <f>IF($C28&lt;&gt;"",PPSS!H39,"")</f>
        <v>0</v>
      </c>
      <c r="N28" s="148">
        <f>IF($C28&lt;&gt;"",PPSS!I39,"")</f>
        <v>50</v>
      </c>
      <c r="O28" s="149">
        <f>IF($C28&lt;&gt;"",PPSS!J39,"")</f>
        <v>0</v>
      </c>
      <c r="P28" s="6">
        <f t="shared" si="1"/>
        <v>50</v>
      </c>
      <c r="Q28" s="6">
        <f t="shared" si="2"/>
        <v>50</v>
      </c>
    </row>
    <row r="29" spans="1:17" x14ac:dyDescent="0.25">
      <c r="A29" s="77">
        <f>IF($C29&lt;&gt;"",Imputaciones!$R$1,"")</f>
        <v>43800</v>
      </c>
      <c r="B29" s="156" t="str">
        <f>PPSS!D40</f>
        <v>ITE: Iteración</v>
      </c>
      <c r="C29" s="157">
        <f>IF(PPSS!A40=0,"",PPSS!A40)</f>
        <v>4009</v>
      </c>
      <c r="D29" s="157">
        <f>IF(PPSS!AG40=0,"",PPSS!AG40)</f>
        <v>4006</v>
      </c>
      <c r="E29" s="157" t="str">
        <f>PPSS!B40</f>
        <v>425-ITE-002-19.11: Iteración Sprint 02 UX/UI Oficina Virtual</v>
      </c>
      <c r="F29" s="158" t="str">
        <f>PPSS!AH40</f>
        <v>DES-OFICINA VIRTUAL</v>
      </c>
      <c r="G29" s="6"/>
      <c r="H29" s="147">
        <f>IF($C29&lt;&gt;"",PPSS!E40,"")</f>
        <v>0</v>
      </c>
      <c r="I29" s="148">
        <f>IF($C29&lt;&gt;"",PPSS!F40,"")</f>
        <v>0</v>
      </c>
      <c r="J29" s="149">
        <f>IF($C29&lt;&gt;"",PPSS!G40,"")</f>
        <v>0</v>
      </c>
      <c r="K29" s="6">
        <f t="shared" si="0"/>
        <v>0</v>
      </c>
      <c r="L29" s="6"/>
      <c r="M29" s="147">
        <f>IF($C29&lt;&gt;"",PPSS!H40,"")</f>
        <v>0</v>
      </c>
      <c r="N29" s="148">
        <f>IF($C29&lt;&gt;"",PPSS!I40,"")</f>
        <v>48</v>
      </c>
      <c r="O29" s="149">
        <f>IF($C29&lt;&gt;"",PPSS!J40,"")</f>
        <v>0</v>
      </c>
      <c r="P29" s="6">
        <f t="shared" si="1"/>
        <v>48</v>
      </c>
      <c r="Q29" s="6">
        <f t="shared" si="2"/>
        <v>48</v>
      </c>
    </row>
    <row r="30" spans="1:17" x14ac:dyDescent="0.25">
      <c r="A30" s="77">
        <f>IF($C30&lt;&gt;"",Imputaciones!$R$1,"")</f>
        <v>43800</v>
      </c>
      <c r="B30" s="156" t="str">
        <f>PPSS!D41</f>
        <v>REQ: Requisitos</v>
      </c>
      <c r="C30" s="157">
        <f>IF(PPSS!A41=0,"",PPSS!A41)</f>
        <v>3298</v>
      </c>
      <c r="D30" s="157">
        <f>IF(PPSS!AG41=0,"",PPSS!AG41)</f>
        <v>462</v>
      </c>
      <c r="E30" s="157" t="str">
        <f>PPSS!B41</f>
        <v>425-REQ-007-19.10: Requisitos Sprint 7 evolución oficina virtual</v>
      </c>
      <c r="F30" s="158" t="str">
        <f>PPSS!AH41</f>
        <v>DES-OFICINA VIRTUAL</v>
      </c>
      <c r="G30" s="6"/>
      <c r="H30" s="147">
        <f>IF($C30&lt;&gt;"",PPSS!E41,"")</f>
        <v>80</v>
      </c>
      <c r="I30" s="148">
        <f>IF($C30&lt;&gt;"",PPSS!F41,"")</f>
        <v>0</v>
      </c>
      <c r="J30" s="149">
        <f>IF($C30&lt;&gt;"",PPSS!G41,"")</f>
        <v>0</v>
      </c>
      <c r="K30" s="6">
        <f t="shared" si="0"/>
        <v>80</v>
      </c>
      <c r="L30" s="6"/>
      <c r="M30" s="147">
        <f>IF($C30&lt;&gt;"",PPSS!H41,"")</f>
        <v>0</v>
      </c>
      <c r="N30" s="148">
        <f>IF($C30&lt;&gt;"",PPSS!I41,"")</f>
        <v>0</v>
      </c>
      <c r="O30" s="149">
        <f>IF($C30&lt;&gt;"",PPSS!J41,"")</f>
        <v>0</v>
      </c>
      <c r="P30" s="6">
        <f t="shared" si="1"/>
        <v>0</v>
      </c>
      <c r="Q30" s="6">
        <f t="shared" si="2"/>
        <v>80</v>
      </c>
    </row>
    <row r="31" spans="1:17" x14ac:dyDescent="0.25">
      <c r="A31" s="77">
        <f>IF($C31&lt;&gt;"",Imputaciones!$R$1,"")</f>
        <v>43800</v>
      </c>
      <c r="B31" s="156" t="str">
        <f>PPSS!D42</f>
        <v>REQ: Requisitos</v>
      </c>
      <c r="C31" s="157">
        <f>IF(PPSS!A42=0,"",PPSS!A42)</f>
        <v>3943</v>
      </c>
      <c r="D31" s="157">
        <f>IF(PPSS!AG42=0,"",PPSS!AG42)</f>
        <v>462</v>
      </c>
      <c r="E31" s="157" t="str">
        <f>PPSS!B42</f>
        <v>425-REQ-008-19.11: Requisitos Sprint 8 evolución oficina virtual</v>
      </c>
      <c r="F31" s="158" t="str">
        <f>PPSS!AH42</f>
        <v>DES-OFICINA VIRTUAL</v>
      </c>
      <c r="G31" s="6"/>
      <c r="H31" s="147">
        <f>IF($C31&lt;&gt;"",PPSS!E42,"")</f>
        <v>80</v>
      </c>
      <c r="I31" s="148">
        <f>IF($C31&lt;&gt;"",PPSS!F42,"")</f>
        <v>0</v>
      </c>
      <c r="J31" s="149">
        <f>IF($C31&lt;&gt;"",PPSS!G42,"")</f>
        <v>0</v>
      </c>
      <c r="K31" s="6">
        <f t="shared" si="0"/>
        <v>80</v>
      </c>
      <c r="L31" s="6"/>
      <c r="M31" s="147">
        <f>IF($C31&lt;&gt;"",PPSS!H42,"")</f>
        <v>0</v>
      </c>
      <c r="N31" s="148">
        <f>IF($C31&lt;&gt;"",PPSS!I42,"")</f>
        <v>0</v>
      </c>
      <c r="O31" s="149">
        <f>IF($C31&lt;&gt;"",PPSS!J42,"")</f>
        <v>0</v>
      </c>
      <c r="P31" s="6">
        <f t="shared" si="1"/>
        <v>0</v>
      </c>
      <c r="Q31" s="6">
        <f t="shared" si="2"/>
        <v>80</v>
      </c>
    </row>
    <row r="32" spans="1:17" x14ac:dyDescent="0.25">
      <c r="A32" s="77">
        <f>IF($C32&lt;&gt;"",Imputaciones!$R$1,"")</f>
        <v>43800</v>
      </c>
      <c r="B32" s="156" t="str">
        <f>PPSS!D43</f>
        <v>REQ: Requisitos</v>
      </c>
      <c r="C32" s="157">
        <f>IF(PPSS!A43=0,"",PPSS!A43)</f>
        <v>3571</v>
      </c>
      <c r="D32" s="157">
        <f>IF(PPSS!AG43=0,"",PPSS!AG43)</f>
        <v>462</v>
      </c>
      <c r="E32" s="157" t="str">
        <f>PPSS!B43</f>
        <v>425-REQ-002-19.10: Requisitos Sprint 2 UX/UI Oficina Virtual</v>
      </c>
      <c r="F32" s="158" t="str">
        <f>PPSS!AH43</f>
        <v>DES-OFICINA VIRTUAL</v>
      </c>
      <c r="G32" s="6"/>
      <c r="H32" s="147">
        <f>IF($C32&lt;&gt;"",PPSS!E43,"")</f>
        <v>0</v>
      </c>
      <c r="I32" s="148">
        <f>IF($C32&lt;&gt;"",PPSS!F43,"")</f>
        <v>0</v>
      </c>
      <c r="J32" s="149">
        <f>IF($C32&lt;&gt;"",PPSS!G43,"")</f>
        <v>0</v>
      </c>
      <c r="K32" s="6">
        <f t="shared" si="0"/>
        <v>0</v>
      </c>
      <c r="L32" s="6"/>
      <c r="M32" s="147">
        <f>IF($C32&lt;&gt;"",PPSS!H43,"")</f>
        <v>44</v>
      </c>
      <c r="N32" s="148">
        <f>IF($C32&lt;&gt;"",PPSS!I43,"")</f>
        <v>0</v>
      </c>
      <c r="O32" s="149">
        <f>IF($C32&lt;&gt;"",PPSS!J43,"")</f>
        <v>0</v>
      </c>
      <c r="P32" s="6">
        <f t="shared" si="1"/>
        <v>44</v>
      </c>
      <c r="Q32" s="6">
        <f t="shared" si="2"/>
        <v>44</v>
      </c>
    </row>
    <row r="33" spans="1:17" x14ac:dyDescent="0.25">
      <c r="A33" s="77">
        <f>IF($C33&lt;&gt;"",Imputaciones!$R$1,"")</f>
        <v>43800</v>
      </c>
      <c r="B33" s="156" t="str">
        <f>PPSS!D44</f>
        <v>REQ: Requisitos</v>
      </c>
      <c r="C33" s="157">
        <f>IF(PPSS!A44=0,"",PPSS!A44)</f>
        <v>4006</v>
      </c>
      <c r="D33" s="157">
        <f>IF(PPSS!AG44=0,"",PPSS!AG44)</f>
        <v>462</v>
      </c>
      <c r="E33" s="157" t="str">
        <f>PPSS!B44</f>
        <v>425-REQ-003-19.11: Requisitos Sprint 3 UX/UI Oficina Virtual</v>
      </c>
      <c r="F33" s="158" t="str">
        <f>PPSS!AH44</f>
        <v>DES-OFICINA VIRTUAL</v>
      </c>
      <c r="G33" s="6"/>
      <c r="H33" s="147">
        <f>IF($C33&lt;&gt;"",PPSS!E44,"")</f>
        <v>0</v>
      </c>
      <c r="I33" s="148">
        <f>IF($C33&lt;&gt;"",PPSS!F44,"")</f>
        <v>0</v>
      </c>
      <c r="J33" s="149">
        <f>IF($C33&lt;&gt;"",PPSS!G44,"")</f>
        <v>0</v>
      </c>
      <c r="K33" s="6">
        <f t="shared" si="0"/>
        <v>0</v>
      </c>
      <c r="L33" s="6"/>
      <c r="M33" s="147">
        <f>IF($C33&lt;&gt;"",PPSS!H44,"")</f>
        <v>42</v>
      </c>
      <c r="N33" s="148">
        <f>IF($C33&lt;&gt;"",PPSS!I44,"")</f>
        <v>0</v>
      </c>
      <c r="O33" s="149">
        <f>IF($C33&lt;&gt;"",PPSS!J44,"")</f>
        <v>0</v>
      </c>
      <c r="P33" s="6">
        <f t="shared" si="1"/>
        <v>42</v>
      </c>
      <c r="Q33" s="6">
        <f t="shared" si="2"/>
        <v>42</v>
      </c>
    </row>
    <row r="34" spans="1:17" x14ac:dyDescent="0.25">
      <c r="A34" s="77">
        <f>IF($C34&lt;&gt;"",Imputaciones!$R$1,"")</f>
        <v>43800</v>
      </c>
      <c r="B34" s="156" t="str">
        <f>PPSS!D45</f>
        <v>ITE: Iteración</v>
      </c>
      <c r="C34" s="157">
        <f>IF(PPSS!A45=0,"",PPSS!A45)</f>
        <v>3004</v>
      </c>
      <c r="D34" s="157">
        <f>IF(PPSS!AG45=0,"",PPSS!AG45)</f>
        <v>2293</v>
      </c>
      <c r="E34" s="157" t="str">
        <f>PPSS!B45</f>
        <v>2293-ITE-002-19.002: Iteración Sprint 02 de PCT2.0</v>
      </c>
      <c r="F34" s="158" t="str">
        <f>PPSS!AH45</f>
        <v>DES-PRESENTA-HORIZONTAL</v>
      </c>
      <c r="G34" s="6"/>
      <c r="H34" s="147">
        <f>IF($C34&lt;&gt;"",PPSS!E45,"")</f>
        <v>0</v>
      </c>
      <c r="I34" s="148">
        <f>IF($C34&lt;&gt;"",PPSS!F45,"")</f>
        <v>221</v>
      </c>
      <c r="J34" s="149">
        <f>IF($C34&lt;&gt;"",PPSS!G45,"")</f>
        <v>385</v>
      </c>
      <c r="K34" s="6">
        <f t="shared" si="0"/>
        <v>606</v>
      </c>
      <c r="L34" s="6"/>
      <c r="M34" s="147">
        <f>IF($C34&lt;&gt;"",PPSS!H45,"")</f>
        <v>0</v>
      </c>
      <c r="N34" s="148">
        <f>IF($C34&lt;&gt;"",PPSS!I45,"")</f>
        <v>0</v>
      </c>
      <c r="O34" s="149">
        <f>IF($C34&lt;&gt;"",PPSS!J45,"")</f>
        <v>0</v>
      </c>
      <c r="P34" s="6">
        <f t="shared" si="1"/>
        <v>0</v>
      </c>
      <c r="Q34" s="6">
        <f t="shared" si="2"/>
        <v>606</v>
      </c>
    </row>
    <row r="35" spans="1:17" x14ac:dyDescent="0.25">
      <c r="A35" s="77">
        <f>IF($C35&lt;&gt;"",Imputaciones!$R$1,"")</f>
        <v>43800</v>
      </c>
      <c r="B35" s="156" t="str">
        <f>PPSS!D46</f>
        <v>REQ: Requisitos</v>
      </c>
      <c r="C35" s="157">
        <f>IF(PPSS!A46=0,"",PPSS!A46)</f>
        <v>3007</v>
      </c>
      <c r="D35" s="157">
        <f>IF(PPSS!AG46=0,"",PPSS!AG46)</f>
        <v>2293</v>
      </c>
      <c r="E35" s="157" t="str">
        <f>PPSS!B46</f>
        <v>2293-REQ-002-19-09: Requisitos Sprint 03 línea PCT2.0</v>
      </c>
      <c r="F35" s="158" t="str">
        <f>PPSS!AH46</f>
        <v>DES-PRESENTA-HORIZONTAL</v>
      </c>
      <c r="G35" s="6"/>
      <c r="H35" s="147">
        <f>IF($C35&lt;&gt;"",PPSS!E46,"")</f>
        <v>160</v>
      </c>
      <c r="I35" s="148">
        <f>IF($C35&lt;&gt;"",PPSS!F46,"")</f>
        <v>0</v>
      </c>
      <c r="J35" s="149">
        <f>IF($C35&lt;&gt;"",PPSS!G46,"")</f>
        <v>0</v>
      </c>
      <c r="K35" s="6">
        <f t="shared" si="0"/>
        <v>160</v>
      </c>
      <c r="L35" s="6"/>
      <c r="M35" s="147">
        <f>IF($C35&lt;&gt;"",PPSS!H46,"")</f>
        <v>0</v>
      </c>
      <c r="N35" s="148">
        <f>IF($C35&lt;&gt;"",PPSS!I46,"")</f>
        <v>0</v>
      </c>
      <c r="O35" s="149">
        <f>IF($C35&lt;&gt;"",PPSS!J46,"")</f>
        <v>0</v>
      </c>
      <c r="P35" s="6">
        <f t="shared" si="1"/>
        <v>0</v>
      </c>
      <c r="Q35" s="6">
        <f t="shared" si="2"/>
        <v>160</v>
      </c>
    </row>
    <row r="36" spans="1:17" x14ac:dyDescent="0.25">
      <c r="A36" s="77">
        <f>IF($C36&lt;&gt;"",Imputaciones!$R$1,"")</f>
        <v>43800</v>
      </c>
      <c r="B36" s="156" t="str">
        <f>PPSS!D47</f>
        <v>ITE: Iteración</v>
      </c>
      <c r="C36" s="157">
        <f>IF(PPSS!A47=0,"",PPSS!A47)</f>
        <v>3550</v>
      </c>
      <c r="D36" s="157">
        <f>IF(PPSS!AG47=0,"",PPSS!AG47)</f>
        <v>805</v>
      </c>
      <c r="E36" s="157" t="str">
        <f>PPSS!B47</f>
        <v>1081-ITE-005-25.10: Iteración Sprint 05 de la línea SMARTCITI</v>
      </c>
      <c r="F36" s="158" t="str">
        <f>PPSS!AH47</f>
        <v>DES-PRESENTA-SUB</v>
      </c>
      <c r="G36" s="6"/>
      <c r="H36" s="147">
        <f>IF($C36&lt;&gt;"",PPSS!E47,"")</f>
        <v>0</v>
      </c>
      <c r="I36" s="148">
        <f>IF($C36&lt;&gt;"",PPSS!F47,"")</f>
        <v>134</v>
      </c>
      <c r="J36" s="149">
        <f>IF($C36&lt;&gt;"",PPSS!G47,"")</f>
        <v>308</v>
      </c>
      <c r="K36" s="6">
        <f t="shared" si="0"/>
        <v>442</v>
      </c>
      <c r="L36" s="6"/>
      <c r="M36" s="147">
        <f>IF($C36&lt;&gt;"",PPSS!H47,"")</f>
        <v>0</v>
      </c>
      <c r="N36" s="148">
        <f>IF($C36&lt;&gt;"",PPSS!I47,"")</f>
        <v>0</v>
      </c>
      <c r="O36" s="149">
        <f>IF($C36&lt;&gt;"",PPSS!J47,"")</f>
        <v>0</v>
      </c>
      <c r="P36" s="6">
        <f t="shared" si="1"/>
        <v>0</v>
      </c>
      <c r="Q36" s="6">
        <f t="shared" si="2"/>
        <v>442</v>
      </c>
    </row>
    <row r="37" spans="1:17" x14ac:dyDescent="0.25">
      <c r="A37" s="77">
        <f>IF($C37&lt;&gt;"",Imputaciones!$R$1,"")</f>
        <v>43800</v>
      </c>
      <c r="B37" s="156" t="str">
        <f>PPSS!D48</f>
        <v>REQ: Requisitos</v>
      </c>
      <c r="C37" s="157">
        <f>IF(PPSS!A48=0,"",PPSS!A48)</f>
        <v>3547</v>
      </c>
      <c r="D37" s="157">
        <f>IF(PPSS!AG48=0,"",PPSS!AG48)</f>
        <v>805</v>
      </c>
      <c r="E37" s="157" t="str">
        <f>PPSS!B48</f>
        <v>1081-REQ-006-25-10: Requisitos Sprint 06 línea SMARTCITI</v>
      </c>
      <c r="F37" s="158" t="str">
        <f>PPSS!AH48</f>
        <v>DES-PRESENTA-SUB</v>
      </c>
      <c r="G37" s="6"/>
      <c r="H37" s="147">
        <f>IF($C37&lt;&gt;"",PPSS!E48,"")</f>
        <v>145</v>
      </c>
      <c r="I37" s="148">
        <f>IF($C37&lt;&gt;"",PPSS!F48,"")</f>
        <v>0</v>
      </c>
      <c r="J37" s="149">
        <f>IF($C37&lt;&gt;"",PPSS!G48,"")</f>
        <v>0</v>
      </c>
      <c r="K37" s="6">
        <f t="shared" si="0"/>
        <v>145</v>
      </c>
      <c r="L37" s="6"/>
      <c r="M37" s="147">
        <f>IF($C37&lt;&gt;"",PPSS!H48,"")</f>
        <v>0</v>
      </c>
      <c r="N37" s="148">
        <f>IF($C37&lt;&gt;"",PPSS!I48,"")</f>
        <v>0</v>
      </c>
      <c r="O37" s="149">
        <f>IF($C37&lt;&gt;"",PPSS!J48,"")</f>
        <v>0</v>
      </c>
      <c r="P37" s="6">
        <f t="shared" si="1"/>
        <v>0</v>
      </c>
      <c r="Q37" s="6">
        <f t="shared" si="2"/>
        <v>145</v>
      </c>
    </row>
    <row r="38" spans="1:17" x14ac:dyDescent="0.25">
      <c r="A38" s="77">
        <f>IF($C38&lt;&gt;"",Imputaciones!$R$1,"")</f>
        <v>43800</v>
      </c>
      <c r="B38" s="156" t="str">
        <f>PPSS!D49</f>
        <v>ITE: Iteración</v>
      </c>
      <c r="C38" s="157">
        <f>IF(PPSS!A49=0,"",PPSS!A49)</f>
        <v>3700</v>
      </c>
      <c r="D38" s="157" t="str">
        <f>IF(PPSS!AG49=0,"",PPSS!AG49)</f>
        <v/>
      </c>
      <c r="E38" s="157" t="str">
        <f>PPSS!B49</f>
        <v>1687-ITE-002-31.10: Iteración Sprint 3 de phAros</v>
      </c>
      <c r="F38" s="158" t="str">
        <f>PPSS!AH49</f>
        <v>DES-PHAROS</v>
      </c>
      <c r="G38" s="6"/>
      <c r="H38" s="147">
        <f>IF($C38&lt;&gt;"",PPSS!E49,"")</f>
        <v>0</v>
      </c>
      <c r="I38" s="148">
        <f>IF($C38&lt;&gt;"",PPSS!F49,"")</f>
        <v>0</v>
      </c>
      <c r="J38" s="149">
        <f>IF($C38&lt;&gt;"",PPSS!G49,"")</f>
        <v>0</v>
      </c>
      <c r="K38" s="6">
        <f t="shared" si="0"/>
        <v>0</v>
      </c>
      <c r="L38" s="6"/>
      <c r="M38" s="147">
        <f>IF($C38&lt;&gt;"",PPSS!H49,"")</f>
        <v>0</v>
      </c>
      <c r="N38" s="148">
        <f>IF($C38&lt;&gt;"",PPSS!I49,"")</f>
        <v>220</v>
      </c>
      <c r="O38" s="149">
        <f>IF($C38&lt;&gt;"",PPSS!J49,"")</f>
        <v>0</v>
      </c>
      <c r="P38" s="6">
        <f t="shared" si="1"/>
        <v>220</v>
      </c>
      <c r="Q38" s="6">
        <f t="shared" si="2"/>
        <v>220</v>
      </c>
    </row>
    <row r="39" spans="1:17" x14ac:dyDescent="0.25">
      <c r="A39" s="77">
        <f>IF($C39&lt;&gt;"",Imputaciones!$R$1,"")</f>
        <v>43800</v>
      </c>
      <c r="B39" s="156" t="str">
        <f>PPSS!D50</f>
        <v>REQ: Requisitos</v>
      </c>
      <c r="C39" s="157">
        <f>IF(PPSS!A50=0,"",PPSS!A50)</f>
        <v>3697</v>
      </c>
      <c r="D39" s="157" t="str">
        <f>IF(PPSS!AG50=0,"",PPSS!AG50)</f>
        <v/>
      </c>
      <c r="E39" s="157" t="str">
        <f>PPSS!B50</f>
        <v>Requisitos Sprint 4 phAros</v>
      </c>
      <c r="F39" s="158" t="str">
        <f>PPSS!AH50</f>
        <v>DES-PHAROS</v>
      </c>
      <c r="G39" s="6"/>
      <c r="H39" s="147">
        <f>IF($C39&lt;&gt;"",PPSS!E50,"")</f>
        <v>0</v>
      </c>
      <c r="I39" s="148">
        <f>IF($C39&lt;&gt;"",PPSS!F50,"")</f>
        <v>0</v>
      </c>
      <c r="J39" s="149">
        <f>IF($C39&lt;&gt;"",PPSS!G50,"")</f>
        <v>0</v>
      </c>
      <c r="K39" s="6">
        <f t="shared" si="0"/>
        <v>0</v>
      </c>
      <c r="L39" s="6"/>
      <c r="M39" s="147">
        <f>IF($C39&lt;&gt;"",PPSS!H50,"")</f>
        <v>160</v>
      </c>
      <c r="N39" s="148">
        <f>IF($C39&lt;&gt;"",PPSS!I50,"")</f>
        <v>0</v>
      </c>
      <c r="O39" s="149">
        <f>IF($C39&lt;&gt;"",PPSS!J50,"")</f>
        <v>0</v>
      </c>
      <c r="P39" s="6">
        <f t="shared" si="1"/>
        <v>160</v>
      </c>
      <c r="Q39" s="6">
        <f t="shared" si="2"/>
        <v>160</v>
      </c>
    </row>
    <row r="40" spans="1:17" x14ac:dyDescent="0.25">
      <c r="A40" s="77" t="str">
        <f>IF($C40&lt;&gt;"",Imputaciones!$R$1,"")</f>
        <v/>
      </c>
      <c r="B40" s="156" t="str">
        <f>PPSS!D51</f>
        <v/>
      </c>
      <c r="C40" s="157" t="str">
        <f>IF(PPSS!A51=0,"",PPSS!A51)</f>
        <v/>
      </c>
      <c r="D40" s="157" t="str">
        <f>IF(PPSS!AG51=0,"",PPSS!AG51)</f>
        <v/>
      </c>
      <c r="E40" s="157" t="str">
        <f>PPSS!B51</f>
        <v/>
      </c>
      <c r="F40" s="158" t="str">
        <f>PPSS!AH51</f>
        <v/>
      </c>
      <c r="G40" s="6"/>
      <c r="H40" s="147" t="str">
        <f>IF($C40&lt;&gt;"",PPSS!E51,"")</f>
        <v/>
      </c>
      <c r="I40" s="148" t="str">
        <f>IF($C40&lt;&gt;"",PPSS!F51,"")</f>
        <v/>
      </c>
      <c r="J40" s="149" t="str">
        <f>IF($C40&lt;&gt;"",PPSS!G51,"")</f>
        <v/>
      </c>
      <c r="K40" s="6" t="str">
        <f t="shared" si="0"/>
        <v/>
      </c>
      <c r="L40" s="6"/>
      <c r="M40" s="147" t="str">
        <f>IF($C40&lt;&gt;"",PPSS!H51,"")</f>
        <v/>
      </c>
      <c r="N40" s="148" t="str">
        <f>IF($C40&lt;&gt;"",PPSS!I51,"")</f>
        <v/>
      </c>
      <c r="O40" s="149" t="str">
        <f>IF($C40&lt;&gt;"",PPSS!J51,"")</f>
        <v/>
      </c>
      <c r="P40" s="6" t="str">
        <f t="shared" si="1"/>
        <v/>
      </c>
      <c r="Q40" s="6" t="str">
        <f t="shared" si="2"/>
        <v/>
      </c>
    </row>
    <row r="41" spans="1:17" x14ac:dyDescent="0.25">
      <c r="A41" s="77" t="str">
        <f>IF($C41&lt;&gt;"",Imputaciones!$R$1,"")</f>
        <v/>
      </c>
      <c r="B41" s="156" t="str">
        <f>PPSS!D52</f>
        <v/>
      </c>
      <c r="C41" s="157" t="str">
        <f>IF(PPSS!A52=0,"",PPSS!A52)</f>
        <v/>
      </c>
      <c r="D41" s="157" t="str">
        <f>IF(PPSS!AG52=0,"",PPSS!AG52)</f>
        <v/>
      </c>
      <c r="E41" s="157" t="str">
        <f>PPSS!B52</f>
        <v/>
      </c>
      <c r="F41" s="158" t="str">
        <f>PPSS!AH52</f>
        <v/>
      </c>
      <c r="G41" s="6"/>
      <c r="H41" s="147" t="str">
        <f>IF($C41&lt;&gt;"",PPSS!E52,"")</f>
        <v/>
      </c>
      <c r="I41" s="148" t="str">
        <f>IF($C41&lt;&gt;"",PPSS!F52,"")</f>
        <v/>
      </c>
      <c r="J41" s="149" t="str">
        <f>IF($C41&lt;&gt;"",PPSS!G52,"")</f>
        <v/>
      </c>
      <c r="K41" s="6" t="str">
        <f t="shared" si="0"/>
        <v/>
      </c>
      <c r="L41" s="6"/>
      <c r="M41" s="147" t="str">
        <f>IF($C41&lt;&gt;"",PPSS!H52,"")</f>
        <v/>
      </c>
      <c r="N41" s="148" t="str">
        <f>IF($C41&lt;&gt;"",PPSS!I52,"")</f>
        <v/>
      </c>
      <c r="O41" s="149" t="str">
        <f>IF($C41&lt;&gt;"",PPSS!J52,"")</f>
        <v/>
      </c>
      <c r="P41" s="6" t="str">
        <f t="shared" si="1"/>
        <v/>
      </c>
      <c r="Q41" s="6" t="str">
        <f t="shared" si="2"/>
        <v/>
      </c>
    </row>
    <row r="42" spans="1:17" x14ac:dyDescent="0.25">
      <c r="A42" s="77" t="str">
        <f>IF($C42&lt;&gt;"",Imputaciones!$R$1,"")</f>
        <v/>
      </c>
      <c r="B42" s="156" t="str">
        <f>PPSS!D53</f>
        <v/>
      </c>
      <c r="C42" s="157" t="str">
        <f>IF(PPSS!A53=0,"",PPSS!A53)</f>
        <v/>
      </c>
      <c r="D42" s="157" t="str">
        <f>IF(PPSS!AG53=0,"",PPSS!AG53)</f>
        <v/>
      </c>
      <c r="E42" s="157" t="str">
        <f>PPSS!B53</f>
        <v/>
      </c>
      <c r="F42" s="158" t="str">
        <f>PPSS!AH53</f>
        <v/>
      </c>
      <c r="G42" s="6"/>
      <c r="H42" s="147" t="str">
        <f>IF($C42&lt;&gt;"",PPSS!E53,"")</f>
        <v/>
      </c>
      <c r="I42" s="148" t="str">
        <f>IF($C42&lt;&gt;"",PPSS!F53,"")</f>
        <v/>
      </c>
      <c r="J42" s="149" t="str">
        <f>IF($C42&lt;&gt;"",PPSS!G53,"")</f>
        <v/>
      </c>
      <c r="K42" s="6" t="str">
        <f t="shared" si="0"/>
        <v/>
      </c>
      <c r="L42" s="6"/>
      <c r="M42" s="147" t="str">
        <f>IF($C42&lt;&gt;"",PPSS!H53,"")</f>
        <v/>
      </c>
      <c r="N42" s="148" t="str">
        <f>IF($C42&lt;&gt;"",PPSS!I53,"")</f>
        <v/>
      </c>
      <c r="O42" s="149" t="str">
        <f>IF($C42&lt;&gt;"",PPSS!J53,"")</f>
        <v/>
      </c>
      <c r="P42" s="6" t="str">
        <f t="shared" si="1"/>
        <v/>
      </c>
      <c r="Q42" s="6" t="str">
        <f t="shared" si="2"/>
        <v/>
      </c>
    </row>
    <row r="43" spans="1:17" x14ac:dyDescent="0.25">
      <c r="A43" s="77" t="str">
        <f>IF($C43&lt;&gt;"",Imputaciones!$R$1,"")</f>
        <v/>
      </c>
      <c r="B43" s="156" t="str">
        <f>PPSS!D54</f>
        <v/>
      </c>
      <c r="C43" s="157" t="str">
        <f>IF(PPSS!A54=0,"",PPSS!A54)</f>
        <v/>
      </c>
      <c r="D43" s="157" t="str">
        <f>IF(PPSS!AG54=0,"",PPSS!AG54)</f>
        <v/>
      </c>
      <c r="E43" s="157" t="str">
        <f>PPSS!B54</f>
        <v/>
      </c>
      <c r="F43" s="158" t="str">
        <f>PPSS!AH54</f>
        <v/>
      </c>
      <c r="G43" s="6"/>
      <c r="H43" s="147" t="str">
        <f>IF($C43&lt;&gt;"",PPSS!E54,"")</f>
        <v/>
      </c>
      <c r="I43" s="148" t="str">
        <f>IF($C43&lt;&gt;"",PPSS!F54,"")</f>
        <v/>
      </c>
      <c r="J43" s="149" t="str">
        <f>IF($C43&lt;&gt;"",PPSS!G54,"")</f>
        <v/>
      </c>
      <c r="K43" s="6" t="str">
        <f t="shared" si="0"/>
        <v/>
      </c>
      <c r="L43" s="6"/>
      <c r="M43" s="147" t="str">
        <f>IF($C43&lt;&gt;"",PPSS!H54,"")</f>
        <v/>
      </c>
      <c r="N43" s="148" t="str">
        <f>IF($C43&lt;&gt;"",PPSS!I54,"")</f>
        <v/>
      </c>
      <c r="O43" s="149" t="str">
        <f>IF($C43&lt;&gt;"",PPSS!J54,"")</f>
        <v/>
      </c>
      <c r="P43" s="6" t="str">
        <f t="shared" si="1"/>
        <v/>
      </c>
      <c r="Q43" s="6" t="str">
        <f t="shared" si="2"/>
        <v/>
      </c>
    </row>
    <row r="44" spans="1:17" x14ac:dyDescent="0.25">
      <c r="A44" s="77" t="str">
        <f>IF($C44&lt;&gt;"",Imputaciones!$R$1,"")</f>
        <v/>
      </c>
      <c r="B44" s="159" t="str">
        <f>PPSS!D55</f>
        <v/>
      </c>
      <c r="C44" s="160" t="str">
        <f>IF(PPSS!A55=0,"",PPSS!A55)</f>
        <v/>
      </c>
      <c r="D44" s="160" t="str">
        <f>IF(PPSS!AG55=0,"",PPSS!AG55)</f>
        <v/>
      </c>
      <c r="E44" s="160" t="str">
        <f>PPSS!B55</f>
        <v/>
      </c>
      <c r="F44" s="161" t="str">
        <f>PPSS!AH55</f>
        <v/>
      </c>
      <c r="G44" s="6"/>
      <c r="H44" s="150" t="str">
        <f>IF($C44&lt;&gt;"",PPSS!E55,"")</f>
        <v/>
      </c>
      <c r="I44" s="151" t="str">
        <f>IF($C44&lt;&gt;"",PPSS!F55,"")</f>
        <v/>
      </c>
      <c r="J44" s="152" t="str">
        <f>IF($C44&lt;&gt;"",PPSS!G55,"")</f>
        <v/>
      </c>
      <c r="K44" s="6" t="str">
        <f t="shared" si="0"/>
        <v/>
      </c>
      <c r="L44" s="6"/>
      <c r="M44" s="150" t="str">
        <f>IF($C44&lt;&gt;"",PPSS!H55,"")</f>
        <v/>
      </c>
      <c r="N44" s="151" t="str">
        <f>IF($C44&lt;&gt;"",PPSS!I55,"")</f>
        <v/>
      </c>
      <c r="O44" s="152" t="str">
        <f>IF($C44&lt;&gt;"",PPSS!J55,"")</f>
        <v/>
      </c>
      <c r="P44" s="6" t="str">
        <f t="shared" si="1"/>
        <v/>
      </c>
      <c r="Q44" s="6" t="str">
        <f t="shared" si="2"/>
        <v/>
      </c>
    </row>
    <row r="45" spans="1:17" x14ac:dyDescent="0.25">
      <c r="A45" s="77" t="str">
        <f>IF($C45&lt;&gt;"",Imputaciones!$R$1,"")</f>
        <v/>
      </c>
      <c r="B45" t="str">
        <f>PPSS!D56</f>
        <v/>
      </c>
      <c r="C45" t="str">
        <f>IF(PPSS!A56=0,"",PPSS!A56)</f>
        <v/>
      </c>
      <c r="D45" t="str">
        <f>IF(PPSS!AG56=0,"",PPSS!AG56)</f>
        <v/>
      </c>
      <c r="E45">
        <f>PPSS!B56</f>
        <v>199</v>
      </c>
      <c r="F45" t="str">
        <f>PPSS!AH56</f>
        <v/>
      </c>
      <c r="G45" s="6"/>
      <c r="H45" s="6" t="str">
        <f>IF($C45&lt;&gt;"",PPSS!E56,"")</f>
        <v/>
      </c>
      <c r="I45" s="6" t="str">
        <f>IF($C45&lt;&gt;"",PPSS!F56,"")</f>
        <v/>
      </c>
      <c r="J45" s="6" t="str">
        <f>IF($C45&lt;&gt;"",PPSS!G56,"")</f>
        <v/>
      </c>
      <c r="K45" s="6" t="str">
        <f t="shared" si="0"/>
        <v/>
      </c>
      <c r="L45" s="6"/>
      <c r="M45" s="6" t="str">
        <f>IF($C45&lt;&gt;"",PPSS!H56,"")</f>
        <v/>
      </c>
      <c r="N45" s="6" t="str">
        <f>IF($C45&lt;&gt;"",PPSS!I56,"")</f>
        <v/>
      </c>
      <c r="O45" s="6" t="str">
        <f>IF($C45&lt;&gt;"",PPSS!J56,"")</f>
        <v/>
      </c>
      <c r="P45" s="6" t="str">
        <f t="shared" si="1"/>
        <v/>
      </c>
      <c r="Q45" s="6" t="str">
        <f t="shared" si="2"/>
        <v/>
      </c>
    </row>
    <row r="46" spans="1:17" x14ac:dyDescent="0.25">
      <c r="A46" s="77" t="str">
        <f>IF($C46&lt;&gt;"",Imputaciones!$R$1,"")</f>
        <v/>
      </c>
      <c r="B46" t="str">
        <f>PPSS!D57</f>
        <v/>
      </c>
      <c r="C46" t="str">
        <f>IF(PPSS!A57=0,"",PPSS!A57)</f>
        <v/>
      </c>
      <c r="D46" t="str">
        <f>IF(PPSS!AG57=0,"",PPSS!AG57)</f>
        <v/>
      </c>
      <c r="E46">
        <f>PPSS!B57</f>
        <v>308</v>
      </c>
      <c r="F46" t="str">
        <f>PPSS!AH57</f>
        <v/>
      </c>
      <c r="G46" s="6"/>
      <c r="H46" s="6" t="str">
        <f>IF($C46&lt;&gt;"",PPSS!E57,"")</f>
        <v/>
      </c>
      <c r="I46" s="6" t="str">
        <f>IF($C46&lt;&gt;"",PPSS!F57,"")</f>
        <v/>
      </c>
      <c r="J46" s="6" t="str">
        <f>IF($C46&lt;&gt;"",PPSS!G57,"")</f>
        <v/>
      </c>
      <c r="K46" s="6" t="str">
        <f t="shared" si="0"/>
        <v/>
      </c>
      <c r="L46" s="6"/>
      <c r="M46" s="6" t="str">
        <f>IF($C46&lt;&gt;"",PPSS!H57,"")</f>
        <v/>
      </c>
      <c r="N46" s="6" t="str">
        <f>IF($C46&lt;&gt;"",PPSS!I57,"")</f>
        <v/>
      </c>
      <c r="O46" s="6" t="str">
        <f>IF($C46&lt;&gt;"",PPSS!J57,"")</f>
        <v/>
      </c>
      <c r="P46" s="6" t="str">
        <f t="shared" si="1"/>
        <v/>
      </c>
      <c r="Q46" s="6" t="str">
        <f t="shared" si="2"/>
        <v/>
      </c>
    </row>
    <row r="47" spans="1:17" x14ac:dyDescent="0.25">
      <c r="A47" s="77" t="str">
        <f>IF($C47&lt;&gt;"",Imputaciones!$R$1,"")</f>
        <v/>
      </c>
      <c r="B47" t="str">
        <f>PPSS!D58</f>
        <v/>
      </c>
      <c r="C47" t="str">
        <f>IF(PPSS!A58=0,"",PPSS!A58)</f>
        <v/>
      </c>
      <c r="D47" t="str">
        <f>IF(PPSS!AG58=0,"",PPSS!AG58)</f>
        <v/>
      </c>
      <c r="E47" t="str">
        <f>PPSS!B58</f>
        <v/>
      </c>
      <c r="F47" t="str">
        <f>PPSS!AH58</f>
        <v/>
      </c>
      <c r="G47" s="6"/>
      <c r="H47" s="6" t="str">
        <f>IF($C47&lt;&gt;"",PPSS!E58,"")</f>
        <v/>
      </c>
      <c r="I47" s="6" t="str">
        <f>IF($C47&lt;&gt;"",PPSS!F58,"")</f>
        <v/>
      </c>
      <c r="J47" s="6" t="str">
        <f>IF($C47&lt;&gt;"",PPSS!G58,"")</f>
        <v/>
      </c>
      <c r="K47" s="6" t="str">
        <f t="shared" si="0"/>
        <v/>
      </c>
      <c r="L47" s="6"/>
      <c r="M47" s="6" t="str">
        <f>IF($C47&lt;&gt;"",PPSS!H58,"")</f>
        <v/>
      </c>
      <c r="N47" s="6" t="str">
        <f>IF($C47&lt;&gt;"",PPSS!I58,"")</f>
        <v/>
      </c>
      <c r="O47" s="6" t="str">
        <f>IF($C47&lt;&gt;"",PPSS!J58,"")</f>
        <v/>
      </c>
      <c r="P47" s="6" t="str">
        <f t="shared" si="1"/>
        <v/>
      </c>
      <c r="Q47" s="6" t="str">
        <f t="shared" si="2"/>
        <v/>
      </c>
    </row>
    <row r="48" spans="1:17" x14ac:dyDescent="0.25">
      <c r="A48" s="77" t="str">
        <f>IF($C48&lt;&gt;"",Imputaciones!$R$1,"")</f>
        <v/>
      </c>
      <c r="B48" t="str">
        <f>PPSS!D59</f>
        <v/>
      </c>
      <c r="C48" t="str">
        <f>IF(PPSS!A59=0,"",PPSS!A59)</f>
        <v/>
      </c>
      <c r="D48" t="str">
        <f>IF(PPSS!AG59=0,"",PPSS!AG59)</f>
        <v/>
      </c>
      <c r="E48" t="str">
        <f>PPSS!B59</f>
        <v/>
      </c>
      <c r="F48" t="str">
        <f>PPSS!AH59</f>
        <v/>
      </c>
      <c r="G48" s="6"/>
      <c r="H48" s="6" t="str">
        <f>IF($C48&lt;&gt;"",PPSS!E59,"")</f>
        <v/>
      </c>
      <c r="I48" s="6" t="str">
        <f>IF($C48&lt;&gt;"",PPSS!F59,"")</f>
        <v/>
      </c>
      <c r="J48" s="6" t="str">
        <f>IF($C48&lt;&gt;"",PPSS!G59,"")</f>
        <v/>
      </c>
      <c r="K48" s="6" t="str">
        <f t="shared" si="0"/>
        <v/>
      </c>
      <c r="L48" s="6"/>
      <c r="M48" s="6" t="str">
        <f>IF($C48&lt;&gt;"",PPSS!H59,"")</f>
        <v/>
      </c>
      <c r="N48" s="6" t="str">
        <f>IF($C48&lt;&gt;"",PPSS!I59,"")</f>
        <v/>
      </c>
      <c r="O48" s="6" t="str">
        <f>IF($C48&lt;&gt;"",PPSS!J59,"")</f>
        <v/>
      </c>
      <c r="P48" s="6" t="str">
        <f t="shared" si="1"/>
        <v/>
      </c>
      <c r="Q48" s="6" t="str">
        <f t="shared" si="2"/>
        <v/>
      </c>
    </row>
    <row r="49" spans="1:17" x14ac:dyDescent="0.25">
      <c r="A49" s="77" t="str">
        <f>IF($C49&lt;&gt;"",Imputaciones!$R$1,"")</f>
        <v/>
      </c>
      <c r="B49" t="str">
        <f>PPSS!D60</f>
        <v/>
      </c>
      <c r="C49" t="str">
        <f>IF(PPSS!A60=0,"",PPSS!A60)</f>
        <v/>
      </c>
      <c r="D49" t="str">
        <f>IF(PPSS!AG60=0,"",PPSS!AG60)</f>
        <v/>
      </c>
      <c r="E49" t="str">
        <f>PPSS!B60</f>
        <v/>
      </c>
      <c r="F49" t="str">
        <f>PPSS!AH60</f>
        <v/>
      </c>
      <c r="G49" s="6"/>
      <c r="H49" s="6" t="str">
        <f>IF($C49&lt;&gt;"",PPSS!E60,"")</f>
        <v/>
      </c>
      <c r="I49" s="6" t="str">
        <f>IF($C49&lt;&gt;"",PPSS!F60,"")</f>
        <v/>
      </c>
      <c r="J49" s="6" t="str">
        <f>IF($C49&lt;&gt;"",PPSS!G60,"")</f>
        <v/>
      </c>
      <c r="K49" s="6" t="str">
        <f t="shared" si="0"/>
        <v/>
      </c>
      <c r="L49" s="6"/>
      <c r="M49" s="6" t="str">
        <f>IF($C49&lt;&gt;"",PPSS!H60,"")</f>
        <v/>
      </c>
      <c r="N49" s="6" t="str">
        <f>IF($C49&lt;&gt;"",PPSS!I60,"")</f>
        <v/>
      </c>
      <c r="O49" s="6" t="str">
        <f>IF($C49&lt;&gt;"",PPSS!J60,"")</f>
        <v/>
      </c>
      <c r="P49" s="6" t="str">
        <f t="shared" si="1"/>
        <v/>
      </c>
      <c r="Q49" s="6" t="str">
        <f t="shared" si="2"/>
        <v/>
      </c>
    </row>
    <row r="50" spans="1:17" x14ac:dyDescent="0.25">
      <c r="A50" s="77" t="str">
        <f>IF($C50&lt;&gt;"",Imputaciones!$R$1,"")</f>
        <v/>
      </c>
      <c r="B50" t="str">
        <f>PPSS!D61</f>
        <v/>
      </c>
      <c r="C50" t="str">
        <f>IF(PPSS!A61=0,"",PPSS!A61)</f>
        <v/>
      </c>
      <c r="D50" t="str">
        <f>IF(PPSS!AG61=0,"",PPSS!AG61)</f>
        <v/>
      </c>
      <c r="E50" t="str">
        <f>PPSS!B61</f>
        <v/>
      </c>
      <c r="F50" t="str">
        <f>PPSS!AH61</f>
        <v/>
      </c>
      <c r="G50" s="6"/>
      <c r="H50" s="6" t="str">
        <f>IF($C50&lt;&gt;"",PPSS!E61,"")</f>
        <v/>
      </c>
      <c r="I50" s="6" t="str">
        <f>IF($C50&lt;&gt;"",PPSS!F61,"")</f>
        <v/>
      </c>
      <c r="J50" s="6" t="str">
        <f>IF($C50&lt;&gt;"",PPSS!G61,"")</f>
        <v/>
      </c>
      <c r="K50" s="6" t="str">
        <f t="shared" si="0"/>
        <v/>
      </c>
      <c r="L50" s="6"/>
      <c r="M50" s="6" t="str">
        <f>IF($C50&lt;&gt;"",PPSS!H61,"")</f>
        <v/>
      </c>
      <c r="N50" s="6" t="str">
        <f>IF($C50&lt;&gt;"",PPSS!I61,"")</f>
        <v/>
      </c>
      <c r="O50" s="6" t="str">
        <f>IF($C50&lt;&gt;"",PPSS!J61,"")</f>
        <v/>
      </c>
      <c r="P50" s="6" t="str">
        <f t="shared" si="1"/>
        <v/>
      </c>
      <c r="Q50" s="6" t="str">
        <f t="shared" si="2"/>
        <v/>
      </c>
    </row>
    <row r="51" spans="1:17" x14ac:dyDescent="0.25">
      <c r="A51" s="77" t="str">
        <f>IF($C51&lt;&gt;"",Imputaciones!$R$1,"")</f>
        <v/>
      </c>
      <c r="B51" t="str">
        <f>PPSS!D62</f>
        <v/>
      </c>
      <c r="C51" t="str">
        <f>IF(PPSS!A62=0,"",PPSS!A62)</f>
        <v/>
      </c>
      <c r="D51" t="str">
        <f>IF(PPSS!AG62=0,"",PPSS!AG62)</f>
        <v/>
      </c>
      <c r="E51" t="str">
        <f>PPSS!B62</f>
        <v/>
      </c>
      <c r="F51" t="str">
        <f>PPSS!AH62</f>
        <v/>
      </c>
      <c r="G51" s="6"/>
      <c r="H51" s="6" t="str">
        <f>IF($C51&lt;&gt;"",PPSS!E62,"")</f>
        <v/>
      </c>
      <c r="I51" s="6" t="str">
        <f>IF($C51&lt;&gt;"",PPSS!F62,"")</f>
        <v/>
      </c>
      <c r="J51" s="6" t="str">
        <f>IF($C51&lt;&gt;"",PPSS!G62,"")</f>
        <v/>
      </c>
      <c r="K51" s="6" t="str">
        <f t="shared" si="0"/>
        <v/>
      </c>
      <c r="L51" s="6"/>
      <c r="M51" s="6" t="str">
        <f>IF($C51&lt;&gt;"",PPSS!H62,"")</f>
        <v/>
      </c>
      <c r="N51" s="6" t="str">
        <f>IF($C51&lt;&gt;"",PPSS!I62,"")</f>
        <v/>
      </c>
      <c r="O51" s="6" t="str">
        <f>IF($C51&lt;&gt;"",PPSS!J62,"")</f>
        <v/>
      </c>
      <c r="P51" s="6" t="str">
        <f t="shared" si="1"/>
        <v/>
      </c>
      <c r="Q51" s="6" t="str">
        <f t="shared" si="2"/>
        <v/>
      </c>
    </row>
    <row r="52" spans="1:17" x14ac:dyDescent="0.25">
      <c r="A52" s="77" t="str">
        <f>IF($C52&lt;&gt;"",Imputaciones!$R$1,"")</f>
        <v/>
      </c>
      <c r="B52" t="str">
        <f>PPSS!D63</f>
        <v/>
      </c>
      <c r="C52" t="str">
        <f>IF(PPSS!A63=0,"",PPSS!A63)</f>
        <v/>
      </c>
      <c r="D52" t="str">
        <f>IF(PPSS!AG63=0,"",PPSS!AG63)</f>
        <v/>
      </c>
      <c r="E52" t="str">
        <f>PPSS!B63</f>
        <v/>
      </c>
      <c r="F52" t="str">
        <f>PPSS!AH63</f>
        <v/>
      </c>
      <c r="G52" s="6"/>
      <c r="H52" s="6" t="str">
        <f>IF($C52&lt;&gt;"",PPSS!E63,"")</f>
        <v/>
      </c>
      <c r="I52" s="6" t="str">
        <f>IF($C52&lt;&gt;"",PPSS!F63,"")</f>
        <v/>
      </c>
      <c r="J52" s="6" t="str">
        <f>IF($C52&lt;&gt;"",PPSS!G63,"")</f>
        <v/>
      </c>
      <c r="K52" s="6" t="str">
        <f t="shared" si="0"/>
        <v/>
      </c>
      <c r="L52" s="6"/>
      <c r="M52" s="6" t="str">
        <f>IF($C52&lt;&gt;"",PPSS!H63,"")</f>
        <v/>
      </c>
      <c r="N52" s="6" t="str">
        <f>IF($C52&lt;&gt;"",PPSS!I63,"")</f>
        <v/>
      </c>
      <c r="O52" s="6" t="str">
        <f>IF($C52&lt;&gt;"",PPSS!J63,"")</f>
        <v/>
      </c>
      <c r="P52" s="6" t="str">
        <f t="shared" si="1"/>
        <v/>
      </c>
      <c r="Q52" s="6" t="str">
        <f t="shared" si="2"/>
        <v/>
      </c>
    </row>
    <row r="53" spans="1:17" x14ac:dyDescent="0.25">
      <c r="A53" s="77" t="str">
        <f>IF($C53&lt;&gt;"",Imputaciones!$R$1,"")</f>
        <v/>
      </c>
      <c r="B53" t="str">
        <f>PPSS!D64</f>
        <v/>
      </c>
      <c r="C53" t="str">
        <f>IF(PPSS!A64=0,"",PPSS!A64)</f>
        <v/>
      </c>
      <c r="D53" t="str">
        <f>IF(PPSS!AG64=0,"",PPSS!AG64)</f>
        <v/>
      </c>
      <c r="E53" t="str">
        <f>PPSS!B64</f>
        <v/>
      </c>
      <c r="F53" t="str">
        <f>PPSS!AH64</f>
        <v/>
      </c>
      <c r="G53" s="6"/>
      <c r="H53" s="6" t="str">
        <f>IF($C53&lt;&gt;"",PPSS!E64,"")</f>
        <v/>
      </c>
      <c r="I53" s="6" t="str">
        <f>IF($C53&lt;&gt;"",PPSS!F64,"")</f>
        <v/>
      </c>
      <c r="J53" s="6" t="str">
        <f>IF($C53&lt;&gt;"",PPSS!G64,"")</f>
        <v/>
      </c>
      <c r="K53" s="6" t="str">
        <f t="shared" si="0"/>
        <v/>
      </c>
      <c r="L53" s="6"/>
      <c r="M53" s="6" t="str">
        <f>IF($C53&lt;&gt;"",PPSS!H64,"")</f>
        <v/>
      </c>
      <c r="N53" s="6" t="str">
        <f>IF($C53&lt;&gt;"",PPSS!I64,"")</f>
        <v/>
      </c>
      <c r="O53" s="6" t="str">
        <f>IF($C53&lt;&gt;"",PPSS!J64,"")</f>
        <v/>
      </c>
      <c r="P53" s="6" t="str">
        <f t="shared" si="1"/>
        <v/>
      </c>
      <c r="Q53" s="6" t="str">
        <f t="shared" si="2"/>
        <v/>
      </c>
    </row>
    <row r="54" spans="1:17" x14ac:dyDescent="0.25">
      <c r="A54" s="77" t="str">
        <f>IF($C54&lt;&gt;"",Imputaciones!$R$1,"")</f>
        <v/>
      </c>
      <c r="B54" t="str">
        <f>PPSS!D65</f>
        <v/>
      </c>
      <c r="C54" t="str">
        <f>IF(PPSS!A65=0,"",PPSS!A65)</f>
        <v/>
      </c>
      <c r="D54" t="str">
        <f>IF(PPSS!AG65=0,"",PPSS!AG65)</f>
        <v/>
      </c>
      <c r="E54" t="str">
        <f>PPSS!B65</f>
        <v/>
      </c>
      <c r="F54" t="str">
        <f>PPSS!AH65</f>
        <v/>
      </c>
      <c r="G54" s="6"/>
      <c r="H54" s="6" t="str">
        <f>IF($C54&lt;&gt;"",PPSS!E65,"")</f>
        <v/>
      </c>
      <c r="I54" s="6" t="str">
        <f>IF($C54&lt;&gt;"",PPSS!F65,"")</f>
        <v/>
      </c>
      <c r="J54" s="6" t="str">
        <f>IF($C54&lt;&gt;"",PPSS!G65,"")</f>
        <v/>
      </c>
      <c r="K54" s="6" t="str">
        <f t="shared" si="0"/>
        <v/>
      </c>
      <c r="L54" s="6"/>
      <c r="M54" s="6" t="str">
        <f>IF($C54&lt;&gt;"",PPSS!H65,"")</f>
        <v/>
      </c>
      <c r="N54" s="6" t="str">
        <f>IF($C54&lt;&gt;"",PPSS!I65,"")</f>
        <v/>
      </c>
      <c r="O54" s="6" t="str">
        <f>IF($C54&lt;&gt;"",PPSS!J65,"")</f>
        <v/>
      </c>
      <c r="P54" s="6" t="str">
        <f t="shared" si="1"/>
        <v/>
      </c>
      <c r="Q54" s="6" t="str">
        <f t="shared" si="2"/>
        <v/>
      </c>
    </row>
    <row r="55" spans="1:17" x14ac:dyDescent="0.25">
      <c r="A55" s="77" t="str">
        <f>IF($C55&lt;&gt;"",Imputaciones!$R$1,"")</f>
        <v/>
      </c>
      <c r="B55" t="str">
        <f>PPSS!D66</f>
        <v/>
      </c>
      <c r="C55" t="str">
        <f>IF(PPSS!A66=0,"",PPSS!A66)</f>
        <v/>
      </c>
      <c r="D55" t="str">
        <f>IF(PPSS!AG66=0,"",PPSS!AG66)</f>
        <v/>
      </c>
      <c r="E55" t="str">
        <f>PPSS!B66</f>
        <v/>
      </c>
      <c r="F55" t="str">
        <f>PPSS!AH66</f>
        <v/>
      </c>
      <c r="G55" s="6"/>
      <c r="H55" s="6" t="str">
        <f>IF($C55&lt;&gt;"",PPSS!E66,"")</f>
        <v/>
      </c>
      <c r="I55" s="6" t="str">
        <f>IF($C55&lt;&gt;"",PPSS!F66,"")</f>
        <v/>
      </c>
      <c r="J55" s="6" t="str">
        <f>IF($C55&lt;&gt;"",PPSS!G66,"")</f>
        <v/>
      </c>
      <c r="K55" s="6" t="str">
        <f t="shared" si="0"/>
        <v/>
      </c>
      <c r="L55" s="6"/>
      <c r="M55" s="6" t="str">
        <f>IF($C55&lt;&gt;"",PPSS!H66,"")</f>
        <v/>
      </c>
      <c r="N55" s="6" t="str">
        <f>IF($C55&lt;&gt;"",PPSS!I66,"")</f>
        <v/>
      </c>
      <c r="O55" s="6" t="str">
        <f>IF($C55&lt;&gt;"",PPSS!J66,"")</f>
        <v/>
      </c>
      <c r="P55" s="6" t="str">
        <f t="shared" si="1"/>
        <v/>
      </c>
      <c r="Q55" s="6" t="str">
        <f t="shared" si="2"/>
        <v/>
      </c>
    </row>
    <row r="56" spans="1:17" x14ac:dyDescent="0.25">
      <c r="A56" s="77" t="str">
        <f>IF($C56&lt;&gt;"",Imputaciones!$R$1,"")</f>
        <v/>
      </c>
      <c r="B56" t="str">
        <f>PPSS!D67</f>
        <v/>
      </c>
      <c r="C56" t="str">
        <f>IF(PPSS!A67=0,"",PPSS!A67)</f>
        <v/>
      </c>
      <c r="D56" t="str">
        <f>IF(PPSS!AG67=0,"",PPSS!AG67)</f>
        <v/>
      </c>
      <c r="E56" t="str">
        <f>PPSS!B67</f>
        <v/>
      </c>
      <c r="F56" t="str">
        <f>PPSS!AH67</f>
        <v/>
      </c>
      <c r="G56" s="6"/>
      <c r="H56" s="6" t="str">
        <f>IF($C56&lt;&gt;"",PPSS!E67,"")</f>
        <v/>
      </c>
      <c r="I56" s="6" t="str">
        <f>IF($C56&lt;&gt;"",PPSS!F67,"")</f>
        <v/>
      </c>
      <c r="J56" s="6" t="str">
        <f>IF($C56&lt;&gt;"",PPSS!G67,"")</f>
        <v/>
      </c>
      <c r="K56" s="6" t="str">
        <f t="shared" si="0"/>
        <v/>
      </c>
      <c r="L56" s="6"/>
      <c r="M56" s="6" t="str">
        <f>IF($C56&lt;&gt;"",PPSS!H67,"")</f>
        <v/>
      </c>
      <c r="N56" s="6" t="str">
        <f>IF($C56&lt;&gt;"",PPSS!I67,"")</f>
        <v/>
      </c>
      <c r="O56" s="6" t="str">
        <f>IF($C56&lt;&gt;"",PPSS!J67,"")</f>
        <v/>
      </c>
      <c r="P56" s="6" t="str">
        <f t="shared" si="1"/>
        <v/>
      </c>
      <c r="Q56" s="6" t="str">
        <f t="shared" si="2"/>
        <v/>
      </c>
    </row>
    <row r="57" spans="1:17" x14ac:dyDescent="0.25">
      <c r="A57" s="77" t="str">
        <f>IF($C57&lt;&gt;"",Imputaciones!$R$1,"")</f>
        <v/>
      </c>
      <c r="B57" t="str">
        <f>PPSS!D68</f>
        <v/>
      </c>
      <c r="C57" t="str">
        <f>IF(PPSS!A68=0,"",PPSS!A68)</f>
        <v/>
      </c>
      <c r="D57" t="str">
        <f>IF(PPSS!AG68=0,"",PPSS!AG68)</f>
        <v/>
      </c>
      <c r="E57" t="str">
        <f>PPSS!B68</f>
        <v/>
      </c>
      <c r="F57" t="str">
        <f>PPSS!AH68</f>
        <v/>
      </c>
      <c r="G57" s="6"/>
      <c r="H57" s="6" t="str">
        <f>IF($C57&lt;&gt;"",PPSS!E68,"")</f>
        <v/>
      </c>
      <c r="I57" s="6" t="str">
        <f>IF($C57&lt;&gt;"",PPSS!F68,"")</f>
        <v/>
      </c>
      <c r="J57" s="6" t="str">
        <f>IF($C57&lt;&gt;"",PPSS!G68,"")</f>
        <v/>
      </c>
      <c r="K57" s="6" t="str">
        <f t="shared" si="0"/>
        <v/>
      </c>
      <c r="L57" s="6"/>
      <c r="M57" s="6" t="str">
        <f>IF($C57&lt;&gt;"",PPSS!H68,"")</f>
        <v/>
      </c>
      <c r="N57" s="6" t="str">
        <f>IF($C57&lt;&gt;"",PPSS!I68,"")</f>
        <v/>
      </c>
      <c r="O57" s="6" t="str">
        <f>IF($C57&lt;&gt;"",PPSS!J68,"")</f>
        <v/>
      </c>
      <c r="P57" s="6" t="str">
        <f t="shared" si="1"/>
        <v/>
      </c>
      <c r="Q57" s="6" t="str">
        <f t="shared" si="2"/>
        <v/>
      </c>
    </row>
    <row r="58" spans="1:17" x14ac:dyDescent="0.25">
      <c r="A58" s="77" t="str">
        <f>IF($C58&lt;&gt;"",Imputaciones!$R$1,"")</f>
        <v/>
      </c>
      <c r="B58" t="str">
        <f>PPSS!D69</f>
        <v/>
      </c>
      <c r="C58" t="str">
        <f>IF(PPSS!A69=0,"",PPSS!A69)</f>
        <v/>
      </c>
      <c r="D58" t="str">
        <f>IF(PPSS!AG69=0,"",PPSS!AG69)</f>
        <v/>
      </c>
      <c r="E58" t="str">
        <f>PPSS!B69</f>
        <v/>
      </c>
      <c r="F58" t="str">
        <f>PPSS!AH69</f>
        <v/>
      </c>
      <c r="G58" s="6"/>
      <c r="H58" s="6" t="str">
        <f>IF($C58&lt;&gt;"",PPSS!E69,"")</f>
        <v/>
      </c>
      <c r="I58" s="6" t="str">
        <f>IF($C58&lt;&gt;"",PPSS!F69,"")</f>
        <v/>
      </c>
      <c r="J58" s="6" t="str">
        <f>IF($C58&lt;&gt;"",PPSS!G69,"")</f>
        <v/>
      </c>
      <c r="K58" s="6" t="str">
        <f t="shared" si="0"/>
        <v/>
      </c>
      <c r="L58" s="6"/>
      <c r="M58" s="6" t="str">
        <f>IF($C58&lt;&gt;"",PPSS!H69,"")</f>
        <v/>
      </c>
      <c r="N58" s="6" t="str">
        <f>IF($C58&lt;&gt;"",PPSS!I69,"")</f>
        <v/>
      </c>
      <c r="O58" s="6" t="str">
        <f>IF($C58&lt;&gt;"",PPSS!J69,"")</f>
        <v/>
      </c>
      <c r="P58" s="6" t="str">
        <f t="shared" si="1"/>
        <v/>
      </c>
      <c r="Q58" s="6" t="str">
        <f t="shared" si="2"/>
        <v/>
      </c>
    </row>
    <row r="59" spans="1:17" x14ac:dyDescent="0.25">
      <c r="A59" s="77" t="str">
        <f>IF($C59&lt;&gt;"",Imputaciones!$R$1,"")</f>
        <v/>
      </c>
      <c r="B59" t="str">
        <f>PPSS!D70</f>
        <v/>
      </c>
      <c r="C59" t="str">
        <f>IF(PPSS!A70=0,"",PPSS!A70)</f>
        <v/>
      </c>
      <c r="D59" t="str">
        <f>IF(PPSS!AG70=0,"",PPSS!AG70)</f>
        <v/>
      </c>
      <c r="E59" t="str">
        <f>PPSS!B70</f>
        <v/>
      </c>
      <c r="F59" t="str">
        <f>PPSS!AH70</f>
        <v/>
      </c>
      <c r="G59" s="6"/>
      <c r="H59" s="6" t="str">
        <f>IF($C59&lt;&gt;"",PPSS!E70,"")</f>
        <v/>
      </c>
      <c r="I59" s="6" t="str">
        <f>IF($C59&lt;&gt;"",PPSS!F70,"")</f>
        <v/>
      </c>
      <c r="J59" s="6" t="str">
        <f>IF($C59&lt;&gt;"",PPSS!G70,"")</f>
        <v/>
      </c>
      <c r="K59" s="6" t="str">
        <f t="shared" si="0"/>
        <v/>
      </c>
      <c r="L59" s="6"/>
      <c r="M59" s="6" t="str">
        <f>IF($C59&lt;&gt;"",PPSS!H70,"")</f>
        <v/>
      </c>
      <c r="N59" s="6" t="str">
        <f>IF($C59&lt;&gt;"",PPSS!I70,"")</f>
        <v/>
      </c>
      <c r="O59" s="6" t="str">
        <f>IF($C59&lt;&gt;"",PPSS!J70,"")</f>
        <v/>
      </c>
      <c r="P59" s="6" t="str">
        <f t="shared" si="1"/>
        <v/>
      </c>
      <c r="Q59" s="6" t="str">
        <f t="shared" si="2"/>
        <v/>
      </c>
    </row>
    <row r="60" spans="1:17" x14ac:dyDescent="0.25">
      <c r="A60" s="77" t="str">
        <f>IF($C60&lt;&gt;"",Imputaciones!$R$1,"")</f>
        <v/>
      </c>
      <c r="B60" t="str">
        <f>PPSS!D71</f>
        <v/>
      </c>
      <c r="C60" t="str">
        <f>IF(PPSS!A71=0,"",PPSS!A71)</f>
        <v/>
      </c>
      <c r="D60" t="str">
        <f>IF(PPSS!AG71=0,"",PPSS!AG71)</f>
        <v/>
      </c>
      <c r="E60" t="str">
        <f>PPSS!B71</f>
        <v/>
      </c>
      <c r="F60" t="str">
        <f>PPSS!AH71</f>
        <v/>
      </c>
      <c r="G60" s="6"/>
      <c r="H60" s="6" t="str">
        <f>IF($C60&lt;&gt;"",PPSS!E71,"")</f>
        <v/>
      </c>
      <c r="I60" s="6" t="str">
        <f>IF($C60&lt;&gt;"",PPSS!F71,"")</f>
        <v/>
      </c>
      <c r="J60" s="6" t="str">
        <f>IF($C60&lt;&gt;"",PPSS!G71,"")</f>
        <v/>
      </c>
      <c r="K60" s="6" t="str">
        <f t="shared" si="0"/>
        <v/>
      </c>
      <c r="L60" s="6"/>
      <c r="M60" s="6" t="str">
        <f>IF($C60&lt;&gt;"",PPSS!H71,"")</f>
        <v/>
      </c>
      <c r="N60" s="6" t="str">
        <f>IF($C60&lt;&gt;"",PPSS!I71,"")</f>
        <v/>
      </c>
      <c r="O60" s="6" t="str">
        <f>IF($C60&lt;&gt;"",PPSS!J71,"")</f>
        <v/>
      </c>
      <c r="P60" s="6" t="str">
        <f t="shared" si="1"/>
        <v/>
      </c>
      <c r="Q60" s="6" t="str">
        <f t="shared" si="2"/>
        <v/>
      </c>
    </row>
    <row r="61" spans="1:17" x14ac:dyDescent="0.25">
      <c r="A61" s="77" t="str">
        <f>IF($C61&lt;&gt;"",Imputaciones!$R$1,"")</f>
        <v/>
      </c>
      <c r="B61" t="str">
        <f>PPSS!D72</f>
        <v/>
      </c>
      <c r="C61" t="str">
        <f>IF(PPSS!A72=0,"",PPSS!A72)</f>
        <v/>
      </c>
      <c r="D61" t="str">
        <f>IF(PPSS!AG72=0,"",PPSS!AG72)</f>
        <v/>
      </c>
      <c r="E61" t="str">
        <f>PPSS!B72</f>
        <v/>
      </c>
      <c r="F61" t="str">
        <f>PPSS!AH72</f>
        <v/>
      </c>
      <c r="G61" s="6"/>
      <c r="H61" s="6" t="str">
        <f>IF($C61&lt;&gt;"",PPSS!E72,"")</f>
        <v/>
      </c>
      <c r="I61" s="6" t="str">
        <f>IF($C61&lt;&gt;"",PPSS!F72,"")</f>
        <v/>
      </c>
      <c r="J61" s="6" t="str">
        <f>IF($C61&lt;&gt;"",PPSS!G72,"")</f>
        <v/>
      </c>
      <c r="K61" s="6" t="str">
        <f t="shared" si="0"/>
        <v/>
      </c>
      <c r="L61" s="6"/>
      <c r="M61" s="6" t="str">
        <f>IF($C61&lt;&gt;"",PPSS!H72,"")</f>
        <v/>
      </c>
      <c r="N61" s="6" t="str">
        <f>IF($C61&lt;&gt;"",PPSS!I72,"")</f>
        <v/>
      </c>
      <c r="O61" s="6" t="str">
        <f>IF($C61&lt;&gt;"",PPSS!J72,"")</f>
        <v/>
      </c>
      <c r="P61" s="6" t="str">
        <f t="shared" si="1"/>
        <v/>
      </c>
      <c r="Q61" s="6" t="str">
        <f t="shared" si="2"/>
        <v/>
      </c>
    </row>
    <row r="62" spans="1:17" x14ac:dyDescent="0.25">
      <c r="A62" s="77" t="str">
        <f>IF($C62&lt;&gt;"",Imputaciones!$R$1,"")</f>
        <v/>
      </c>
      <c r="B62" t="str">
        <f>PPSS!D73</f>
        <v/>
      </c>
      <c r="C62" t="str">
        <f>IF(PPSS!A73=0,"",PPSS!A73)</f>
        <v/>
      </c>
      <c r="D62" t="str">
        <f>IF(PPSS!AG73=0,"",PPSS!AG73)</f>
        <v/>
      </c>
      <c r="E62" t="str">
        <f>PPSS!B73</f>
        <v/>
      </c>
      <c r="F62" t="str">
        <f>PPSS!AH73</f>
        <v/>
      </c>
      <c r="G62" s="6"/>
      <c r="H62" s="6" t="str">
        <f>IF($C62&lt;&gt;"",PPSS!E73,"")</f>
        <v/>
      </c>
      <c r="I62" s="6" t="str">
        <f>IF($C62&lt;&gt;"",PPSS!F73,"")</f>
        <v/>
      </c>
      <c r="J62" s="6" t="str">
        <f>IF($C62&lt;&gt;"",PPSS!G73,"")</f>
        <v/>
      </c>
      <c r="K62" s="6" t="str">
        <f t="shared" si="0"/>
        <v/>
      </c>
      <c r="L62" s="6"/>
      <c r="M62" s="6" t="str">
        <f>IF($C62&lt;&gt;"",PPSS!H73,"")</f>
        <v/>
      </c>
      <c r="N62" s="6" t="str">
        <f>IF($C62&lt;&gt;"",PPSS!I73,"")</f>
        <v/>
      </c>
      <c r="O62" s="6" t="str">
        <f>IF($C62&lt;&gt;"",PPSS!J73,"")</f>
        <v/>
      </c>
      <c r="P62" s="6" t="str">
        <f t="shared" si="1"/>
        <v/>
      </c>
      <c r="Q62" s="6" t="str">
        <f t="shared" si="2"/>
        <v/>
      </c>
    </row>
    <row r="63" spans="1:17" x14ac:dyDescent="0.25">
      <c r="A63" s="77" t="str">
        <f>IF($C63&lt;&gt;"",Imputaciones!$R$1,"")</f>
        <v/>
      </c>
      <c r="B63" t="str">
        <f>PPSS!D74</f>
        <v/>
      </c>
      <c r="C63" t="str">
        <f>IF(PPSS!A74=0,"",PPSS!A74)</f>
        <v/>
      </c>
      <c r="D63" t="str">
        <f>IF(PPSS!AG74=0,"",PPSS!AG74)</f>
        <v/>
      </c>
      <c r="E63" t="str">
        <f>PPSS!B74</f>
        <v/>
      </c>
      <c r="F63" t="str">
        <f>PPSS!AH74</f>
        <v/>
      </c>
      <c r="G63" s="6"/>
      <c r="H63" s="6" t="str">
        <f>IF($C63&lt;&gt;"",PPSS!E74,"")</f>
        <v/>
      </c>
      <c r="I63" s="6" t="str">
        <f>IF($C63&lt;&gt;"",PPSS!F74,"")</f>
        <v/>
      </c>
      <c r="J63" s="6" t="str">
        <f>IF($C63&lt;&gt;"",PPSS!G74,"")</f>
        <v/>
      </c>
      <c r="K63" s="6" t="str">
        <f t="shared" si="0"/>
        <v/>
      </c>
      <c r="L63" s="6"/>
      <c r="M63" s="6" t="str">
        <f>IF($C63&lt;&gt;"",PPSS!H74,"")</f>
        <v/>
      </c>
      <c r="N63" s="6" t="str">
        <f>IF($C63&lt;&gt;"",PPSS!I74,"")</f>
        <v/>
      </c>
      <c r="O63" s="6" t="str">
        <f>IF($C63&lt;&gt;"",PPSS!J74,"")</f>
        <v/>
      </c>
      <c r="P63" s="6" t="str">
        <f t="shared" si="1"/>
        <v/>
      </c>
      <c r="Q63" s="6" t="str">
        <f t="shared" si="2"/>
        <v/>
      </c>
    </row>
    <row r="64" spans="1:17" x14ac:dyDescent="0.25">
      <c r="A64" s="77" t="str">
        <f>IF($C64&lt;&gt;"",Imputaciones!$R$1,"")</f>
        <v/>
      </c>
      <c r="B64" t="str">
        <f>PPSS!D75</f>
        <v/>
      </c>
      <c r="C64" t="str">
        <f>IF(PPSS!A75=0,"",PPSS!A75)</f>
        <v/>
      </c>
      <c r="D64" t="str">
        <f>IF(PPSS!AG75=0,"",PPSS!AG75)</f>
        <v/>
      </c>
      <c r="E64" t="str">
        <f>PPSS!B75</f>
        <v/>
      </c>
      <c r="F64" t="str">
        <f>PPSS!AH75</f>
        <v/>
      </c>
      <c r="G64" s="6"/>
      <c r="H64" s="6" t="str">
        <f>IF($C64&lt;&gt;"",PPSS!E75,"")</f>
        <v/>
      </c>
      <c r="I64" s="6" t="str">
        <f>IF($C64&lt;&gt;"",PPSS!F75,"")</f>
        <v/>
      </c>
      <c r="J64" s="6" t="str">
        <f>IF($C64&lt;&gt;"",PPSS!G75,"")</f>
        <v/>
      </c>
      <c r="K64" s="6" t="str">
        <f t="shared" si="0"/>
        <v/>
      </c>
      <c r="L64" s="6"/>
      <c r="M64" s="6" t="str">
        <f>IF($C64&lt;&gt;"",PPSS!H75,"")</f>
        <v/>
      </c>
      <c r="N64" s="6" t="str">
        <f>IF($C64&lt;&gt;"",PPSS!I75,"")</f>
        <v/>
      </c>
      <c r="O64" s="6" t="str">
        <f>IF($C64&lt;&gt;"",PPSS!J75,"")</f>
        <v/>
      </c>
      <c r="P64" s="6" t="str">
        <f t="shared" si="1"/>
        <v/>
      </c>
      <c r="Q64" s="6" t="str">
        <f t="shared" si="2"/>
        <v/>
      </c>
    </row>
    <row r="65" spans="1:17" x14ac:dyDescent="0.25">
      <c r="A65" s="77" t="str">
        <f>IF($C65&lt;&gt;"",Imputaciones!$R$1,"")</f>
        <v/>
      </c>
      <c r="B65" t="str">
        <f>PPSS!D76</f>
        <v/>
      </c>
      <c r="C65" t="str">
        <f>IF(PPSS!A76=0,"",PPSS!A76)</f>
        <v/>
      </c>
      <c r="D65" t="str">
        <f>IF(PPSS!AG76=0,"",PPSS!AG76)</f>
        <v/>
      </c>
      <c r="E65" t="str">
        <f>PPSS!B76</f>
        <v/>
      </c>
      <c r="F65" t="str">
        <f>PPSS!AH76</f>
        <v/>
      </c>
      <c r="G65" s="6"/>
      <c r="H65" s="6" t="str">
        <f>IF($C65&lt;&gt;"",PPSS!E76,"")</f>
        <v/>
      </c>
      <c r="I65" s="6" t="str">
        <f>IF($C65&lt;&gt;"",PPSS!F76,"")</f>
        <v/>
      </c>
      <c r="J65" s="6" t="str">
        <f>IF($C65&lt;&gt;"",PPSS!G76,"")</f>
        <v/>
      </c>
      <c r="K65" s="6" t="str">
        <f t="shared" si="0"/>
        <v/>
      </c>
      <c r="L65" s="6"/>
      <c r="M65" s="6" t="str">
        <f>IF($C65&lt;&gt;"",PPSS!H76,"")</f>
        <v/>
      </c>
      <c r="N65" s="6" t="str">
        <f>IF($C65&lt;&gt;"",PPSS!I76,"")</f>
        <v/>
      </c>
      <c r="O65" s="6" t="str">
        <f>IF($C65&lt;&gt;"",PPSS!J76,"")</f>
        <v/>
      </c>
      <c r="P65" s="6" t="str">
        <f t="shared" si="1"/>
        <v/>
      </c>
      <c r="Q65" s="6" t="str">
        <f t="shared" si="2"/>
        <v/>
      </c>
    </row>
    <row r="66" spans="1:17" x14ac:dyDescent="0.25">
      <c r="A66" s="77" t="str">
        <f>IF($C66&lt;&gt;"",Imputaciones!$R$1,"")</f>
        <v/>
      </c>
      <c r="B66" t="str">
        <f>PPSS!D77</f>
        <v/>
      </c>
      <c r="C66" t="str">
        <f>IF(PPSS!A77=0,"",PPSS!A77)</f>
        <v/>
      </c>
      <c r="D66" t="str">
        <f>IF(PPSS!AG77=0,"",PPSS!AG77)</f>
        <v/>
      </c>
      <c r="E66" t="str">
        <f>PPSS!B77</f>
        <v/>
      </c>
      <c r="F66" t="str">
        <f>PPSS!AH77</f>
        <v/>
      </c>
      <c r="G66" s="6"/>
      <c r="H66" s="6" t="str">
        <f>IF($C66&lt;&gt;"",PPSS!E77,"")</f>
        <v/>
      </c>
      <c r="I66" s="6" t="str">
        <f>IF($C66&lt;&gt;"",PPSS!F77,"")</f>
        <v/>
      </c>
      <c r="J66" s="6" t="str">
        <f>IF($C66&lt;&gt;"",PPSS!G77,"")</f>
        <v/>
      </c>
      <c r="K66" s="6" t="str">
        <f t="shared" si="0"/>
        <v/>
      </c>
      <c r="L66" s="6"/>
      <c r="M66" s="6" t="str">
        <f>IF($C66&lt;&gt;"",PPSS!H77,"")</f>
        <v/>
      </c>
      <c r="N66" s="6" t="str">
        <f>IF($C66&lt;&gt;"",PPSS!I77,"")</f>
        <v/>
      </c>
      <c r="O66" s="6" t="str">
        <f>IF($C66&lt;&gt;"",PPSS!J77,"")</f>
        <v/>
      </c>
      <c r="P66" s="6" t="str">
        <f t="shared" si="1"/>
        <v/>
      </c>
      <c r="Q66" s="6" t="str">
        <f t="shared" si="2"/>
        <v/>
      </c>
    </row>
    <row r="67" spans="1:17" x14ac:dyDescent="0.25">
      <c r="A67" s="77" t="str">
        <f>IF($C67&lt;&gt;"",Imputaciones!$R$1,"")</f>
        <v/>
      </c>
      <c r="B67" t="str">
        <f>PPSS!D78</f>
        <v/>
      </c>
      <c r="C67" t="str">
        <f>IF(PPSS!A78=0,"",PPSS!A78)</f>
        <v/>
      </c>
      <c r="D67" t="str">
        <f>IF(PPSS!AG78=0,"",PPSS!AG78)</f>
        <v/>
      </c>
      <c r="E67" t="str">
        <f>PPSS!B78</f>
        <v/>
      </c>
      <c r="F67" t="str">
        <f>PPSS!AH78</f>
        <v/>
      </c>
      <c r="G67" s="6"/>
      <c r="H67" s="6" t="str">
        <f>IF($C67&lt;&gt;"",PPSS!E78,"")</f>
        <v/>
      </c>
      <c r="I67" s="6" t="str">
        <f>IF($C67&lt;&gt;"",PPSS!F78,"")</f>
        <v/>
      </c>
      <c r="J67" s="6" t="str">
        <f>IF($C67&lt;&gt;"",PPSS!G78,"")</f>
        <v/>
      </c>
      <c r="K67" s="6" t="str">
        <f t="shared" si="0"/>
        <v/>
      </c>
      <c r="L67" s="6"/>
      <c r="M67" s="6" t="str">
        <f>IF($C67&lt;&gt;"",PPSS!H78,"")</f>
        <v/>
      </c>
      <c r="N67" s="6" t="str">
        <f>IF($C67&lt;&gt;"",PPSS!I78,"")</f>
        <v/>
      </c>
      <c r="O67" s="6" t="str">
        <f>IF($C67&lt;&gt;"",PPSS!J78,"")</f>
        <v/>
      </c>
      <c r="P67" s="6" t="str">
        <f t="shared" si="1"/>
        <v/>
      </c>
      <c r="Q67" s="6" t="str">
        <f t="shared" si="2"/>
        <v/>
      </c>
    </row>
    <row r="68" spans="1:17" x14ac:dyDescent="0.25">
      <c r="A68" s="77" t="str">
        <f>IF($C68&lt;&gt;"",Imputaciones!$R$1,"")</f>
        <v/>
      </c>
      <c r="B68" t="str">
        <f>PPSS!D79</f>
        <v/>
      </c>
      <c r="C68" t="str">
        <f>IF(PPSS!A79=0,"",PPSS!A79)</f>
        <v/>
      </c>
      <c r="D68" t="str">
        <f>IF(PPSS!AG79=0,"",PPSS!AG79)</f>
        <v/>
      </c>
      <c r="E68" t="str">
        <f>PPSS!B79</f>
        <v/>
      </c>
      <c r="F68" t="str">
        <f>PPSS!AH79</f>
        <v/>
      </c>
      <c r="G68" s="6"/>
      <c r="H68" s="6" t="str">
        <f>IF($C68&lt;&gt;"",PPSS!E79,"")</f>
        <v/>
      </c>
      <c r="I68" s="6" t="str">
        <f>IF($C68&lt;&gt;"",PPSS!F79,"")</f>
        <v/>
      </c>
      <c r="J68" s="6" t="str">
        <f>IF($C68&lt;&gt;"",PPSS!G79,"")</f>
        <v/>
      </c>
      <c r="K68" s="6" t="str">
        <f t="shared" si="0"/>
        <v/>
      </c>
      <c r="L68" s="6"/>
      <c r="M68" s="6" t="str">
        <f>IF($C68&lt;&gt;"",PPSS!H79,"")</f>
        <v/>
      </c>
      <c r="N68" s="6" t="str">
        <f>IF($C68&lt;&gt;"",PPSS!I79,"")</f>
        <v/>
      </c>
      <c r="O68" s="6" t="str">
        <f>IF($C68&lt;&gt;"",PPSS!J79,"")</f>
        <v/>
      </c>
      <c r="P68" s="6" t="str">
        <f t="shared" si="1"/>
        <v/>
      </c>
      <c r="Q68" s="6" t="str">
        <f t="shared" si="2"/>
        <v/>
      </c>
    </row>
    <row r="69" spans="1:17" x14ac:dyDescent="0.25">
      <c r="A69" s="77" t="str">
        <f>IF($C69&lt;&gt;"",Imputaciones!$R$1,"")</f>
        <v/>
      </c>
      <c r="B69" t="str">
        <f>PPSS!D80</f>
        <v/>
      </c>
      <c r="C69" t="str">
        <f>IF(PPSS!A80=0,"",PPSS!A80)</f>
        <v/>
      </c>
      <c r="D69" t="str">
        <f>IF(PPSS!AG80=0,"",PPSS!AG80)</f>
        <v/>
      </c>
      <c r="E69" t="str">
        <f>PPSS!B80</f>
        <v/>
      </c>
      <c r="F69" t="str">
        <f>PPSS!AH80</f>
        <v/>
      </c>
      <c r="G69" s="6"/>
      <c r="H69" s="6" t="str">
        <f>IF($C69&lt;&gt;"",PPSS!E80,"")</f>
        <v/>
      </c>
      <c r="I69" s="6" t="str">
        <f>IF($C69&lt;&gt;"",PPSS!F80,"")</f>
        <v/>
      </c>
      <c r="J69" s="6" t="str">
        <f>IF($C69&lt;&gt;"",PPSS!G80,"")</f>
        <v/>
      </c>
      <c r="K69" s="6" t="str">
        <f t="shared" ref="K69:K132" si="3">IF($C69&lt;&gt;"",SUM(G69:J69),"")</f>
        <v/>
      </c>
      <c r="L69" s="6"/>
      <c r="M69" s="6" t="str">
        <f>IF($C69&lt;&gt;"",PPSS!H80,"")</f>
        <v/>
      </c>
      <c r="N69" s="6" t="str">
        <f>IF($C69&lt;&gt;"",PPSS!I80,"")</f>
        <v/>
      </c>
      <c r="O69" s="6" t="str">
        <f>IF($C69&lt;&gt;"",PPSS!J80,"")</f>
        <v/>
      </c>
      <c r="P69" s="6" t="str">
        <f t="shared" ref="P69:P132" si="4">IF($C69&lt;&gt;"",SUM(M69:O69),"")</f>
        <v/>
      </c>
      <c r="Q69" s="6" t="str">
        <f t="shared" ref="Q69:Q132" si="5">IF($C69&lt;&gt;"",P69+K69,"")</f>
        <v/>
      </c>
    </row>
    <row r="70" spans="1:17" x14ac:dyDescent="0.25">
      <c r="A70" s="77" t="str">
        <f>IF($C70&lt;&gt;"",Imputaciones!$R$1,"")</f>
        <v/>
      </c>
      <c r="B70" t="str">
        <f>PPSS!D81</f>
        <v/>
      </c>
      <c r="C70" t="str">
        <f>IF(PPSS!A81=0,"",PPSS!A81)</f>
        <v/>
      </c>
      <c r="D70" t="str">
        <f>IF(PPSS!AG81=0,"",PPSS!AG81)</f>
        <v/>
      </c>
      <c r="E70" t="str">
        <f>PPSS!B81</f>
        <v/>
      </c>
      <c r="F70" t="str">
        <f>PPSS!AH81</f>
        <v/>
      </c>
      <c r="G70" s="6"/>
      <c r="H70" s="6" t="str">
        <f>IF($C70&lt;&gt;"",PPSS!E81,"")</f>
        <v/>
      </c>
      <c r="I70" s="6" t="str">
        <f>IF($C70&lt;&gt;"",PPSS!F81,"")</f>
        <v/>
      </c>
      <c r="J70" s="6" t="str">
        <f>IF($C70&lt;&gt;"",PPSS!G81,"")</f>
        <v/>
      </c>
      <c r="K70" s="6" t="str">
        <f t="shared" si="3"/>
        <v/>
      </c>
      <c r="L70" s="6"/>
      <c r="M70" s="6" t="str">
        <f>IF($C70&lt;&gt;"",PPSS!H81,"")</f>
        <v/>
      </c>
      <c r="N70" s="6" t="str">
        <f>IF($C70&lt;&gt;"",PPSS!I81,"")</f>
        <v/>
      </c>
      <c r="O70" s="6" t="str">
        <f>IF($C70&lt;&gt;"",PPSS!J81,"")</f>
        <v/>
      </c>
      <c r="P70" s="6" t="str">
        <f t="shared" si="4"/>
        <v/>
      </c>
      <c r="Q70" s="6" t="str">
        <f t="shared" si="5"/>
        <v/>
      </c>
    </row>
    <row r="71" spans="1:17" x14ac:dyDescent="0.25">
      <c r="A71" s="77" t="str">
        <f>IF($C71&lt;&gt;"",Imputaciones!$R$1,"")</f>
        <v/>
      </c>
      <c r="B71" t="str">
        <f>PPSS!D82</f>
        <v/>
      </c>
      <c r="C71" t="str">
        <f>IF(PPSS!A82=0,"",PPSS!A82)</f>
        <v/>
      </c>
      <c r="D71" t="str">
        <f>IF(PPSS!AG82=0,"",PPSS!AG82)</f>
        <v/>
      </c>
      <c r="E71" t="str">
        <f>PPSS!B82</f>
        <v/>
      </c>
      <c r="F71" t="str">
        <f>PPSS!AH82</f>
        <v/>
      </c>
      <c r="G71" s="6"/>
      <c r="H71" s="6" t="str">
        <f>IF($C71&lt;&gt;"",PPSS!E82,"")</f>
        <v/>
      </c>
      <c r="I71" s="6" t="str">
        <f>IF($C71&lt;&gt;"",PPSS!F82,"")</f>
        <v/>
      </c>
      <c r="J71" s="6" t="str">
        <f>IF($C71&lt;&gt;"",PPSS!G82,"")</f>
        <v/>
      </c>
      <c r="K71" s="6" t="str">
        <f t="shared" si="3"/>
        <v/>
      </c>
      <c r="L71" s="6"/>
      <c r="M71" s="6" t="str">
        <f>IF($C71&lt;&gt;"",PPSS!H82,"")</f>
        <v/>
      </c>
      <c r="N71" s="6" t="str">
        <f>IF($C71&lt;&gt;"",PPSS!I82,"")</f>
        <v/>
      </c>
      <c r="O71" s="6" t="str">
        <f>IF($C71&lt;&gt;"",PPSS!J82,"")</f>
        <v/>
      </c>
      <c r="P71" s="6" t="str">
        <f t="shared" si="4"/>
        <v/>
      </c>
      <c r="Q71" s="6" t="str">
        <f t="shared" si="5"/>
        <v/>
      </c>
    </row>
    <row r="72" spans="1:17" x14ac:dyDescent="0.25">
      <c r="A72" s="77" t="str">
        <f>IF($C72&lt;&gt;"",Imputaciones!$R$1,"")</f>
        <v/>
      </c>
      <c r="B72" t="str">
        <f>PPSS!D83</f>
        <v/>
      </c>
      <c r="C72" t="str">
        <f>IF(PPSS!A83=0,"",PPSS!A83)</f>
        <v/>
      </c>
      <c r="D72" t="str">
        <f>IF(PPSS!AG83=0,"",PPSS!AG83)</f>
        <v/>
      </c>
      <c r="E72" t="str">
        <f>PPSS!B83</f>
        <v/>
      </c>
      <c r="F72" t="str">
        <f>PPSS!AH83</f>
        <v/>
      </c>
      <c r="G72" s="6"/>
      <c r="H72" s="6" t="str">
        <f>IF($C72&lt;&gt;"",PPSS!E83,"")</f>
        <v/>
      </c>
      <c r="I72" s="6" t="str">
        <f>IF($C72&lt;&gt;"",PPSS!F83,"")</f>
        <v/>
      </c>
      <c r="J72" s="6" t="str">
        <f>IF($C72&lt;&gt;"",PPSS!G83,"")</f>
        <v/>
      </c>
      <c r="K72" s="6" t="str">
        <f t="shared" si="3"/>
        <v/>
      </c>
      <c r="L72" s="6"/>
      <c r="M72" s="6" t="str">
        <f>IF($C72&lt;&gt;"",PPSS!H83,"")</f>
        <v/>
      </c>
      <c r="N72" s="6" t="str">
        <f>IF($C72&lt;&gt;"",PPSS!I83,"")</f>
        <v/>
      </c>
      <c r="O72" s="6" t="str">
        <f>IF($C72&lt;&gt;"",PPSS!J83,"")</f>
        <v/>
      </c>
      <c r="P72" s="6" t="str">
        <f t="shared" si="4"/>
        <v/>
      </c>
      <c r="Q72" s="6" t="str">
        <f t="shared" si="5"/>
        <v/>
      </c>
    </row>
    <row r="73" spans="1:17" x14ac:dyDescent="0.25">
      <c r="A73" s="77" t="str">
        <f>IF($C73&lt;&gt;"",Imputaciones!$R$1,"")</f>
        <v/>
      </c>
      <c r="B73" t="str">
        <f>PPSS!D84</f>
        <v/>
      </c>
      <c r="C73" t="str">
        <f>IF(PPSS!A84=0,"",PPSS!A84)</f>
        <v/>
      </c>
      <c r="D73" t="str">
        <f>IF(PPSS!AG84=0,"",PPSS!AG84)</f>
        <v/>
      </c>
      <c r="E73" t="str">
        <f>PPSS!B84</f>
        <v/>
      </c>
      <c r="F73" t="str">
        <f>PPSS!AH84</f>
        <v/>
      </c>
      <c r="G73" s="6"/>
      <c r="H73" s="6" t="str">
        <f>IF($C73&lt;&gt;"",PPSS!E84,"")</f>
        <v/>
      </c>
      <c r="I73" s="6" t="str">
        <f>IF($C73&lt;&gt;"",PPSS!F84,"")</f>
        <v/>
      </c>
      <c r="J73" s="6" t="str">
        <f>IF($C73&lt;&gt;"",PPSS!G84,"")</f>
        <v/>
      </c>
      <c r="K73" s="6" t="str">
        <f t="shared" si="3"/>
        <v/>
      </c>
      <c r="L73" s="6"/>
      <c r="M73" s="6" t="str">
        <f>IF($C73&lt;&gt;"",PPSS!H84,"")</f>
        <v/>
      </c>
      <c r="N73" s="6" t="str">
        <f>IF($C73&lt;&gt;"",PPSS!I84,"")</f>
        <v/>
      </c>
      <c r="O73" s="6" t="str">
        <f>IF($C73&lt;&gt;"",PPSS!J84,"")</f>
        <v/>
      </c>
      <c r="P73" s="6" t="str">
        <f t="shared" si="4"/>
        <v/>
      </c>
      <c r="Q73" s="6" t="str">
        <f t="shared" si="5"/>
        <v/>
      </c>
    </row>
    <row r="74" spans="1:17" x14ac:dyDescent="0.25">
      <c r="A74" s="77" t="str">
        <f>IF($C74&lt;&gt;"",Imputaciones!$R$1,"")</f>
        <v/>
      </c>
      <c r="B74" t="str">
        <f>PPSS!D85</f>
        <v/>
      </c>
      <c r="C74" t="str">
        <f>IF(PPSS!A85=0,"",PPSS!A85)</f>
        <v/>
      </c>
      <c r="D74" t="str">
        <f>IF(PPSS!AG85=0,"",PPSS!AG85)</f>
        <v/>
      </c>
      <c r="E74" t="str">
        <f>PPSS!B85</f>
        <v/>
      </c>
      <c r="F74" t="str">
        <f>PPSS!AH85</f>
        <v/>
      </c>
      <c r="G74" s="6"/>
      <c r="H74" s="6" t="str">
        <f>IF($C74&lt;&gt;"",PPSS!E85,"")</f>
        <v/>
      </c>
      <c r="I74" s="6" t="str">
        <f>IF($C74&lt;&gt;"",PPSS!F85,"")</f>
        <v/>
      </c>
      <c r="J74" s="6" t="str">
        <f>IF($C74&lt;&gt;"",PPSS!G85,"")</f>
        <v/>
      </c>
      <c r="K74" s="6" t="str">
        <f t="shared" si="3"/>
        <v/>
      </c>
      <c r="L74" s="6"/>
      <c r="M74" s="6" t="str">
        <f>IF($C74&lt;&gt;"",PPSS!H85,"")</f>
        <v/>
      </c>
      <c r="N74" s="6" t="str">
        <f>IF($C74&lt;&gt;"",PPSS!I85,"")</f>
        <v/>
      </c>
      <c r="O74" s="6" t="str">
        <f>IF($C74&lt;&gt;"",PPSS!J85,"")</f>
        <v/>
      </c>
      <c r="P74" s="6" t="str">
        <f t="shared" si="4"/>
        <v/>
      </c>
      <c r="Q74" s="6" t="str">
        <f t="shared" si="5"/>
        <v/>
      </c>
    </row>
    <row r="75" spans="1:17" x14ac:dyDescent="0.25">
      <c r="A75" s="77" t="str">
        <f>IF($C75&lt;&gt;"",Imputaciones!$R$1,"")</f>
        <v/>
      </c>
      <c r="B75" t="str">
        <f>PPSS!D86</f>
        <v/>
      </c>
      <c r="C75" t="str">
        <f>IF(PPSS!A86=0,"",PPSS!A86)</f>
        <v/>
      </c>
      <c r="D75" t="str">
        <f>IF(PPSS!AG86=0,"",PPSS!AG86)</f>
        <v/>
      </c>
      <c r="E75" t="str">
        <f>PPSS!B86</f>
        <v/>
      </c>
      <c r="F75" t="str">
        <f>PPSS!AH86</f>
        <v/>
      </c>
      <c r="G75" s="6"/>
      <c r="H75" s="6" t="str">
        <f>IF($C75&lt;&gt;"",PPSS!E86,"")</f>
        <v/>
      </c>
      <c r="I75" s="6" t="str">
        <f>IF($C75&lt;&gt;"",PPSS!F86,"")</f>
        <v/>
      </c>
      <c r="J75" s="6" t="str">
        <f>IF($C75&lt;&gt;"",PPSS!G86,"")</f>
        <v/>
      </c>
      <c r="K75" s="6" t="str">
        <f t="shared" si="3"/>
        <v/>
      </c>
      <c r="L75" s="6"/>
      <c r="M75" s="6" t="str">
        <f>IF($C75&lt;&gt;"",PPSS!H86,"")</f>
        <v/>
      </c>
      <c r="N75" s="6" t="str">
        <f>IF($C75&lt;&gt;"",PPSS!I86,"")</f>
        <v/>
      </c>
      <c r="O75" s="6" t="str">
        <f>IF($C75&lt;&gt;"",PPSS!J86,"")</f>
        <v/>
      </c>
      <c r="P75" s="6" t="str">
        <f t="shared" si="4"/>
        <v/>
      </c>
      <c r="Q75" s="6" t="str">
        <f t="shared" si="5"/>
        <v/>
      </c>
    </row>
    <row r="76" spans="1:17" x14ac:dyDescent="0.25">
      <c r="A76" s="77" t="str">
        <f>IF($C76&lt;&gt;"",Imputaciones!$R$1,"")</f>
        <v/>
      </c>
      <c r="B76" t="str">
        <f>PPSS!D87</f>
        <v/>
      </c>
      <c r="C76" t="str">
        <f>IF(PPSS!A87=0,"",PPSS!A87)</f>
        <v/>
      </c>
      <c r="D76" t="str">
        <f>IF(PPSS!AG87=0,"",PPSS!AG87)</f>
        <v/>
      </c>
      <c r="E76" t="str">
        <f>PPSS!B87</f>
        <v/>
      </c>
      <c r="F76" t="str">
        <f>PPSS!AH87</f>
        <v/>
      </c>
      <c r="G76" s="6"/>
      <c r="H76" s="6" t="str">
        <f>IF($C76&lt;&gt;"",PPSS!E87,"")</f>
        <v/>
      </c>
      <c r="I76" s="6" t="str">
        <f>IF($C76&lt;&gt;"",PPSS!F87,"")</f>
        <v/>
      </c>
      <c r="J76" s="6" t="str">
        <f>IF($C76&lt;&gt;"",PPSS!G87,"")</f>
        <v/>
      </c>
      <c r="K76" s="6" t="str">
        <f t="shared" si="3"/>
        <v/>
      </c>
      <c r="L76" s="6"/>
      <c r="M76" s="6" t="str">
        <f>IF($C76&lt;&gt;"",PPSS!H87,"")</f>
        <v/>
      </c>
      <c r="N76" s="6" t="str">
        <f>IF($C76&lt;&gt;"",PPSS!I87,"")</f>
        <v/>
      </c>
      <c r="O76" s="6" t="str">
        <f>IF($C76&lt;&gt;"",PPSS!J87,"")</f>
        <v/>
      </c>
      <c r="P76" s="6" t="str">
        <f t="shared" si="4"/>
        <v/>
      </c>
      <c r="Q76" s="6" t="str">
        <f t="shared" si="5"/>
        <v/>
      </c>
    </row>
    <row r="77" spans="1:17" x14ac:dyDescent="0.25">
      <c r="A77" s="77" t="str">
        <f>IF($C77&lt;&gt;"",Imputaciones!$R$1,"")</f>
        <v/>
      </c>
      <c r="B77" t="str">
        <f>PPSS!D88</f>
        <v/>
      </c>
      <c r="C77" t="str">
        <f>IF(PPSS!A88=0,"",PPSS!A88)</f>
        <v/>
      </c>
      <c r="D77" t="str">
        <f>IF(PPSS!AG88=0,"",PPSS!AG88)</f>
        <v/>
      </c>
      <c r="E77" t="str">
        <f>PPSS!B88</f>
        <v/>
      </c>
      <c r="F77" t="str">
        <f>PPSS!AH88</f>
        <v/>
      </c>
      <c r="G77" s="6"/>
      <c r="H77" s="6" t="str">
        <f>IF($C77&lt;&gt;"",PPSS!E88,"")</f>
        <v/>
      </c>
      <c r="I77" s="6" t="str">
        <f>IF($C77&lt;&gt;"",PPSS!F88,"")</f>
        <v/>
      </c>
      <c r="J77" s="6" t="str">
        <f>IF($C77&lt;&gt;"",PPSS!G88,"")</f>
        <v/>
      </c>
      <c r="K77" s="6" t="str">
        <f t="shared" si="3"/>
        <v/>
      </c>
      <c r="L77" s="6"/>
      <c r="M77" s="6" t="str">
        <f>IF($C77&lt;&gt;"",PPSS!H88,"")</f>
        <v/>
      </c>
      <c r="N77" s="6" t="str">
        <f>IF($C77&lt;&gt;"",PPSS!I88,"")</f>
        <v/>
      </c>
      <c r="O77" s="6" t="str">
        <f>IF($C77&lt;&gt;"",PPSS!J88,"")</f>
        <v/>
      </c>
      <c r="P77" s="6" t="str">
        <f t="shared" si="4"/>
        <v/>
      </c>
      <c r="Q77" s="6" t="str">
        <f t="shared" si="5"/>
        <v/>
      </c>
    </row>
    <row r="78" spans="1:17" x14ac:dyDescent="0.25">
      <c r="A78" s="77" t="str">
        <f>IF($C78&lt;&gt;"",Imputaciones!$R$1,"")</f>
        <v/>
      </c>
      <c r="B78" t="str">
        <f>PPSS!D89</f>
        <v/>
      </c>
      <c r="C78" t="str">
        <f>IF(PPSS!A89=0,"",PPSS!A89)</f>
        <v/>
      </c>
      <c r="D78" t="str">
        <f>IF(PPSS!AG89=0,"",PPSS!AG89)</f>
        <v/>
      </c>
      <c r="E78" t="str">
        <f>PPSS!B89</f>
        <v/>
      </c>
      <c r="F78" t="str">
        <f>PPSS!AH89</f>
        <v/>
      </c>
      <c r="G78" s="6"/>
      <c r="H78" s="6" t="str">
        <f>IF($C78&lt;&gt;"",PPSS!E89,"")</f>
        <v/>
      </c>
      <c r="I78" s="6" t="str">
        <f>IF($C78&lt;&gt;"",PPSS!F89,"")</f>
        <v/>
      </c>
      <c r="J78" s="6" t="str">
        <f>IF($C78&lt;&gt;"",PPSS!G89,"")</f>
        <v/>
      </c>
      <c r="K78" s="6" t="str">
        <f t="shared" si="3"/>
        <v/>
      </c>
      <c r="L78" s="6"/>
      <c r="M78" s="6" t="str">
        <f>IF($C78&lt;&gt;"",PPSS!H89,"")</f>
        <v/>
      </c>
      <c r="N78" s="6" t="str">
        <f>IF($C78&lt;&gt;"",PPSS!I89,"")</f>
        <v/>
      </c>
      <c r="O78" s="6" t="str">
        <f>IF($C78&lt;&gt;"",PPSS!J89,"")</f>
        <v/>
      </c>
      <c r="P78" s="6" t="str">
        <f t="shared" si="4"/>
        <v/>
      </c>
      <c r="Q78" s="6" t="str">
        <f t="shared" si="5"/>
        <v/>
      </c>
    </row>
    <row r="79" spans="1:17" x14ac:dyDescent="0.25">
      <c r="A79" s="77" t="str">
        <f>IF($C79&lt;&gt;"",Imputaciones!$R$1,"")</f>
        <v/>
      </c>
      <c r="B79" t="str">
        <f>PPSS!D90</f>
        <v/>
      </c>
      <c r="C79" t="str">
        <f>IF(PPSS!A90=0,"",PPSS!A90)</f>
        <v/>
      </c>
      <c r="D79" t="str">
        <f>IF(PPSS!AG90=0,"",PPSS!AG90)</f>
        <v/>
      </c>
      <c r="E79" t="str">
        <f>PPSS!B90</f>
        <v/>
      </c>
      <c r="F79" t="str">
        <f>PPSS!AH90</f>
        <v/>
      </c>
      <c r="G79" s="6"/>
      <c r="H79" s="6" t="str">
        <f>IF($C79&lt;&gt;"",PPSS!E90,"")</f>
        <v/>
      </c>
      <c r="I79" s="6" t="str">
        <f>IF($C79&lt;&gt;"",PPSS!F90,"")</f>
        <v/>
      </c>
      <c r="J79" s="6" t="str">
        <f>IF($C79&lt;&gt;"",PPSS!G90,"")</f>
        <v/>
      </c>
      <c r="K79" s="6" t="str">
        <f t="shared" si="3"/>
        <v/>
      </c>
      <c r="L79" s="6"/>
      <c r="M79" s="6" t="str">
        <f>IF($C79&lt;&gt;"",PPSS!H90,"")</f>
        <v/>
      </c>
      <c r="N79" s="6" t="str">
        <f>IF($C79&lt;&gt;"",PPSS!I90,"")</f>
        <v/>
      </c>
      <c r="O79" s="6" t="str">
        <f>IF($C79&lt;&gt;"",PPSS!J90,"")</f>
        <v/>
      </c>
      <c r="P79" s="6" t="str">
        <f t="shared" si="4"/>
        <v/>
      </c>
      <c r="Q79" s="6" t="str">
        <f t="shared" si="5"/>
        <v/>
      </c>
    </row>
    <row r="80" spans="1:17" x14ac:dyDescent="0.25">
      <c r="A80" s="77" t="str">
        <f>IF($C80&lt;&gt;"",Imputaciones!$R$1,"")</f>
        <v/>
      </c>
      <c r="B80" t="str">
        <f>PPSS!D91</f>
        <v/>
      </c>
      <c r="C80" t="str">
        <f>IF(PPSS!A91=0,"",PPSS!A91)</f>
        <v/>
      </c>
      <c r="D80" t="str">
        <f>IF(PPSS!AG91=0,"",PPSS!AG91)</f>
        <v/>
      </c>
      <c r="E80" t="str">
        <f>PPSS!B91</f>
        <v/>
      </c>
      <c r="F80" t="str">
        <f>PPSS!AH91</f>
        <v/>
      </c>
      <c r="G80" s="6"/>
      <c r="H80" s="6" t="str">
        <f>IF($C80&lt;&gt;"",PPSS!E91,"")</f>
        <v/>
      </c>
      <c r="I80" s="6" t="str">
        <f>IF($C80&lt;&gt;"",PPSS!F91,"")</f>
        <v/>
      </c>
      <c r="J80" s="6" t="str">
        <f>IF($C80&lt;&gt;"",PPSS!G91,"")</f>
        <v/>
      </c>
      <c r="K80" s="6" t="str">
        <f t="shared" si="3"/>
        <v/>
      </c>
      <c r="L80" s="6"/>
      <c r="M80" s="6" t="str">
        <f>IF($C80&lt;&gt;"",PPSS!H91,"")</f>
        <v/>
      </c>
      <c r="N80" s="6" t="str">
        <f>IF($C80&lt;&gt;"",PPSS!I91,"")</f>
        <v/>
      </c>
      <c r="O80" s="6" t="str">
        <f>IF($C80&lt;&gt;"",PPSS!J91,"")</f>
        <v/>
      </c>
      <c r="P80" s="6" t="str">
        <f t="shared" si="4"/>
        <v/>
      </c>
      <c r="Q80" s="6" t="str">
        <f t="shared" si="5"/>
        <v/>
      </c>
    </row>
    <row r="81" spans="1:17" x14ac:dyDescent="0.25">
      <c r="A81" s="77" t="str">
        <f>IF($C81&lt;&gt;"",Imputaciones!$R$1,"")</f>
        <v/>
      </c>
      <c r="B81" t="str">
        <f>PPSS!D92</f>
        <v/>
      </c>
      <c r="C81" t="str">
        <f>IF(PPSS!A92=0,"",PPSS!A92)</f>
        <v/>
      </c>
      <c r="D81" t="str">
        <f>IF(PPSS!AG92=0,"",PPSS!AG92)</f>
        <v/>
      </c>
      <c r="E81" t="str">
        <f>PPSS!B92</f>
        <v/>
      </c>
      <c r="F81" t="str">
        <f>PPSS!AH92</f>
        <v/>
      </c>
      <c r="G81" s="6"/>
      <c r="H81" s="6" t="str">
        <f>IF($C81&lt;&gt;"",PPSS!E92,"")</f>
        <v/>
      </c>
      <c r="I81" s="6" t="str">
        <f>IF($C81&lt;&gt;"",PPSS!F92,"")</f>
        <v/>
      </c>
      <c r="J81" s="6" t="str">
        <f>IF($C81&lt;&gt;"",PPSS!G92,"")</f>
        <v/>
      </c>
      <c r="K81" s="6" t="str">
        <f t="shared" si="3"/>
        <v/>
      </c>
      <c r="L81" s="6"/>
      <c r="M81" s="6" t="str">
        <f>IF($C81&lt;&gt;"",PPSS!H92,"")</f>
        <v/>
      </c>
      <c r="N81" s="6" t="str">
        <f>IF($C81&lt;&gt;"",PPSS!I92,"")</f>
        <v/>
      </c>
      <c r="O81" s="6" t="str">
        <f>IF($C81&lt;&gt;"",PPSS!J92,"")</f>
        <v/>
      </c>
      <c r="P81" s="6" t="str">
        <f t="shared" si="4"/>
        <v/>
      </c>
      <c r="Q81" s="6" t="str">
        <f t="shared" si="5"/>
        <v/>
      </c>
    </row>
    <row r="82" spans="1:17" x14ac:dyDescent="0.25">
      <c r="A82" s="77" t="str">
        <f>IF($C82&lt;&gt;"",Imputaciones!$R$1,"")</f>
        <v/>
      </c>
      <c r="B82" t="str">
        <f>PPSS!D93</f>
        <v/>
      </c>
      <c r="C82" t="str">
        <f>IF(PPSS!A93=0,"",PPSS!A93)</f>
        <v/>
      </c>
      <c r="D82" t="str">
        <f>IF(PPSS!AG93=0,"",PPSS!AG93)</f>
        <v/>
      </c>
      <c r="E82" t="str">
        <f>PPSS!B93</f>
        <v/>
      </c>
      <c r="F82" t="str">
        <f>PPSS!AH93</f>
        <v/>
      </c>
      <c r="G82" s="6"/>
      <c r="H82" s="6" t="str">
        <f>IF($C82&lt;&gt;"",PPSS!E93,"")</f>
        <v/>
      </c>
      <c r="I82" s="6" t="str">
        <f>IF($C82&lt;&gt;"",PPSS!F93,"")</f>
        <v/>
      </c>
      <c r="J82" s="6" t="str">
        <f>IF($C82&lt;&gt;"",PPSS!G93,"")</f>
        <v/>
      </c>
      <c r="K82" s="6" t="str">
        <f t="shared" si="3"/>
        <v/>
      </c>
      <c r="L82" s="6"/>
      <c r="M82" s="6" t="str">
        <f>IF($C82&lt;&gt;"",PPSS!H93,"")</f>
        <v/>
      </c>
      <c r="N82" s="6" t="str">
        <f>IF($C82&lt;&gt;"",PPSS!I93,"")</f>
        <v/>
      </c>
      <c r="O82" s="6" t="str">
        <f>IF($C82&lt;&gt;"",PPSS!J93,"")</f>
        <v/>
      </c>
      <c r="P82" s="6" t="str">
        <f t="shared" si="4"/>
        <v/>
      </c>
      <c r="Q82" s="6" t="str">
        <f t="shared" si="5"/>
        <v/>
      </c>
    </row>
    <row r="83" spans="1:17" x14ac:dyDescent="0.25">
      <c r="A83" s="77" t="str">
        <f>IF($C83&lt;&gt;"",Imputaciones!$R$1,"")</f>
        <v/>
      </c>
      <c r="B83" t="str">
        <f>PPSS!D94</f>
        <v/>
      </c>
      <c r="C83" t="str">
        <f>IF(PPSS!A94=0,"",PPSS!A94)</f>
        <v/>
      </c>
      <c r="D83" t="str">
        <f>IF(PPSS!AG94=0,"",PPSS!AG94)</f>
        <v/>
      </c>
      <c r="E83" t="str">
        <f>PPSS!B94</f>
        <v/>
      </c>
      <c r="F83" t="str">
        <f>PPSS!AH94</f>
        <v/>
      </c>
      <c r="G83" s="6"/>
      <c r="H83" s="6" t="str">
        <f>IF($C83&lt;&gt;"",PPSS!E94,"")</f>
        <v/>
      </c>
      <c r="I83" s="6" t="str">
        <f>IF($C83&lt;&gt;"",PPSS!F94,"")</f>
        <v/>
      </c>
      <c r="J83" s="6" t="str">
        <f>IF($C83&lt;&gt;"",PPSS!G94,"")</f>
        <v/>
      </c>
      <c r="K83" s="6" t="str">
        <f t="shared" si="3"/>
        <v/>
      </c>
      <c r="L83" s="6"/>
      <c r="M83" s="6" t="str">
        <f>IF($C83&lt;&gt;"",PPSS!H94,"")</f>
        <v/>
      </c>
      <c r="N83" s="6" t="str">
        <f>IF($C83&lt;&gt;"",PPSS!I94,"")</f>
        <v/>
      </c>
      <c r="O83" s="6" t="str">
        <f>IF($C83&lt;&gt;"",PPSS!J94,"")</f>
        <v/>
      </c>
      <c r="P83" s="6" t="str">
        <f t="shared" si="4"/>
        <v/>
      </c>
      <c r="Q83" s="6" t="str">
        <f t="shared" si="5"/>
        <v/>
      </c>
    </row>
    <row r="84" spans="1:17" x14ac:dyDescent="0.25">
      <c r="A84" s="77" t="str">
        <f>IF($C84&lt;&gt;"",Imputaciones!$R$1,"")</f>
        <v/>
      </c>
      <c r="B84" t="str">
        <f>PPSS!D95</f>
        <v/>
      </c>
      <c r="C84" t="str">
        <f>IF(PPSS!A95=0,"",PPSS!A95)</f>
        <v/>
      </c>
      <c r="D84" t="str">
        <f>IF(PPSS!AG95=0,"",PPSS!AG95)</f>
        <v/>
      </c>
      <c r="E84" t="str">
        <f>PPSS!B95</f>
        <v/>
      </c>
      <c r="F84" t="str">
        <f>PPSS!AH95</f>
        <v/>
      </c>
      <c r="G84" s="6"/>
      <c r="H84" s="6" t="str">
        <f>IF($C84&lt;&gt;"",PPSS!E95,"")</f>
        <v/>
      </c>
      <c r="I84" s="6" t="str">
        <f>IF($C84&lt;&gt;"",PPSS!F95,"")</f>
        <v/>
      </c>
      <c r="J84" s="6" t="str">
        <f>IF($C84&lt;&gt;"",PPSS!G95,"")</f>
        <v/>
      </c>
      <c r="K84" s="6" t="str">
        <f t="shared" si="3"/>
        <v/>
      </c>
      <c r="L84" s="6"/>
      <c r="M84" s="6" t="str">
        <f>IF($C84&lt;&gt;"",PPSS!H95,"")</f>
        <v/>
      </c>
      <c r="N84" s="6" t="str">
        <f>IF($C84&lt;&gt;"",PPSS!I95,"")</f>
        <v/>
      </c>
      <c r="O84" s="6" t="str">
        <f>IF($C84&lt;&gt;"",PPSS!J95,"")</f>
        <v/>
      </c>
      <c r="P84" s="6" t="str">
        <f t="shared" si="4"/>
        <v/>
      </c>
      <c r="Q84" s="6" t="str">
        <f t="shared" si="5"/>
        <v/>
      </c>
    </row>
    <row r="85" spans="1:17" x14ac:dyDescent="0.25">
      <c r="A85" s="77" t="str">
        <f>IF($C85&lt;&gt;"",Imputaciones!$R$1,"")</f>
        <v/>
      </c>
      <c r="B85" t="str">
        <f>PPSS!D96</f>
        <v/>
      </c>
      <c r="C85" t="str">
        <f>IF(PPSS!A96=0,"",PPSS!A96)</f>
        <v/>
      </c>
      <c r="D85" t="str">
        <f>IF(PPSS!AG96=0,"",PPSS!AG96)</f>
        <v/>
      </c>
      <c r="E85" t="str">
        <f>PPSS!B96</f>
        <v/>
      </c>
      <c r="F85" t="str">
        <f>PPSS!AH96</f>
        <v/>
      </c>
      <c r="G85" s="6"/>
      <c r="H85" s="6" t="str">
        <f>IF($C85&lt;&gt;"",PPSS!E96,"")</f>
        <v/>
      </c>
      <c r="I85" s="6" t="str">
        <f>IF($C85&lt;&gt;"",PPSS!F96,"")</f>
        <v/>
      </c>
      <c r="J85" s="6" t="str">
        <f>IF($C85&lt;&gt;"",PPSS!G96,"")</f>
        <v/>
      </c>
      <c r="K85" s="6" t="str">
        <f t="shared" si="3"/>
        <v/>
      </c>
      <c r="L85" s="6"/>
      <c r="M85" s="6" t="str">
        <f>IF($C85&lt;&gt;"",PPSS!H96,"")</f>
        <v/>
      </c>
      <c r="N85" s="6" t="str">
        <f>IF($C85&lt;&gt;"",PPSS!I96,"")</f>
        <v/>
      </c>
      <c r="O85" s="6" t="str">
        <f>IF($C85&lt;&gt;"",PPSS!J96,"")</f>
        <v/>
      </c>
      <c r="P85" s="6" t="str">
        <f t="shared" si="4"/>
        <v/>
      </c>
      <c r="Q85" s="6" t="str">
        <f t="shared" si="5"/>
        <v/>
      </c>
    </row>
    <row r="86" spans="1:17" x14ac:dyDescent="0.25">
      <c r="A86" s="77" t="str">
        <f>IF($C86&lt;&gt;"",Imputaciones!$R$1,"")</f>
        <v/>
      </c>
      <c r="B86" t="str">
        <f>PPSS!D97</f>
        <v/>
      </c>
      <c r="C86" t="str">
        <f>IF(PPSS!A97=0,"",PPSS!A97)</f>
        <v/>
      </c>
      <c r="D86" t="str">
        <f>IF(PPSS!AG97=0,"",PPSS!AG97)</f>
        <v/>
      </c>
      <c r="E86" t="str">
        <f>PPSS!B97</f>
        <v/>
      </c>
      <c r="F86" t="str">
        <f>PPSS!AH97</f>
        <v/>
      </c>
      <c r="G86" s="6"/>
      <c r="H86" s="6" t="str">
        <f>IF($C86&lt;&gt;"",PPSS!E97,"")</f>
        <v/>
      </c>
      <c r="I86" s="6" t="str">
        <f>IF($C86&lt;&gt;"",PPSS!F97,"")</f>
        <v/>
      </c>
      <c r="J86" s="6" t="str">
        <f>IF($C86&lt;&gt;"",PPSS!G97,"")</f>
        <v/>
      </c>
      <c r="K86" s="6" t="str">
        <f t="shared" si="3"/>
        <v/>
      </c>
      <c r="L86" s="6"/>
      <c r="M86" s="6" t="str">
        <f>IF($C86&lt;&gt;"",PPSS!H97,"")</f>
        <v/>
      </c>
      <c r="N86" s="6" t="str">
        <f>IF($C86&lt;&gt;"",PPSS!I97,"")</f>
        <v/>
      </c>
      <c r="O86" s="6" t="str">
        <f>IF($C86&lt;&gt;"",PPSS!J97,"")</f>
        <v/>
      </c>
      <c r="P86" s="6" t="str">
        <f t="shared" si="4"/>
        <v/>
      </c>
      <c r="Q86" s="6" t="str">
        <f t="shared" si="5"/>
        <v/>
      </c>
    </row>
    <row r="87" spans="1:17" x14ac:dyDescent="0.25">
      <c r="A87" s="77" t="str">
        <f>IF($C87&lt;&gt;"",Imputaciones!$R$1,"")</f>
        <v/>
      </c>
      <c r="B87" t="str">
        <f>PPSS!D98</f>
        <v/>
      </c>
      <c r="C87" t="str">
        <f>IF(PPSS!A98=0,"",PPSS!A98)</f>
        <v/>
      </c>
      <c r="D87" t="str">
        <f>IF(PPSS!AG98=0,"",PPSS!AG98)</f>
        <v/>
      </c>
      <c r="E87" t="str">
        <f>PPSS!B98</f>
        <v/>
      </c>
      <c r="F87" t="str">
        <f>PPSS!AH98</f>
        <v/>
      </c>
      <c r="G87" s="6"/>
      <c r="H87" s="6" t="str">
        <f>IF($C87&lt;&gt;"",PPSS!E98,"")</f>
        <v/>
      </c>
      <c r="I87" s="6" t="str">
        <f>IF($C87&lt;&gt;"",PPSS!F98,"")</f>
        <v/>
      </c>
      <c r="J87" s="6" t="str">
        <f>IF($C87&lt;&gt;"",PPSS!G98,"")</f>
        <v/>
      </c>
      <c r="K87" s="6" t="str">
        <f t="shared" si="3"/>
        <v/>
      </c>
      <c r="L87" s="6"/>
      <c r="M87" s="6" t="str">
        <f>IF($C87&lt;&gt;"",PPSS!H98,"")</f>
        <v/>
      </c>
      <c r="N87" s="6" t="str">
        <f>IF($C87&lt;&gt;"",PPSS!I98,"")</f>
        <v/>
      </c>
      <c r="O87" s="6" t="str">
        <f>IF($C87&lt;&gt;"",PPSS!J98,"")</f>
        <v/>
      </c>
      <c r="P87" s="6" t="str">
        <f t="shared" si="4"/>
        <v/>
      </c>
      <c r="Q87" s="6" t="str">
        <f t="shared" si="5"/>
        <v/>
      </c>
    </row>
    <row r="88" spans="1:17" x14ac:dyDescent="0.25">
      <c r="A88" s="77" t="str">
        <f>IF($C88&lt;&gt;"",Imputaciones!$R$1,"")</f>
        <v/>
      </c>
      <c r="B88" t="str">
        <f>PPSS!D99</f>
        <v/>
      </c>
      <c r="C88" t="str">
        <f>IF(PPSS!A99=0,"",PPSS!A99)</f>
        <v/>
      </c>
      <c r="D88" t="str">
        <f>IF(PPSS!AG99=0,"",PPSS!AG99)</f>
        <v/>
      </c>
      <c r="E88" t="str">
        <f>PPSS!B99</f>
        <v/>
      </c>
      <c r="F88" t="str">
        <f>PPSS!AH99</f>
        <v/>
      </c>
      <c r="G88" s="6"/>
      <c r="H88" s="6" t="str">
        <f>IF($C88&lt;&gt;"",PPSS!E99,"")</f>
        <v/>
      </c>
      <c r="I88" s="6" t="str">
        <f>IF($C88&lt;&gt;"",PPSS!F99,"")</f>
        <v/>
      </c>
      <c r="J88" s="6" t="str">
        <f>IF($C88&lt;&gt;"",PPSS!G99,"")</f>
        <v/>
      </c>
      <c r="K88" s="6" t="str">
        <f t="shared" si="3"/>
        <v/>
      </c>
      <c r="L88" s="6"/>
      <c r="M88" s="6" t="str">
        <f>IF($C88&lt;&gt;"",PPSS!H99,"")</f>
        <v/>
      </c>
      <c r="N88" s="6" t="str">
        <f>IF($C88&lt;&gt;"",PPSS!I99,"")</f>
        <v/>
      </c>
      <c r="O88" s="6" t="str">
        <f>IF($C88&lt;&gt;"",PPSS!J99,"")</f>
        <v/>
      </c>
      <c r="P88" s="6" t="str">
        <f t="shared" si="4"/>
        <v/>
      </c>
      <c r="Q88" s="6" t="str">
        <f t="shared" si="5"/>
        <v/>
      </c>
    </row>
    <row r="89" spans="1:17" x14ac:dyDescent="0.25">
      <c r="A89" s="77" t="str">
        <f>IF($C89&lt;&gt;"",Imputaciones!$R$1,"")</f>
        <v/>
      </c>
      <c r="B89" t="str">
        <f>PPSS!D100</f>
        <v/>
      </c>
      <c r="C89" t="str">
        <f>IF(PPSS!A100=0,"",PPSS!A100)</f>
        <v/>
      </c>
      <c r="D89" t="str">
        <f>IF(PPSS!AG100=0,"",PPSS!AG100)</f>
        <v/>
      </c>
      <c r="E89" t="str">
        <f>PPSS!B100</f>
        <v/>
      </c>
      <c r="F89" t="str">
        <f>PPSS!AH100</f>
        <v/>
      </c>
      <c r="G89" s="6"/>
      <c r="H89" s="6" t="str">
        <f>IF($C89&lt;&gt;"",PPSS!E100,"")</f>
        <v/>
      </c>
      <c r="I89" s="6" t="str">
        <f>IF($C89&lt;&gt;"",PPSS!F100,"")</f>
        <v/>
      </c>
      <c r="J89" s="6" t="str">
        <f>IF($C89&lt;&gt;"",PPSS!G100,"")</f>
        <v/>
      </c>
      <c r="K89" s="6" t="str">
        <f t="shared" si="3"/>
        <v/>
      </c>
      <c r="L89" s="6"/>
      <c r="M89" s="6" t="str">
        <f>IF($C89&lt;&gt;"",PPSS!H100,"")</f>
        <v/>
      </c>
      <c r="N89" s="6" t="str">
        <f>IF($C89&lt;&gt;"",PPSS!I100,"")</f>
        <v/>
      </c>
      <c r="O89" s="6" t="str">
        <f>IF($C89&lt;&gt;"",PPSS!J100,"")</f>
        <v/>
      </c>
      <c r="P89" s="6" t="str">
        <f t="shared" si="4"/>
        <v/>
      </c>
      <c r="Q89" s="6" t="str">
        <f t="shared" si="5"/>
        <v/>
      </c>
    </row>
    <row r="90" spans="1:17" x14ac:dyDescent="0.25">
      <c r="A90" s="77" t="str">
        <f>IF($C90&lt;&gt;"",Imputaciones!$R$1,"")</f>
        <v/>
      </c>
      <c r="B90" t="str">
        <f>PPSS!D101</f>
        <v/>
      </c>
      <c r="C90" t="str">
        <f>IF(PPSS!A101=0,"",PPSS!A101)</f>
        <v/>
      </c>
      <c r="D90" t="str">
        <f>IF(PPSS!AG101=0,"",PPSS!AG101)</f>
        <v/>
      </c>
      <c r="E90" t="str">
        <f>PPSS!B101</f>
        <v/>
      </c>
      <c r="F90" t="str">
        <f>PPSS!AH101</f>
        <v/>
      </c>
      <c r="G90" s="6"/>
      <c r="H90" s="6" t="str">
        <f>IF($C90&lt;&gt;"",PPSS!E101,"")</f>
        <v/>
      </c>
      <c r="I90" s="6" t="str">
        <f>IF($C90&lt;&gt;"",PPSS!F101,"")</f>
        <v/>
      </c>
      <c r="J90" s="6" t="str">
        <f>IF($C90&lt;&gt;"",PPSS!G101,"")</f>
        <v/>
      </c>
      <c r="K90" s="6" t="str">
        <f t="shared" si="3"/>
        <v/>
      </c>
      <c r="L90" s="6"/>
      <c r="M90" s="6" t="str">
        <f>IF($C90&lt;&gt;"",PPSS!H101,"")</f>
        <v/>
      </c>
      <c r="N90" s="6" t="str">
        <f>IF($C90&lt;&gt;"",PPSS!I101,"")</f>
        <v/>
      </c>
      <c r="O90" s="6" t="str">
        <f>IF($C90&lt;&gt;"",PPSS!J101,"")</f>
        <v/>
      </c>
      <c r="P90" s="6" t="str">
        <f t="shared" si="4"/>
        <v/>
      </c>
      <c r="Q90" s="6" t="str">
        <f t="shared" si="5"/>
        <v/>
      </c>
    </row>
    <row r="91" spans="1:17" x14ac:dyDescent="0.25">
      <c r="A91" s="77" t="str">
        <f>IF($C91&lt;&gt;"",Imputaciones!$R$1,"")</f>
        <v/>
      </c>
      <c r="B91" t="str">
        <f>PPSS!D102</f>
        <v/>
      </c>
      <c r="C91" t="str">
        <f>IF(PPSS!A102=0,"",PPSS!A102)</f>
        <v/>
      </c>
      <c r="D91" t="str">
        <f>IF(PPSS!AG102=0,"",PPSS!AG102)</f>
        <v/>
      </c>
      <c r="E91" t="str">
        <f>PPSS!B102</f>
        <v/>
      </c>
      <c r="F91" t="str">
        <f>PPSS!AH102</f>
        <v/>
      </c>
      <c r="G91" s="6"/>
      <c r="H91" s="6" t="str">
        <f>IF($C91&lt;&gt;"",PPSS!E102,"")</f>
        <v/>
      </c>
      <c r="I91" s="6" t="str">
        <f>IF($C91&lt;&gt;"",PPSS!F102,"")</f>
        <v/>
      </c>
      <c r="J91" s="6" t="str">
        <f>IF($C91&lt;&gt;"",PPSS!G102,"")</f>
        <v/>
      </c>
      <c r="K91" s="6" t="str">
        <f t="shared" si="3"/>
        <v/>
      </c>
      <c r="L91" s="6"/>
      <c r="M91" s="6" t="str">
        <f>IF($C91&lt;&gt;"",PPSS!H102,"")</f>
        <v/>
      </c>
      <c r="N91" s="6" t="str">
        <f>IF($C91&lt;&gt;"",PPSS!I102,"")</f>
        <v/>
      </c>
      <c r="O91" s="6" t="str">
        <f>IF($C91&lt;&gt;"",PPSS!J102,"")</f>
        <v/>
      </c>
      <c r="P91" s="6" t="str">
        <f t="shared" si="4"/>
        <v/>
      </c>
      <c r="Q91" s="6" t="str">
        <f t="shared" si="5"/>
        <v/>
      </c>
    </row>
    <row r="92" spans="1:17" x14ac:dyDescent="0.25">
      <c r="A92" s="77" t="str">
        <f>IF($C92&lt;&gt;"",Imputaciones!$R$1,"")</f>
        <v/>
      </c>
      <c r="B92" t="str">
        <f>PPSS!D103</f>
        <v/>
      </c>
      <c r="C92" t="str">
        <f>IF(PPSS!A103=0,"",PPSS!A103)</f>
        <v/>
      </c>
      <c r="D92" t="str">
        <f>IF(PPSS!AG103=0,"",PPSS!AG103)</f>
        <v/>
      </c>
      <c r="E92" t="str">
        <f>PPSS!B103</f>
        <v/>
      </c>
      <c r="F92" t="str">
        <f>PPSS!AH103</f>
        <v/>
      </c>
      <c r="G92" s="6"/>
      <c r="H92" s="6" t="str">
        <f>IF($C92&lt;&gt;"",PPSS!E103,"")</f>
        <v/>
      </c>
      <c r="I92" s="6" t="str">
        <f>IF($C92&lt;&gt;"",PPSS!F103,"")</f>
        <v/>
      </c>
      <c r="J92" s="6" t="str">
        <f>IF($C92&lt;&gt;"",PPSS!G103,"")</f>
        <v/>
      </c>
      <c r="K92" s="6" t="str">
        <f t="shared" si="3"/>
        <v/>
      </c>
      <c r="L92" s="6"/>
      <c r="M92" s="6" t="str">
        <f>IF($C92&lt;&gt;"",PPSS!H103,"")</f>
        <v/>
      </c>
      <c r="N92" s="6" t="str">
        <f>IF($C92&lt;&gt;"",PPSS!I103,"")</f>
        <v/>
      </c>
      <c r="O92" s="6" t="str">
        <f>IF($C92&lt;&gt;"",PPSS!J103,"")</f>
        <v/>
      </c>
      <c r="P92" s="6" t="str">
        <f t="shared" si="4"/>
        <v/>
      </c>
      <c r="Q92" s="6" t="str">
        <f t="shared" si="5"/>
        <v/>
      </c>
    </row>
    <row r="93" spans="1:17" x14ac:dyDescent="0.25">
      <c r="A93" s="77" t="str">
        <f>IF($C93&lt;&gt;"",Imputaciones!$R$1,"")</f>
        <v/>
      </c>
      <c r="B93" t="str">
        <f>PPSS!D104</f>
        <v/>
      </c>
      <c r="C93" t="str">
        <f>IF(PPSS!A104=0,"",PPSS!A104)</f>
        <v/>
      </c>
      <c r="D93" t="str">
        <f>IF(PPSS!AG104=0,"",PPSS!AG104)</f>
        <v/>
      </c>
      <c r="E93" t="str">
        <f>PPSS!B104</f>
        <v/>
      </c>
      <c r="F93" t="str">
        <f>PPSS!AH104</f>
        <v/>
      </c>
      <c r="G93" s="6"/>
      <c r="H93" s="6" t="str">
        <f>IF($C93&lt;&gt;"",PPSS!E104,"")</f>
        <v/>
      </c>
      <c r="I93" s="6" t="str">
        <f>IF($C93&lt;&gt;"",PPSS!F104,"")</f>
        <v/>
      </c>
      <c r="J93" s="6" t="str">
        <f>IF($C93&lt;&gt;"",PPSS!G104,"")</f>
        <v/>
      </c>
      <c r="K93" s="6" t="str">
        <f t="shared" si="3"/>
        <v/>
      </c>
      <c r="L93" s="6"/>
      <c r="M93" s="6" t="str">
        <f>IF($C93&lt;&gt;"",PPSS!H104,"")</f>
        <v/>
      </c>
      <c r="N93" s="6" t="str">
        <f>IF($C93&lt;&gt;"",PPSS!I104,"")</f>
        <v/>
      </c>
      <c r="O93" s="6" t="str">
        <f>IF($C93&lt;&gt;"",PPSS!J104,"")</f>
        <v/>
      </c>
      <c r="P93" s="6" t="str">
        <f t="shared" si="4"/>
        <v/>
      </c>
      <c r="Q93" s="6" t="str">
        <f t="shared" si="5"/>
        <v/>
      </c>
    </row>
    <row r="94" spans="1:17" x14ac:dyDescent="0.25">
      <c r="A94" s="77" t="str">
        <f>IF($C94&lt;&gt;"",Imputaciones!$R$1,"")</f>
        <v/>
      </c>
      <c r="B94" t="str">
        <f>PPSS!D105</f>
        <v/>
      </c>
      <c r="C94" t="str">
        <f>IF(PPSS!A105=0,"",PPSS!A105)</f>
        <v/>
      </c>
      <c r="D94" t="str">
        <f>IF(PPSS!AG105=0,"",PPSS!AG105)</f>
        <v/>
      </c>
      <c r="E94" t="str">
        <f>PPSS!B105</f>
        <v/>
      </c>
      <c r="F94" t="str">
        <f>PPSS!AH105</f>
        <v/>
      </c>
      <c r="G94" s="6"/>
      <c r="H94" s="6" t="str">
        <f>IF($C94&lt;&gt;"",PPSS!E105,"")</f>
        <v/>
      </c>
      <c r="I94" s="6" t="str">
        <f>IF($C94&lt;&gt;"",PPSS!F105,"")</f>
        <v/>
      </c>
      <c r="J94" s="6" t="str">
        <f>IF($C94&lt;&gt;"",PPSS!G105,"")</f>
        <v/>
      </c>
      <c r="K94" s="6" t="str">
        <f t="shared" si="3"/>
        <v/>
      </c>
      <c r="L94" s="6"/>
      <c r="M94" s="6" t="str">
        <f>IF($C94&lt;&gt;"",PPSS!H105,"")</f>
        <v/>
      </c>
      <c r="N94" s="6" t="str">
        <f>IF($C94&lt;&gt;"",PPSS!I105,"")</f>
        <v/>
      </c>
      <c r="O94" s="6" t="str">
        <f>IF($C94&lt;&gt;"",PPSS!J105,"")</f>
        <v/>
      </c>
      <c r="P94" s="6" t="str">
        <f t="shared" si="4"/>
        <v/>
      </c>
      <c r="Q94" s="6" t="str">
        <f t="shared" si="5"/>
        <v/>
      </c>
    </row>
    <row r="95" spans="1:17" x14ac:dyDescent="0.25">
      <c r="A95" s="77" t="str">
        <f>IF($C95&lt;&gt;"",Imputaciones!$R$1,"")</f>
        <v/>
      </c>
      <c r="B95" t="str">
        <f>PPSS!D106</f>
        <v/>
      </c>
      <c r="C95" t="str">
        <f>IF(PPSS!A106=0,"",PPSS!A106)</f>
        <v/>
      </c>
      <c r="D95" t="str">
        <f>IF(PPSS!AG106=0,"",PPSS!AG106)</f>
        <v/>
      </c>
      <c r="E95" t="str">
        <f>PPSS!B106</f>
        <v/>
      </c>
      <c r="F95" t="str">
        <f>PPSS!AH106</f>
        <v/>
      </c>
      <c r="G95" s="6"/>
      <c r="H95" s="6" t="str">
        <f>IF($C95&lt;&gt;"",PPSS!E106,"")</f>
        <v/>
      </c>
      <c r="I95" s="6" t="str">
        <f>IF($C95&lt;&gt;"",PPSS!F106,"")</f>
        <v/>
      </c>
      <c r="J95" s="6" t="str">
        <f>IF($C95&lt;&gt;"",PPSS!G106,"")</f>
        <v/>
      </c>
      <c r="K95" s="6" t="str">
        <f t="shared" si="3"/>
        <v/>
      </c>
      <c r="L95" s="6"/>
      <c r="M95" s="6" t="str">
        <f>IF($C95&lt;&gt;"",PPSS!H106,"")</f>
        <v/>
      </c>
      <c r="N95" s="6" t="str">
        <f>IF($C95&lt;&gt;"",PPSS!I106,"")</f>
        <v/>
      </c>
      <c r="O95" s="6" t="str">
        <f>IF($C95&lt;&gt;"",PPSS!J106,"")</f>
        <v/>
      </c>
      <c r="P95" s="6" t="str">
        <f t="shared" si="4"/>
        <v/>
      </c>
      <c r="Q95" s="6" t="str">
        <f t="shared" si="5"/>
        <v/>
      </c>
    </row>
    <row r="96" spans="1:17" x14ac:dyDescent="0.25">
      <c r="A96" s="77" t="str">
        <f>IF($C96&lt;&gt;"",Imputaciones!$R$1,"")</f>
        <v/>
      </c>
      <c r="B96" t="str">
        <f>PPSS!D107</f>
        <v/>
      </c>
      <c r="C96" t="str">
        <f>IF(PPSS!A107=0,"",PPSS!A107)</f>
        <v/>
      </c>
      <c r="D96" t="str">
        <f>IF(PPSS!AG107=0,"",PPSS!AG107)</f>
        <v/>
      </c>
      <c r="E96" t="str">
        <f>PPSS!B107</f>
        <v/>
      </c>
      <c r="F96" t="str">
        <f>PPSS!AH107</f>
        <v/>
      </c>
      <c r="G96" s="6"/>
      <c r="H96" s="6" t="str">
        <f>IF($C96&lt;&gt;"",PPSS!E107,"")</f>
        <v/>
      </c>
      <c r="I96" s="6" t="str">
        <f>IF($C96&lt;&gt;"",PPSS!F107,"")</f>
        <v/>
      </c>
      <c r="J96" s="6" t="str">
        <f>IF($C96&lt;&gt;"",PPSS!G107,"")</f>
        <v/>
      </c>
      <c r="K96" s="6" t="str">
        <f t="shared" si="3"/>
        <v/>
      </c>
      <c r="L96" s="6"/>
      <c r="M96" s="6" t="str">
        <f>IF($C96&lt;&gt;"",PPSS!H107,"")</f>
        <v/>
      </c>
      <c r="N96" s="6" t="str">
        <f>IF($C96&lt;&gt;"",PPSS!I107,"")</f>
        <v/>
      </c>
      <c r="O96" s="6" t="str">
        <f>IF($C96&lt;&gt;"",PPSS!J107,"")</f>
        <v/>
      </c>
      <c r="P96" s="6" t="str">
        <f t="shared" si="4"/>
        <v/>
      </c>
      <c r="Q96" s="6" t="str">
        <f t="shared" si="5"/>
        <v/>
      </c>
    </row>
    <row r="97" spans="1:17" x14ac:dyDescent="0.25">
      <c r="A97" s="77" t="str">
        <f>IF($C97&lt;&gt;"",Imputaciones!$R$1,"")</f>
        <v/>
      </c>
      <c r="B97" t="str">
        <f>PPSS!D108</f>
        <v/>
      </c>
      <c r="C97" t="str">
        <f>IF(PPSS!A108=0,"",PPSS!A108)</f>
        <v/>
      </c>
      <c r="D97" t="str">
        <f>IF(PPSS!AG108=0,"",PPSS!AG108)</f>
        <v/>
      </c>
      <c r="E97" t="str">
        <f>PPSS!B108</f>
        <v/>
      </c>
      <c r="F97" t="str">
        <f>PPSS!AH108</f>
        <v/>
      </c>
      <c r="G97" s="6"/>
      <c r="H97" s="6" t="str">
        <f>IF($C97&lt;&gt;"",PPSS!E108,"")</f>
        <v/>
      </c>
      <c r="I97" s="6" t="str">
        <f>IF($C97&lt;&gt;"",PPSS!F108,"")</f>
        <v/>
      </c>
      <c r="J97" s="6" t="str">
        <f>IF($C97&lt;&gt;"",PPSS!G108,"")</f>
        <v/>
      </c>
      <c r="K97" s="6" t="str">
        <f t="shared" si="3"/>
        <v/>
      </c>
      <c r="L97" s="6"/>
      <c r="M97" s="6" t="str">
        <f>IF($C97&lt;&gt;"",PPSS!H108,"")</f>
        <v/>
      </c>
      <c r="N97" s="6" t="str">
        <f>IF($C97&lt;&gt;"",PPSS!I108,"")</f>
        <v/>
      </c>
      <c r="O97" s="6" t="str">
        <f>IF($C97&lt;&gt;"",PPSS!J108,"")</f>
        <v/>
      </c>
      <c r="P97" s="6" t="str">
        <f t="shared" si="4"/>
        <v/>
      </c>
      <c r="Q97" s="6" t="str">
        <f t="shared" si="5"/>
        <v/>
      </c>
    </row>
    <row r="98" spans="1:17" x14ac:dyDescent="0.25">
      <c r="A98" s="77" t="str">
        <f>IF($C98&lt;&gt;"",Imputaciones!$R$1,"")</f>
        <v/>
      </c>
      <c r="B98" t="str">
        <f>PPSS!D109</f>
        <v/>
      </c>
      <c r="C98" t="str">
        <f>IF(PPSS!A109=0,"",PPSS!A109)</f>
        <v/>
      </c>
      <c r="D98" t="str">
        <f>IF(PPSS!AG109=0,"",PPSS!AG109)</f>
        <v/>
      </c>
      <c r="E98" t="str">
        <f>PPSS!B109</f>
        <v/>
      </c>
      <c r="F98" t="str">
        <f>PPSS!AH109</f>
        <v/>
      </c>
      <c r="G98" s="6"/>
      <c r="H98" s="6" t="str">
        <f>IF($C98&lt;&gt;"",PPSS!E109,"")</f>
        <v/>
      </c>
      <c r="I98" s="6" t="str">
        <f>IF($C98&lt;&gt;"",PPSS!F109,"")</f>
        <v/>
      </c>
      <c r="J98" s="6" t="str">
        <f>IF($C98&lt;&gt;"",PPSS!G109,"")</f>
        <v/>
      </c>
      <c r="K98" s="6" t="str">
        <f t="shared" si="3"/>
        <v/>
      </c>
      <c r="L98" s="6"/>
      <c r="M98" s="6" t="str">
        <f>IF($C98&lt;&gt;"",PPSS!H109,"")</f>
        <v/>
      </c>
      <c r="N98" s="6" t="str">
        <f>IF($C98&lt;&gt;"",PPSS!I109,"")</f>
        <v/>
      </c>
      <c r="O98" s="6" t="str">
        <f>IF($C98&lt;&gt;"",PPSS!J109,"")</f>
        <v/>
      </c>
      <c r="P98" s="6" t="str">
        <f t="shared" si="4"/>
        <v/>
      </c>
      <c r="Q98" s="6" t="str">
        <f t="shared" si="5"/>
        <v/>
      </c>
    </row>
    <row r="99" spans="1:17" x14ac:dyDescent="0.25">
      <c r="A99" s="77" t="str">
        <f>IF($C99&lt;&gt;"",Imputaciones!$R$1,"")</f>
        <v/>
      </c>
      <c r="B99" t="str">
        <f>PPSS!D110</f>
        <v/>
      </c>
      <c r="C99" t="str">
        <f>IF(PPSS!A110=0,"",PPSS!A110)</f>
        <v/>
      </c>
      <c r="D99" t="str">
        <f>IF(PPSS!AG110=0,"",PPSS!AG110)</f>
        <v/>
      </c>
      <c r="E99" t="str">
        <f>PPSS!B110</f>
        <v/>
      </c>
      <c r="F99" t="str">
        <f>PPSS!AH110</f>
        <v/>
      </c>
      <c r="G99" s="6"/>
      <c r="H99" s="6" t="str">
        <f>IF($C99&lt;&gt;"",PPSS!E110,"")</f>
        <v/>
      </c>
      <c r="I99" s="6" t="str">
        <f>IF($C99&lt;&gt;"",PPSS!F110,"")</f>
        <v/>
      </c>
      <c r="J99" s="6" t="str">
        <f>IF($C99&lt;&gt;"",PPSS!G110,"")</f>
        <v/>
      </c>
      <c r="K99" s="6" t="str">
        <f t="shared" si="3"/>
        <v/>
      </c>
      <c r="L99" s="6"/>
      <c r="M99" s="6" t="str">
        <f>IF($C99&lt;&gt;"",PPSS!H110,"")</f>
        <v/>
      </c>
      <c r="N99" s="6" t="str">
        <f>IF($C99&lt;&gt;"",PPSS!I110,"")</f>
        <v/>
      </c>
      <c r="O99" s="6" t="str">
        <f>IF($C99&lt;&gt;"",PPSS!J110,"")</f>
        <v/>
      </c>
      <c r="P99" s="6" t="str">
        <f t="shared" si="4"/>
        <v/>
      </c>
      <c r="Q99" s="6" t="str">
        <f t="shared" si="5"/>
        <v/>
      </c>
    </row>
    <row r="100" spans="1:17" x14ac:dyDescent="0.25">
      <c r="A100" s="77" t="str">
        <f>IF($C100&lt;&gt;"",Imputaciones!$R$1,"")</f>
        <v/>
      </c>
      <c r="B100" t="str">
        <f>PPSS!D111</f>
        <v/>
      </c>
      <c r="C100" t="str">
        <f>IF(PPSS!A111=0,"",PPSS!A111)</f>
        <v/>
      </c>
      <c r="D100" t="str">
        <f>IF(PPSS!AG111=0,"",PPSS!AG111)</f>
        <v/>
      </c>
      <c r="E100" t="str">
        <f>PPSS!B111</f>
        <v/>
      </c>
      <c r="F100" t="str">
        <f>PPSS!AH111</f>
        <v/>
      </c>
      <c r="G100" s="6"/>
      <c r="H100" s="6" t="str">
        <f>IF($C100&lt;&gt;"",PPSS!E111,"")</f>
        <v/>
      </c>
      <c r="I100" s="6" t="str">
        <f>IF($C100&lt;&gt;"",PPSS!F111,"")</f>
        <v/>
      </c>
      <c r="J100" s="6" t="str">
        <f>IF($C100&lt;&gt;"",PPSS!G111,"")</f>
        <v/>
      </c>
      <c r="K100" s="6" t="str">
        <f t="shared" si="3"/>
        <v/>
      </c>
      <c r="L100" s="6"/>
      <c r="M100" s="6" t="str">
        <f>IF($C100&lt;&gt;"",PPSS!H111,"")</f>
        <v/>
      </c>
      <c r="N100" s="6" t="str">
        <f>IF($C100&lt;&gt;"",PPSS!I111,"")</f>
        <v/>
      </c>
      <c r="O100" s="6" t="str">
        <f>IF($C100&lt;&gt;"",PPSS!J111,"")</f>
        <v/>
      </c>
      <c r="P100" s="6" t="str">
        <f t="shared" si="4"/>
        <v/>
      </c>
      <c r="Q100" s="6" t="str">
        <f t="shared" si="5"/>
        <v/>
      </c>
    </row>
    <row r="101" spans="1:17" x14ac:dyDescent="0.25">
      <c r="A101" s="77" t="str">
        <f>IF($C101&lt;&gt;"",Imputaciones!$R$1,"")</f>
        <v/>
      </c>
      <c r="B101" t="str">
        <f>PPSS!D112</f>
        <v/>
      </c>
      <c r="C101" t="str">
        <f>IF(PPSS!A112=0,"",PPSS!A112)</f>
        <v/>
      </c>
      <c r="D101" t="str">
        <f>IF(PPSS!AG112=0,"",PPSS!AG112)</f>
        <v/>
      </c>
      <c r="E101" t="str">
        <f>PPSS!B112</f>
        <v/>
      </c>
      <c r="F101" t="str">
        <f>PPSS!AH112</f>
        <v/>
      </c>
      <c r="G101" s="6"/>
      <c r="H101" s="6" t="str">
        <f>IF($C101&lt;&gt;"",PPSS!E112,"")</f>
        <v/>
      </c>
      <c r="I101" s="6" t="str">
        <f>IF($C101&lt;&gt;"",PPSS!F112,"")</f>
        <v/>
      </c>
      <c r="J101" s="6" t="str">
        <f>IF($C101&lt;&gt;"",PPSS!G112,"")</f>
        <v/>
      </c>
      <c r="K101" s="6" t="str">
        <f t="shared" si="3"/>
        <v/>
      </c>
      <c r="L101" s="6"/>
      <c r="M101" s="6" t="str">
        <f>IF($C101&lt;&gt;"",PPSS!H112,"")</f>
        <v/>
      </c>
      <c r="N101" s="6" t="str">
        <f>IF($C101&lt;&gt;"",PPSS!I112,"")</f>
        <v/>
      </c>
      <c r="O101" s="6" t="str">
        <f>IF($C101&lt;&gt;"",PPSS!J112,"")</f>
        <v/>
      </c>
      <c r="P101" s="6" t="str">
        <f t="shared" si="4"/>
        <v/>
      </c>
      <c r="Q101" s="6" t="str">
        <f t="shared" si="5"/>
        <v/>
      </c>
    </row>
    <row r="102" spans="1:17" x14ac:dyDescent="0.25">
      <c r="A102" s="77" t="str">
        <f>IF($C102&lt;&gt;"",Imputaciones!$R$1,"")</f>
        <v/>
      </c>
      <c r="B102" t="str">
        <f>PPSS!D113</f>
        <v/>
      </c>
      <c r="C102" t="str">
        <f>IF(PPSS!A113=0,"",PPSS!A113)</f>
        <v/>
      </c>
      <c r="D102" t="str">
        <f>IF(PPSS!AG113=0,"",PPSS!AG113)</f>
        <v/>
      </c>
      <c r="E102" t="str">
        <f>PPSS!B113</f>
        <v/>
      </c>
      <c r="F102" t="str">
        <f>PPSS!AH113</f>
        <v/>
      </c>
      <c r="G102" s="6"/>
      <c r="H102" s="6" t="str">
        <f>IF($C102&lt;&gt;"",PPSS!E113,"")</f>
        <v/>
      </c>
      <c r="I102" s="6" t="str">
        <f>IF($C102&lt;&gt;"",PPSS!F113,"")</f>
        <v/>
      </c>
      <c r="J102" s="6" t="str">
        <f>IF($C102&lt;&gt;"",PPSS!G113,"")</f>
        <v/>
      </c>
      <c r="K102" s="6" t="str">
        <f t="shared" si="3"/>
        <v/>
      </c>
      <c r="L102" s="6"/>
      <c r="M102" s="6" t="str">
        <f>IF($C102&lt;&gt;"",PPSS!H113,"")</f>
        <v/>
      </c>
      <c r="N102" s="6" t="str">
        <f>IF($C102&lt;&gt;"",PPSS!I113,"")</f>
        <v/>
      </c>
      <c r="O102" s="6" t="str">
        <f>IF($C102&lt;&gt;"",PPSS!J113,"")</f>
        <v/>
      </c>
      <c r="P102" s="6" t="str">
        <f t="shared" si="4"/>
        <v/>
      </c>
      <c r="Q102" s="6" t="str">
        <f t="shared" si="5"/>
        <v/>
      </c>
    </row>
    <row r="103" spans="1:17" x14ac:dyDescent="0.25">
      <c r="A103" s="77" t="str">
        <f>IF($C103&lt;&gt;"",Imputaciones!$R$1,"")</f>
        <v/>
      </c>
      <c r="B103" t="str">
        <f>PPSS!D114</f>
        <v/>
      </c>
      <c r="C103" t="str">
        <f>IF(PPSS!A114=0,"",PPSS!A114)</f>
        <v/>
      </c>
      <c r="D103" t="str">
        <f>IF(PPSS!AG114=0,"",PPSS!AG114)</f>
        <v/>
      </c>
      <c r="E103" t="str">
        <f>PPSS!B114</f>
        <v/>
      </c>
      <c r="F103" t="str">
        <f>PPSS!AH114</f>
        <v/>
      </c>
      <c r="G103" s="6"/>
      <c r="H103" s="6" t="str">
        <f>IF($C103&lt;&gt;"",PPSS!E114,"")</f>
        <v/>
      </c>
      <c r="I103" s="6" t="str">
        <f>IF($C103&lt;&gt;"",PPSS!F114,"")</f>
        <v/>
      </c>
      <c r="J103" s="6" t="str">
        <f>IF($C103&lt;&gt;"",PPSS!G114,"")</f>
        <v/>
      </c>
      <c r="K103" s="6" t="str">
        <f t="shared" si="3"/>
        <v/>
      </c>
      <c r="L103" s="6"/>
      <c r="M103" s="6" t="str">
        <f>IF($C103&lt;&gt;"",PPSS!H114,"")</f>
        <v/>
      </c>
      <c r="N103" s="6" t="str">
        <f>IF($C103&lt;&gt;"",PPSS!I114,"")</f>
        <v/>
      </c>
      <c r="O103" s="6" t="str">
        <f>IF($C103&lt;&gt;"",PPSS!J114,"")</f>
        <v/>
      </c>
      <c r="P103" s="6" t="str">
        <f t="shared" si="4"/>
        <v/>
      </c>
      <c r="Q103" s="6" t="str">
        <f t="shared" si="5"/>
        <v/>
      </c>
    </row>
    <row r="104" spans="1:17" x14ac:dyDescent="0.25">
      <c r="A104" s="77" t="str">
        <f>IF($C104&lt;&gt;"",Imputaciones!$R$1,"")</f>
        <v/>
      </c>
      <c r="B104" t="str">
        <f>PPSS!D115</f>
        <v/>
      </c>
      <c r="C104" t="str">
        <f>IF(PPSS!A115=0,"",PPSS!A115)</f>
        <v/>
      </c>
      <c r="D104" t="str">
        <f>IF(PPSS!AG115=0,"",PPSS!AG115)</f>
        <v/>
      </c>
      <c r="E104" t="str">
        <f>PPSS!B115</f>
        <v/>
      </c>
      <c r="F104" t="str">
        <f>PPSS!AH115</f>
        <v/>
      </c>
      <c r="G104" s="6"/>
      <c r="H104" s="6" t="str">
        <f>IF($C104&lt;&gt;"",PPSS!E115,"")</f>
        <v/>
      </c>
      <c r="I104" s="6" t="str">
        <f>IF($C104&lt;&gt;"",PPSS!F115,"")</f>
        <v/>
      </c>
      <c r="J104" s="6" t="str">
        <f>IF($C104&lt;&gt;"",PPSS!G115,"")</f>
        <v/>
      </c>
      <c r="K104" s="6" t="str">
        <f t="shared" si="3"/>
        <v/>
      </c>
      <c r="L104" s="6"/>
      <c r="M104" s="6" t="str">
        <f>IF($C104&lt;&gt;"",PPSS!H115,"")</f>
        <v/>
      </c>
      <c r="N104" s="6" t="str">
        <f>IF($C104&lt;&gt;"",PPSS!I115,"")</f>
        <v/>
      </c>
      <c r="O104" s="6" t="str">
        <f>IF($C104&lt;&gt;"",PPSS!J115,"")</f>
        <v/>
      </c>
      <c r="P104" s="6" t="str">
        <f t="shared" si="4"/>
        <v/>
      </c>
      <c r="Q104" s="6" t="str">
        <f t="shared" si="5"/>
        <v/>
      </c>
    </row>
    <row r="105" spans="1:17" x14ac:dyDescent="0.25">
      <c r="A105" s="77" t="str">
        <f>IF($C105&lt;&gt;"",Imputaciones!$R$1,"")</f>
        <v/>
      </c>
      <c r="B105" t="str">
        <f>PPSS!D116</f>
        <v/>
      </c>
      <c r="C105" t="str">
        <f>IF(PPSS!A116=0,"",PPSS!A116)</f>
        <v/>
      </c>
      <c r="D105" t="str">
        <f>IF(PPSS!AG116=0,"",PPSS!AG116)</f>
        <v/>
      </c>
      <c r="E105" t="str">
        <f>PPSS!B116</f>
        <v/>
      </c>
      <c r="F105" t="str">
        <f>PPSS!AH116</f>
        <v/>
      </c>
      <c r="G105" s="6"/>
      <c r="H105" s="6" t="str">
        <f>IF($C105&lt;&gt;"",PPSS!E116,"")</f>
        <v/>
      </c>
      <c r="I105" s="6" t="str">
        <f>IF($C105&lt;&gt;"",PPSS!F116,"")</f>
        <v/>
      </c>
      <c r="J105" s="6" t="str">
        <f>IF($C105&lt;&gt;"",PPSS!G116,"")</f>
        <v/>
      </c>
      <c r="K105" s="6" t="str">
        <f t="shared" si="3"/>
        <v/>
      </c>
      <c r="L105" s="6"/>
      <c r="M105" s="6" t="str">
        <f>IF($C105&lt;&gt;"",PPSS!H116,"")</f>
        <v/>
      </c>
      <c r="N105" s="6" t="str">
        <f>IF($C105&lt;&gt;"",PPSS!I116,"")</f>
        <v/>
      </c>
      <c r="O105" s="6" t="str">
        <f>IF($C105&lt;&gt;"",PPSS!J116,"")</f>
        <v/>
      </c>
      <c r="P105" s="6" t="str">
        <f t="shared" si="4"/>
        <v/>
      </c>
      <c r="Q105" s="6" t="str">
        <f t="shared" si="5"/>
        <v/>
      </c>
    </row>
    <row r="106" spans="1:17" x14ac:dyDescent="0.25">
      <c r="A106" s="77" t="str">
        <f>IF($C106&lt;&gt;"",Imputaciones!$R$1,"")</f>
        <v/>
      </c>
      <c r="B106" t="str">
        <f>PPSS!D117</f>
        <v/>
      </c>
      <c r="C106" t="str">
        <f>IF(PPSS!A117=0,"",PPSS!A117)</f>
        <v/>
      </c>
      <c r="D106" t="str">
        <f>IF(PPSS!AG117=0,"",PPSS!AG117)</f>
        <v/>
      </c>
      <c r="E106" t="str">
        <f>PPSS!B117</f>
        <v/>
      </c>
      <c r="F106" t="str">
        <f>PPSS!AH117</f>
        <v/>
      </c>
      <c r="G106" s="6"/>
      <c r="H106" s="6" t="str">
        <f>IF($C106&lt;&gt;"",PPSS!E117,"")</f>
        <v/>
      </c>
      <c r="I106" s="6" t="str">
        <f>IF($C106&lt;&gt;"",PPSS!F117,"")</f>
        <v/>
      </c>
      <c r="J106" s="6" t="str">
        <f>IF($C106&lt;&gt;"",PPSS!G117,"")</f>
        <v/>
      </c>
      <c r="K106" s="6" t="str">
        <f t="shared" si="3"/>
        <v/>
      </c>
      <c r="L106" s="6"/>
      <c r="M106" s="6" t="str">
        <f>IF($C106&lt;&gt;"",PPSS!H117,"")</f>
        <v/>
      </c>
      <c r="N106" s="6" t="str">
        <f>IF($C106&lt;&gt;"",PPSS!I117,"")</f>
        <v/>
      </c>
      <c r="O106" s="6" t="str">
        <f>IF($C106&lt;&gt;"",PPSS!J117,"")</f>
        <v/>
      </c>
      <c r="P106" s="6" t="str">
        <f t="shared" si="4"/>
        <v/>
      </c>
      <c r="Q106" s="6" t="str">
        <f t="shared" si="5"/>
        <v/>
      </c>
    </row>
    <row r="107" spans="1:17" x14ac:dyDescent="0.25">
      <c r="A107" s="77" t="str">
        <f>IF($C107&lt;&gt;"",Imputaciones!$R$1,"")</f>
        <v/>
      </c>
      <c r="B107" t="str">
        <f>PPSS!D118</f>
        <v/>
      </c>
      <c r="C107" t="str">
        <f>IF(PPSS!A118=0,"",PPSS!A118)</f>
        <v/>
      </c>
      <c r="D107" t="str">
        <f>IF(PPSS!AG118=0,"",PPSS!AG118)</f>
        <v/>
      </c>
      <c r="E107" t="str">
        <f>PPSS!B118</f>
        <v/>
      </c>
      <c r="F107" t="str">
        <f>PPSS!AH118</f>
        <v/>
      </c>
      <c r="G107" s="6"/>
      <c r="H107" s="6" t="str">
        <f>IF($C107&lt;&gt;"",PPSS!E118,"")</f>
        <v/>
      </c>
      <c r="I107" s="6" t="str">
        <f>IF($C107&lt;&gt;"",PPSS!F118,"")</f>
        <v/>
      </c>
      <c r="J107" s="6" t="str">
        <f>IF($C107&lt;&gt;"",PPSS!G118,"")</f>
        <v/>
      </c>
      <c r="K107" s="6" t="str">
        <f t="shared" si="3"/>
        <v/>
      </c>
      <c r="L107" s="6"/>
      <c r="M107" s="6" t="str">
        <f>IF($C107&lt;&gt;"",PPSS!H118,"")</f>
        <v/>
      </c>
      <c r="N107" s="6" t="str">
        <f>IF($C107&lt;&gt;"",PPSS!I118,"")</f>
        <v/>
      </c>
      <c r="O107" s="6" t="str">
        <f>IF($C107&lt;&gt;"",PPSS!J118,"")</f>
        <v/>
      </c>
      <c r="P107" s="6" t="str">
        <f t="shared" si="4"/>
        <v/>
      </c>
      <c r="Q107" s="6" t="str">
        <f t="shared" si="5"/>
        <v/>
      </c>
    </row>
    <row r="108" spans="1:17" x14ac:dyDescent="0.25">
      <c r="A108" s="77" t="str">
        <f>IF($C108&lt;&gt;"",Imputaciones!$R$1,"")</f>
        <v/>
      </c>
      <c r="B108" t="str">
        <f>PPSS!D119</f>
        <v/>
      </c>
      <c r="C108" t="str">
        <f>IF(PPSS!A119=0,"",PPSS!A119)</f>
        <v/>
      </c>
      <c r="D108" t="str">
        <f>IF(PPSS!AG119=0,"",PPSS!AG119)</f>
        <v/>
      </c>
      <c r="E108" t="str">
        <f>PPSS!B119</f>
        <v/>
      </c>
      <c r="F108" t="str">
        <f>PPSS!AH119</f>
        <v/>
      </c>
      <c r="G108" s="6"/>
      <c r="H108" s="6" t="str">
        <f>IF($C108&lt;&gt;"",PPSS!E119,"")</f>
        <v/>
      </c>
      <c r="I108" s="6" t="str">
        <f>IF($C108&lt;&gt;"",PPSS!F119,"")</f>
        <v/>
      </c>
      <c r="J108" s="6" t="str">
        <f>IF($C108&lt;&gt;"",PPSS!G119,"")</f>
        <v/>
      </c>
      <c r="K108" s="6" t="str">
        <f t="shared" si="3"/>
        <v/>
      </c>
      <c r="L108" s="6"/>
      <c r="M108" s="6" t="str">
        <f>IF($C108&lt;&gt;"",PPSS!H119,"")</f>
        <v/>
      </c>
      <c r="N108" s="6" t="str">
        <f>IF($C108&lt;&gt;"",PPSS!I119,"")</f>
        <v/>
      </c>
      <c r="O108" s="6" t="str">
        <f>IF($C108&lt;&gt;"",PPSS!J119,"")</f>
        <v/>
      </c>
      <c r="P108" s="6" t="str">
        <f t="shared" si="4"/>
        <v/>
      </c>
      <c r="Q108" s="6" t="str">
        <f t="shared" si="5"/>
        <v/>
      </c>
    </row>
    <row r="109" spans="1:17" x14ac:dyDescent="0.25">
      <c r="A109" s="77" t="str">
        <f>IF($C109&lt;&gt;"",Imputaciones!$R$1,"")</f>
        <v/>
      </c>
      <c r="B109" t="str">
        <f>PPSS!D120</f>
        <v/>
      </c>
      <c r="C109" t="str">
        <f>IF(PPSS!A120=0,"",PPSS!A120)</f>
        <v/>
      </c>
      <c r="D109" t="str">
        <f>IF(PPSS!AG120=0,"",PPSS!AG120)</f>
        <v/>
      </c>
      <c r="E109" t="str">
        <f>PPSS!B120</f>
        <v/>
      </c>
      <c r="F109" t="str">
        <f>PPSS!AH120</f>
        <v/>
      </c>
      <c r="G109" s="6"/>
      <c r="H109" s="6" t="str">
        <f>IF($C109&lt;&gt;"",PPSS!E120,"")</f>
        <v/>
      </c>
      <c r="I109" s="6" t="str">
        <f>IF($C109&lt;&gt;"",PPSS!F120,"")</f>
        <v/>
      </c>
      <c r="J109" s="6" t="str">
        <f>IF($C109&lt;&gt;"",PPSS!G120,"")</f>
        <v/>
      </c>
      <c r="K109" s="6" t="str">
        <f t="shared" si="3"/>
        <v/>
      </c>
      <c r="L109" s="6"/>
      <c r="M109" s="6" t="str">
        <f>IF($C109&lt;&gt;"",PPSS!H120,"")</f>
        <v/>
      </c>
      <c r="N109" s="6" t="str">
        <f>IF($C109&lt;&gt;"",PPSS!I120,"")</f>
        <v/>
      </c>
      <c r="O109" s="6" t="str">
        <f>IF($C109&lt;&gt;"",PPSS!J120,"")</f>
        <v/>
      </c>
      <c r="P109" s="6" t="str">
        <f t="shared" si="4"/>
        <v/>
      </c>
      <c r="Q109" s="6" t="str">
        <f t="shared" si="5"/>
        <v/>
      </c>
    </row>
    <row r="110" spans="1:17" x14ac:dyDescent="0.25">
      <c r="A110" s="77" t="str">
        <f>IF($C110&lt;&gt;"",Imputaciones!$R$1,"")</f>
        <v/>
      </c>
      <c r="B110" t="str">
        <f>PPSS!D121</f>
        <v/>
      </c>
      <c r="C110" t="str">
        <f>IF(PPSS!A121=0,"",PPSS!A121)</f>
        <v/>
      </c>
      <c r="D110" t="str">
        <f>IF(PPSS!AG121=0,"",PPSS!AG121)</f>
        <v/>
      </c>
      <c r="E110" t="str">
        <f>PPSS!B121</f>
        <v/>
      </c>
      <c r="F110" t="str">
        <f>PPSS!AH121</f>
        <v/>
      </c>
      <c r="G110" s="6"/>
      <c r="H110" s="6" t="str">
        <f>IF($C110&lt;&gt;"",PPSS!E121,"")</f>
        <v/>
      </c>
      <c r="I110" s="6" t="str">
        <f>IF($C110&lt;&gt;"",PPSS!F121,"")</f>
        <v/>
      </c>
      <c r="J110" s="6" t="str">
        <f>IF($C110&lt;&gt;"",PPSS!G121,"")</f>
        <v/>
      </c>
      <c r="K110" s="6" t="str">
        <f t="shared" si="3"/>
        <v/>
      </c>
      <c r="L110" s="6"/>
      <c r="M110" s="6" t="str">
        <f>IF($C110&lt;&gt;"",PPSS!H121,"")</f>
        <v/>
      </c>
      <c r="N110" s="6" t="str">
        <f>IF($C110&lt;&gt;"",PPSS!I121,"")</f>
        <v/>
      </c>
      <c r="O110" s="6" t="str">
        <f>IF($C110&lt;&gt;"",PPSS!J121,"")</f>
        <v/>
      </c>
      <c r="P110" s="6" t="str">
        <f t="shared" si="4"/>
        <v/>
      </c>
      <c r="Q110" s="6" t="str">
        <f t="shared" si="5"/>
        <v/>
      </c>
    </row>
    <row r="111" spans="1:17" x14ac:dyDescent="0.25">
      <c r="A111" s="77" t="str">
        <f>IF($C111&lt;&gt;"",Imputaciones!$R$1,"")</f>
        <v/>
      </c>
      <c r="B111" t="str">
        <f>PPSS!D122</f>
        <v/>
      </c>
      <c r="C111" t="str">
        <f>IF(PPSS!A122=0,"",PPSS!A122)</f>
        <v/>
      </c>
      <c r="D111" t="str">
        <f>IF(PPSS!AG122=0,"",PPSS!AG122)</f>
        <v/>
      </c>
      <c r="E111" t="str">
        <f>PPSS!B122</f>
        <v/>
      </c>
      <c r="F111" t="str">
        <f>PPSS!AH122</f>
        <v/>
      </c>
      <c r="G111" s="6"/>
      <c r="H111" s="6" t="str">
        <f>IF($C111&lt;&gt;"",PPSS!E122,"")</f>
        <v/>
      </c>
      <c r="I111" s="6" t="str">
        <f>IF($C111&lt;&gt;"",PPSS!F122,"")</f>
        <v/>
      </c>
      <c r="J111" s="6" t="str">
        <f>IF($C111&lt;&gt;"",PPSS!G122,"")</f>
        <v/>
      </c>
      <c r="K111" s="6" t="str">
        <f t="shared" si="3"/>
        <v/>
      </c>
      <c r="L111" s="6"/>
      <c r="M111" s="6" t="str">
        <f>IF($C111&lt;&gt;"",PPSS!H122,"")</f>
        <v/>
      </c>
      <c r="N111" s="6" t="str">
        <f>IF($C111&lt;&gt;"",PPSS!I122,"")</f>
        <v/>
      </c>
      <c r="O111" s="6" t="str">
        <f>IF($C111&lt;&gt;"",PPSS!J122,"")</f>
        <v/>
      </c>
      <c r="P111" s="6" t="str">
        <f t="shared" si="4"/>
        <v/>
      </c>
      <c r="Q111" s="6" t="str">
        <f t="shared" si="5"/>
        <v/>
      </c>
    </row>
    <row r="112" spans="1:17" x14ac:dyDescent="0.25">
      <c r="A112" s="77" t="str">
        <f>IF($C112&lt;&gt;"",Imputaciones!$R$1,"")</f>
        <v/>
      </c>
      <c r="B112" t="str">
        <f>PPSS!D123</f>
        <v/>
      </c>
      <c r="C112" t="str">
        <f>IF(PPSS!A123=0,"",PPSS!A123)</f>
        <v/>
      </c>
      <c r="D112" t="str">
        <f>IF(PPSS!AG123=0,"",PPSS!AG123)</f>
        <v/>
      </c>
      <c r="E112" t="str">
        <f>PPSS!B123</f>
        <v/>
      </c>
      <c r="F112" t="str">
        <f>PPSS!AH123</f>
        <v/>
      </c>
      <c r="G112" s="6"/>
      <c r="H112" s="6" t="str">
        <f>IF($C112&lt;&gt;"",PPSS!E123,"")</f>
        <v/>
      </c>
      <c r="I112" s="6" t="str">
        <f>IF($C112&lt;&gt;"",PPSS!F123,"")</f>
        <v/>
      </c>
      <c r="J112" s="6" t="str">
        <f>IF($C112&lt;&gt;"",PPSS!G123,"")</f>
        <v/>
      </c>
      <c r="K112" s="6" t="str">
        <f t="shared" si="3"/>
        <v/>
      </c>
      <c r="L112" s="6"/>
      <c r="M112" s="6" t="str">
        <f>IF($C112&lt;&gt;"",PPSS!H123,"")</f>
        <v/>
      </c>
      <c r="N112" s="6" t="str">
        <f>IF($C112&lt;&gt;"",PPSS!I123,"")</f>
        <v/>
      </c>
      <c r="O112" s="6" t="str">
        <f>IF($C112&lt;&gt;"",PPSS!J123,"")</f>
        <v/>
      </c>
      <c r="P112" s="6" t="str">
        <f t="shared" si="4"/>
        <v/>
      </c>
      <c r="Q112" s="6" t="str">
        <f t="shared" si="5"/>
        <v/>
      </c>
    </row>
    <row r="113" spans="1:17" x14ac:dyDescent="0.25">
      <c r="A113" s="77" t="str">
        <f>IF($C113&lt;&gt;"",Imputaciones!$R$1,"")</f>
        <v/>
      </c>
      <c r="B113" t="str">
        <f>PPSS!D124</f>
        <v/>
      </c>
      <c r="C113" t="str">
        <f>IF(PPSS!A124=0,"",PPSS!A124)</f>
        <v/>
      </c>
      <c r="D113" t="str">
        <f>IF(PPSS!AG124=0,"",PPSS!AG124)</f>
        <v/>
      </c>
      <c r="E113" t="str">
        <f>PPSS!B124</f>
        <v/>
      </c>
      <c r="F113" t="str">
        <f>PPSS!AH124</f>
        <v/>
      </c>
      <c r="G113" s="6"/>
      <c r="H113" s="6" t="str">
        <f>IF($C113&lt;&gt;"",PPSS!E124,"")</f>
        <v/>
      </c>
      <c r="I113" s="6" t="str">
        <f>IF($C113&lt;&gt;"",PPSS!F124,"")</f>
        <v/>
      </c>
      <c r="J113" s="6" t="str">
        <f>IF($C113&lt;&gt;"",PPSS!G124,"")</f>
        <v/>
      </c>
      <c r="K113" s="6" t="str">
        <f t="shared" si="3"/>
        <v/>
      </c>
      <c r="L113" s="6"/>
      <c r="M113" s="6" t="str">
        <f>IF($C113&lt;&gt;"",PPSS!H124,"")</f>
        <v/>
      </c>
      <c r="N113" s="6" t="str">
        <f>IF($C113&lt;&gt;"",PPSS!I124,"")</f>
        <v/>
      </c>
      <c r="O113" s="6" t="str">
        <f>IF($C113&lt;&gt;"",PPSS!J124,"")</f>
        <v/>
      </c>
      <c r="P113" s="6" t="str">
        <f t="shared" si="4"/>
        <v/>
      </c>
      <c r="Q113" s="6" t="str">
        <f t="shared" si="5"/>
        <v/>
      </c>
    </row>
    <row r="114" spans="1:17" x14ac:dyDescent="0.25">
      <c r="A114" s="77" t="str">
        <f>IF($C114&lt;&gt;"",Imputaciones!$R$1,"")</f>
        <v/>
      </c>
      <c r="B114" t="str">
        <f>PPSS!D125</f>
        <v/>
      </c>
      <c r="C114" t="str">
        <f>IF(PPSS!A125=0,"",PPSS!A125)</f>
        <v/>
      </c>
      <c r="D114" t="str">
        <f>IF(PPSS!AG125=0,"",PPSS!AG125)</f>
        <v/>
      </c>
      <c r="E114" t="str">
        <f>PPSS!B125</f>
        <v/>
      </c>
      <c r="F114" t="str">
        <f>PPSS!AH125</f>
        <v/>
      </c>
      <c r="G114" s="6"/>
      <c r="H114" s="6" t="str">
        <f>IF($C114&lt;&gt;"",PPSS!E125,"")</f>
        <v/>
      </c>
      <c r="I114" s="6" t="str">
        <f>IF($C114&lt;&gt;"",PPSS!F125,"")</f>
        <v/>
      </c>
      <c r="J114" s="6" t="str">
        <f>IF($C114&lt;&gt;"",PPSS!G125,"")</f>
        <v/>
      </c>
      <c r="K114" s="6" t="str">
        <f t="shared" si="3"/>
        <v/>
      </c>
      <c r="L114" s="6"/>
      <c r="M114" s="6" t="str">
        <f>IF($C114&lt;&gt;"",PPSS!H125,"")</f>
        <v/>
      </c>
      <c r="N114" s="6" t="str">
        <f>IF($C114&lt;&gt;"",PPSS!I125,"")</f>
        <v/>
      </c>
      <c r="O114" s="6" t="str">
        <f>IF($C114&lt;&gt;"",PPSS!J125,"")</f>
        <v/>
      </c>
      <c r="P114" s="6" t="str">
        <f t="shared" si="4"/>
        <v/>
      </c>
      <c r="Q114" s="6" t="str">
        <f t="shared" si="5"/>
        <v/>
      </c>
    </row>
    <row r="115" spans="1:17" x14ac:dyDescent="0.25">
      <c r="A115" s="77" t="str">
        <f>IF($C115&lt;&gt;"",Imputaciones!$R$1,"")</f>
        <v/>
      </c>
      <c r="B115" t="str">
        <f>PPSS!D126</f>
        <v/>
      </c>
      <c r="C115" t="str">
        <f>IF(PPSS!A126=0,"",PPSS!A126)</f>
        <v/>
      </c>
      <c r="D115" t="str">
        <f>IF(PPSS!AG126=0,"",PPSS!AG126)</f>
        <v/>
      </c>
      <c r="E115" t="str">
        <f>PPSS!B126</f>
        <v/>
      </c>
      <c r="F115" t="str">
        <f>PPSS!AH126</f>
        <v/>
      </c>
      <c r="G115" s="6"/>
      <c r="H115" s="6" t="str">
        <f>IF($C115&lt;&gt;"",PPSS!E126,"")</f>
        <v/>
      </c>
      <c r="I115" s="6" t="str">
        <f>IF($C115&lt;&gt;"",PPSS!F126,"")</f>
        <v/>
      </c>
      <c r="J115" s="6" t="str">
        <f>IF($C115&lt;&gt;"",PPSS!G126,"")</f>
        <v/>
      </c>
      <c r="K115" s="6" t="str">
        <f t="shared" si="3"/>
        <v/>
      </c>
      <c r="L115" s="6"/>
      <c r="M115" s="6" t="str">
        <f>IF($C115&lt;&gt;"",PPSS!H126,"")</f>
        <v/>
      </c>
      <c r="N115" s="6" t="str">
        <f>IF($C115&lt;&gt;"",PPSS!I126,"")</f>
        <v/>
      </c>
      <c r="O115" s="6" t="str">
        <f>IF($C115&lt;&gt;"",PPSS!J126,"")</f>
        <v/>
      </c>
      <c r="P115" s="6" t="str">
        <f t="shared" si="4"/>
        <v/>
      </c>
      <c r="Q115" s="6" t="str">
        <f t="shared" si="5"/>
        <v/>
      </c>
    </row>
    <row r="116" spans="1:17" x14ac:dyDescent="0.25">
      <c r="A116" s="77" t="str">
        <f>IF($C116&lt;&gt;"",Imputaciones!$R$1,"")</f>
        <v/>
      </c>
      <c r="B116" t="str">
        <f>PPSS!D127</f>
        <v/>
      </c>
      <c r="C116" t="str">
        <f>IF(PPSS!A127=0,"",PPSS!A127)</f>
        <v/>
      </c>
      <c r="D116" t="str">
        <f>IF(PPSS!AG127=0,"",PPSS!AG127)</f>
        <v/>
      </c>
      <c r="E116" t="str">
        <f>PPSS!B127</f>
        <v/>
      </c>
      <c r="F116" t="str">
        <f>PPSS!AH127</f>
        <v/>
      </c>
      <c r="G116" s="6"/>
      <c r="H116" s="6" t="str">
        <f>IF($C116&lt;&gt;"",PPSS!E127,"")</f>
        <v/>
      </c>
      <c r="I116" s="6" t="str">
        <f>IF($C116&lt;&gt;"",PPSS!F127,"")</f>
        <v/>
      </c>
      <c r="J116" s="6" t="str">
        <f>IF($C116&lt;&gt;"",PPSS!G127,"")</f>
        <v/>
      </c>
      <c r="K116" s="6" t="str">
        <f t="shared" si="3"/>
        <v/>
      </c>
      <c r="L116" s="6"/>
      <c r="M116" s="6" t="str">
        <f>IF($C116&lt;&gt;"",PPSS!H127,"")</f>
        <v/>
      </c>
      <c r="N116" s="6" t="str">
        <f>IF($C116&lt;&gt;"",PPSS!I127,"")</f>
        <v/>
      </c>
      <c r="O116" s="6" t="str">
        <f>IF($C116&lt;&gt;"",PPSS!J127,"")</f>
        <v/>
      </c>
      <c r="P116" s="6" t="str">
        <f t="shared" si="4"/>
        <v/>
      </c>
      <c r="Q116" s="6" t="str">
        <f t="shared" si="5"/>
        <v/>
      </c>
    </row>
    <row r="117" spans="1:17" x14ac:dyDescent="0.25">
      <c r="A117" s="77" t="str">
        <f>IF($C117&lt;&gt;"",Imputaciones!$R$1,"")</f>
        <v/>
      </c>
      <c r="B117" t="str">
        <f>PPSS!D128</f>
        <v/>
      </c>
      <c r="C117" t="str">
        <f>IF(PPSS!A128=0,"",PPSS!A128)</f>
        <v/>
      </c>
      <c r="D117" t="str">
        <f>IF(PPSS!AG128=0,"",PPSS!AG128)</f>
        <v/>
      </c>
      <c r="E117" t="str">
        <f>PPSS!B128</f>
        <v/>
      </c>
      <c r="F117" t="str">
        <f>PPSS!AH128</f>
        <v/>
      </c>
      <c r="G117" s="6"/>
      <c r="H117" s="6" t="str">
        <f>IF($C117&lt;&gt;"",PPSS!E128,"")</f>
        <v/>
      </c>
      <c r="I117" s="6" t="str">
        <f>IF($C117&lt;&gt;"",PPSS!F128,"")</f>
        <v/>
      </c>
      <c r="J117" s="6" t="str">
        <f>IF($C117&lt;&gt;"",PPSS!G128,"")</f>
        <v/>
      </c>
      <c r="K117" s="6" t="str">
        <f t="shared" si="3"/>
        <v/>
      </c>
      <c r="L117" s="6"/>
      <c r="M117" s="6" t="str">
        <f>IF($C117&lt;&gt;"",PPSS!H128,"")</f>
        <v/>
      </c>
      <c r="N117" s="6" t="str">
        <f>IF($C117&lt;&gt;"",PPSS!I128,"")</f>
        <v/>
      </c>
      <c r="O117" s="6" t="str">
        <f>IF($C117&lt;&gt;"",PPSS!J128,"")</f>
        <v/>
      </c>
      <c r="P117" s="6" t="str">
        <f t="shared" si="4"/>
        <v/>
      </c>
      <c r="Q117" s="6" t="str">
        <f t="shared" si="5"/>
        <v/>
      </c>
    </row>
    <row r="118" spans="1:17" x14ac:dyDescent="0.25">
      <c r="A118" s="77" t="str">
        <f>IF($C118&lt;&gt;"",Imputaciones!$R$1,"")</f>
        <v/>
      </c>
      <c r="B118" t="str">
        <f>PPSS!D129</f>
        <v/>
      </c>
      <c r="C118" t="str">
        <f>IF(PPSS!A129=0,"",PPSS!A129)</f>
        <v/>
      </c>
      <c r="D118" t="str">
        <f>IF(PPSS!AG129=0,"",PPSS!AG129)</f>
        <v/>
      </c>
      <c r="E118" t="str">
        <f>PPSS!B129</f>
        <v/>
      </c>
      <c r="F118" t="str">
        <f>PPSS!AH129</f>
        <v/>
      </c>
      <c r="G118" s="6"/>
      <c r="H118" s="6" t="str">
        <f>IF($C118&lt;&gt;"",PPSS!E129,"")</f>
        <v/>
      </c>
      <c r="I118" s="6" t="str">
        <f>IF($C118&lt;&gt;"",PPSS!F129,"")</f>
        <v/>
      </c>
      <c r="J118" s="6" t="str">
        <f>IF($C118&lt;&gt;"",PPSS!G129,"")</f>
        <v/>
      </c>
      <c r="K118" s="6" t="str">
        <f t="shared" si="3"/>
        <v/>
      </c>
      <c r="L118" s="6"/>
      <c r="M118" s="6" t="str">
        <f>IF($C118&lt;&gt;"",PPSS!H129,"")</f>
        <v/>
      </c>
      <c r="N118" s="6" t="str">
        <f>IF($C118&lt;&gt;"",PPSS!I129,"")</f>
        <v/>
      </c>
      <c r="O118" s="6" t="str">
        <f>IF($C118&lt;&gt;"",PPSS!J129,"")</f>
        <v/>
      </c>
      <c r="P118" s="6" t="str">
        <f t="shared" si="4"/>
        <v/>
      </c>
      <c r="Q118" s="6" t="str">
        <f t="shared" si="5"/>
        <v/>
      </c>
    </row>
    <row r="119" spans="1:17" x14ac:dyDescent="0.25">
      <c r="A119" s="77" t="str">
        <f>IF($C119&lt;&gt;"",Imputaciones!$R$1,"")</f>
        <v/>
      </c>
      <c r="B119" t="str">
        <f>PPSS!D130</f>
        <v/>
      </c>
      <c r="C119" t="str">
        <f>IF(PPSS!A130=0,"",PPSS!A130)</f>
        <v/>
      </c>
      <c r="D119" t="str">
        <f>IF(PPSS!AG130=0,"",PPSS!AG130)</f>
        <v/>
      </c>
      <c r="E119" t="str">
        <f>PPSS!B130</f>
        <v/>
      </c>
      <c r="F119" t="str">
        <f>PPSS!AH130</f>
        <v/>
      </c>
      <c r="G119" s="6"/>
      <c r="H119" s="6" t="str">
        <f>IF($C119&lt;&gt;"",PPSS!E130,"")</f>
        <v/>
      </c>
      <c r="I119" s="6" t="str">
        <f>IF($C119&lt;&gt;"",PPSS!F130,"")</f>
        <v/>
      </c>
      <c r="J119" s="6" t="str">
        <f>IF($C119&lt;&gt;"",PPSS!G130,"")</f>
        <v/>
      </c>
      <c r="K119" s="6" t="str">
        <f t="shared" si="3"/>
        <v/>
      </c>
      <c r="L119" s="6"/>
      <c r="M119" s="6" t="str">
        <f>IF($C119&lt;&gt;"",PPSS!H130,"")</f>
        <v/>
      </c>
      <c r="N119" s="6" t="str">
        <f>IF($C119&lt;&gt;"",PPSS!I130,"")</f>
        <v/>
      </c>
      <c r="O119" s="6" t="str">
        <f>IF($C119&lt;&gt;"",PPSS!J130,"")</f>
        <v/>
      </c>
      <c r="P119" s="6" t="str">
        <f t="shared" si="4"/>
        <v/>
      </c>
      <c r="Q119" s="6" t="str">
        <f t="shared" si="5"/>
        <v/>
      </c>
    </row>
    <row r="120" spans="1:17" x14ac:dyDescent="0.25">
      <c r="A120" s="77" t="str">
        <f>IF($C120&lt;&gt;"",Imputaciones!$R$1,"")</f>
        <v/>
      </c>
      <c r="B120" t="str">
        <f>PPSS!D131</f>
        <v/>
      </c>
      <c r="C120" t="str">
        <f>IF(PPSS!A131=0,"",PPSS!A131)</f>
        <v/>
      </c>
      <c r="D120" t="str">
        <f>IF(PPSS!AG131=0,"",PPSS!AG131)</f>
        <v/>
      </c>
      <c r="E120" t="str">
        <f>PPSS!B131</f>
        <v/>
      </c>
      <c r="F120" t="str">
        <f>PPSS!AH131</f>
        <v/>
      </c>
      <c r="G120" s="6"/>
      <c r="H120" s="6" t="str">
        <f>IF($C120&lt;&gt;"",PPSS!E131,"")</f>
        <v/>
      </c>
      <c r="I120" s="6" t="str">
        <f>IF($C120&lt;&gt;"",PPSS!F131,"")</f>
        <v/>
      </c>
      <c r="J120" s="6" t="str">
        <f>IF($C120&lt;&gt;"",PPSS!G131,"")</f>
        <v/>
      </c>
      <c r="K120" s="6" t="str">
        <f t="shared" si="3"/>
        <v/>
      </c>
      <c r="L120" s="6"/>
      <c r="M120" s="6" t="str">
        <f>IF($C120&lt;&gt;"",PPSS!H131,"")</f>
        <v/>
      </c>
      <c r="N120" s="6" t="str">
        <f>IF($C120&lt;&gt;"",PPSS!I131,"")</f>
        <v/>
      </c>
      <c r="O120" s="6" t="str">
        <f>IF($C120&lt;&gt;"",PPSS!J131,"")</f>
        <v/>
      </c>
      <c r="P120" s="6" t="str">
        <f t="shared" si="4"/>
        <v/>
      </c>
      <c r="Q120" s="6" t="str">
        <f t="shared" si="5"/>
        <v/>
      </c>
    </row>
    <row r="121" spans="1:17" x14ac:dyDescent="0.25">
      <c r="A121" s="77" t="str">
        <f>IF($C121&lt;&gt;"",Imputaciones!$R$1,"")</f>
        <v/>
      </c>
      <c r="B121" t="str">
        <f>PPSS!D132</f>
        <v/>
      </c>
      <c r="C121" t="str">
        <f>IF(PPSS!A132=0,"",PPSS!A132)</f>
        <v/>
      </c>
      <c r="D121" t="str">
        <f>IF(PPSS!AG132=0,"",PPSS!AG132)</f>
        <v/>
      </c>
      <c r="E121" t="str">
        <f>PPSS!B132</f>
        <v/>
      </c>
      <c r="F121" t="str">
        <f>PPSS!AH132</f>
        <v/>
      </c>
      <c r="G121" s="6"/>
      <c r="H121" s="6" t="str">
        <f>IF($C121&lt;&gt;"",PPSS!E132,"")</f>
        <v/>
      </c>
      <c r="I121" s="6" t="str">
        <f>IF($C121&lt;&gt;"",PPSS!F132,"")</f>
        <v/>
      </c>
      <c r="J121" s="6" t="str">
        <f>IF($C121&lt;&gt;"",PPSS!G132,"")</f>
        <v/>
      </c>
      <c r="K121" s="6" t="str">
        <f t="shared" si="3"/>
        <v/>
      </c>
      <c r="L121" s="6"/>
      <c r="M121" s="6" t="str">
        <f>IF($C121&lt;&gt;"",PPSS!H132,"")</f>
        <v/>
      </c>
      <c r="N121" s="6" t="str">
        <f>IF($C121&lt;&gt;"",PPSS!I132,"")</f>
        <v/>
      </c>
      <c r="O121" s="6" t="str">
        <f>IF($C121&lt;&gt;"",PPSS!J132,"")</f>
        <v/>
      </c>
      <c r="P121" s="6" t="str">
        <f t="shared" si="4"/>
        <v/>
      </c>
      <c r="Q121" s="6" t="str">
        <f t="shared" si="5"/>
        <v/>
      </c>
    </row>
    <row r="122" spans="1:17" x14ac:dyDescent="0.25">
      <c r="A122" s="77" t="str">
        <f>IF($C122&lt;&gt;"",Imputaciones!$R$1,"")</f>
        <v/>
      </c>
      <c r="B122" t="str">
        <f>PPSS!D133</f>
        <v/>
      </c>
      <c r="C122" t="str">
        <f>IF(PPSS!A133=0,"",PPSS!A133)</f>
        <v/>
      </c>
      <c r="D122" t="str">
        <f>IF(PPSS!AG133=0,"",PPSS!AG133)</f>
        <v/>
      </c>
      <c r="E122" t="str">
        <f>PPSS!B133</f>
        <v/>
      </c>
      <c r="F122" t="str">
        <f>PPSS!AH133</f>
        <v/>
      </c>
      <c r="G122" s="6"/>
      <c r="H122" s="6" t="str">
        <f>IF($C122&lt;&gt;"",PPSS!E133,"")</f>
        <v/>
      </c>
      <c r="I122" s="6" t="str">
        <f>IF($C122&lt;&gt;"",PPSS!F133,"")</f>
        <v/>
      </c>
      <c r="J122" s="6" t="str">
        <f>IF($C122&lt;&gt;"",PPSS!G133,"")</f>
        <v/>
      </c>
      <c r="K122" s="6" t="str">
        <f t="shared" si="3"/>
        <v/>
      </c>
      <c r="L122" s="6"/>
      <c r="M122" s="6" t="str">
        <f>IF($C122&lt;&gt;"",PPSS!H133,"")</f>
        <v/>
      </c>
      <c r="N122" s="6" t="str">
        <f>IF($C122&lt;&gt;"",PPSS!I133,"")</f>
        <v/>
      </c>
      <c r="O122" s="6" t="str">
        <f>IF($C122&lt;&gt;"",PPSS!J133,"")</f>
        <v/>
      </c>
      <c r="P122" s="6" t="str">
        <f t="shared" si="4"/>
        <v/>
      </c>
      <c r="Q122" s="6" t="str">
        <f t="shared" si="5"/>
        <v/>
      </c>
    </row>
    <row r="123" spans="1:17" x14ac:dyDescent="0.25">
      <c r="A123" s="77" t="str">
        <f>IF($C123&lt;&gt;"",Imputaciones!$R$1,"")</f>
        <v/>
      </c>
      <c r="B123" t="str">
        <f>PPSS!D134</f>
        <v/>
      </c>
      <c r="C123" t="str">
        <f>IF(PPSS!A134=0,"",PPSS!A134)</f>
        <v/>
      </c>
      <c r="D123" t="str">
        <f>IF(PPSS!AG134=0,"",PPSS!AG134)</f>
        <v/>
      </c>
      <c r="E123" t="str">
        <f>PPSS!B134</f>
        <v/>
      </c>
      <c r="F123" t="str">
        <f>PPSS!AH134</f>
        <v/>
      </c>
      <c r="G123" s="6"/>
      <c r="H123" s="6" t="str">
        <f>IF($C123&lt;&gt;"",PPSS!E134,"")</f>
        <v/>
      </c>
      <c r="I123" s="6" t="str">
        <f>IF($C123&lt;&gt;"",PPSS!F134,"")</f>
        <v/>
      </c>
      <c r="J123" s="6" t="str">
        <f>IF($C123&lt;&gt;"",PPSS!G134,"")</f>
        <v/>
      </c>
      <c r="K123" s="6" t="str">
        <f t="shared" si="3"/>
        <v/>
      </c>
      <c r="L123" s="6"/>
      <c r="M123" s="6" t="str">
        <f>IF($C123&lt;&gt;"",PPSS!H134,"")</f>
        <v/>
      </c>
      <c r="N123" s="6" t="str">
        <f>IF($C123&lt;&gt;"",PPSS!I134,"")</f>
        <v/>
      </c>
      <c r="O123" s="6" t="str">
        <f>IF($C123&lt;&gt;"",PPSS!J134,"")</f>
        <v/>
      </c>
      <c r="P123" s="6" t="str">
        <f t="shared" si="4"/>
        <v/>
      </c>
      <c r="Q123" s="6" t="str">
        <f t="shared" si="5"/>
        <v/>
      </c>
    </row>
    <row r="124" spans="1:17" x14ac:dyDescent="0.25">
      <c r="A124" s="77" t="str">
        <f>IF($C124&lt;&gt;"",Imputaciones!$R$1,"")</f>
        <v/>
      </c>
      <c r="B124" t="str">
        <f>PPSS!D135</f>
        <v/>
      </c>
      <c r="C124" t="str">
        <f>IF(PPSS!A135=0,"",PPSS!A135)</f>
        <v/>
      </c>
      <c r="D124" t="str">
        <f>IF(PPSS!AG135=0,"",PPSS!AG135)</f>
        <v/>
      </c>
      <c r="E124" t="str">
        <f>PPSS!B135</f>
        <v/>
      </c>
      <c r="F124" t="str">
        <f>PPSS!AH135</f>
        <v/>
      </c>
      <c r="G124" s="6"/>
      <c r="H124" s="6" t="str">
        <f>IF($C124&lt;&gt;"",PPSS!E135,"")</f>
        <v/>
      </c>
      <c r="I124" s="6" t="str">
        <f>IF($C124&lt;&gt;"",PPSS!F135,"")</f>
        <v/>
      </c>
      <c r="J124" s="6" t="str">
        <f>IF($C124&lt;&gt;"",PPSS!G135,"")</f>
        <v/>
      </c>
      <c r="K124" s="6" t="str">
        <f t="shared" si="3"/>
        <v/>
      </c>
      <c r="L124" s="6"/>
      <c r="M124" s="6" t="str">
        <f>IF($C124&lt;&gt;"",PPSS!H135,"")</f>
        <v/>
      </c>
      <c r="N124" s="6" t="str">
        <f>IF($C124&lt;&gt;"",PPSS!I135,"")</f>
        <v/>
      </c>
      <c r="O124" s="6" t="str">
        <f>IF($C124&lt;&gt;"",PPSS!J135,"")</f>
        <v/>
      </c>
      <c r="P124" s="6" t="str">
        <f t="shared" si="4"/>
        <v/>
      </c>
      <c r="Q124" s="6" t="str">
        <f t="shared" si="5"/>
        <v/>
      </c>
    </row>
    <row r="125" spans="1:17" x14ac:dyDescent="0.25">
      <c r="A125" s="77" t="str">
        <f>IF($C125&lt;&gt;"",Imputaciones!$R$1,"")</f>
        <v/>
      </c>
      <c r="B125" t="str">
        <f>PPSS!D136</f>
        <v/>
      </c>
      <c r="C125" t="str">
        <f>IF(PPSS!A136=0,"",PPSS!A136)</f>
        <v/>
      </c>
      <c r="D125" t="str">
        <f>IF(PPSS!AG136=0,"",PPSS!AG136)</f>
        <v/>
      </c>
      <c r="E125" t="str">
        <f>PPSS!B136</f>
        <v/>
      </c>
      <c r="F125" t="str">
        <f>PPSS!AH136</f>
        <v/>
      </c>
      <c r="G125" s="6"/>
      <c r="H125" s="6" t="str">
        <f>IF($C125&lt;&gt;"",PPSS!E136,"")</f>
        <v/>
      </c>
      <c r="I125" s="6" t="str">
        <f>IF($C125&lt;&gt;"",PPSS!F136,"")</f>
        <v/>
      </c>
      <c r="J125" s="6" t="str">
        <f>IF($C125&lt;&gt;"",PPSS!G136,"")</f>
        <v/>
      </c>
      <c r="K125" s="6" t="str">
        <f t="shared" si="3"/>
        <v/>
      </c>
      <c r="L125" s="6"/>
      <c r="M125" s="6" t="str">
        <f>IF($C125&lt;&gt;"",PPSS!H136,"")</f>
        <v/>
      </c>
      <c r="N125" s="6" t="str">
        <f>IF($C125&lt;&gt;"",PPSS!I136,"")</f>
        <v/>
      </c>
      <c r="O125" s="6" t="str">
        <f>IF($C125&lt;&gt;"",PPSS!J136,"")</f>
        <v/>
      </c>
      <c r="P125" s="6" t="str">
        <f t="shared" si="4"/>
        <v/>
      </c>
      <c r="Q125" s="6" t="str">
        <f t="shared" si="5"/>
        <v/>
      </c>
    </row>
    <row r="126" spans="1:17" x14ac:dyDescent="0.25">
      <c r="A126" s="77" t="str">
        <f>IF($C126&lt;&gt;"",Imputaciones!$R$1,"")</f>
        <v/>
      </c>
      <c r="B126" t="str">
        <f>PPSS!D137</f>
        <v/>
      </c>
      <c r="C126" t="str">
        <f>IF(PPSS!A137=0,"",PPSS!A137)</f>
        <v/>
      </c>
      <c r="D126" t="str">
        <f>IF(PPSS!AG137=0,"",PPSS!AG137)</f>
        <v/>
      </c>
      <c r="E126" t="str">
        <f>PPSS!B137</f>
        <v/>
      </c>
      <c r="F126" t="str">
        <f>PPSS!AH137</f>
        <v/>
      </c>
      <c r="G126" s="6"/>
      <c r="H126" s="6" t="str">
        <f>IF($C126&lt;&gt;"",PPSS!E137,"")</f>
        <v/>
      </c>
      <c r="I126" s="6" t="str">
        <f>IF($C126&lt;&gt;"",PPSS!F137,"")</f>
        <v/>
      </c>
      <c r="J126" s="6" t="str">
        <f>IF($C126&lt;&gt;"",PPSS!G137,"")</f>
        <v/>
      </c>
      <c r="K126" s="6" t="str">
        <f t="shared" si="3"/>
        <v/>
      </c>
      <c r="L126" s="6"/>
      <c r="M126" s="6" t="str">
        <f>IF($C126&lt;&gt;"",PPSS!H137,"")</f>
        <v/>
      </c>
      <c r="N126" s="6" t="str">
        <f>IF($C126&lt;&gt;"",PPSS!I137,"")</f>
        <v/>
      </c>
      <c r="O126" s="6" t="str">
        <f>IF($C126&lt;&gt;"",PPSS!J137,"")</f>
        <v/>
      </c>
      <c r="P126" s="6" t="str">
        <f t="shared" si="4"/>
        <v/>
      </c>
      <c r="Q126" s="6" t="str">
        <f t="shared" si="5"/>
        <v/>
      </c>
    </row>
    <row r="127" spans="1:17" x14ac:dyDescent="0.25">
      <c r="A127" s="77" t="str">
        <f>IF($C127&lt;&gt;"",Imputaciones!$R$1,"")</f>
        <v/>
      </c>
      <c r="B127" t="str">
        <f>PPSS!D138</f>
        <v/>
      </c>
      <c r="C127" t="str">
        <f>IF(PPSS!A138=0,"",PPSS!A138)</f>
        <v/>
      </c>
      <c r="D127" t="str">
        <f>IF(PPSS!AG138=0,"",PPSS!AG138)</f>
        <v/>
      </c>
      <c r="E127" t="str">
        <f>PPSS!B138</f>
        <v/>
      </c>
      <c r="F127" t="str">
        <f>PPSS!AH138</f>
        <v/>
      </c>
      <c r="G127" s="6"/>
      <c r="H127" s="6" t="str">
        <f>IF($C127&lt;&gt;"",PPSS!E138,"")</f>
        <v/>
      </c>
      <c r="I127" s="6" t="str">
        <f>IF($C127&lt;&gt;"",PPSS!F138,"")</f>
        <v/>
      </c>
      <c r="J127" s="6" t="str">
        <f>IF($C127&lt;&gt;"",PPSS!G138,"")</f>
        <v/>
      </c>
      <c r="K127" s="6" t="str">
        <f t="shared" si="3"/>
        <v/>
      </c>
      <c r="L127" s="6"/>
      <c r="M127" s="6" t="str">
        <f>IF($C127&lt;&gt;"",PPSS!H138,"")</f>
        <v/>
      </c>
      <c r="N127" s="6" t="str">
        <f>IF($C127&lt;&gt;"",PPSS!I138,"")</f>
        <v/>
      </c>
      <c r="O127" s="6" t="str">
        <f>IF($C127&lt;&gt;"",PPSS!J138,"")</f>
        <v/>
      </c>
      <c r="P127" s="6" t="str">
        <f t="shared" si="4"/>
        <v/>
      </c>
      <c r="Q127" s="6" t="str">
        <f t="shared" si="5"/>
        <v/>
      </c>
    </row>
    <row r="128" spans="1:17" x14ac:dyDescent="0.25">
      <c r="A128" s="77" t="str">
        <f>IF($C128&lt;&gt;"",Imputaciones!$R$1,"")</f>
        <v/>
      </c>
      <c r="B128" t="str">
        <f>PPSS!D139</f>
        <v/>
      </c>
      <c r="C128" t="str">
        <f>IF(PPSS!A139=0,"",PPSS!A139)</f>
        <v/>
      </c>
      <c r="D128" t="str">
        <f>IF(PPSS!AG139=0,"",PPSS!AG139)</f>
        <v/>
      </c>
      <c r="E128" t="str">
        <f>PPSS!B139</f>
        <v/>
      </c>
      <c r="F128" t="str">
        <f>PPSS!AH139</f>
        <v/>
      </c>
      <c r="G128" s="6"/>
      <c r="H128" s="6" t="str">
        <f>IF($C128&lt;&gt;"",PPSS!E139,"")</f>
        <v/>
      </c>
      <c r="I128" s="6" t="str">
        <f>IF($C128&lt;&gt;"",PPSS!F139,"")</f>
        <v/>
      </c>
      <c r="J128" s="6" t="str">
        <f>IF($C128&lt;&gt;"",PPSS!G139,"")</f>
        <v/>
      </c>
      <c r="K128" s="6" t="str">
        <f t="shared" si="3"/>
        <v/>
      </c>
      <c r="L128" s="6"/>
      <c r="M128" s="6" t="str">
        <f>IF($C128&lt;&gt;"",PPSS!H139,"")</f>
        <v/>
      </c>
      <c r="N128" s="6" t="str">
        <f>IF($C128&lt;&gt;"",PPSS!I139,"")</f>
        <v/>
      </c>
      <c r="O128" s="6" t="str">
        <f>IF($C128&lt;&gt;"",PPSS!J139,"")</f>
        <v/>
      </c>
      <c r="P128" s="6" t="str">
        <f t="shared" si="4"/>
        <v/>
      </c>
      <c r="Q128" s="6" t="str">
        <f t="shared" si="5"/>
        <v/>
      </c>
    </row>
    <row r="129" spans="1:17" x14ac:dyDescent="0.25">
      <c r="A129" s="77" t="str">
        <f>IF($C129&lt;&gt;"",Imputaciones!$R$1,"")</f>
        <v/>
      </c>
      <c r="B129" t="str">
        <f>PPSS!D140</f>
        <v/>
      </c>
      <c r="C129" t="str">
        <f>IF(PPSS!A140=0,"",PPSS!A140)</f>
        <v/>
      </c>
      <c r="D129" t="str">
        <f>IF(PPSS!AG140=0,"",PPSS!AG140)</f>
        <v/>
      </c>
      <c r="E129" t="str">
        <f>PPSS!B140</f>
        <v/>
      </c>
      <c r="F129" t="str">
        <f>PPSS!AH140</f>
        <v/>
      </c>
      <c r="G129" s="6"/>
      <c r="H129" s="6" t="str">
        <f>IF($C129&lt;&gt;"",PPSS!E140,"")</f>
        <v/>
      </c>
      <c r="I129" s="6" t="str">
        <f>IF($C129&lt;&gt;"",PPSS!F140,"")</f>
        <v/>
      </c>
      <c r="J129" s="6" t="str">
        <f>IF($C129&lt;&gt;"",PPSS!G140,"")</f>
        <v/>
      </c>
      <c r="K129" s="6" t="str">
        <f t="shared" si="3"/>
        <v/>
      </c>
      <c r="L129" s="6"/>
      <c r="M129" s="6" t="str">
        <f>IF($C129&lt;&gt;"",PPSS!H140,"")</f>
        <v/>
      </c>
      <c r="N129" s="6" t="str">
        <f>IF($C129&lt;&gt;"",PPSS!I140,"")</f>
        <v/>
      </c>
      <c r="O129" s="6" t="str">
        <f>IF($C129&lt;&gt;"",PPSS!J140,"")</f>
        <v/>
      </c>
      <c r="P129" s="6" t="str">
        <f t="shared" si="4"/>
        <v/>
      </c>
      <c r="Q129" s="6" t="str">
        <f t="shared" si="5"/>
        <v/>
      </c>
    </row>
    <row r="130" spans="1:17" x14ac:dyDescent="0.25">
      <c r="A130" s="77" t="str">
        <f>IF($C130&lt;&gt;"",Imputaciones!$R$1,"")</f>
        <v/>
      </c>
      <c r="B130" t="str">
        <f>PPSS!D141</f>
        <v/>
      </c>
      <c r="C130" t="str">
        <f>IF(PPSS!A141=0,"",PPSS!A141)</f>
        <v/>
      </c>
      <c r="D130" t="str">
        <f>IF(PPSS!AG141=0,"",PPSS!AG141)</f>
        <v/>
      </c>
      <c r="E130" t="str">
        <f>PPSS!B141</f>
        <v/>
      </c>
      <c r="F130" t="str">
        <f>PPSS!AH141</f>
        <v/>
      </c>
      <c r="G130" s="6"/>
      <c r="H130" s="6" t="str">
        <f>IF($C130&lt;&gt;"",PPSS!E141,"")</f>
        <v/>
      </c>
      <c r="I130" s="6" t="str">
        <f>IF($C130&lt;&gt;"",PPSS!F141,"")</f>
        <v/>
      </c>
      <c r="J130" s="6" t="str">
        <f>IF($C130&lt;&gt;"",PPSS!G141,"")</f>
        <v/>
      </c>
      <c r="K130" s="6" t="str">
        <f t="shared" si="3"/>
        <v/>
      </c>
      <c r="L130" s="6"/>
      <c r="M130" s="6" t="str">
        <f>IF($C130&lt;&gt;"",PPSS!H141,"")</f>
        <v/>
      </c>
      <c r="N130" s="6" t="str">
        <f>IF($C130&lt;&gt;"",PPSS!I141,"")</f>
        <v/>
      </c>
      <c r="O130" s="6" t="str">
        <f>IF($C130&lt;&gt;"",PPSS!J141,"")</f>
        <v/>
      </c>
      <c r="P130" s="6" t="str">
        <f t="shared" si="4"/>
        <v/>
      </c>
      <c r="Q130" s="6" t="str">
        <f t="shared" si="5"/>
        <v/>
      </c>
    </row>
    <row r="131" spans="1:17" x14ac:dyDescent="0.25">
      <c r="A131" s="77" t="str">
        <f>IF($C131&lt;&gt;"",Imputaciones!$R$1,"")</f>
        <v/>
      </c>
      <c r="B131" t="str">
        <f>PPSS!D142</f>
        <v/>
      </c>
      <c r="C131" t="str">
        <f>IF(PPSS!A142=0,"",PPSS!A142)</f>
        <v/>
      </c>
      <c r="D131" t="str">
        <f>IF(PPSS!AG142=0,"",PPSS!AG142)</f>
        <v/>
      </c>
      <c r="E131" t="str">
        <f>PPSS!B142</f>
        <v/>
      </c>
      <c r="F131" t="str">
        <f>PPSS!AH142</f>
        <v/>
      </c>
      <c r="G131" s="6"/>
      <c r="H131" s="6" t="str">
        <f>IF($C131&lt;&gt;"",PPSS!E142,"")</f>
        <v/>
      </c>
      <c r="I131" s="6" t="str">
        <f>IF($C131&lt;&gt;"",PPSS!F142,"")</f>
        <v/>
      </c>
      <c r="J131" s="6" t="str">
        <f>IF($C131&lt;&gt;"",PPSS!G142,"")</f>
        <v/>
      </c>
      <c r="K131" s="6" t="str">
        <f t="shared" si="3"/>
        <v/>
      </c>
      <c r="L131" s="6"/>
      <c r="M131" s="6" t="str">
        <f>IF($C131&lt;&gt;"",PPSS!H142,"")</f>
        <v/>
      </c>
      <c r="N131" s="6" t="str">
        <f>IF($C131&lt;&gt;"",PPSS!I142,"")</f>
        <v/>
      </c>
      <c r="O131" s="6" t="str">
        <f>IF($C131&lt;&gt;"",PPSS!J142,"")</f>
        <v/>
      </c>
      <c r="P131" s="6" t="str">
        <f t="shared" si="4"/>
        <v/>
      </c>
      <c r="Q131" s="6" t="str">
        <f t="shared" si="5"/>
        <v/>
      </c>
    </row>
    <row r="132" spans="1:17" x14ac:dyDescent="0.25">
      <c r="A132" s="77" t="str">
        <f>IF($C132&lt;&gt;"",Imputaciones!$R$1,"")</f>
        <v/>
      </c>
      <c r="B132" t="str">
        <f>PPSS!D143</f>
        <v/>
      </c>
      <c r="C132" t="str">
        <f>IF(PPSS!A143=0,"",PPSS!A143)</f>
        <v/>
      </c>
      <c r="D132" t="str">
        <f>IF(PPSS!AG143=0,"",PPSS!AG143)</f>
        <v/>
      </c>
      <c r="E132" t="str">
        <f>PPSS!B143</f>
        <v/>
      </c>
      <c r="F132" t="str">
        <f>PPSS!AH143</f>
        <v/>
      </c>
      <c r="G132" s="6"/>
      <c r="H132" s="6" t="str">
        <f>IF($C132&lt;&gt;"",PPSS!E143,"")</f>
        <v/>
      </c>
      <c r="I132" s="6" t="str">
        <f>IF($C132&lt;&gt;"",PPSS!F143,"")</f>
        <v/>
      </c>
      <c r="J132" s="6" t="str">
        <f>IF($C132&lt;&gt;"",PPSS!G143,"")</f>
        <v/>
      </c>
      <c r="K132" s="6" t="str">
        <f t="shared" si="3"/>
        <v/>
      </c>
      <c r="L132" s="6"/>
      <c r="M132" s="6" t="str">
        <f>IF($C132&lt;&gt;"",PPSS!H143,"")</f>
        <v/>
      </c>
      <c r="N132" s="6" t="str">
        <f>IF($C132&lt;&gt;"",PPSS!I143,"")</f>
        <v/>
      </c>
      <c r="O132" s="6" t="str">
        <f>IF($C132&lt;&gt;"",PPSS!J143,"")</f>
        <v/>
      </c>
      <c r="P132" s="6" t="str">
        <f t="shared" si="4"/>
        <v/>
      </c>
      <c r="Q132" s="6" t="str">
        <f t="shared" si="5"/>
        <v/>
      </c>
    </row>
    <row r="133" spans="1:17" x14ac:dyDescent="0.25">
      <c r="A133" s="77" t="str">
        <f>IF($C133&lt;&gt;"",Imputaciones!$R$1,"")</f>
        <v/>
      </c>
      <c r="B133" t="str">
        <f>PPSS!D144</f>
        <v/>
      </c>
      <c r="C133" t="str">
        <f>IF(PPSS!A144=0,"",PPSS!A144)</f>
        <v/>
      </c>
      <c r="D133" t="str">
        <f>IF(PPSS!AG144=0,"",PPSS!AG144)</f>
        <v/>
      </c>
      <c r="E133" t="str">
        <f>PPSS!B144</f>
        <v/>
      </c>
      <c r="F133" t="str">
        <f>PPSS!AH144</f>
        <v/>
      </c>
      <c r="G133" s="6"/>
      <c r="H133" s="6" t="str">
        <f>IF($C133&lt;&gt;"",PPSS!E144,"")</f>
        <v/>
      </c>
      <c r="I133" s="6" t="str">
        <f>IF($C133&lt;&gt;"",PPSS!F144,"")</f>
        <v/>
      </c>
      <c r="J133" s="6" t="str">
        <f>IF($C133&lt;&gt;"",PPSS!G144,"")</f>
        <v/>
      </c>
      <c r="K133" s="6" t="str">
        <f t="shared" ref="K133:K196" si="6">IF($C133&lt;&gt;"",SUM(G133:J133),"")</f>
        <v/>
      </c>
      <c r="L133" s="6"/>
      <c r="M133" s="6" t="str">
        <f>IF($C133&lt;&gt;"",PPSS!H144,"")</f>
        <v/>
      </c>
      <c r="N133" s="6" t="str">
        <f>IF($C133&lt;&gt;"",PPSS!I144,"")</f>
        <v/>
      </c>
      <c r="O133" s="6" t="str">
        <f>IF($C133&lt;&gt;"",PPSS!J144,"")</f>
        <v/>
      </c>
      <c r="P133" s="6" t="str">
        <f t="shared" ref="P133:P196" si="7">IF($C133&lt;&gt;"",SUM(M133:O133),"")</f>
        <v/>
      </c>
      <c r="Q133" s="6" t="str">
        <f t="shared" ref="Q133:Q196" si="8">IF($C133&lt;&gt;"",P133+K133,"")</f>
        <v/>
      </c>
    </row>
    <row r="134" spans="1:17" x14ac:dyDescent="0.25">
      <c r="A134" s="77" t="str">
        <f>IF($C134&lt;&gt;"",Imputaciones!$R$1,"")</f>
        <v/>
      </c>
      <c r="B134" t="str">
        <f>PPSS!D145</f>
        <v/>
      </c>
      <c r="C134" t="str">
        <f>IF(PPSS!A145=0,"",PPSS!A145)</f>
        <v/>
      </c>
      <c r="D134" t="str">
        <f>IF(PPSS!AG145=0,"",PPSS!AG145)</f>
        <v/>
      </c>
      <c r="E134" t="str">
        <f>PPSS!B145</f>
        <v/>
      </c>
      <c r="F134" t="str">
        <f>PPSS!AH145</f>
        <v/>
      </c>
      <c r="G134" s="6"/>
      <c r="H134" s="6" t="str">
        <f>IF($C134&lt;&gt;"",PPSS!E145,"")</f>
        <v/>
      </c>
      <c r="I134" s="6" t="str">
        <f>IF($C134&lt;&gt;"",PPSS!F145,"")</f>
        <v/>
      </c>
      <c r="J134" s="6" t="str">
        <f>IF($C134&lt;&gt;"",PPSS!G145,"")</f>
        <v/>
      </c>
      <c r="K134" s="6" t="str">
        <f t="shared" si="6"/>
        <v/>
      </c>
      <c r="L134" s="6"/>
      <c r="M134" s="6" t="str">
        <f>IF($C134&lt;&gt;"",PPSS!H145,"")</f>
        <v/>
      </c>
      <c r="N134" s="6" t="str">
        <f>IF($C134&lt;&gt;"",PPSS!I145,"")</f>
        <v/>
      </c>
      <c r="O134" s="6" t="str">
        <f>IF($C134&lt;&gt;"",PPSS!J145,"")</f>
        <v/>
      </c>
      <c r="P134" s="6" t="str">
        <f t="shared" si="7"/>
        <v/>
      </c>
      <c r="Q134" s="6" t="str">
        <f t="shared" si="8"/>
        <v/>
      </c>
    </row>
    <row r="135" spans="1:17" x14ac:dyDescent="0.25">
      <c r="A135" s="77" t="str">
        <f>IF($C135&lt;&gt;"",Imputaciones!$R$1,"")</f>
        <v/>
      </c>
      <c r="B135" t="str">
        <f>PPSS!D146</f>
        <v/>
      </c>
      <c r="C135" t="str">
        <f>IF(PPSS!A146=0,"",PPSS!A146)</f>
        <v/>
      </c>
      <c r="D135" t="str">
        <f>IF(PPSS!AG146=0,"",PPSS!AG146)</f>
        <v/>
      </c>
      <c r="E135" t="str">
        <f>PPSS!B146</f>
        <v/>
      </c>
      <c r="F135" t="str">
        <f>PPSS!AH146</f>
        <v/>
      </c>
      <c r="G135" s="6"/>
      <c r="H135" s="6" t="str">
        <f>IF($C135&lt;&gt;"",PPSS!E146,"")</f>
        <v/>
      </c>
      <c r="I135" s="6" t="str">
        <f>IF($C135&lt;&gt;"",PPSS!F146,"")</f>
        <v/>
      </c>
      <c r="J135" s="6" t="str">
        <f>IF($C135&lt;&gt;"",PPSS!G146,"")</f>
        <v/>
      </c>
      <c r="K135" s="6" t="str">
        <f t="shared" si="6"/>
        <v/>
      </c>
      <c r="L135" s="6"/>
      <c r="M135" s="6" t="str">
        <f>IF($C135&lt;&gt;"",PPSS!H146,"")</f>
        <v/>
      </c>
      <c r="N135" s="6" t="str">
        <f>IF($C135&lt;&gt;"",PPSS!I146,"")</f>
        <v/>
      </c>
      <c r="O135" s="6" t="str">
        <f>IF($C135&lt;&gt;"",PPSS!J146,"")</f>
        <v/>
      </c>
      <c r="P135" s="6" t="str">
        <f t="shared" si="7"/>
        <v/>
      </c>
      <c r="Q135" s="6" t="str">
        <f t="shared" si="8"/>
        <v/>
      </c>
    </row>
    <row r="136" spans="1:17" x14ac:dyDescent="0.25">
      <c r="A136" s="77" t="str">
        <f>IF($C136&lt;&gt;"",Imputaciones!$R$1,"")</f>
        <v/>
      </c>
      <c r="B136" t="str">
        <f>PPSS!D147</f>
        <v/>
      </c>
      <c r="C136" t="str">
        <f>IF(PPSS!A147=0,"",PPSS!A147)</f>
        <v/>
      </c>
      <c r="D136" t="str">
        <f>IF(PPSS!AG147=0,"",PPSS!AG147)</f>
        <v/>
      </c>
      <c r="E136" t="str">
        <f>PPSS!B147</f>
        <v/>
      </c>
      <c r="F136" t="str">
        <f>PPSS!AH147</f>
        <v/>
      </c>
      <c r="G136" s="6"/>
      <c r="H136" s="6" t="str">
        <f>IF($C136&lt;&gt;"",PPSS!E147,"")</f>
        <v/>
      </c>
      <c r="I136" s="6" t="str">
        <f>IF($C136&lt;&gt;"",PPSS!F147,"")</f>
        <v/>
      </c>
      <c r="J136" s="6" t="str">
        <f>IF($C136&lt;&gt;"",PPSS!G147,"")</f>
        <v/>
      </c>
      <c r="K136" s="6" t="str">
        <f t="shared" si="6"/>
        <v/>
      </c>
      <c r="L136" s="6"/>
      <c r="M136" s="6" t="str">
        <f>IF($C136&lt;&gt;"",PPSS!H147,"")</f>
        <v/>
      </c>
      <c r="N136" s="6" t="str">
        <f>IF($C136&lt;&gt;"",PPSS!I147,"")</f>
        <v/>
      </c>
      <c r="O136" s="6" t="str">
        <f>IF($C136&lt;&gt;"",PPSS!J147,"")</f>
        <v/>
      </c>
      <c r="P136" s="6" t="str">
        <f t="shared" si="7"/>
        <v/>
      </c>
      <c r="Q136" s="6" t="str">
        <f t="shared" si="8"/>
        <v/>
      </c>
    </row>
    <row r="137" spans="1:17" x14ac:dyDescent="0.25">
      <c r="A137" s="77" t="str">
        <f>IF($C137&lt;&gt;"",Imputaciones!$R$1,"")</f>
        <v/>
      </c>
      <c r="B137" t="str">
        <f>PPSS!D148</f>
        <v/>
      </c>
      <c r="C137" t="str">
        <f>IF(PPSS!A148=0,"",PPSS!A148)</f>
        <v/>
      </c>
      <c r="D137" t="str">
        <f>IF(PPSS!AG148=0,"",PPSS!AG148)</f>
        <v/>
      </c>
      <c r="E137" t="str">
        <f>PPSS!B148</f>
        <v/>
      </c>
      <c r="F137" t="str">
        <f>PPSS!AH148</f>
        <v/>
      </c>
      <c r="G137" s="6"/>
      <c r="H137" s="6" t="str">
        <f>IF($C137&lt;&gt;"",PPSS!E148,"")</f>
        <v/>
      </c>
      <c r="I137" s="6" t="str">
        <f>IF($C137&lt;&gt;"",PPSS!F148,"")</f>
        <v/>
      </c>
      <c r="J137" s="6" t="str">
        <f>IF($C137&lt;&gt;"",PPSS!G148,"")</f>
        <v/>
      </c>
      <c r="K137" s="6" t="str">
        <f t="shared" si="6"/>
        <v/>
      </c>
      <c r="L137" s="6"/>
      <c r="M137" s="6" t="str">
        <f>IF($C137&lt;&gt;"",PPSS!H148,"")</f>
        <v/>
      </c>
      <c r="N137" s="6" t="str">
        <f>IF($C137&lt;&gt;"",PPSS!I148,"")</f>
        <v/>
      </c>
      <c r="O137" s="6" t="str">
        <f>IF($C137&lt;&gt;"",PPSS!J148,"")</f>
        <v/>
      </c>
      <c r="P137" s="6" t="str">
        <f t="shared" si="7"/>
        <v/>
      </c>
      <c r="Q137" s="6" t="str">
        <f t="shared" si="8"/>
        <v/>
      </c>
    </row>
    <row r="138" spans="1:17" x14ac:dyDescent="0.25">
      <c r="A138" s="77" t="str">
        <f>IF($C138&lt;&gt;"",Imputaciones!$R$1,"")</f>
        <v/>
      </c>
      <c r="B138" t="str">
        <f>PPSS!D149</f>
        <v/>
      </c>
      <c r="C138" t="str">
        <f>IF(PPSS!A149=0,"",PPSS!A149)</f>
        <v/>
      </c>
      <c r="D138" t="str">
        <f>IF(PPSS!AG149=0,"",PPSS!AG149)</f>
        <v/>
      </c>
      <c r="E138" t="str">
        <f>PPSS!B149</f>
        <v/>
      </c>
      <c r="F138" t="str">
        <f>PPSS!AH149</f>
        <v/>
      </c>
      <c r="G138" s="6"/>
      <c r="H138" s="6" t="str">
        <f>IF($C138&lt;&gt;"",PPSS!E149,"")</f>
        <v/>
      </c>
      <c r="I138" s="6" t="str">
        <f>IF($C138&lt;&gt;"",PPSS!F149,"")</f>
        <v/>
      </c>
      <c r="J138" s="6" t="str">
        <f>IF($C138&lt;&gt;"",PPSS!G149,"")</f>
        <v/>
      </c>
      <c r="K138" s="6" t="str">
        <f t="shared" si="6"/>
        <v/>
      </c>
      <c r="L138" s="6"/>
      <c r="M138" s="6" t="str">
        <f>IF($C138&lt;&gt;"",PPSS!H149,"")</f>
        <v/>
      </c>
      <c r="N138" s="6" t="str">
        <f>IF($C138&lt;&gt;"",PPSS!I149,"")</f>
        <v/>
      </c>
      <c r="O138" s="6" t="str">
        <f>IF($C138&lt;&gt;"",PPSS!J149,"")</f>
        <v/>
      </c>
      <c r="P138" s="6" t="str">
        <f t="shared" si="7"/>
        <v/>
      </c>
      <c r="Q138" s="6" t="str">
        <f t="shared" si="8"/>
        <v/>
      </c>
    </row>
    <row r="139" spans="1:17" x14ac:dyDescent="0.25">
      <c r="A139" s="77" t="str">
        <f>IF($C139&lt;&gt;"",Imputaciones!$R$1,"")</f>
        <v/>
      </c>
      <c r="B139" t="str">
        <f>PPSS!D150</f>
        <v/>
      </c>
      <c r="C139" t="str">
        <f>IF(PPSS!A150=0,"",PPSS!A150)</f>
        <v/>
      </c>
      <c r="D139" t="str">
        <f>IF(PPSS!AG150=0,"",PPSS!AG150)</f>
        <v/>
      </c>
      <c r="E139" t="str">
        <f>PPSS!B150</f>
        <v/>
      </c>
      <c r="F139" t="str">
        <f>PPSS!AH150</f>
        <v/>
      </c>
      <c r="G139" s="6"/>
      <c r="H139" s="6" t="str">
        <f>IF($C139&lt;&gt;"",PPSS!E150,"")</f>
        <v/>
      </c>
      <c r="I139" s="6" t="str">
        <f>IF($C139&lt;&gt;"",PPSS!F150,"")</f>
        <v/>
      </c>
      <c r="J139" s="6" t="str">
        <f>IF($C139&lt;&gt;"",PPSS!G150,"")</f>
        <v/>
      </c>
      <c r="K139" s="6" t="str">
        <f t="shared" si="6"/>
        <v/>
      </c>
      <c r="L139" s="6"/>
      <c r="M139" s="6" t="str">
        <f>IF($C139&lt;&gt;"",PPSS!H150,"")</f>
        <v/>
      </c>
      <c r="N139" s="6" t="str">
        <f>IF($C139&lt;&gt;"",PPSS!I150,"")</f>
        <v/>
      </c>
      <c r="O139" s="6" t="str">
        <f>IF($C139&lt;&gt;"",PPSS!J150,"")</f>
        <v/>
      </c>
      <c r="P139" s="6" t="str">
        <f t="shared" si="7"/>
        <v/>
      </c>
      <c r="Q139" s="6" t="str">
        <f t="shared" si="8"/>
        <v/>
      </c>
    </row>
    <row r="140" spans="1:17" x14ac:dyDescent="0.25">
      <c r="A140" s="77" t="str">
        <f>IF($C140&lt;&gt;"",Imputaciones!$R$1,"")</f>
        <v/>
      </c>
      <c r="B140" t="str">
        <f>PPSS!D151</f>
        <v/>
      </c>
      <c r="C140" t="str">
        <f>IF(PPSS!A151=0,"",PPSS!A151)</f>
        <v/>
      </c>
      <c r="D140" t="str">
        <f>IF(PPSS!AG151=0,"",PPSS!AG151)</f>
        <v/>
      </c>
      <c r="E140" t="str">
        <f>PPSS!B151</f>
        <v/>
      </c>
      <c r="F140" t="str">
        <f>PPSS!AH151</f>
        <v/>
      </c>
      <c r="G140" s="6"/>
      <c r="H140" s="6" t="str">
        <f>IF($C140&lt;&gt;"",PPSS!E151,"")</f>
        <v/>
      </c>
      <c r="I140" s="6" t="str">
        <f>IF($C140&lt;&gt;"",PPSS!F151,"")</f>
        <v/>
      </c>
      <c r="J140" s="6" t="str">
        <f>IF($C140&lt;&gt;"",PPSS!G151,"")</f>
        <v/>
      </c>
      <c r="K140" s="6" t="str">
        <f t="shared" si="6"/>
        <v/>
      </c>
      <c r="L140" s="6"/>
      <c r="M140" s="6" t="str">
        <f>IF($C140&lt;&gt;"",PPSS!H151,"")</f>
        <v/>
      </c>
      <c r="N140" s="6" t="str">
        <f>IF($C140&lt;&gt;"",PPSS!I151,"")</f>
        <v/>
      </c>
      <c r="O140" s="6" t="str">
        <f>IF($C140&lt;&gt;"",PPSS!J151,"")</f>
        <v/>
      </c>
      <c r="P140" s="6" t="str">
        <f t="shared" si="7"/>
        <v/>
      </c>
      <c r="Q140" s="6" t="str">
        <f t="shared" si="8"/>
        <v/>
      </c>
    </row>
    <row r="141" spans="1:17" x14ac:dyDescent="0.25">
      <c r="A141" s="77" t="str">
        <f>IF($C141&lt;&gt;"",Imputaciones!$R$1,"")</f>
        <v/>
      </c>
      <c r="B141" t="str">
        <f>PPSS!D152</f>
        <v/>
      </c>
      <c r="C141" t="str">
        <f>IF(PPSS!A152=0,"",PPSS!A152)</f>
        <v/>
      </c>
      <c r="D141" t="str">
        <f>IF(PPSS!AG152=0,"",PPSS!AG152)</f>
        <v/>
      </c>
      <c r="E141" t="str">
        <f>PPSS!B152</f>
        <v/>
      </c>
      <c r="F141" t="str">
        <f>PPSS!AH152</f>
        <v/>
      </c>
      <c r="G141" s="6"/>
      <c r="H141" s="6" t="str">
        <f>IF($C141&lt;&gt;"",PPSS!E152,"")</f>
        <v/>
      </c>
      <c r="I141" s="6" t="str">
        <f>IF($C141&lt;&gt;"",PPSS!F152,"")</f>
        <v/>
      </c>
      <c r="J141" s="6" t="str">
        <f>IF($C141&lt;&gt;"",PPSS!G152,"")</f>
        <v/>
      </c>
      <c r="K141" s="6" t="str">
        <f t="shared" si="6"/>
        <v/>
      </c>
      <c r="L141" s="6"/>
      <c r="M141" s="6" t="str">
        <f>IF($C141&lt;&gt;"",PPSS!H152,"")</f>
        <v/>
      </c>
      <c r="N141" s="6" t="str">
        <f>IF($C141&lt;&gt;"",PPSS!I152,"")</f>
        <v/>
      </c>
      <c r="O141" s="6" t="str">
        <f>IF($C141&lt;&gt;"",PPSS!J152,"")</f>
        <v/>
      </c>
      <c r="P141" s="6" t="str">
        <f t="shared" si="7"/>
        <v/>
      </c>
      <c r="Q141" s="6" t="str">
        <f t="shared" si="8"/>
        <v/>
      </c>
    </row>
    <row r="142" spans="1:17" x14ac:dyDescent="0.25">
      <c r="A142" s="77" t="str">
        <f>IF($C142&lt;&gt;"",Imputaciones!$R$1,"")</f>
        <v/>
      </c>
      <c r="B142" t="str">
        <f>PPSS!D153</f>
        <v/>
      </c>
      <c r="C142" t="str">
        <f>IF(PPSS!A153=0,"",PPSS!A153)</f>
        <v/>
      </c>
      <c r="D142" t="str">
        <f>IF(PPSS!AG153=0,"",PPSS!AG153)</f>
        <v/>
      </c>
      <c r="E142" t="str">
        <f>PPSS!B153</f>
        <v/>
      </c>
      <c r="F142" t="str">
        <f>PPSS!AH153</f>
        <v/>
      </c>
      <c r="G142" s="6"/>
      <c r="H142" s="6" t="str">
        <f>IF($C142&lt;&gt;"",PPSS!E153,"")</f>
        <v/>
      </c>
      <c r="I142" s="6" t="str">
        <f>IF($C142&lt;&gt;"",PPSS!F153,"")</f>
        <v/>
      </c>
      <c r="J142" s="6" t="str">
        <f>IF($C142&lt;&gt;"",PPSS!G153,"")</f>
        <v/>
      </c>
      <c r="K142" s="6" t="str">
        <f t="shared" si="6"/>
        <v/>
      </c>
      <c r="L142" s="6"/>
      <c r="M142" s="6" t="str">
        <f>IF($C142&lt;&gt;"",PPSS!H153,"")</f>
        <v/>
      </c>
      <c r="N142" s="6" t="str">
        <f>IF($C142&lt;&gt;"",PPSS!I153,"")</f>
        <v/>
      </c>
      <c r="O142" s="6" t="str">
        <f>IF($C142&lt;&gt;"",PPSS!J153,"")</f>
        <v/>
      </c>
      <c r="P142" s="6" t="str">
        <f t="shared" si="7"/>
        <v/>
      </c>
      <c r="Q142" s="6" t="str">
        <f t="shared" si="8"/>
        <v/>
      </c>
    </row>
    <row r="143" spans="1:17" x14ac:dyDescent="0.25">
      <c r="A143" s="77" t="str">
        <f>IF($C143&lt;&gt;"",Imputaciones!$R$1,"")</f>
        <v/>
      </c>
      <c r="B143" t="str">
        <f>PPSS!D154</f>
        <v/>
      </c>
      <c r="C143" t="str">
        <f>IF(PPSS!A154=0,"",PPSS!A154)</f>
        <v/>
      </c>
      <c r="D143" t="str">
        <f>IF(PPSS!AG154=0,"",PPSS!AG154)</f>
        <v/>
      </c>
      <c r="E143" t="str">
        <f>PPSS!B154</f>
        <v/>
      </c>
      <c r="F143" t="str">
        <f>PPSS!AH154</f>
        <v/>
      </c>
      <c r="G143" s="6"/>
      <c r="H143" s="6" t="str">
        <f>IF($C143&lt;&gt;"",PPSS!E154,"")</f>
        <v/>
      </c>
      <c r="I143" s="6" t="str">
        <f>IF($C143&lt;&gt;"",PPSS!F154,"")</f>
        <v/>
      </c>
      <c r="J143" s="6" t="str">
        <f>IF($C143&lt;&gt;"",PPSS!G154,"")</f>
        <v/>
      </c>
      <c r="K143" s="6" t="str">
        <f t="shared" si="6"/>
        <v/>
      </c>
      <c r="L143" s="6"/>
      <c r="M143" s="6" t="str">
        <f>IF($C143&lt;&gt;"",PPSS!H154,"")</f>
        <v/>
      </c>
      <c r="N143" s="6" t="str">
        <f>IF($C143&lt;&gt;"",PPSS!I154,"")</f>
        <v/>
      </c>
      <c r="O143" s="6" t="str">
        <f>IF($C143&lt;&gt;"",PPSS!J154,"")</f>
        <v/>
      </c>
      <c r="P143" s="6" t="str">
        <f t="shared" si="7"/>
        <v/>
      </c>
      <c r="Q143" s="6" t="str">
        <f t="shared" si="8"/>
        <v/>
      </c>
    </row>
    <row r="144" spans="1:17" x14ac:dyDescent="0.25">
      <c r="A144" s="77" t="str">
        <f>IF($C144&lt;&gt;"",Imputaciones!$R$1,"")</f>
        <v/>
      </c>
      <c r="B144" t="str">
        <f>PPSS!D155</f>
        <v/>
      </c>
      <c r="C144" t="str">
        <f>IF(PPSS!A155=0,"",PPSS!A155)</f>
        <v/>
      </c>
      <c r="D144" t="str">
        <f>IF(PPSS!AG155=0,"",PPSS!AG155)</f>
        <v/>
      </c>
      <c r="E144" t="str">
        <f>PPSS!B155</f>
        <v/>
      </c>
      <c r="F144" t="str">
        <f>PPSS!AH155</f>
        <v/>
      </c>
      <c r="G144" s="6"/>
      <c r="H144" s="6" t="str">
        <f>IF($C144&lt;&gt;"",PPSS!E155,"")</f>
        <v/>
      </c>
      <c r="I144" s="6" t="str">
        <f>IF($C144&lt;&gt;"",PPSS!F155,"")</f>
        <v/>
      </c>
      <c r="J144" s="6" t="str">
        <f>IF($C144&lt;&gt;"",PPSS!G155,"")</f>
        <v/>
      </c>
      <c r="K144" s="6" t="str">
        <f t="shared" si="6"/>
        <v/>
      </c>
      <c r="L144" s="6"/>
      <c r="M144" s="6" t="str">
        <f>IF($C144&lt;&gt;"",PPSS!H155,"")</f>
        <v/>
      </c>
      <c r="N144" s="6" t="str">
        <f>IF($C144&lt;&gt;"",PPSS!I155,"")</f>
        <v/>
      </c>
      <c r="O144" s="6" t="str">
        <f>IF($C144&lt;&gt;"",PPSS!J155,"")</f>
        <v/>
      </c>
      <c r="P144" s="6" t="str">
        <f t="shared" si="7"/>
        <v/>
      </c>
      <c r="Q144" s="6" t="str">
        <f t="shared" si="8"/>
        <v/>
      </c>
    </row>
    <row r="145" spans="1:17" x14ac:dyDescent="0.25">
      <c r="A145" s="77" t="str">
        <f>IF($C145&lt;&gt;"",Imputaciones!$R$1,"")</f>
        <v/>
      </c>
      <c r="B145" t="str">
        <f>PPSS!D156</f>
        <v/>
      </c>
      <c r="C145" t="str">
        <f>IF(PPSS!A156=0,"",PPSS!A156)</f>
        <v/>
      </c>
      <c r="D145" t="str">
        <f>IF(PPSS!AG156=0,"",PPSS!AG156)</f>
        <v/>
      </c>
      <c r="E145" t="str">
        <f>PPSS!B156</f>
        <v/>
      </c>
      <c r="F145" t="str">
        <f>PPSS!AH156</f>
        <v/>
      </c>
      <c r="G145" s="6"/>
      <c r="H145" s="6" t="str">
        <f>IF($C145&lt;&gt;"",PPSS!E156,"")</f>
        <v/>
      </c>
      <c r="I145" s="6" t="str">
        <f>IF($C145&lt;&gt;"",PPSS!F156,"")</f>
        <v/>
      </c>
      <c r="J145" s="6" t="str">
        <f>IF($C145&lt;&gt;"",PPSS!G156,"")</f>
        <v/>
      </c>
      <c r="K145" s="6" t="str">
        <f t="shared" si="6"/>
        <v/>
      </c>
      <c r="L145" s="6"/>
      <c r="M145" s="6" t="str">
        <f>IF($C145&lt;&gt;"",PPSS!H156,"")</f>
        <v/>
      </c>
      <c r="N145" s="6" t="str">
        <f>IF($C145&lt;&gt;"",PPSS!I156,"")</f>
        <v/>
      </c>
      <c r="O145" s="6" t="str">
        <f>IF($C145&lt;&gt;"",PPSS!J156,"")</f>
        <v/>
      </c>
      <c r="P145" s="6" t="str">
        <f t="shared" si="7"/>
        <v/>
      </c>
      <c r="Q145" s="6" t="str">
        <f t="shared" si="8"/>
        <v/>
      </c>
    </row>
    <row r="146" spans="1:17" x14ac:dyDescent="0.25">
      <c r="A146" s="77" t="str">
        <f>IF($C146&lt;&gt;"",Imputaciones!$R$1,"")</f>
        <v/>
      </c>
      <c r="B146" t="str">
        <f>PPSS!D157</f>
        <v/>
      </c>
      <c r="C146" t="str">
        <f>IF(PPSS!A157=0,"",PPSS!A157)</f>
        <v/>
      </c>
      <c r="D146" t="str">
        <f>IF(PPSS!AG157=0,"",PPSS!AG157)</f>
        <v/>
      </c>
      <c r="E146" t="str">
        <f>PPSS!B157</f>
        <v/>
      </c>
      <c r="F146" t="str">
        <f>PPSS!AH157</f>
        <v/>
      </c>
      <c r="G146" s="6"/>
      <c r="H146" s="6" t="str">
        <f>IF($C146&lt;&gt;"",PPSS!E157,"")</f>
        <v/>
      </c>
      <c r="I146" s="6" t="str">
        <f>IF($C146&lt;&gt;"",PPSS!F157,"")</f>
        <v/>
      </c>
      <c r="J146" s="6" t="str">
        <f>IF($C146&lt;&gt;"",PPSS!G157,"")</f>
        <v/>
      </c>
      <c r="K146" s="6" t="str">
        <f t="shared" si="6"/>
        <v/>
      </c>
      <c r="L146" s="6"/>
      <c r="M146" s="6" t="str">
        <f>IF($C146&lt;&gt;"",PPSS!H157,"")</f>
        <v/>
      </c>
      <c r="N146" s="6" t="str">
        <f>IF($C146&lt;&gt;"",PPSS!I157,"")</f>
        <v/>
      </c>
      <c r="O146" s="6" t="str">
        <f>IF($C146&lt;&gt;"",PPSS!J157,"")</f>
        <v/>
      </c>
      <c r="P146" s="6" t="str">
        <f t="shared" si="7"/>
        <v/>
      </c>
      <c r="Q146" s="6" t="str">
        <f t="shared" si="8"/>
        <v/>
      </c>
    </row>
    <row r="147" spans="1:17" x14ac:dyDescent="0.25">
      <c r="A147" s="77" t="str">
        <f>IF($C147&lt;&gt;"",Imputaciones!$R$1,"")</f>
        <v/>
      </c>
      <c r="B147" t="str">
        <f>PPSS!D158</f>
        <v/>
      </c>
      <c r="C147" t="str">
        <f>IF(PPSS!A158=0,"",PPSS!A158)</f>
        <v/>
      </c>
      <c r="D147" t="str">
        <f>IF(PPSS!AG158=0,"",PPSS!AG158)</f>
        <v/>
      </c>
      <c r="E147" t="str">
        <f>PPSS!B158</f>
        <v/>
      </c>
      <c r="F147" t="str">
        <f>PPSS!AH158</f>
        <v/>
      </c>
      <c r="G147" s="6"/>
      <c r="H147" s="6" t="str">
        <f>IF($C147&lt;&gt;"",PPSS!E158,"")</f>
        <v/>
      </c>
      <c r="I147" s="6" t="str">
        <f>IF($C147&lt;&gt;"",PPSS!F158,"")</f>
        <v/>
      </c>
      <c r="J147" s="6" t="str">
        <f>IF($C147&lt;&gt;"",PPSS!G158,"")</f>
        <v/>
      </c>
      <c r="K147" s="6" t="str">
        <f t="shared" si="6"/>
        <v/>
      </c>
      <c r="L147" s="6"/>
      <c r="M147" s="6" t="str">
        <f>IF($C147&lt;&gt;"",PPSS!H158,"")</f>
        <v/>
      </c>
      <c r="N147" s="6" t="str">
        <f>IF($C147&lt;&gt;"",PPSS!I158,"")</f>
        <v/>
      </c>
      <c r="O147" s="6" t="str">
        <f>IF($C147&lt;&gt;"",PPSS!J158,"")</f>
        <v/>
      </c>
      <c r="P147" s="6" t="str">
        <f t="shared" si="7"/>
        <v/>
      </c>
      <c r="Q147" s="6" t="str">
        <f t="shared" si="8"/>
        <v/>
      </c>
    </row>
    <row r="148" spans="1:17" x14ac:dyDescent="0.25">
      <c r="A148" s="77" t="str">
        <f>IF($C148&lt;&gt;"",Imputaciones!$R$1,"")</f>
        <v/>
      </c>
      <c r="B148" t="str">
        <f>PPSS!D159</f>
        <v/>
      </c>
      <c r="C148" t="str">
        <f>IF(PPSS!A159=0,"",PPSS!A159)</f>
        <v/>
      </c>
      <c r="D148" t="str">
        <f>IF(PPSS!AG159=0,"",PPSS!AG159)</f>
        <v/>
      </c>
      <c r="E148" t="str">
        <f>PPSS!B159</f>
        <v/>
      </c>
      <c r="F148" t="str">
        <f>PPSS!AH159</f>
        <v/>
      </c>
      <c r="G148" s="6"/>
      <c r="H148" s="6" t="str">
        <f>IF($C148&lt;&gt;"",PPSS!E159,"")</f>
        <v/>
      </c>
      <c r="I148" s="6" t="str">
        <f>IF($C148&lt;&gt;"",PPSS!F159,"")</f>
        <v/>
      </c>
      <c r="J148" s="6" t="str">
        <f>IF($C148&lt;&gt;"",PPSS!G159,"")</f>
        <v/>
      </c>
      <c r="K148" s="6" t="str">
        <f t="shared" si="6"/>
        <v/>
      </c>
      <c r="L148" s="6"/>
      <c r="M148" s="6" t="str">
        <f>IF($C148&lt;&gt;"",PPSS!H159,"")</f>
        <v/>
      </c>
      <c r="N148" s="6" t="str">
        <f>IF($C148&lt;&gt;"",PPSS!I159,"")</f>
        <v/>
      </c>
      <c r="O148" s="6" t="str">
        <f>IF($C148&lt;&gt;"",PPSS!J159,"")</f>
        <v/>
      </c>
      <c r="P148" s="6" t="str">
        <f t="shared" si="7"/>
        <v/>
      </c>
      <c r="Q148" s="6" t="str">
        <f t="shared" si="8"/>
        <v/>
      </c>
    </row>
    <row r="149" spans="1:17" x14ac:dyDescent="0.25">
      <c r="A149" s="77" t="str">
        <f>IF($C149&lt;&gt;"",Imputaciones!$R$1,"")</f>
        <v/>
      </c>
      <c r="B149" t="str">
        <f>PPSS!D160</f>
        <v/>
      </c>
      <c r="C149" t="str">
        <f>IF(PPSS!A160=0,"",PPSS!A160)</f>
        <v/>
      </c>
      <c r="D149" t="str">
        <f>IF(PPSS!AG160=0,"",PPSS!AG160)</f>
        <v/>
      </c>
      <c r="E149" t="str">
        <f>PPSS!B160</f>
        <v/>
      </c>
      <c r="F149" t="str">
        <f>PPSS!AH160</f>
        <v/>
      </c>
      <c r="G149" s="6"/>
      <c r="H149" s="6" t="str">
        <f>IF($C149&lt;&gt;"",PPSS!E160,"")</f>
        <v/>
      </c>
      <c r="I149" s="6" t="str">
        <f>IF($C149&lt;&gt;"",PPSS!F160,"")</f>
        <v/>
      </c>
      <c r="J149" s="6" t="str">
        <f>IF($C149&lt;&gt;"",PPSS!G160,"")</f>
        <v/>
      </c>
      <c r="K149" s="6" t="str">
        <f t="shared" si="6"/>
        <v/>
      </c>
      <c r="L149" s="6"/>
      <c r="M149" s="6" t="str">
        <f>IF($C149&lt;&gt;"",PPSS!H160,"")</f>
        <v/>
      </c>
      <c r="N149" s="6" t="str">
        <f>IF($C149&lt;&gt;"",PPSS!I160,"")</f>
        <v/>
      </c>
      <c r="O149" s="6" t="str">
        <f>IF($C149&lt;&gt;"",PPSS!J160,"")</f>
        <v/>
      </c>
      <c r="P149" s="6" t="str">
        <f t="shared" si="7"/>
        <v/>
      </c>
      <c r="Q149" s="6" t="str">
        <f t="shared" si="8"/>
        <v/>
      </c>
    </row>
    <row r="150" spans="1:17" x14ac:dyDescent="0.25">
      <c r="A150" s="77" t="str">
        <f>IF($C150&lt;&gt;"",Imputaciones!$R$1,"")</f>
        <v/>
      </c>
      <c r="B150" t="str">
        <f>PPSS!D161</f>
        <v/>
      </c>
      <c r="C150" t="str">
        <f>IF(PPSS!A161=0,"",PPSS!A161)</f>
        <v/>
      </c>
      <c r="D150" t="str">
        <f>IF(PPSS!AG161=0,"",PPSS!AG161)</f>
        <v/>
      </c>
      <c r="E150" t="str">
        <f>PPSS!B161</f>
        <v/>
      </c>
      <c r="F150" t="str">
        <f>PPSS!AH161</f>
        <v/>
      </c>
      <c r="G150" s="6"/>
      <c r="H150" s="6" t="str">
        <f>IF($C150&lt;&gt;"",PPSS!E161,"")</f>
        <v/>
      </c>
      <c r="I150" s="6" t="str">
        <f>IF($C150&lt;&gt;"",PPSS!F161,"")</f>
        <v/>
      </c>
      <c r="J150" s="6" t="str">
        <f>IF($C150&lt;&gt;"",PPSS!G161,"")</f>
        <v/>
      </c>
      <c r="K150" s="6" t="str">
        <f t="shared" si="6"/>
        <v/>
      </c>
      <c r="L150" s="6"/>
      <c r="M150" s="6" t="str">
        <f>IF($C150&lt;&gt;"",PPSS!H161,"")</f>
        <v/>
      </c>
      <c r="N150" s="6" t="str">
        <f>IF($C150&lt;&gt;"",PPSS!I161,"")</f>
        <v/>
      </c>
      <c r="O150" s="6" t="str">
        <f>IF($C150&lt;&gt;"",PPSS!J161,"")</f>
        <v/>
      </c>
      <c r="P150" s="6" t="str">
        <f t="shared" si="7"/>
        <v/>
      </c>
      <c r="Q150" s="6" t="str">
        <f t="shared" si="8"/>
        <v/>
      </c>
    </row>
    <row r="151" spans="1:17" x14ac:dyDescent="0.25">
      <c r="A151" s="77" t="str">
        <f>IF($C151&lt;&gt;"",Imputaciones!$R$1,"")</f>
        <v/>
      </c>
      <c r="B151" t="str">
        <f>PPSS!D162</f>
        <v/>
      </c>
      <c r="C151" t="str">
        <f>IF(PPSS!A162=0,"",PPSS!A162)</f>
        <v/>
      </c>
      <c r="D151" t="str">
        <f>IF(PPSS!AG162=0,"",PPSS!AG162)</f>
        <v/>
      </c>
      <c r="E151" t="str">
        <f>PPSS!B162</f>
        <v/>
      </c>
      <c r="F151" t="str">
        <f>PPSS!AH162</f>
        <v/>
      </c>
      <c r="G151" s="6"/>
      <c r="H151" s="6" t="str">
        <f>IF($C151&lt;&gt;"",PPSS!E162,"")</f>
        <v/>
      </c>
      <c r="I151" s="6" t="str">
        <f>IF($C151&lt;&gt;"",PPSS!F162,"")</f>
        <v/>
      </c>
      <c r="J151" s="6" t="str">
        <f>IF($C151&lt;&gt;"",PPSS!G162,"")</f>
        <v/>
      </c>
      <c r="K151" s="6" t="str">
        <f t="shared" si="6"/>
        <v/>
      </c>
      <c r="L151" s="6"/>
      <c r="M151" s="6" t="str">
        <f>IF($C151&lt;&gt;"",PPSS!H162,"")</f>
        <v/>
      </c>
      <c r="N151" s="6" t="str">
        <f>IF($C151&lt;&gt;"",PPSS!I162,"")</f>
        <v/>
      </c>
      <c r="O151" s="6" t="str">
        <f>IF($C151&lt;&gt;"",PPSS!J162,"")</f>
        <v/>
      </c>
      <c r="P151" s="6" t="str">
        <f t="shared" si="7"/>
        <v/>
      </c>
      <c r="Q151" s="6" t="str">
        <f t="shared" si="8"/>
        <v/>
      </c>
    </row>
    <row r="152" spans="1:17" x14ac:dyDescent="0.25">
      <c r="A152" s="77" t="str">
        <f>IF($C152&lt;&gt;"",Imputaciones!$R$1,"")</f>
        <v/>
      </c>
      <c r="B152" t="str">
        <f>PPSS!D163</f>
        <v/>
      </c>
      <c r="C152" t="str">
        <f>IF(PPSS!A163=0,"",PPSS!A163)</f>
        <v/>
      </c>
      <c r="D152" t="str">
        <f>IF(PPSS!AG163=0,"",PPSS!AG163)</f>
        <v/>
      </c>
      <c r="E152" t="str">
        <f>PPSS!B163</f>
        <v/>
      </c>
      <c r="F152" t="str">
        <f>PPSS!AH163</f>
        <v/>
      </c>
      <c r="G152" s="6"/>
      <c r="H152" s="6" t="str">
        <f>IF($C152&lt;&gt;"",PPSS!E163,"")</f>
        <v/>
      </c>
      <c r="I152" s="6" t="str">
        <f>IF($C152&lt;&gt;"",PPSS!F163,"")</f>
        <v/>
      </c>
      <c r="J152" s="6" t="str">
        <f>IF($C152&lt;&gt;"",PPSS!G163,"")</f>
        <v/>
      </c>
      <c r="K152" s="6" t="str">
        <f t="shared" si="6"/>
        <v/>
      </c>
      <c r="L152" s="6"/>
      <c r="M152" s="6" t="str">
        <f>IF($C152&lt;&gt;"",PPSS!H163,"")</f>
        <v/>
      </c>
      <c r="N152" s="6" t="str">
        <f>IF($C152&lt;&gt;"",PPSS!I163,"")</f>
        <v/>
      </c>
      <c r="O152" s="6" t="str">
        <f>IF($C152&lt;&gt;"",PPSS!J163,"")</f>
        <v/>
      </c>
      <c r="P152" s="6" t="str">
        <f t="shared" si="7"/>
        <v/>
      </c>
      <c r="Q152" s="6" t="str">
        <f t="shared" si="8"/>
        <v/>
      </c>
    </row>
    <row r="153" spans="1:17" x14ac:dyDescent="0.25">
      <c r="A153" s="77" t="str">
        <f>IF($C153&lt;&gt;"",Imputaciones!$R$1,"")</f>
        <v/>
      </c>
      <c r="B153" t="str">
        <f>PPSS!D164</f>
        <v/>
      </c>
      <c r="C153" t="str">
        <f>IF(PPSS!A164=0,"",PPSS!A164)</f>
        <v/>
      </c>
      <c r="D153" t="str">
        <f>IF(PPSS!AG164=0,"",PPSS!AG164)</f>
        <v/>
      </c>
      <c r="E153" t="str">
        <f>PPSS!B164</f>
        <v/>
      </c>
      <c r="F153" t="str">
        <f>PPSS!AH164</f>
        <v/>
      </c>
      <c r="G153" s="6"/>
      <c r="H153" s="6" t="str">
        <f>IF($C153&lt;&gt;"",PPSS!E164,"")</f>
        <v/>
      </c>
      <c r="I153" s="6" t="str">
        <f>IF($C153&lt;&gt;"",PPSS!F164,"")</f>
        <v/>
      </c>
      <c r="J153" s="6" t="str">
        <f>IF($C153&lt;&gt;"",PPSS!G164,"")</f>
        <v/>
      </c>
      <c r="K153" s="6" t="str">
        <f t="shared" si="6"/>
        <v/>
      </c>
      <c r="L153" s="6"/>
      <c r="M153" s="6" t="str">
        <f>IF($C153&lt;&gt;"",PPSS!H164,"")</f>
        <v/>
      </c>
      <c r="N153" s="6" t="str">
        <f>IF($C153&lt;&gt;"",PPSS!I164,"")</f>
        <v/>
      </c>
      <c r="O153" s="6" t="str">
        <f>IF($C153&lt;&gt;"",PPSS!J164,"")</f>
        <v/>
      </c>
      <c r="P153" s="6" t="str">
        <f t="shared" si="7"/>
        <v/>
      </c>
      <c r="Q153" s="6" t="str">
        <f t="shared" si="8"/>
        <v/>
      </c>
    </row>
    <row r="154" spans="1:17" x14ac:dyDescent="0.25">
      <c r="A154" s="77" t="str">
        <f>IF($C154&lt;&gt;"",Imputaciones!$R$1,"")</f>
        <v/>
      </c>
      <c r="B154" t="str">
        <f>PPSS!D165</f>
        <v/>
      </c>
      <c r="C154" t="str">
        <f>IF(PPSS!A165=0,"",PPSS!A165)</f>
        <v/>
      </c>
      <c r="D154" t="str">
        <f>IF(PPSS!AG165=0,"",PPSS!AG165)</f>
        <v/>
      </c>
      <c r="E154" t="str">
        <f>PPSS!B165</f>
        <v/>
      </c>
      <c r="F154" t="str">
        <f>PPSS!AH165</f>
        <v/>
      </c>
      <c r="G154" s="6"/>
      <c r="H154" s="6" t="str">
        <f>IF($C154&lt;&gt;"",PPSS!E165,"")</f>
        <v/>
      </c>
      <c r="I154" s="6" t="str">
        <f>IF($C154&lt;&gt;"",PPSS!F165,"")</f>
        <v/>
      </c>
      <c r="J154" s="6" t="str">
        <f>IF($C154&lt;&gt;"",PPSS!G165,"")</f>
        <v/>
      </c>
      <c r="K154" s="6" t="str">
        <f t="shared" si="6"/>
        <v/>
      </c>
      <c r="L154" s="6"/>
      <c r="M154" s="6" t="str">
        <f>IF($C154&lt;&gt;"",PPSS!H165,"")</f>
        <v/>
      </c>
      <c r="N154" s="6" t="str">
        <f>IF($C154&lt;&gt;"",PPSS!I165,"")</f>
        <v/>
      </c>
      <c r="O154" s="6" t="str">
        <f>IF($C154&lt;&gt;"",PPSS!J165,"")</f>
        <v/>
      </c>
      <c r="P154" s="6" t="str">
        <f t="shared" si="7"/>
        <v/>
      </c>
      <c r="Q154" s="6" t="str">
        <f t="shared" si="8"/>
        <v/>
      </c>
    </row>
    <row r="155" spans="1:17" x14ac:dyDescent="0.25">
      <c r="A155" s="77" t="str">
        <f>IF($C155&lt;&gt;"",Imputaciones!$R$1,"")</f>
        <v/>
      </c>
      <c r="B155" t="str">
        <f>PPSS!D166</f>
        <v/>
      </c>
      <c r="C155" t="str">
        <f>IF(PPSS!A166=0,"",PPSS!A166)</f>
        <v/>
      </c>
      <c r="D155" t="str">
        <f>IF(PPSS!AG166=0,"",PPSS!AG166)</f>
        <v/>
      </c>
      <c r="E155" t="str">
        <f>PPSS!B166</f>
        <v/>
      </c>
      <c r="F155" t="str">
        <f>PPSS!AH166</f>
        <v/>
      </c>
      <c r="G155" s="6"/>
      <c r="H155" s="6" t="str">
        <f>IF($C155&lt;&gt;"",PPSS!E166,"")</f>
        <v/>
      </c>
      <c r="I155" s="6" t="str">
        <f>IF($C155&lt;&gt;"",PPSS!F166,"")</f>
        <v/>
      </c>
      <c r="J155" s="6" t="str">
        <f>IF($C155&lt;&gt;"",PPSS!G166,"")</f>
        <v/>
      </c>
      <c r="K155" s="6" t="str">
        <f t="shared" si="6"/>
        <v/>
      </c>
      <c r="L155" s="6"/>
      <c r="M155" s="6" t="str">
        <f>IF($C155&lt;&gt;"",PPSS!H166,"")</f>
        <v/>
      </c>
      <c r="N155" s="6" t="str">
        <f>IF($C155&lt;&gt;"",PPSS!I166,"")</f>
        <v/>
      </c>
      <c r="O155" s="6" t="str">
        <f>IF($C155&lt;&gt;"",PPSS!J166,"")</f>
        <v/>
      </c>
      <c r="P155" s="6" t="str">
        <f t="shared" si="7"/>
        <v/>
      </c>
      <c r="Q155" s="6" t="str">
        <f t="shared" si="8"/>
        <v/>
      </c>
    </row>
    <row r="156" spans="1:17" x14ac:dyDescent="0.25">
      <c r="A156" s="77" t="str">
        <f>IF($C156&lt;&gt;"",Imputaciones!$R$1,"")</f>
        <v/>
      </c>
      <c r="B156" t="str">
        <f>PPSS!D167</f>
        <v/>
      </c>
      <c r="C156" t="str">
        <f>IF(PPSS!A167=0,"",PPSS!A167)</f>
        <v/>
      </c>
      <c r="D156" t="str">
        <f>IF(PPSS!AG167=0,"",PPSS!AG167)</f>
        <v/>
      </c>
      <c r="E156" t="str">
        <f>PPSS!B167</f>
        <v/>
      </c>
      <c r="F156" t="str">
        <f>PPSS!AH167</f>
        <v/>
      </c>
      <c r="G156" s="6"/>
      <c r="H156" s="6" t="str">
        <f>IF($C156&lt;&gt;"",PPSS!E167,"")</f>
        <v/>
      </c>
      <c r="I156" s="6" t="str">
        <f>IF($C156&lt;&gt;"",PPSS!F167,"")</f>
        <v/>
      </c>
      <c r="J156" s="6" t="str">
        <f>IF($C156&lt;&gt;"",PPSS!G167,"")</f>
        <v/>
      </c>
      <c r="K156" s="6" t="str">
        <f t="shared" si="6"/>
        <v/>
      </c>
      <c r="L156" s="6"/>
      <c r="M156" s="6" t="str">
        <f>IF($C156&lt;&gt;"",PPSS!H167,"")</f>
        <v/>
      </c>
      <c r="N156" s="6" t="str">
        <f>IF($C156&lt;&gt;"",PPSS!I167,"")</f>
        <v/>
      </c>
      <c r="O156" s="6" t="str">
        <f>IF($C156&lt;&gt;"",PPSS!J167,"")</f>
        <v/>
      </c>
      <c r="P156" s="6" t="str">
        <f t="shared" si="7"/>
        <v/>
      </c>
      <c r="Q156" s="6" t="str">
        <f t="shared" si="8"/>
        <v/>
      </c>
    </row>
    <row r="157" spans="1:17" x14ac:dyDescent="0.25">
      <c r="A157" s="77" t="str">
        <f>IF($C157&lt;&gt;"",Imputaciones!$R$1,"")</f>
        <v/>
      </c>
      <c r="B157" t="str">
        <f>PPSS!D168</f>
        <v/>
      </c>
      <c r="C157" t="str">
        <f>IF(PPSS!A168=0,"",PPSS!A168)</f>
        <v/>
      </c>
      <c r="D157" t="str">
        <f>IF(PPSS!AG168=0,"",PPSS!AG168)</f>
        <v/>
      </c>
      <c r="E157" t="str">
        <f>PPSS!B168</f>
        <v/>
      </c>
      <c r="F157" t="str">
        <f>PPSS!AH168</f>
        <v/>
      </c>
      <c r="G157" s="6"/>
      <c r="H157" s="6" t="str">
        <f>IF($C157&lt;&gt;"",PPSS!E168,"")</f>
        <v/>
      </c>
      <c r="I157" s="6" t="str">
        <f>IF($C157&lt;&gt;"",PPSS!F168,"")</f>
        <v/>
      </c>
      <c r="J157" s="6" t="str">
        <f>IF($C157&lt;&gt;"",PPSS!G168,"")</f>
        <v/>
      </c>
      <c r="K157" s="6" t="str">
        <f t="shared" si="6"/>
        <v/>
      </c>
      <c r="L157" s="6"/>
      <c r="M157" s="6" t="str">
        <f>IF($C157&lt;&gt;"",PPSS!H168,"")</f>
        <v/>
      </c>
      <c r="N157" s="6" t="str">
        <f>IF($C157&lt;&gt;"",PPSS!I168,"")</f>
        <v/>
      </c>
      <c r="O157" s="6" t="str">
        <f>IF($C157&lt;&gt;"",PPSS!J168,"")</f>
        <v/>
      </c>
      <c r="P157" s="6" t="str">
        <f t="shared" si="7"/>
        <v/>
      </c>
      <c r="Q157" s="6" t="str">
        <f t="shared" si="8"/>
        <v/>
      </c>
    </row>
    <row r="158" spans="1:17" x14ac:dyDescent="0.25">
      <c r="A158" s="77" t="str">
        <f>IF($C158&lt;&gt;"",Imputaciones!$R$1,"")</f>
        <v/>
      </c>
      <c r="B158" t="str">
        <f>PPSS!D169</f>
        <v/>
      </c>
      <c r="C158" t="str">
        <f>IF(PPSS!A169=0,"",PPSS!A169)</f>
        <v/>
      </c>
      <c r="D158" t="str">
        <f>IF(PPSS!AG169=0,"",PPSS!AG169)</f>
        <v/>
      </c>
      <c r="E158" t="str">
        <f>PPSS!B169</f>
        <v/>
      </c>
      <c r="F158" t="str">
        <f>PPSS!AH169</f>
        <v/>
      </c>
      <c r="G158" s="6"/>
      <c r="H158" s="6" t="str">
        <f>IF($C158&lt;&gt;"",PPSS!E169,"")</f>
        <v/>
      </c>
      <c r="I158" s="6" t="str">
        <f>IF($C158&lt;&gt;"",PPSS!F169,"")</f>
        <v/>
      </c>
      <c r="J158" s="6" t="str">
        <f>IF($C158&lt;&gt;"",PPSS!G169,"")</f>
        <v/>
      </c>
      <c r="K158" s="6" t="str">
        <f t="shared" si="6"/>
        <v/>
      </c>
      <c r="L158" s="6"/>
      <c r="M158" s="6" t="str">
        <f>IF($C158&lt;&gt;"",PPSS!H169,"")</f>
        <v/>
      </c>
      <c r="N158" s="6" t="str">
        <f>IF($C158&lt;&gt;"",PPSS!I169,"")</f>
        <v/>
      </c>
      <c r="O158" s="6" t="str">
        <f>IF($C158&lt;&gt;"",PPSS!J169,"")</f>
        <v/>
      </c>
      <c r="P158" s="6" t="str">
        <f t="shared" si="7"/>
        <v/>
      </c>
      <c r="Q158" s="6" t="str">
        <f t="shared" si="8"/>
        <v/>
      </c>
    </row>
    <row r="159" spans="1:17" x14ac:dyDescent="0.25">
      <c r="A159" s="77" t="str">
        <f>IF($C159&lt;&gt;"",Imputaciones!$R$1,"")</f>
        <v/>
      </c>
      <c r="B159" t="str">
        <f>PPSS!D170</f>
        <v/>
      </c>
      <c r="C159" t="str">
        <f>IF(PPSS!A170=0,"",PPSS!A170)</f>
        <v/>
      </c>
      <c r="D159" t="str">
        <f>IF(PPSS!AG170=0,"",PPSS!AG170)</f>
        <v/>
      </c>
      <c r="E159" t="str">
        <f>PPSS!B170</f>
        <v/>
      </c>
      <c r="F159" t="str">
        <f>PPSS!AH170</f>
        <v/>
      </c>
      <c r="G159" s="6"/>
      <c r="H159" s="6" t="str">
        <f>IF($C159&lt;&gt;"",PPSS!E170,"")</f>
        <v/>
      </c>
      <c r="I159" s="6" t="str">
        <f>IF($C159&lt;&gt;"",PPSS!F170,"")</f>
        <v/>
      </c>
      <c r="J159" s="6" t="str">
        <f>IF($C159&lt;&gt;"",PPSS!G170,"")</f>
        <v/>
      </c>
      <c r="K159" s="6" t="str">
        <f t="shared" si="6"/>
        <v/>
      </c>
      <c r="L159" s="6"/>
      <c r="M159" s="6" t="str">
        <f>IF($C159&lt;&gt;"",PPSS!H170,"")</f>
        <v/>
      </c>
      <c r="N159" s="6" t="str">
        <f>IF($C159&lt;&gt;"",PPSS!I170,"")</f>
        <v/>
      </c>
      <c r="O159" s="6" t="str">
        <f>IF($C159&lt;&gt;"",PPSS!J170,"")</f>
        <v/>
      </c>
      <c r="P159" s="6" t="str">
        <f t="shared" si="7"/>
        <v/>
      </c>
      <c r="Q159" s="6" t="str">
        <f t="shared" si="8"/>
        <v/>
      </c>
    </row>
    <row r="160" spans="1:17" x14ac:dyDescent="0.25">
      <c r="A160" s="77" t="str">
        <f>IF($C160&lt;&gt;"",Imputaciones!$R$1,"")</f>
        <v/>
      </c>
      <c r="B160" t="str">
        <f>PPSS!D171</f>
        <v/>
      </c>
      <c r="C160" t="str">
        <f>IF(PPSS!A171=0,"",PPSS!A171)</f>
        <v/>
      </c>
      <c r="D160" t="str">
        <f>IF(PPSS!AG171=0,"",PPSS!AG171)</f>
        <v/>
      </c>
      <c r="E160" t="str">
        <f>PPSS!B171</f>
        <v/>
      </c>
      <c r="F160" t="str">
        <f>PPSS!AH171</f>
        <v/>
      </c>
      <c r="G160" s="6"/>
      <c r="H160" s="6" t="str">
        <f>IF($C160&lt;&gt;"",PPSS!E171,"")</f>
        <v/>
      </c>
      <c r="I160" s="6" t="str">
        <f>IF($C160&lt;&gt;"",PPSS!F171,"")</f>
        <v/>
      </c>
      <c r="J160" s="6" t="str">
        <f>IF($C160&lt;&gt;"",PPSS!G171,"")</f>
        <v/>
      </c>
      <c r="K160" s="6" t="str">
        <f t="shared" si="6"/>
        <v/>
      </c>
      <c r="L160" s="6"/>
      <c r="M160" s="6" t="str">
        <f>IF($C160&lt;&gt;"",PPSS!H171,"")</f>
        <v/>
      </c>
      <c r="N160" s="6" t="str">
        <f>IF($C160&lt;&gt;"",PPSS!I171,"")</f>
        <v/>
      </c>
      <c r="O160" s="6" t="str">
        <f>IF($C160&lt;&gt;"",PPSS!J171,"")</f>
        <v/>
      </c>
      <c r="P160" s="6" t="str">
        <f t="shared" si="7"/>
        <v/>
      </c>
      <c r="Q160" s="6" t="str">
        <f t="shared" si="8"/>
        <v/>
      </c>
    </row>
    <row r="161" spans="1:17" x14ac:dyDescent="0.25">
      <c r="A161" s="77" t="str">
        <f>IF($C161&lt;&gt;"",Imputaciones!$R$1,"")</f>
        <v/>
      </c>
      <c r="B161" t="str">
        <f>PPSS!D172</f>
        <v/>
      </c>
      <c r="C161" t="str">
        <f>IF(PPSS!A172=0,"",PPSS!A172)</f>
        <v/>
      </c>
      <c r="D161" t="str">
        <f>IF(PPSS!AG172=0,"",PPSS!AG172)</f>
        <v/>
      </c>
      <c r="E161" t="str">
        <f>PPSS!B172</f>
        <v/>
      </c>
      <c r="F161" t="str">
        <f>PPSS!AH172</f>
        <v/>
      </c>
      <c r="G161" s="6"/>
      <c r="H161" s="6" t="str">
        <f>IF($C161&lt;&gt;"",PPSS!E172,"")</f>
        <v/>
      </c>
      <c r="I161" s="6" t="str">
        <f>IF($C161&lt;&gt;"",PPSS!F172,"")</f>
        <v/>
      </c>
      <c r="J161" s="6" t="str">
        <f>IF($C161&lt;&gt;"",PPSS!G172,"")</f>
        <v/>
      </c>
      <c r="K161" s="6" t="str">
        <f t="shared" si="6"/>
        <v/>
      </c>
      <c r="L161" s="6"/>
      <c r="M161" s="6" t="str">
        <f>IF($C161&lt;&gt;"",PPSS!H172,"")</f>
        <v/>
      </c>
      <c r="N161" s="6" t="str">
        <f>IF($C161&lt;&gt;"",PPSS!I172,"")</f>
        <v/>
      </c>
      <c r="O161" s="6" t="str">
        <f>IF($C161&lt;&gt;"",PPSS!J172,"")</f>
        <v/>
      </c>
      <c r="P161" s="6" t="str">
        <f t="shared" si="7"/>
        <v/>
      </c>
      <c r="Q161" s="6" t="str">
        <f t="shared" si="8"/>
        <v/>
      </c>
    </row>
    <row r="162" spans="1:17" x14ac:dyDescent="0.25">
      <c r="A162" s="77" t="str">
        <f>IF($C162&lt;&gt;"",Imputaciones!$R$1,"")</f>
        <v/>
      </c>
      <c r="B162" t="str">
        <f>PPSS!D173</f>
        <v/>
      </c>
      <c r="C162" t="str">
        <f>IF(PPSS!A173=0,"",PPSS!A173)</f>
        <v/>
      </c>
      <c r="D162" t="str">
        <f>IF(PPSS!AG173=0,"",PPSS!AG173)</f>
        <v/>
      </c>
      <c r="E162" t="str">
        <f>PPSS!B173</f>
        <v/>
      </c>
      <c r="F162" t="str">
        <f>PPSS!AH173</f>
        <v/>
      </c>
      <c r="G162" s="6"/>
      <c r="H162" s="6" t="str">
        <f>IF($C162&lt;&gt;"",PPSS!E173,"")</f>
        <v/>
      </c>
      <c r="I162" s="6" t="str">
        <f>IF($C162&lt;&gt;"",PPSS!F173,"")</f>
        <v/>
      </c>
      <c r="J162" s="6" t="str">
        <f>IF($C162&lt;&gt;"",PPSS!G173,"")</f>
        <v/>
      </c>
      <c r="K162" s="6" t="str">
        <f t="shared" si="6"/>
        <v/>
      </c>
      <c r="L162" s="6"/>
      <c r="M162" s="6" t="str">
        <f>IF($C162&lt;&gt;"",PPSS!H173,"")</f>
        <v/>
      </c>
      <c r="N162" s="6" t="str">
        <f>IF($C162&lt;&gt;"",PPSS!I173,"")</f>
        <v/>
      </c>
      <c r="O162" s="6" t="str">
        <f>IF($C162&lt;&gt;"",PPSS!J173,"")</f>
        <v/>
      </c>
      <c r="P162" s="6" t="str">
        <f t="shared" si="7"/>
        <v/>
      </c>
      <c r="Q162" s="6" t="str">
        <f t="shared" si="8"/>
        <v/>
      </c>
    </row>
    <row r="163" spans="1:17" x14ac:dyDescent="0.25">
      <c r="A163" s="77" t="str">
        <f>IF($C163&lt;&gt;"",Imputaciones!$R$1,"")</f>
        <v/>
      </c>
      <c r="B163" t="str">
        <f>PPSS!D174</f>
        <v/>
      </c>
      <c r="C163" t="str">
        <f>IF(PPSS!A174=0,"",PPSS!A174)</f>
        <v/>
      </c>
      <c r="D163" t="str">
        <f>IF(PPSS!AG174=0,"",PPSS!AG174)</f>
        <v/>
      </c>
      <c r="E163" t="str">
        <f>PPSS!B174</f>
        <v/>
      </c>
      <c r="F163" t="str">
        <f>PPSS!AH174</f>
        <v/>
      </c>
      <c r="G163" s="6"/>
      <c r="H163" s="6" t="str">
        <f>IF($C163&lt;&gt;"",PPSS!E174,"")</f>
        <v/>
      </c>
      <c r="I163" s="6" t="str">
        <f>IF($C163&lt;&gt;"",PPSS!F174,"")</f>
        <v/>
      </c>
      <c r="J163" s="6" t="str">
        <f>IF($C163&lt;&gt;"",PPSS!G174,"")</f>
        <v/>
      </c>
      <c r="K163" s="6" t="str">
        <f t="shared" si="6"/>
        <v/>
      </c>
      <c r="L163" s="6"/>
      <c r="M163" s="6" t="str">
        <f>IF($C163&lt;&gt;"",PPSS!H174,"")</f>
        <v/>
      </c>
      <c r="N163" s="6" t="str">
        <f>IF($C163&lt;&gt;"",PPSS!I174,"")</f>
        <v/>
      </c>
      <c r="O163" s="6" t="str">
        <f>IF($C163&lt;&gt;"",PPSS!J174,"")</f>
        <v/>
      </c>
      <c r="P163" s="6" t="str">
        <f t="shared" si="7"/>
        <v/>
      </c>
      <c r="Q163" s="6" t="str">
        <f t="shared" si="8"/>
        <v/>
      </c>
    </row>
    <row r="164" spans="1:17" x14ac:dyDescent="0.25">
      <c r="A164" s="77" t="str">
        <f>IF($C164&lt;&gt;"",Imputaciones!$R$1,"")</f>
        <v/>
      </c>
      <c r="B164" t="str">
        <f>PPSS!D175</f>
        <v/>
      </c>
      <c r="C164" t="str">
        <f>IF(PPSS!A175=0,"",PPSS!A175)</f>
        <v/>
      </c>
      <c r="D164" t="str">
        <f>IF(PPSS!AG175=0,"",PPSS!AG175)</f>
        <v/>
      </c>
      <c r="E164" t="str">
        <f>PPSS!B175</f>
        <v/>
      </c>
      <c r="F164" t="str">
        <f>PPSS!AH175</f>
        <v/>
      </c>
      <c r="G164" s="6"/>
      <c r="H164" s="6" t="str">
        <f>IF($C164&lt;&gt;"",PPSS!E175,"")</f>
        <v/>
      </c>
      <c r="I164" s="6" t="str">
        <f>IF($C164&lt;&gt;"",PPSS!F175,"")</f>
        <v/>
      </c>
      <c r="J164" s="6" t="str">
        <f>IF($C164&lt;&gt;"",PPSS!G175,"")</f>
        <v/>
      </c>
      <c r="K164" s="6" t="str">
        <f t="shared" si="6"/>
        <v/>
      </c>
      <c r="L164" s="6"/>
      <c r="M164" s="6" t="str">
        <f>IF($C164&lt;&gt;"",PPSS!H175,"")</f>
        <v/>
      </c>
      <c r="N164" s="6" t="str">
        <f>IF($C164&lt;&gt;"",PPSS!I175,"")</f>
        <v/>
      </c>
      <c r="O164" s="6" t="str">
        <f>IF($C164&lt;&gt;"",PPSS!J175,"")</f>
        <v/>
      </c>
      <c r="P164" s="6" t="str">
        <f t="shared" si="7"/>
        <v/>
      </c>
      <c r="Q164" s="6" t="str">
        <f t="shared" si="8"/>
        <v/>
      </c>
    </row>
    <row r="165" spans="1:17" x14ac:dyDescent="0.25">
      <c r="A165" s="77" t="str">
        <f>IF($C165&lt;&gt;"",Imputaciones!$R$1,"")</f>
        <v/>
      </c>
      <c r="B165" t="str">
        <f>PPSS!D176</f>
        <v/>
      </c>
      <c r="C165" t="str">
        <f>IF(PPSS!A176=0,"",PPSS!A176)</f>
        <v/>
      </c>
      <c r="D165" t="str">
        <f>IF(PPSS!AG176=0,"",PPSS!AG176)</f>
        <v/>
      </c>
      <c r="E165" t="str">
        <f>PPSS!B176</f>
        <v/>
      </c>
      <c r="F165" t="str">
        <f>PPSS!AH176</f>
        <v/>
      </c>
      <c r="G165" s="6"/>
      <c r="H165" s="6" t="str">
        <f>IF($C165&lt;&gt;"",PPSS!E176,"")</f>
        <v/>
      </c>
      <c r="I165" s="6" t="str">
        <f>IF($C165&lt;&gt;"",PPSS!F176,"")</f>
        <v/>
      </c>
      <c r="J165" s="6" t="str">
        <f>IF($C165&lt;&gt;"",PPSS!G176,"")</f>
        <v/>
      </c>
      <c r="K165" s="6" t="str">
        <f t="shared" si="6"/>
        <v/>
      </c>
      <c r="L165" s="6"/>
      <c r="M165" s="6" t="str">
        <f>IF($C165&lt;&gt;"",PPSS!H176,"")</f>
        <v/>
      </c>
      <c r="N165" s="6" t="str">
        <f>IF($C165&lt;&gt;"",PPSS!I176,"")</f>
        <v/>
      </c>
      <c r="O165" s="6" t="str">
        <f>IF($C165&lt;&gt;"",PPSS!J176,"")</f>
        <v/>
      </c>
      <c r="P165" s="6" t="str">
        <f t="shared" si="7"/>
        <v/>
      </c>
      <c r="Q165" s="6" t="str">
        <f t="shared" si="8"/>
        <v/>
      </c>
    </row>
    <row r="166" spans="1:17" x14ac:dyDescent="0.25">
      <c r="A166" s="77" t="str">
        <f>IF($C166&lt;&gt;"",Imputaciones!$R$1,"")</f>
        <v/>
      </c>
      <c r="B166" t="str">
        <f>PPSS!D177</f>
        <v/>
      </c>
      <c r="C166" t="str">
        <f>IF(PPSS!A177=0,"",PPSS!A177)</f>
        <v/>
      </c>
      <c r="D166" t="str">
        <f>IF(PPSS!AG177=0,"",PPSS!AG177)</f>
        <v/>
      </c>
      <c r="E166" t="str">
        <f>PPSS!B177</f>
        <v/>
      </c>
      <c r="F166" t="str">
        <f>PPSS!AH177</f>
        <v/>
      </c>
      <c r="G166" s="6"/>
      <c r="H166" s="6" t="str">
        <f>IF($C166&lt;&gt;"",PPSS!E177,"")</f>
        <v/>
      </c>
      <c r="I166" s="6" t="str">
        <f>IF($C166&lt;&gt;"",PPSS!F177,"")</f>
        <v/>
      </c>
      <c r="J166" s="6" t="str">
        <f>IF($C166&lt;&gt;"",PPSS!G177,"")</f>
        <v/>
      </c>
      <c r="K166" s="6" t="str">
        <f t="shared" si="6"/>
        <v/>
      </c>
      <c r="L166" s="6"/>
      <c r="M166" s="6" t="str">
        <f>IF($C166&lt;&gt;"",PPSS!H177,"")</f>
        <v/>
      </c>
      <c r="N166" s="6" t="str">
        <f>IF($C166&lt;&gt;"",PPSS!I177,"")</f>
        <v/>
      </c>
      <c r="O166" s="6" t="str">
        <f>IF($C166&lt;&gt;"",PPSS!J177,"")</f>
        <v/>
      </c>
      <c r="P166" s="6" t="str">
        <f t="shared" si="7"/>
        <v/>
      </c>
      <c r="Q166" s="6" t="str">
        <f t="shared" si="8"/>
        <v/>
      </c>
    </row>
    <row r="167" spans="1:17" x14ac:dyDescent="0.25">
      <c r="A167" s="77" t="str">
        <f>IF($C167&lt;&gt;"",Imputaciones!$R$1,"")</f>
        <v/>
      </c>
      <c r="B167" t="str">
        <f>PPSS!D178</f>
        <v/>
      </c>
      <c r="C167" t="str">
        <f>IF(PPSS!A178=0,"",PPSS!A178)</f>
        <v/>
      </c>
      <c r="D167" t="str">
        <f>IF(PPSS!AG178=0,"",PPSS!AG178)</f>
        <v/>
      </c>
      <c r="E167" t="str">
        <f>PPSS!B178</f>
        <v/>
      </c>
      <c r="F167" t="str">
        <f>PPSS!AH178</f>
        <v/>
      </c>
      <c r="G167" s="6"/>
      <c r="H167" s="6" t="str">
        <f>IF($C167&lt;&gt;"",PPSS!E178,"")</f>
        <v/>
      </c>
      <c r="I167" s="6" t="str">
        <f>IF($C167&lt;&gt;"",PPSS!F178,"")</f>
        <v/>
      </c>
      <c r="J167" s="6" t="str">
        <f>IF($C167&lt;&gt;"",PPSS!G178,"")</f>
        <v/>
      </c>
      <c r="K167" s="6" t="str">
        <f t="shared" si="6"/>
        <v/>
      </c>
      <c r="L167" s="6"/>
      <c r="M167" s="6" t="str">
        <f>IF($C167&lt;&gt;"",PPSS!H178,"")</f>
        <v/>
      </c>
      <c r="N167" s="6" t="str">
        <f>IF($C167&lt;&gt;"",PPSS!I178,"")</f>
        <v/>
      </c>
      <c r="O167" s="6" t="str">
        <f>IF($C167&lt;&gt;"",PPSS!J178,"")</f>
        <v/>
      </c>
      <c r="P167" s="6" t="str">
        <f t="shared" si="7"/>
        <v/>
      </c>
      <c r="Q167" s="6" t="str">
        <f t="shared" si="8"/>
        <v/>
      </c>
    </row>
    <row r="168" spans="1:17" x14ac:dyDescent="0.25">
      <c r="A168" s="77" t="str">
        <f>IF($C168&lt;&gt;"",Imputaciones!$R$1,"")</f>
        <v/>
      </c>
      <c r="B168" t="str">
        <f>PPSS!D179</f>
        <v/>
      </c>
      <c r="C168" t="str">
        <f>IF(PPSS!A179=0,"",PPSS!A179)</f>
        <v/>
      </c>
      <c r="D168" t="str">
        <f>IF(PPSS!AG179=0,"",PPSS!AG179)</f>
        <v/>
      </c>
      <c r="E168" t="str">
        <f>PPSS!B179</f>
        <v/>
      </c>
      <c r="F168" t="str">
        <f>PPSS!AH179</f>
        <v/>
      </c>
      <c r="G168" s="6"/>
      <c r="H168" s="6" t="str">
        <f>IF($C168&lt;&gt;"",PPSS!E179,"")</f>
        <v/>
      </c>
      <c r="I168" s="6" t="str">
        <f>IF($C168&lt;&gt;"",PPSS!F179,"")</f>
        <v/>
      </c>
      <c r="J168" s="6" t="str">
        <f>IF($C168&lt;&gt;"",PPSS!G179,"")</f>
        <v/>
      </c>
      <c r="K168" s="6" t="str">
        <f t="shared" si="6"/>
        <v/>
      </c>
      <c r="L168" s="6"/>
      <c r="M168" s="6" t="str">
        <f>IF($C168&lt;&gt;"",PPSS!H179,"")</f>
        <v/>
      </c>
      <c r="N168" s="6" t="str">
        <f>IF($C168&lt;&gt;"",PPSS!I179,"")</f>
        <v/>
      </c>
      <c r="O168" s="6" t="str">
        <f>IF($C168&lt;&gt;"",PPSS!J179,"")</f>
        <v/>
      </c>
      <c r="P168" s="6" t="str">
        <f t="shared" si="7"/>
        <v/>
      </c>
      <c r="Q168" s="6" t="str">
        <f t="shared" si="8"/>
        <v/>
      </c>
    </row>
    <row r="169" spans="1:17" x14ac:dyDescent="0.25">
      <c r="A169" s="77" t="str">
        <f>IF($C169&lt;&gt;"",Imputaciones!$R$1,"")</f>
        <v/>
      </c>
      <c r="B169" t="str">
        <f>PPSS!D180</f>
        <v/>
      </c>
      <c r="C169" t="str">
        <f>IF(PPSS!A180=0,"",PPSS!A180)</f>
        <v/>
      </c>
      <c r="D169" t="str">
        <f>IF(PPSS!AG180=0,"",PPSS!AG180)</f>
        <v/>
      </c>
      <c r="E169" t="str">
        <f>PPSS!B180</f>
        <v/>
      </c>
      <c r="F169" t="str">
        <f>PPSS!AH180</f>
        <v/>
      </c>
      <c r="G169" s="6"/>
      <c r="H169" s="6" t="str">
        <f>IF($C169&lt;&gt;"",PPSS!E180,"")</f>
        <v/>
      </c>
      <c r="I169" s="6" t="str">
        <f>IF($C169&lt;&gt;"",PPSS!F180,"")</f>
        <v/>
      </c>
      <c r="J169" s="6" t="str">
        <f>IF($C169&lt;&gt;"",PPSS!G180,"")</f>
        <v/>
      </c>
      <c r="K169" s="6" t="str">
        <f t="shared" si="6"/>
        <v/>
      </c>
      <c r="L169" s="6"/>
      <c r="M169" s="6" t="str">
        <f>IF($C169&lt;&gt;"",PPSS!H180,"")</f>
        <v/>
      </c>
      <c r="N169" s="6" t="str">
        <f>IF($C169&lt;&gt;"",PPSS!I180,"")</f>
        <v/>
      </c>
      <c r="O169" s="6" t="str">
        <f>IF($C169&lt;&gt;"",PPSS!J180,"")</f>
        <v/>
      </c>
      <c r="P169" s="6" t="str">
        <f t="shared" si="7"/>
        <v/>
      </c>
      <c r="Q169" s="6" t="str">
        <f t="shared" si="8"/>
        <v/>
      </c>
    </row>
    <row r="170" spans="1:17" x14ac:dyDescent="0.25">
      <c r="A170" s="77" t="str">
        <f>IF($C170&lt;&gt;"",Imputaciones!$R$1,"")</f>
        <v/>
      </c>
      <c r="B170" t="str">
        <f>PPSS!D181</f>
        <v/>
      </c>
      <c r="C170" t="str">
        <f>IF(PPSS!A181=0,"",PPSS!A181)</f>
        <v/>
      </c>
      <c r="D170" t="str">
        <f>IF(PPSS!AG181=0,"",PPSS!AG181)</f>
        <v/>
      </c>
      <c r="E170" t="str">
        <f>PPSS!B181</f>
        <v/>
      </c>
      <c r="F170" t="str">
        <f>PPSS!AH181</f>
        <v/>
      </c>
      <c r="G170" s="6"/>
      <c r="H170" s="6" t="str">
        <f>IF($C170&lt;&gt;"",PPSS!E181,"")</f>
        <v/>
      </c>
      <c r="I170" s="6" t="str">
        <f>IF($C170&lt;&gt;"",PPSS!F181,"")</f>
        <v/>
      </c>
      <c r="J170" s="6" t="str">
        <f>IF($C170&lt;&gt;"",PPSS!G181,"")</f>
        <v/>
      </c>
      <c r="K170" s="6" t="str">
        <f t="shared" si="6"/>
        <v/>
      </c>
      <c r="L170" s="6"/>
      <c r="M170" s="6" t="str">
        <f>IF($C170&lt;&gt;"",PPSS!H181,"")</f>
        <v/>
      </c>
      <c r="N170" s="6" t="str">
        <f>IF($C170&lt;&gt;"",PPSS!I181,"")</f>
        <v/>
      </c>
      <c r="O170" s="6" t="str">
        <f>IF($C170&lt;&gt;"",PPSS!J181,"")</f>
        <v/>
      </c>
      <c r="P170" s="6" t="str">
        <f t="shared" si="7"/>
        <v/>
      </c>
      <c r="Q170" s="6" t="str">
        <f t="shared" si="8"/>
        <v/>
      </c>
    </row>
    <row r="171" spans="1:17" x14ac:dyDescent="0.25">
      <c r="A171" s="77" t="str">
        <f>IF($C171&lt;&gt;"",Imputaciones!$R$1,"")</f>
        <v/>
      </c>
      <c r="B171" t="str">
        <f>PPSS!D182</f>
        <v/>
      </c>
      <c r="C171" t="str">
        <f>IF(PPSS!A182=0,"",PPSS!A182)</f>
        <v/>
      </c>
      <c r="D171" t="str">
        <f>IF(PPSS!AG182=0,"",PPSS!AG182)</f>
        <v/>
      </c>
      <c r="E171" t="str">
        <f>PPSS!B182</f>
        <v/>
      </c>
      <c r="F171" t="str">
        <f>PPSS!AH182</f>
        <v/>
      </c>
      <c r="G171" s="6"/>
      <c r="H171" s="6" t="str">
        <f>IF($C171&lt;&gt;"",PPSS!E182,"")</f>
        <v/>
      </c>
      <c r="I171" s="6" t="str">
        <f>IF($C171&lt;&gt;"",PPSS!F182,"")</f>
        <v/>
      </c>
      <c r="J171" s="6" t="str">
        <f>IF($C171&lt;&gt;"",PPSS!G182,"")</f>
        <v/>
      </c>
      <c r="K171" s="6" t="str">
        <f t="shared" si="6"/>
        <v/>
      </c>
      <c r="L171" s="6"/>
      <c r="M171" s="6" t="str">
        <f>IF($C171&lt;&gt;"",PPSS!H182,"")</f>
        <v/>
      </c>
      <c r="N171" s="6" t="str">
        <f>IF($C171&lt;&gt;"",PPSS!I182,"")</f>
        <v/>
      </c>
      <c r="O171" s="6" t="str">
        <f>IF($C171&lt;&gt;"",PPSS!J182,"")</f>
        <v/>
      </c>
      <c r="P171" s="6" t="str">
        <f t="shared" si="7"/>
        <v/>
      </c>
      <c r="Q171" s="6" t="str">
        <f t="shared" si="8"/>
        <v/>
      </c>
    </row>
    <row r="172" spans="1:17" x14ac:dyDescent="0.25">
      <c r="A172" s="77" t="str">
        <f>IF($C172&lt;&gt;"",Imputaciones!$R$1,"")</f>
        <v/>
      </c>
      <c r="B172" t="str">
        <f>PPSS!D183</f>
        <v/>
      </c>
      <c r="C172" t="str">
        <f>IF(PPSS!A183=0,"",PPSS!A183)</f>
        <v/>
      </c>
      <c r="D172" t="str">
        <f>IF(PPSS!AG183=0,"",PPSS!AG183)</f>
        <v/>
      </c>
      <c r="E172" t="str">
        <f>PPSS!B183</f>
        <v/>
      </c>
      <c r="F172" t="str">
        <f>PPSS!AH183</f>
        <v/>
      </c>
      <c r="G172" s="6"/>
      <c r="H172" s="6" t="str">
        <f>IF($C172&lt;&gt;"",PPSS!E183,"")</f>
        <v/>
      </c>
      <c r="I172" s="6" t="str">
        <f>IF($C172&lt;&gt;"",PPSS!F183,"")</f>
        <v/>
      </c>
      <c r="J172" s="6" t="str">
        <f>IF($C172&lt;&gt;"",PPSS!G183,"")</f>
        <v/>
      </c>
      <c r="K172" s="6" t="str">
        <f t="shared" si="6"/>
        <v/>
      </c>
      <c r="L172" s="6"/>
      <c r="M172" s="6" t="str">
        <f>IF($C172&lt;&gt;"",PPSS!H183,"")</f>
        <v/>
      </c>
      <c r="N172" s="6" t="str">
        <f>IF($C172&lt;&gt;"",PPSS!I183,"")</f>
        <v/>
      </c>
      <c r="O172" s="6" t="str">
        <f>IF($C172&lt;&gt;"",PPSS!J183,"")</f>
        <v/>
      </c>
      <c r="P172" s="6" t="str">
        <f t="shared" si="7"/>
        <v/>
      </c>
      <c r="Q172" s="6" t="str">
        <f t="shared" si="8"/>
        <v/>
      </c>
    </row>
    <row r="173" spans="1:17" x14ac:dyDescent="0.25">
      <c r="A173" s="77" t="str">
        <f>IF($C173&lt;&gt;"",Imputaciones!$R$1,"")</f>
        <v/>
      </c>
      <c r="B173" t="str">
        <f>PPSS!D184</f>
        <v/>
      </c>
      <c r="C173" t="str">
        <f>IF(PPSS!A184=0,"",PPSS!A184)</f>
        <v/>
      </c>
      <c r="D173" t="str">
        <f>IF(PPSS!AG184=0,"",PPSS!AG184)</f>
        <v/>
      </c>
      <c r="E173" t="str">
        <f>PPSS!B184</f>
        <v/>
      </c>
      <c r="F173" t="str">
        <f>PPSS!AH184</f>
        <v/>
      </c>
      <c r="G173" s="6"/>
      <c r="H173" s="6" t="str">
        <f>IF($C173&lt;&gt;"",PPSS!E184,"")</f>
        <v/>
      </c>
      <c r="I173" s="6" t="str">
        <f>IF($C173&lt;&gt;"",PPSS!F184,"")</f>
        <v/>
      </c>
      <c r="J173" s="6" t="str">
        <f>IF($C173&lt;&gt;"",PPSS!G184,"")</f>
        <v/>
      </c>
      <c r="K173" s="6" t="str">
        <f t="shared" si="6"/>
        <v/>
      </c>
      <c r="L173" s="6"/>
      <c r="M173" s="6" t="str">
        <f>IF($C173&lt;&gt;"",PPSS!H184,"")</f>
        <v/>
      </c>
      <c r="N173" s="6" t="str">
        <f>IF($C173&lt;&gt;"",PPSS!I184,"")</f>
        <v/>
      </c>
      <c r="O173" s="6" t="str">
        <f>IF($C173&lt;&gt;"",PPSS!J184,"")</f>
        <v/>
      </c>
      <c r="P173" s="6" t="str">
        <f t="shared" si="7"/>
        <v/>
      </c>
      <c r="Q173" s="6" t="str">
        <f t="shared" si="8"/>
        <v/>
      </c>
    </row>
    <row r="174" spans="1:17" x14ac:dyDescent="0.25">
      <c r="A174" s="77" t="str">
        <f>IF($C174&lt;&gt;"",Imputaciones!$R$1,"")</f>
        <v/>
      </c>
      <c r="B174" t="str">
        <f>PPSS!D185</f>
        <v/>
      </c>
      <c r="C174" t="str">
        <f>IF(PPSS!A185=0,"",PPSS!A185)</f>
        <v/>
      </c>
      <c r="D174" t="str">
        <f>IF(PPSS!AG185=0,"",PPSS!AG185)</f>
        <v/>
      </c>
      <c r="E174" t="str">
        <f>PPSS!B185</f>
        <v/>
      </c>
      <c r="F174" t="str">
        <f>PPSS!AH185</f>
        <v/>
      </c>
      <c r="G174" s="6"/>
      <c r="H174" s="6" t="str">
        <f>IF($C174&lt;&gt;"",PPSS!E185,"")</f>
        <v/>
      </c>
      <c r="I174" s="6" t="str">
        <f>IF($C174&lt;&gt;"",PPSS!F185,"")</f>
        <v/>
      </c>
      <c r="J174" s="6" t="str">
        <f>IF($C174&lt;&gt;"",PPSS!G185,"")</f>
        <v/>
      </c>
      <c r="K174" s="6" t="str">
        <f t="shared" si="6"/>
        <v/>
      </c>
      <c r="L174" s="6"/>
      <c r="M174" s="6" t="str">
        <f>IF($C174&lt;&gt;"",PPSS!H185,"")</f>
        <v/>
      </c>
      <c r="N174" s="6" t="str">
        <f>IF($C174&lt;&gt;"",PPSS!I185,"")</f>
        <v/>
      </c>
      <c r="O174" s="6" t="str">
        <f>IF($C174&lt;&gt;"",PPSS!J185,"")</f>
        <v/>
      </c>
      <c r="P174" s="6" t="str">
        <f t="shared" si="7"/>
        <v/>
      </c>
      <c r="Q174" s="6" t="str">
        <f t="shared" si="8"/>
        <v/>
      </c>
    </row>
    <row r="175" spans="1:17" x14ac:dyDescent="0.25">
      <c r="A175" s="77" t="str">
        <f>IF($C175&lt;&gt;"",Imputaciones!$R$1,"")</f>
        <v/>
      </c>
      <c r="B175" t="str">
        <f>PPSS!D186</f>
        <v/>
      </c>
      <c r="C175" t="str">
        <f>IF(PPSS!A186=0,"",PPSS!A186)</f>
        <v/>
      </c>
      <c r="D175" t="str">
        <f>IF(PPSS!AG186=0,"",PPSS!AG186)</f>
        <v/>
      </c>
      <c r="E175" t="str">
        <f>PPSS!B186</f>
        <v/>
      </c>
      <c r="F175" t="str">
        <f>PPSS!AH186</f>
        <v/>
      </c>
      <c r="G175" s="6"/>
      <c r="H175" s="6" t="str">
        <f>IF($C175&lt;&gt;"",PPSS!E186,"")</f>
        <v/>
      </c>
      <c r="I175" s="6" t="str">
        <f>IF($C175&lt;&gt;"",PPSS!F186,"")</f>
        <v/>
      </c>
      <c r="J175" s="6" t="str">
        <f>IF($C175&lt;&gt;"",PPSS!G186,"")</f>
        <v/>
      </c>
      <c r="K175" s="6" t="str">
        <f t="shared" si="6"/>
        <v/>
      </c>
      <c r="L175" s="6"/>
      <c r="M175" s="6" t="str">
        <f>IF($C175&lt;&gt;"",PPSS!H186,"")</f>
        <v/>
      </c>
      <c r="N175" s="6" t="str">
        <f>IF($C175&lt;&gt;"",PPSS!I186,"")</f>
        <v/>
      </c>
      <c r="O175" s="6" t="str">
        <f>IF($C175&lt;&gt;"",PPSS!J186,"")</f>
        <v/>
      </c>
      <c r="P175" s="6" t="str">
        <f t="shared" si="7"/>
        <v/>
      </c>
      <c r="Q175" s="6" t="str">
        <f t="shared" si="8"/>
        <v/>
      </c>
    </row>
    <row r="176" spans="1:17" x14ac:dyDescent="0.25">
      <c r="A176" s="77" t="str">
        <f>IF($C176&lt;&gt;"",Imputaciones!$R$1,"")</f>
        <v/>
      </c>
      <c r="B176" t="str">
        <f>PPSS!D187</f>
        <v/>
      </c>
      <c r="C176" t="str">
        <f>IF(PPSS!A187=0,"",PPSS!A187)</f>
        <v/>
      </c>
      <c r="D176" t="str">
        <f>IF(PPSS!AG187=0,"",PPSS!AG187)</f>
        <v/>
      </c>
      <c r="E176" t="str">
        <f>PPSS!B187</f>
        <v/>
      </c>
      <c r="F176" t="str">
        <f>PPSS!AH187</f>
        <v/>
      </c>
      <c r="G176" s="6"/>
      <c r="H176" s="6" t="str">
        <f>IF($C176&lt;&gt;"",PPSS!E187,"")</f>
        <v/>
      </c>
      <c r="I176" s="6" t="str">
        <f>IF($C176&lt;&gt;"",PPSS!F187,"")</f>
        <v/>
      </c>
      <c r="J176" s="6" t="str">
        <f>IF($C176&lt;&gt;"",PPSS!G187,"")</f>
        <v/>
      </c>
      <c r="K176" s="6" t="str">
        <f t="shared" si="6"/>
        <v/>
      </c>
      <c r="L176" s="6"/>
      <c r="M176" s="6" t="str">
        <f>IF($C176&lt;&gt;"",PPSS!H187,"")</f>
        <v/>
      </c>
      <c r="N176" s="6" t="str">
        <f>IF($C176&lt;&gt;"",PPSS!I187,"")</f>
        <v/>
      </c>
      <c r="O176" s="6" t="str">
        <f>IF($C176&lt;&gt;"",PPSS!J187,"")</f>
        <v/>
      </c>
      <c r="P176" s="6" t="str">
        <f t="shared" si="7"/>
        <v/>
      </c>
      <c r="Q176" s="6" t="str">
        <f t="shared" si="8"/>
        <v/>
      </c>
    </row>
    <row r="177" spans="1:17" x14ac:dyDescent="0.25">
      <c r="A177" s="77" t="str">
        <f>IF($C177&lt;&gt;"",Imputaciones!$R$1,"")</f>
        <v/>
      </c>
      <c r="B177" t="str">
        <f>PPSS!D188</f>
        <v/>
      </c>
      <c r="C177" t="str">
        <f>IF(PPSS!A188=0,"",PPSS!A188)</f>
        <v/>
      </c>
      <c r="D177" t="str">
        <f>IF(PPSS!AG188=0,"",PPSS!AG188)</f>
        <v/>
      </c>
      <c r="E177" t="str">
        <f>PPSS!B188</f>
        <v/>
      </c>
      <c r="F177" t="str">
        <f>PPSS!AH188</f>
        <v/>
      </c>
      <c r="G177" s="6"/>
      <c r="H177" s="6" t="str">
        <f>IF($C177&lt;&gt;"",PPSS!E188,"")</f>
        <v/>
      </c>
      <c r="I177" s="6" t="str">
        <f>IF($C177&lt;&gt;"",PPSS!F188,"")</f>
        <v/>
      </c>
      <c r="J177" s="6" t="str">
        <f>IF($C177&lt;&gt;"",PPSS!G188,"")</f>
        <v/>
      </c>
      <c r="K177" s="6" t="str">
        <f t="shared" si="6"/>
        <v/>
      </c>
      <c r="L177" s="6"/>
      <c r="M177" s="6" t="str">
        <f>IF($C177&lt;&gt;"",PPSS!H188,"")</f>
        <v/>
      </c>
      <c r="N177" s="6" t="str">
        <f>IF($C177&lt;&gt;"",PPSS!I188,"")</f>
        <v/>
      </c>
      <c r="O177" s="6" t="str">
        <f>IF($C177&lt;&gt;"",PPSS!J188,"")</f>
        <v/>
      </c>
      <c r="P177" s="6" t="str">
        <f t="shared" si="7"/>
        <v/>
      </c>
      <c r="Q177" s="6" t="str">
        <f t="shared" si="8"/>
        <v/>
      </c>
    </row>
    <row r="178" spans="1:17" x14ac:dyDescent="0.25">
      <c r="A178" s="77" t="str">
        <f>IF($C178&lt;&gt;"",Imputaciones!$R$1,"")</f>
        <v/>
      </c>
      <c r="B178" t="str">
        <f>PPSS!D189</f>
        <v/>
      </c>
      <c r="C178" t="str">
        <f>IF(PPSS!A189=0,"",PPSS!A189)</f>
        <v/>
      </c>
      <c r="D178" t="str">
        <f>IF(PPSS!AG189=0,"",PPSS!AG189)</f>
        <v/>
      </c>
      <c r="E178" t="str">
        <f>PPSS!B189</f>
        <v/>
      </c>
      <c r="F178" t="str">
        <f>PPSS!AH189</f>
        <v/>
      </c>
      <c r="G178" s="6"/>
      <c r="H178" s="6" t="str">
        <f>IF($C178&lt;&gt;"",PPSS!E189,"")</f>
        <v/>
      </c>
      <c r="I178" s="6" t="str">
        <f>IF($C178&lt;&gt;"",PPSS!F189,"")</f>
        <v/>
      </c>
      <c r="J178" s="6" t="str">
        <f>IF($C178&lt;&gt;"",PPSS!G189,"")</f>
        <v/>
      </c>
      <c r="K178" s="6" t="str">
        <f t="shared" si="6"/>
        <v/>
      </c>
      <c r="L178" s="6"/>
      <c r="M178" s="6" t="str">
        <f>IF($C178&lt;&gt;"",PPSS!H189,"")</f>
        <v/>
      </c>
      <c r="N178" s="6" t="str">
        <f>IF($C178&lt;&gt;"",PPSS!I189,"")</f>
        <v/>
      </c>
      <c r="O178" s="6" t="str">
        <f>IF($C178&lt;&gt;"",PPSS!J189,"")</f>
        <v/>
      </c>
      <c r="P178" s="6" t="str">
        <f t="shared" si="7"/>
        <v/>
      </c>
      <c r="Q178" s="6" t="str">
        <f t="shared" si="8"/>
        <v/>
      </c>
    </row>
    <row r="179" spans="1:17" x14ac:dyDescent="0.25">
      <c r="A179" s="77" t="str">
        <f>IF($C179&lt;&gt;"",Imputaciones!$R$1,"")</f>
        <v/>
      </c>
      <c r="B179" t="str">
        <f>PPSS!D190</f>
        <v/>
      </c>
      <c r="C179" t="str">
        <f>IF(PPSS!A190=0,"",PPSS!A190)</f>
        <v/>
      </c>
      <c r="D179" t="str">
        <f>IF(PPSS!AG190=0,"",PPSS!AG190)</f>
        <v/>
      </c>
      <c r="E179" t="str">
        <f>PPSS!B190</f>
        <v/>
      </c>
      <c r="F179" t="str">
        <f>PPSS!AH190</f>
        <v/>
      </c>
      <c r="G179" s="6"/>
      <c r="H179" s="6" t="str">
        <f>IF($C179&lt;&gt;"",PPSS!E190,"")</f>
        <v/>
      </c>
      <c r="I179" s="6" t="str">
        <f>IF($C179&lt;&gt;"",PPSS!F190,"")</f>
        <v/>
      </c>
      <c r="J179" s="6" t="str">
        <f>IF($C179&lt;&gt;"",PPSS!G190,"")</f>
        <v/>
      </c>
      <c r="K179" s="6" t="str">
        <f t="shared" si="6"/>
        <v/>
      </c>
      <c r="L179" s="6"/>
      <c r="M179" s="6" t="str">
        <f>IF($C179&lt;&gt;"",PPSS!H190,"")</f>
        <v/>
      </c>
      <c r="N179" s="6" t="str">
        <f>IF($C179&lt;&gt;"",PPSS!I190,"")</f>
        <v/>
      </c>
      <c r="O179" s="6" t="str">
        <f>IF($C179&lt;&gt;"",PPSS!J190,"")</f>
        <v/>
      </c>
      <c r="P179" s="6" t="str">
        <f t="shared" si="7"/>
        <v/>
      </c>
      <c r="Q179" s="6" t="str">
        <f t="shared" si="8"/>
        <v/>
      </c>
    </row>
    <row r="180" spans="1:17" x14ac:dyDescent="0.25">
      <c r="A180" s="77" t="str">
        <f>IF($C180&lt;&gt;"",Imputaciones!$R$1,"")</f>
        <v/>
      </c>
      <c r="B180" t="str">
        <f>PPSS!D191</f>
        <v/>
      </c>
      <c r="C180" t="str">
        <f>IF(PPSS!A191=0,"",PPSS!A191)</f>
        <v/>
      </c>
      <c r="D180" t="str">
        <f>IF(PPSS!AG191=0,"",PPSS!AG191)</f>
        <v/>
      </c>
      <c r="E180" t="str">
        <f>PPSS!B191</f>
        <v/>
      </c>
      <c r="F180" t="str">
        <f>PPSS!AH191</f>
        <v/>
      </c>
      <c r="G180" s="6"/>
      <c r="H180" s="6" t="str">
        <f>IF($C180&lt;&gt;"",PPSS!E191,"")</f>
        <v/>
      </c>
      <c r="I180" s="6" t="str">
        <f>IF($C180&lt;&gt;"",PPSS!F191,"")</f>
        <v/>
      </c>
      <c r="J180" s="6" t="str">
        <f>IF($C180&lt;&gt;"",PPSS!G191,"")</f>
        <v/>
      </c>
      <c r="K180" s="6" t="str">
        <f t="shared" si="6"/>
        <v/>
      </c>
      <c r="L180" s="6"/>
      <c r="M180" s="6" t="str">
        <f>IF($C180&lt;&gt;"",PPSS!H191,"")</f>
        <v/>
      </c>
      <c r="N180" s="6" t="str">
        <f>IF($C180&lt;&gt;"",PPSS!I191,"")</f>
        <v/>
      </c>
      <c r="O180" s="6" t="str">
        <f>IF($C180&lt;&gt;"",PPSS!J191,"")</f>
        <v/>
      </c>
      <c r="P180" s="6" t="str">
        <f t="shared" si="7"/>
        <v/>
      </c>
      <c r="Q180" s="6" t="str">
        <f t="shared" si="8"/>
        <v/>
      </c>
    </row>
    <row r="181" spans="1:17" x14ac:dyDescent="0.25">
      <c r="A181" s="77" t="str">
        <f>IF($C181&lt;&gt;"",Imputaciones!$R$1,"")</f>
        <v/>
      </c>
      <c r="B181" t="str">
        <f>PPSS!D192</f>
        <v/>
      </c>
      <c r="C181" t="str">
        <f>IF(PPSS!A192=0,"",PPSS!A192)</f>
        <v/>
      </c>
      <c r="D181" t="str">
        <f>IF(PPSS!AG192=0,"",PPSS!AG192)</f>
        <v/>
      </c>
      <c r="E181" t="str">
        <f>PPSS!B192</f>
        <v/>
      </c>
      <c r="F181" t="str">
        <f>PPSS!AH192</f>
        <v/>
      </c>
      <c r="G181" s="6"/>
      <c r="H181" s="6" t="str">
        <f>IF($C181&lt;&gt;"",PPSS!E192,"")</f>
        <v/>
      </c>
      <c r="I181" s="6" t="str">
        <f>IF($C181&lt;&gt;"",PPSS!F192,"")</f>
        <v/>
      </c>
      <c r="J181" s="6" t="str">
        <f>IF($C181&lt;&gt;"",PPSS!G192,"")</f>
        <v/>
      </c>
      <c r="K181" s="6" t="str">
        <f t="shared" si="6"/>
        <v/>
      </c>
      <c r="L181" s="6"/>
      <c r="M181" s="6" t="str">
        <f>IF($C181&lt;&gt;"",PPSS!H192,"")</f>
        <v/>
      </c>
      <c r="N181" s="6" t="str">
        <f>IF($C181&lt;&gt;"",PPSS!I192,"")</f>
        <v/>
      </c>
      <c r="O181" s="6" t="str">
        <f>IF($C181&lt;&gt;"",PPSS!J192,"")</f>
        <v/>
      </c>
      <c r="P181" s="6" t="str">
        <f t="shared" si="7"/>
        <v/>
      </c>
      <c r="Q181" s="6" t="str">
        <f t="shared" si="8"/>
        <v/>
      </c>
    </row>
    <row r="182" spans="1:17" x14ac:dyDescent="0.25">
      <c r="A182" s="77" t="str">
        <f>IF($C182&lt;&gt;"",Imputaciones!$R$1,"")</f>
        <v/>
      </c>
      <c r="B182" t="str">
        <f>PPSS!D193</f>
        <v/>
      </c>
      <c r="C182" t="str">
        <f>IF(PPSS!A193=0,"",PPSS!A193)</f>
        <v/>
      </c>
      <c r="D182" t="str">
        <f>IF(PPSS!AG193=0,"",PPSS!AG193)</f>
        <v/>
      </c>
      <c r="E182" t="str">
        <f>PPSS!B193</f>
        <v/>
      </c>
      <c r="F182" t="str">
        <f>PPSS!AH193</f>
        <v/>
      </c>
      <c r="G182" s="6"/>
      <c r="H182" s="6" t="str">
        <f>IF($C182&lt;&gt;"",PPSS!E193,"")</f>
        <v/>
      </c>
      <c r="I182" s="6" t="str">
        <f>IF($C182&lt;&gt;"",PPSS!F193,"")</f>
        <v/>
      </c>
      <c r="J182" s="6" t="str">
        <f>IF($C182&lt;&gt;"",PPSS!G193,"")</f>
        <v/>
      </c>
      <c r="K182" s="6" t="str">
        <f t="shared" si="6"/>
        <v/>
      </c>
      <c r="L182" s="6"/>
      <c r="M182" s="6" t="str">
        <f>IF($C182&lt;&gt;"",PPSS!H193,"")</f>
        <v/>
      </c>
      <c r="N182" s="6" t="str">
        <f>IF($C182&lt;&gt;"",PPSS!I193,"")</f>
        <v/>
      </c>
      <c r="O182" s="6" t="str">
        <f>IF($C182&lt;&gt;"",PPSS!J193,"")</f>
        <v/>
      </c>
      <c r="P182" s="6" t="str">
        <f t="shared" si="7"/>
        <v/>
      </c>
      <c r="Q182" s="6" t="str">
        <f t="shared" si="8"/>
        <v/>
      </c>
    </row>
    <row r="183" spans="1:17" x14ac:dyDescent="0.25">
      <c r="A183" s="77" t="str">
        <f>IF($C183&lt;&gt;"",Imputaciones!$R$1,"")</f>
        <v/>
      </c>
      <c r="B183" t="str">
        <f>PPSS!D194</f>
        <v/>
      </c>
      <c r="C183" t="str">
        <f>IF(PPSS!A194=0,"",PPSS!A194)</f>
        <v/>
      </c>
      <c r="D183" t="str">
        <f>IF(PPSS!AG194=0,"",PPSS!AG194)</f>
        <v/>
      </c>
      <c r="E183" t="str">
        <f>PPSS!B194</f>
        <v/>
      </c>
      <c r="F183" t="str">
        <f>PPSS!AH194</f>
        <v/>
      </c>
      <c r="G183" s="6"/>
      <c r="H183" s="6" t="str">
        <f>IF($C183&lt;&gt;"",PPSS!E194,"")</f>
        <v/>
      </c>
      <c r="I183" s="6" t="str">
        <f>IF($C183&lt;&gt;"",PPSS!F194,"")</f>
        <v/>
      </c>
      <c r="J183" s="6" t="str">
        <f>IF($C183&lt;&gt;"",PPSS!G194,"")</f>
        <v/>
      </c>
      <c r="K183" s="6" t="str">
        <f t="shared" si="6"/>
        <v/>
      </c>
      <c r="L183" s="6"/>
      <c r="M183" s="6" t="str">
        <f>IF($C183&lt;&gt;"",PPSS!H194,"")</f>
        <v/>
      </c>
      <c r="N183" s="6" t="str">
        <f>IF($C183&lt;&gt;"",PPSS!I194,"")</f>
        <v/>
      </c>
      <c r="O183" s="6" t="str">
        <f>IF($C183&lt;&gt;"",PPSS!J194,"")</f>
        <v/>
      </c>
      <c r="P183" s="6" t="str">
        <f t="shared" si="7"/>
        <v/>
      </c>
      <c r="Q183" s="6" t="str">
        <f t="shared" si="8"/>
        <v/>
      </c>
    </row>
    <row r="184" spans="1:17" x14ac:dyDescent="0.25">
      <c r="A184" s="77" t="str">
        <f>IF($C184&lt;&gt;"",Imputaciones!$R$1,"")</f>
        <v/>
      </c>
      <c r="B184" t="str">
        <f>PPSS!D195</f>
        <v/>
      </c>
      <c r="C184" t="str">
        <f>IF(PPSS!A195=0,"",PPSS!A195)</f>
        <v/>
      </c>
      <c r="D184" t="str">
        <f>IF(PPSS!AG195=0,"",PPSS!AG195)</f>
        <v/>
      </c>
      <c r="E184" t="str">
        <f>PPSS!B195</f>
        <v/>
      </c>
      <c r="F184" t="str">
        <f>PPSS!AH195</f>
        <v/>
      </c>
      <c r="G184" s="6"/>
      <c r="H184" s="6" t="str">
        <f>IF($C184&lt;&gt;"",PPSS!E195,"")</f>
        <v/>
      </c>
      <c r="I184" s="6" t="str">
        <f>IF($C184&lt;&gt;"",PPSS!F195,"")</f>
        <v/>
      </c>
      <c r="J184" s="6" t="str">
        <f>IF($C184&lt;&gt;"",PPSS!G195,"")</f>
        <v/>
      </c>
      <c r="K184" s="6" t="str">
        <f t="shared" si="6"/>
        <v/>
      </c>
      <c r="L184" s="6"/>
      <c r="M184" s="6" t="str">
        <f>IF($C184&lt;&gt;"",PPSS!H195,"")</f>
        <v/>
      </c>
      <c r="N184" s="6" t="str">
        <f>IF($C184&lt;&gt;"",PPSS!I195,"")</f>
        <v/>
      </c>
      <c r="O184" s="6" t="str">
        <f>IF($C184&lt;&gt;"",PPSS!J195,"")</f>
        <v/>
      </c>
      <c r="P184" s="6" t="str">
        <f t="shared" si="7"/>
        <v/>
      </c>
      <c r="Q184" s="6" t="str">
        <f t="shared" si="8"/>
        <v/>
      </c>
    </row>
    <row r="185" spans="1:17" x14ac:dyDescent="0.25">
      <c r="A185" s="77" t="str">
        <f>IF($C185&lt;&gt;"",Imputaciones!$R$1,"")</f>
        <v/>
      </c>
      <c r="B185" t="str">
        <f>PPSS!D196</f>
        <v/>
      </c>
      <c r="C185" t="str">
        <f>IF(PPSS!A196=0,"",PPSS!A196)</f>
        <v/>
      </c>
      <c r="D185" t="str">
        <f>IF(PPSS!AG196=0,"",PPSS!AG196)</f>
        <v/>
      </c>
      <c r="E185" t="str">
        <f>PPSS!B196</f>
        <v/>
      </c>
      <c r="F185" t="str">
        <f>PPSS!AH196</f>
        <v/>
      </c>
      <c r="G185" s="6"/>
      <c r="H185" s="6" t="str">
        <f>IF($C185&lt;&gt;"",PPSS!E196,"")</f>
        <v/>
      </c>
      <c r="I185" s="6" t="str">
        <f>IF($C185&lt;&gt;"",PPSS!F196,"")</f>
        <v/>
      </c>
      <c r="J185" s="6" t="str">
        <f>IF($C185&lt;&gt;"",PPSS!G196,"")</f>
        <v/>
      </c>
      <c r="K185" s="6" t="str">
        <f t="shared" si="6"/>
        <v/>
      </c>
      <c r="L185" s="6"/>
      <c r="M185" s="6" t="str">
        <f>IF($C185&lt;&gt;"",PPSS!H196,"")</f>
        <v/>
      </c>
      <c r="N185" s="6" t="str">
        <f>IF($C185&lt;&gt;"",PPSS!I196,"")</f>
        <v/>
      </c>
      <c r="O185" s="6" t="str">
        <f>IF($C185&lt;&gt;"",PPSS!J196,"")</f>
        <v/>
      </c>
      <c r="P185" s="6" t="str">
        <f t="shared" si="7"/>
        <v/>
      </c>
      <c r="Q185" s="6" t="str">
        <f t="shared" si="8"/>
        <v/>
      </c>
    </row>
    <row r="186" spans="1:17" x14ac:dyDescent="0.25">
      <c r="A186" s="77" t="str">
        <f>IF($C186&lt;&gt;"",Imputaciones!$R$1,"")</f>
        <v/>
      </c>
      <c r="B186" t="str">
        <f>PPSS!D197</f>
        <v/>
      </c>
      <c r="C186" t="str">
        <f>IF(PPSS!A197=0,"",PPSS!A197)</f>
        <v/>
      </c>
      <c r="D186" t="str">
        <f>IF(PPSS!AG197=0,"",PPSS!AG197)</f>
        <v/>
      </c>
      <c r="E186" t="str">
        <f>PPSS!B197</f>
        <v/>
      </c>
      <c r="F186" t="str">
        <f>PPSS!AH197</f>
        <v/>
      </c>
      <c r="G186" s="6"/>
      <c r="H186" s="6" t="str">
        <f>IF($C186&lt;&gt;"",PPSS!E197,"")</f>
        <v/>
      </c>
      <c r="I186" s="6" t="str">
        <f>IF($C186&lt;&gt;"",PPSS!F197,"")</f>
        <v/>
      </c>
      <c r="J186" s="6" t="str">
        <f>IF($C186&lt;&gt;"",PPSS!G197,"")</f>
        <v/>
      </c>
      <c r="K186" s="6" t="str">
        <f t="shared" si="6"/>
        <v/>
      </c>
      <c r="L186" s="6"/>
      <c r="M186" s="6" t="str">
        <f>IF($C186&lt;&gt;"",PPSS!H197,"")</f>
        <v/>
      </c>
      <c r="N186" s="6" t="str">
        <f>IF($C186&lt;&gt;"",PPSS!I197,"")</f>
        <v/>
      </c>
      <c r="O186" s="6" t="str">
        <f>IF($C186&lt;&gt;"",PPSS!J197,"")</f>
        <v/>
      </c>
      <c r="P186" s="6" t="str">
        <f t="shared" si="7"/>
        <v/>
      </c>
      <c r="Q186" s="6" t="str">
        <f t="shared" si="8"/>
        <v/>
      </c>
    </row>
    <row r="187" spans="1:17" x14ac:dyDescent="0.25">
      <c r="A187" s="77" t="str">
        <f>IF($C187&lt;&gt;"",Imputaciones!$R$1,"")</f>
        <v/>
      </c>
      <c r="B187" t="str">
        <f>PPSS!D198</f>
        <v/>
      </c>
      <c r="C187" t="str">
        <f>IF(PPSS!A198=0,"",PPSS!A198)</f>
        <v/>
      </c>
      <c r="D187" t="str">
        <f>IF(PPSS!AG198=0,"",PPSS!AG198)</f>
        <v/>
      </c>
      <c r="E187" t="str">
        <f>PPSS!B198</f>
        <v/>
      </c>
      <c r="F187" t="str">
        <f>PPSS!AH198</f>
        <v/>
      </c>
      <c r="G187" s="6"/>
      <c r="H187" s="6" t="str">
        <f>IF($C187&lt;&gt;"",PPSS!E198,"")</f>
        <v/>
      </c>
      <c r="I187" s="6" t="str">
        <f>IF($C187&lt;&gt;"",PPSS!F198,"")</f>
        <v/>
      </c>
      <c r="J187" s="6" t="str">
        <f>IF($C187&lt;&gt;"",PPSS!G198,"")</f>
        <v/>
      </c>
      <c r="K187" s="6" t="str">
        <f t="shared" si="6"/>
        <v/>
      </c>
      <c r="L187" s="6"/>
      <c r="M187" s="6" t="str">
        <f>IF($C187&lt;&gt;"",PPSS!H198,"")</f>
        <v/>
      </c>
      <c r="N187" s="6" t="str">
        <f>IF($C187&lt;&gt;"",PPSS!I198,"")</f>
        <v/>
      </c>
      <c r="O187" s="6" t="str">
        <f>IF($C187&lt;&gt;"",PPSS!J198,"")</f>
        <v/>
      </c>
      <c r="P187" s="6" t="str">
        <f t="shared" si="7"/>
        <v/>
      </c>
      <c r="Q187" s="6" t="str">
        <f t="shared" si="8"/>
        <v/>
      </c>
    </row>
    <row r="188" spans="1:17" x14ac:dyDescent="0.25">
      <c r="A188" s="77" t="str">
        <f>IF($C188&lt;&gt;"",Imputaciones!$R$1,"")</f>
        <v/>
      </c>
      <c r="B188" t="str">
        <f>PPSS!D199</f>
        <v/>
      </c>
      <c r="C188" t="str">
        <f>IF(PPSS!A199=0,"",PPSS!A199)</f>
        <v/>
      </c>
      <c r="D188" t="str">
        <f>IF(PPSS!AG199=0,"",PPSS!AG199)</f>
        <v/>
      </c>
      <c r="E188" t="str">
        <f>PPSS!B199</f>
        <v/>
      </c>
      <c r="F188" t="str">
        <f>PPSS!AH199</f>
        <v/>
      </c>
      <c r="G188" s="6"/>
      <c r="H188" s="6" t="str">
        <f>IF($C188&lt;&gt;"",PPSS!E199,"")</f>
        <v/>
      </c>
      <c r="I188" s="6" t="str">
        <f>IF($C188&lt;&gt;"",PPSS!F199,"")</f>
        <v/>
      </c>
      <c r="J188" s="6" t="str">
        <f>IF($C188&lt;&gt;"",PPSS!G199,"")</f>
        <v/>
      </c>
      <c r="K188" s="6" t="str">
        <f t="shared" si="6"/>
        <v/>
      </c>
      <c r="L188" s="6"/>
      <c r="M188" s="6" t="str">
        <f>IF($C188&lt;&gt;"",PPSS!H199,"")</f>
        <v/>
      </c>
      <c r="N188" s="6" t="str">
        <f>IF($C188&lt;&gt;"",PPSS!I199,"")</f>
        <v/>
      </c>
      <c r="O188" s="6" t="str">
        <f>IF($C188&lt;&gt;"",PPSS!J199,"")</f>
        <v/>
      </c>
      <c r="P188" s="6" t="str">
        <f t="shared" si="7"/>
        <v/>
      </c>
      <c r="Q188" s="6" t="str">
        <f t="shared" si="8"/>
        <v/>
      </c>
    </row>
    <row r="189" spans="1:17" x14ac:dyDescent="0.25">
      <c r="A189" s="77" t="str">
        <f>IF($C189&lt;&gt;"",Imputaciones!$R$1,"")</f>
        <v/>
      </c>
      <c r="B189" t="str">
        <f>PPSS!D200</f>
        <v/>
      </c>
      <c r="C189" t="str">
        <f>IF(PPSS!A200=0,"",PPSS!A200)</f>
        <v/>
      </c>
      <c r="D189" t="str">
        <f>IF(PPSS!AG200=0,"",PPSS!AG200)</f>
        <v/>
      </c>
      <c r="E189" t="str">
        <f>PPSS!B200</f>
        <v/>
      </c>
      <c r="F189" t="str">
        <f>PPSS!AH200</f>
        <v/>
      </c>
      <c r="G189" s="6"/>
      <c r="H189" s="6" t="str">
        <f>IF($C189&lt;&gt;"",PPSS!E200,"")</f>
        <v/>
      </c>
      <c r="I189" s="6" t="str">
        <f>IF($C189&lt;&gt;"",PPSS!F200,"")</f>
        <v/>
      </c>
      <c r="J189" s="6" t="str">
        <f>IF($C189&lt;&gt;"",PPSS!G200,"")</f>
        <v/>
      </c>
      <c r="K189" s="6" t="str">
        <f t="shared" si="6"/>
        <v/>
      </c>
      <c r="L189" s="6"/>
      <c r="M189" s="6" t="str">
        <f>IF($C189&lt;&gt;"",PPSS!H200,"")</f>
        <v/>
      </c>
      <c r="N189" s="6" t="str">
        <f>IF($C189&lt;&gt;"",PPSS!I200,"")</f>
        <v/>
      </c>
      <c r="O189" s="6" t="str">
        <f>IF($C189&lt;&gt;"",PPSS!J200,"")</f>
        <v/>
      </c>
      <c r="P189" s="6" t="str">
        <f t="shared" si="7"/>
        <v/>
      </c>
      <c r="Q189" s="6" t="str">
        <f t="shared" si="8"/>
        <v/>
      </c>
    </row>
    <row r="190" spans="1:17" x14ac:dyDescent="0.25">
      <c r="A190" s="77" t="str">
        <f>IF($C190&lt;&gt;"",Imputaciones!$R$1,"")</f>
        <v/>
      </c>
      <c r="B190" t="str">
        <f>PPSS!D201</f>
        <v/>
      </c>
      <c r="C190" t="str">
        <f>IF(PPSS!A201=0,"",PPSS!A201)</f>
        <v/>
      </c>
      <c r="D190" t="str">
        <f>IF(PPSS!AG201=0,"",PPSS!AG201)</f>
        <v/>
      </c>
      <c r="E190" t="str">
        <f>PPSS!B201</f>
        <v/>
      </c>
      <c r="F190" t="str">
        <f>PPSS!AH201</f>
        <v/>
      </c>
      <c r="G190" s="6"/>
      <c r="H190" s="6" t="str">
        <f>IF($C190&lt;&gt;"",PPSS!E201,"")</f>
        <v/>
      </c>
      <c r="I190" s="6" t="str">
        <f>IF($C190&lt;&gt;"",PPSS!F201,"")</f>
        <v/>
      </c>
      <c r="J190" s="6" t="str">
        <f>IF($C190&lt;&gt;"",PPSS!G201,"")</f>
        <v/>
      </c>
      <c r="K190" s="6" t="str">
        <f t="shared" si="6"/>
        <v/>
      </c>
      <c r="L190" s="6"/>
      <c r="M190" s="6" t="str">
        <f>IF($C190&lt;&gt;"",PPSS!H201,"")</f>
        <v/>
      </c>
      <c r="N190" s="6" t="str">
        <f>IF($C190&lt;&gt;"",PPSS!I201,"")</f>
        <v/>
      </c>
      <c r="O190" s="6" t="str">
        <f>IF($C190&lt;&gt;"",PPSS!J201,"")</f>
        <v/>
      </c>
      <c r="P190" s="6" t="str">
        <f t="shared" si="7"/>
        <v/>
      </c>
      <c r="Q190" s="6" t="str">
        <f t="shared" si="8"/>
        <v/>
      </c>
    </row>
    <row r="191" spans="1:17" x14ac:dyDescent="0.25">
      <c r="A191" s="77" t="str">
        <f>IF($C191&lt;&gt;"",Imputaciones!$R$1,"")</f>
        <v/>
      </c>
      <c r="B191" t="str">
        <f>PPSS!D202</f>
        <v/>
      </c>
      <c r="C191" t="str">
        <f>IF(PPSS!A202=0,"",PPSS!A202)</f>
        <v/>
      </c>
      <c r="D191" t="str">
        <f>IF(PPSS!AG202=0,"",PPSS!AG202)</f>
        <v/>
      </c>
      <c r="E191" t="str">
        <f>PPSS!B202</f>
        <v/>
      </c>
      <c r="F191" t="str">
        <f>PPSS!AH202</f>
        <v/>
      </c>
      <c r="G191" s="6"/>
      <c r="H191" s="6" t="str">
        <f>IF($C191&lt;&gt;"",PPSS!E202,"")</f>
        <v/>
      </c>
      <c r="I191" s="6" t="str">
        <f>IF($C191&lt;&gt;"",PPSS!F202,"")</f>
        <v/>
      </c>
      <c r="J191" s="6" t="str">
        <f>IF($C191&lt;&gt;"",PPSS!G202,"")</f>
        <v/>
      </c>
      <c r="K191" s="6" t="str">
        <f t="shared" si="6"/>
        <v/>
      </c>
      <c r="L191" s="6"/>
      <c r="M191" s="6" t="str">
        <f>IF($C191&lt;&gt;"",PPSS!H202,"")</f>
        <v/>
      </c>
      <c r="N191" s="6" t="str">
        <f>IF($C191&lt;&gt;"",PPSS!I202,"")</f>
        <v/>
      </c>
      <c r="O191" s="6" t="str">
        <f>IF($C191&lt;&gt;"",PPSS!J202,"")</f>
        <v/>
      </c>
      <c r="P191" s="6" t="str">
        <f t="shared" si="7"/>
        <v/>
      </c>
      <c r="Q191" s="6" t="str">
        <f t="shared" si="8"/>
        <v/>
      </c>
    </row>
    <row r="192" spans="1:17" x14ac:dyDescent="0.25">
      <c r="A192" s="77" t="str">
        <f>IF($C192&lt;&gt;"",Imputaciones!$R$1,"")</f>
        <v/>
      </c>
      <c r="B192" t="str">
        <f>PPSS!D203</f>
        <v/>
      </c>
      <c r="C192" t="str">
        <f>IF(PPSS!A203=0,"",PPSS!A203)</f>
        <v/>
      </c>
      <c r="D192" t="str">
        <f>IF(PPSS!AG203=0,"",PPSS!AG203)</f>
        <v/>
      </c>
      <c r="E192" t="str">
        <f>PPSS!B203</f>
        <v/>
      </c>
      <c r="F192" t="str">
        <f>PPSS!AH203</f>
        <v/>
      </c>
      <c r="G192" s="6"/>
      <c r="H192" s="6" t="str">
        <f>IF($C192&lt;&gt;"",PPSS!E203,"")</f>
        <v/>
      </c>
      <c r="I192" s="6" t="str">
        <f>IF($C192&lt;&gt;"",PPSS!F203,"")</f>
        <v/>
      </c>
      <c r="J192" s="6" t="str">
        <f>IF($C192&lt;&gt;"",PPSS!G203,"")</f>
        <v/>
      </c>
      <c r="K192" s="6" t="str">
        <f t="shared" si="6"/>
        <v/>
      </c>
      <c r="L192" s="6"/>
      <c r="M192" s="6" t="str">
        <f>IF($C192&lt;&gt;"",PPSS!H203,"")</f>
        <v/>
      </c>
      <c r="N192" s="6" t="str">
        <f>IF($C192&lt;&gt;"",PPSS!I203,"")</f>
        <v/>
      </c>
      <c r="O192" s="6" t="str">
        <f>IF($C192&lt;&gt;"",PPSS!J203,"")</f>
        <v/>
      </c>
      <c r="P192" s="6" t="str">
        <f t="shared" si="7"/>
        <v/>
      </c>
      <c r="Q192" s="6" t="str">
        <f t="shared" si="8"/>
        <v/>
      </c>
    </row>
    <row r="193" spans="1:17" x14ac:dyDescent="0.25">
      <c r="A193" s="77" t="str">
        <f>IF($C193&lt;&gt;"",Imputaciones!$R$1,"")</f>
        <v/>
      </c>
      <c r="B193" t="str">
        <f>PPSS!D204</f>
        <v/>
      </c>
      <c r="C193" t="str">
        <f>IF(PPSS!A204=0,"",PPSS!A204)</f>
        <v/>
      </c>
      <c r="D193" t="str">
        <f>IF(PPSS!AG204=0,"",PPSS!AG204)</f>
        <v/>
      </c>
      <c r="E193" t="str">
        <f>PPSS!B204</f>
        <v/>
      </c>
      <c r="F193" t="str">
        <f>PPSS!AH204</f>
        <v/>
      </c>
      <c r="G193" s="6"/>
      <c r="H193" s="6" t="str">
        <f>IF($C193&lt;&gt;"",PPSS!E204,"")</f>
        <v/>
      </c>
      <c r="I193" s="6" t="str">
        <f>IF($C193&lt;&gt;"",PPSS!F204,"")</f>
        <v/>
      </c>
      <c r="J193" s="6" t="str">
        <f>IF($C193&lt;&gt;"",PPSS!G204,"")</f>
        <v/>
      </c>
      <c r="K193" s="6" t="str">
        <f t="shared" si="6"/>
        <v/>
      </c>
      <c r="L193" s="6"/>
      <c r="M193" s="6" t="str">
        <f>IF($C193&lt;&gt;"",PPSS!H204,"")</f>
        <v/>
      </c>
      <c r="N193" s="6" t="str">
        <f>IF($C193&lt;&gt;"",PPSS!I204,"")</f>
        <v/>
      </c>
      <c r="O193" s="6" t="str">
        <f>IF($C193&lt;&gt;"",PPSS!J204,"")</f>
        <v/>
      </c>
      <c r="P193" s="6" t="str">
        <f t="shared" si="7"/>
        <v/>
      </c>
      <c r="Q193" s="6" t="str">
        <f t="shared" si="8"/>
        <v/>
      </c>
    </row>
    <row r="194" spans="1:17" x14ac:dyDescent="0.25">
      <c r="A194" s="77" t="str">
        <f>IF($C194&lt;&gt;"",Imputaciones!$R$1,"")</f>
        <v/>
      </c>
      <c r="B194" t="str">
        <f>PPSS!D205</f>
        <v/>
      </c>
      <c r="C194" t="str">
        <f>IF(PPSS!A205=0,"",PPSS!A205)</f>
        <v/>
      </c>
      <c r="D194" t="str">
        <f>IF(PPSS!AG205=0,"",PPSS!AG205)</f>
        <v/>
      </c>
      <c r="E194" t="str">
        <f>PPSS!B205</f>
        <v/>
      </c>
      <c r="F194" t="str">
        <f>PPSS!AH205</f>
        <v/>
      </c>
      <c r="G194" s="6"/>
      <c r="H194" s="6" t="str">
        <f>IF($C194&lt;&gt;"",PPSS!E205,"")</f>
        <v/>
      </c>
      <c r="I194" s="6" t="str">
        <f>IF($C194&lt;&gt;"",PPSS!F205,"")</f>
        <v/>
      </c>
      <c r="J194" s="6" t="str">
        <f>IF($C194&lt;&gt;"",PPSS!G205,"")</f>
        <v/>
      </c>
      <c r="K194" s="6" t="str">
        <f t="shared" si="6"/>
        <v/>
      </c>
      <c r="L194" s="6"/>
      <c r="M194" s="6" t="str">
        <f>IF($C194&lt;&gt;"",PPSS!H205,"")</f>
        <v/>
      </c>
      <c r="N194" s="6" t="str">
        <f>IF($C194&lt;&gt;"",PPSS!I205,"")</f>
        <v/>
      </c>
      <c r="O194" s="6" t="str">
        <f>IF($C194&lt;&gt;"",PPSS!J205,"")</f>
        <v/>
      </c>
      <c r="P194" s="6" t="str">
        <f t="shared" si="7"/>
        <v/>
      </c>
      <c r="Q194" s="6" t="str">
        <f t="shared" si="8"/>
        <v/>
      </c>
    </row>
    <row r="195" spans="1:17" x14ac:dyDescent="0.25">
      <c r="A195" s="77" t="str">
        <f>IF($C195&lt;&gt;"",Imputaciones!$R$1,"")</f>
        <v/>
      </c>
      <c r="B195" t="str">
        <f>PPSS!D206</f>
        <v/>
      </c>
      <c r="C195" t="str">
        <f>IF(PPSS!A206=0,"",PPSS!A206)</f>
        <v/>
      </c>
      <c r="D195" t="str">
        <f>IF(PPSS!AG206=0,"",PPSS!AG206)</f>
        <v/>
      </c>
      <c r="E195" t="str">
        <f>PPSS!B206</f>
        <v/>
      </c>
      <c r="F195" t="str">
        <f>PPSS!AH206</f>
        <v/>
      </c>
      <c r="G195" s="6"/>
      <c r="H195" s="6" t="str">
        <f>IF($C195&lt;&gt;"",PPSS!E206,"")</f>
        <v/>
      </c>
      <c r="I195" s="6" t="str">
        <f>IF($C195&lt;&gt;"",PPSS!F206,"")</f>
        <v/>
      </c>
      <c r="J195" s="6" t="str">
        <f>IF($C195&lt;&gt;"",PPSS!G206,"")</f>
        <v/>
      </c>
      <c r="K195" s="6" t="str">
        <f t="shared" si="6"/>
        <v/>
      </c>
      <c r="L195" s="6"/>
      <c r="M195" s="6" t="str">
        <f>IF($C195&lt;&gt;"",PPSS!H206,"")</f>
        <v/>
      </c>
      <c r="N195" s="6" t="str">
        <f>IF($C195&lt;&gt;"",PPSS!I206,"")</f>
        <v/>
      </c>
      <c r="O195" s="6" t="str">
        <f>IF($C195&lt;&gt;"",PPSS!J206,"")</f>
        <v/>
      </c>
      <c r="P195" s="6" t="str">
        <f t="shared" si="7"/>
        <v/>
      </c>
      <c r="Q195" s="6" t="str">
        <f t="shared" si="8"/>
        <v/>
      </c>
    </row>
    <row r="196" spans="1:17" x14ac:dyDescent="0.25">
      <c r="A196" s="77" t="str">
        <f>IF($C196&lt;&gt;"",Imputaciones!$R$1,"")</f>
        <v/>
      </c>
      <c r="B196" t="str">
        <f>PPSS!D207</f>
        <v/>
      </c>
      <c r="C196" t="str">
        <f>IF(PPSS!A207=0,"",PPSS!A207)</f>
        <v/>
      </c>
      <c r="D196" t="str">
        <f>IF(PPSS!AG207=0,"",PPSS!AG207)</f>
        <v/>
      </c>
      <c r="E196" t="str">
        <f>PPSS!B207</f>
        <v/>
      </c>
      <c r="F196" t="str">
        <f>PPSS!AH207</f>
        <v/>
      </c>
      <c r="G196" s="6"/>
      <c r="H196" s="6" t="str">
        <f>IF($C196&lt;&gt;"",PPSS!E207,"")</f>
        <v/>
      </c>
      <c r="I196" s="6" t="str">
        <f>IF($C196&lt;&gt;"",PPSS!F207,"")</f>
        <v/>
      </c>
      <c r="J196" s="6" t="str">
        <f>IF($C196&lt;&gt;"",PPSS!G207,"")</f>
        <v/>
      </c>
      <c r="K196" s="6" t="str">
        <f t="shared" si="6"/>
        <v/>
      </c>
      <c r="L196" s="6"/>
      <c r="M196" s="6" t="str">
        <f>IF($C196&lt;&gt;"",PPSS!H207,"")</f>
        <v/>
      </c>
      <c r="N196" s="6" t="str">
        <f>IF($C196&lt;&gt;"",PPSS!I207,"")</f>
        <v/>
      </c>
      <c r="O196" s="6" t="str">
        <f>IF($C196&lt;&gt;"",PPSS!J207,"")</f>
        <v/>
      </c>
      <c r="P196" s="6" t="str">
        <f t="shared" si="7"/>
        <v/>
      </c>
      <c r="Q196" s="6" t="str">
        <f t="shared" si="8"/>
        <v/>
      </c>
    </row>
    <row r="197" spans="1:17" x14ac:dyDescent="0.25">
      <c r="A197" s="77" t="str">
        <f>IF($C197&lt;&gt;"",Imputaciones!$R$1,"")</f>
        <v/>
      </c>
      <c r="B197" t="str">
        <f>PPSS!D208</f>
        <v/>
      </c>
      <c r="C197" t="str">
        <f>IF(PPSS!A208=0,"",PPSS!A208)</f>
        <v/>
      </c>
      <c r="D197" t="str">
        <f>IF(PPSS!AG208=0,"",PPSS!AG208)</f>
        <v/>
      </c>
      <c r="E197" t="str">
        <f>PPSS!B208</f>
        <v/>
      </c>
      <c r="F197" t="str">
        <f>PPSS!AH208</f>
        <v/>
      </c>
      <c r="G197" s="6"/>
      <c r="H197" s="6" t="str">
        <f>IF($C197&lt;&gt;"",PPSS!E208,"")</f>
        <v/>
      </c>
      <c r="I197" s="6" t="str">
        <f>IF($C197&lt;&gt;"",PPSS!F208,"")</f>
        <v/>
      </c>
      <c r="J197" s="6" t="str">
        <f>IF($C197&lt;&gt;"",PPSS!G208,"")</f>
        <v/>
      </c>
      <c r="K197" s="6" t="str">
        <f t="shared" ref="K197:K260" si="9">IF($C197&lt;&gt;"",SUM(G197:J197),"")</f>
        <v/>
      </c>
      <c r="L197" s="6"/>
      <c r="M197" s="6" t="str">
        <f>IF($C197&lt;&gt;"",PPSS!H208,"")</f>
        <v/>
      </c>
      <c r="N197" s="6" t="str">
        <f>IF($C197&lt;&gt;"",PPSS!I208,"")</f>
        <v/>
      </c>
      <c r="O197" s="6" t="str">
        <f>IF($C197&lt;&gt;"",PPSS!J208,"")</f>
        <v/>
      </c>
      <c r="P197" s="6" t="str">
        <f t="shared" ref="P197:P260" si="10">IF($C197&lt;&gt;"",SUM(M197:O197),"")</f>
        <v/>
      </c>
      <c r="Q197" s="6" t="str">
        <f t="shared" ref="Q197:Q260" si="11">IF($C197&lt;&gt;"",P197+K197,"")</f>
        <v/>
      </c>
    </row>
    <row r="198" spans="1:17" x14ac:dyDescent="0.25">
      <c r="A198" s="77" t="str">
        <f>IF($C198&lt;&gt;"",Imputaciones!$R$1,"")</f>
        <v/>
      </c>
      <c r="B198" t="str">
        <f>PPSS!D209</f>
        <v/>
      </c>
      <c r="C198" t="str">
        <f>IF(PPSS!A209=0,"",PPSS!A209)</f>
        <v/>
      </c>
      <c r="D198" t="str">
        <f>IF(PPSS!AG209=0,"",PPSS!AG209)</f>
        <v/>
      </c>
      <c r="E198" t="str">
        <f>PPSS!B209</f>
        <v/>
      </c>
      <c r="F198" t="str">
        <f>PPSS!AH209</f>
        <v/>
      </c>
      <c r="G198" s="6"/>
      <c r="H198" s="6" t="str">
        <f>IF($C198&lt;&gt;"",PPSS!E209,"")</f>
        <v/>
      </c>
      <c r="I198" s="6" t="str">
        <f>IF($C198&lt;&gt;"",PPSS!F209,"")</f>
        <v/>
      </c>
      <c r="J198" s="6" t="str">
        <f>IF($C198&lt;&gt;"",PPSS!G209,"")</f>
        <v/>
      </c>
      <c r="K198" s="6" t="str">
        <f t="shared" si="9"/>
        <v/>
      </c>
      <c r="L198" s="6"/>
      <c r="M198" s="6" t="str">
        <f>IF($C198&lt;&gt;"",PPSS!H209,"")</f>
        <v/>
      </c>
      <c r="N198" s="6" t="str">
        <f>IF($C198&lt;&gt;"",PPSS!I209,"")</f>
        <v/>
      </c>
      <c r="O198" s="6" t="str">
        <f>IF($C198&lt;&gt;"",PPSS!J209,"")</f>
        <v/>
      </c>
      <c r="P198" s="6" t="str">
        <f t="shared" si="10"/>
        <v/>
      </c>
      <c r="Q198" s="6" t="str">
        <f t="shared" si="11"/>
        <v/>
      </c>
    </row>
    <row r="199" spans="1:17" x14ac:dyDescent="0.25">
      <c r="A199" s="77" t="str">
        <f>IF($C199&lt;&gt;"",Imputaciones!$R$1,"")</f>
        <v/>
      </c>
      <c r="B199" t="str">
        <f>PPSS!D210</f>
        <v/>
      </c>
      <c r="C199" t="str">
        <f>IF(PPSS!A210=0,"",PPSS!A210)</f>
        <v/>
      </c>
      <c r="D199" t="str">
        <f>IF(PPSS!AG210=0,"",PPSS!AG210)</f>
        <v/>
      </c>
      <c r="E199" t="str">
        <f>PPSS!B210</f>
        <v/>
      </c>
      <c r="F199" t="str">
        <f>PPSS!AH210</f>
        <v/>
      </c>
      <c r="G199" s="6"/>
      <c r="H199" s="6" t="str">
        <f>IF($C199&lt;&gt;"",PPSS!E210,"")</f>
        <v/>
      </c>
      <c r="I199" s="6" t="str">
        <f>IF($C199&lt;&gt;"",PPSS!F210,"")</f>
        <v/>
      </c>
      <c r="J199" s="6" t="str">
        <f>IF($C199&lt;&gt;"",PPSS!G210,"")</f>
        <v/>
      </c>
      <c r="K199" s="6" t="str">
        <f t="shared" si="9"/>
        <v/>
      </c>
      <c r="L199" s="6"/>
      <c r="M199" s="6" t="str">
        <f>IF($C199&lt;&gt;"",PPSS!H210,"")</f>
        <v/>
      </c>
      <c r="N199" s="6" t="str">
        <f>IF($C199&lt;&gt;"",PPSS!I210,"")</f>
        <v/>
      </c>
      <c r="O199" s="6" t="str">
        <f>IF($C199&lt;&gt;"",PPSS!J210,"")</f>
        <v/>
      </c>
      <c r="P199" s="6" t="str">
        <f t="shared" si="10"/>
        <v/>
      </c>
      <c r="Q199" s="6" t="str">
        <f t="shared" si="11"/>
        <v/>
      </c>
    </row>
    <row r="200" spans="1:17" x14ac:dyDescent="0.25">
      <c r="A200" s="77" t="str">
        <f>IF($C200&lt;&gt;"",Imputaciones!$R$1,"")</f>
        <v/>
      </c>
      <c r="B200" t="str">
        <f>PPSS!D211</f>
        <v/>
      </c>
      <c r="C200" t="str">
        <f>IF(PPSS!A211=0,"",PPSS!A211)</f>
        <v/>
      </c>
      <c r="D200" t="str">
        <f>IF(PPSS!AG211=0,"",PPSS!AG211)</f>
        <v/>
      </c>
      <c r="E200" t="str">
        <f>PPSS!B211</f>
        <v/>
      </c>
      <c r="F200" t="str">
        <f>PPSS!AH211</f>
        <v/>
      </c>
      <c r="G200" s="6"/>
      <c r="H200" s="6" t="str">
        <f>IF($C200&lt;&gt;"",PPSS!E211,"")</f>
        <v/>
      </c>
      <c r="I200" s="6" t="str">
        <f>IF($C200&lt;&gt;"",PPSS!F211,"")</f>
        <v/>
      </c>
      <c r="J200" s="6" t="str">
        <f>IF($C200&lt;&gt;"",PPSS!G211,"")</f>
        <v/>
      </c>
      <c r="K200" s="6" t="str">
        <f t="shared" si="9"/>
        <v/>
      </c>
      <c r="L200" s="6"/>
      <c r="M200" s="6" t="str">
        <f>IF($C200&lt;&gt;"",PPSS!H211,"")</f>
        <v/>
      </c>
      <c r="N200" s="6" t="str">
        <f>IF($C200&lt;&gt;"",PPSS!I211,"")</f>
        <v/>
      </c>
      <c r="O200" s="6" t="str">
        <f>IF($C200&lt;&gt;"",PPSS!J211,"")</f>
        <v/>
      </c>
      <c r="P200" s="6" t="str">
        <f t="shared" si="10"/>
        <v/>
      </c>
      <c r="Q200" s="6" t="str">
        <f t="shared" si="11"/>
        <v/>
      </c>
    </row>
    <row r="201" spans="1:17" x14ac:dyDescent="0.25">
      <c r="A201" s="77" t="str">
        <f>IF($C201&lt;&gt;"",Imputaciones!$R$1,"")</f>
        <v/>
      </c>
      <c r="B201" t="str">
        <f>PPSS!D212</f>
        <v/>
      </c>
      <c r="C201" t="str">
        <f>IF(PPSS!A212=0,"",PPSS!A212)</f>
        <v/>
      </c>
      <c r="D201" t="str">
        <f>IF(PPSS!AG212=0,"",PPSS!AG212)</f>
        <v/>
      </c>
      <c r="E201" t="str">
        <f>PPSS!B212</f>
        <v/>
      </c>
      <c r="F201" t="str">
        <f>PPSS!AH212</f>
        <v/>
      </c>
      <c r="G201" s="6"/>
      <c r="H201" s="6" t="str">
        <f>IF($C201&lt;&gt;"",PPSS!E212,"")</f>
        <v/>
      </c>
      <c r="I201" s="6" t="str">
        <f>IF($C201&lt;&gt;"",PPSS!F212,"")</f>
        <v/>
      </c>
      <c r="J201" s="6" t="str">
        <f>IF($C201&lt;&gt;"",PPSS!G212,"")</f>
        <v/>
      </c>
      <c r="K201" s="6" t="str">
        <f t="shared" si="9"/>
        <v/>
      </c>
      <c r="L201" s="6"/>
      <c r="M201" s="6" t="str">
        <f>IF($C201&lt;&gt;"",PPSS!H212,"")</f>
        <v/>
      </c>
      <c r="N201" s="6" t="str">
        <f>IF($C201&lt;&gt;"",PPSS!I212,"")</f>
        <v/>
      </c>
      <c r="O201" s="6" t="str">
        <f>IF($C201&lt;&gt;"",PPSS!J212,"")</f>
        <v/>
      </c>
      <c r="P201" s="6" t="str">
        <f t="shared" si="10"/>
        <v/>
      </c>
      <c r="Q201" s="6" t="str">
        <f t="shared" si="11"/>
        <v/>
      </c>
    </row>
    <row r="202" spans="1:17" x14ac:dyDescent="0.25">
      <c r="A202" s="77" t="str">
        <f>IF($C202&lt;&gt;"",Imputaciones!$R$1,"")</f>
        <v/>
      </c>
      <c r="B202" t="str">
        <f>PPSS!D213</f>
        <v/>
      </c>
      <c r="C202" t="str">
        <f>IF(PPSS!A213=0,"",PPSS!A213)</f>
        <v/>
      </c>
      <c r="D202" t="str">
        <f>IF(PPSS!AG213=0,"",PPSS!AG213)</f>
        <v/>
      </c>
      <c r="E202" t="str">
        <f>PPSS!B213</f>
        <v/>
      </c>
      <c r="F202" t="str">
        <f>PPSS!AH213</f>
        <v/>
      </c>
      <c r="G202" s="6"/>
      <c r="H202" s="6" t="str">
        <f>IF($C202&lt;&gt;"",PPSS!E213,"")</f>
        <v/>
      </c>
      <c r="I202" s="6" t="str">
        <f>IF($C202&lt;&gt;"",PPSS!F213,"")</f>
        <v/>
      </c>
      <c r="J202" s="6" t="str">
        <f>IF($C202&lt;&gt;"",PPSS!G213,"")</f>
        <v/>
      </c>
      <c r="K202" s="6" t="str">
        <f t="shared" si="9"/>
        <v/>
      </c>
      <c r="L202" s="6"/>
      <c r="M202" s="6" t="str">
        <f>IF($C202&lt;&gt;"",PPSS!H213,"")</f>
        <v/>
      </c>
      <c r="N202" s="6" t="str">
        <f>IF($C202&lt;&gt;"",PPSS!I213,"")</f>
        <v/>
      </c>
      <c r="O202" s="6" t="str">
        <f>IF($C202&lt;&gt;"",PPSS!J213,"")</f>
        <v/>
      </c>
      <c r="P202" s="6" t="str">
        <f t="shared" si="10"/>
        <v/>
      </c>
      <c r="Q202" s="6" t="str">
        <f t="shared" si="11"/>
        <v/>
      </c>
    </row>
    <row r="203" spans="1:17" x14ac:dyDescent="0.25">
      <c r="A203" s="77" t="str">
        <f>IF($C203&lt;&gt;"",Imputaciones!$R$1,"")</f>
        <v/>
      </c>
      <c r="B203" t="str">
        <f>PPSS!D214</f>
        <v/>
      </c>
      <c r="C203" t="str">
        <f>IF(PPSS!A214=0,"",PPSS!A214)</f>
        <v/>
      </c>
      <c r="D203" t="str">
        <f>IF(PPSS!AG214=0,"",PPSS!AG214)</f>
        <v/>
      </c>
      <c r="E203" t="str">
        <f>PPSS!B214</f>
        <v/>
      </c>
      <c r="F203" t="str">
        <f>PPSS!AH214</f>
        <v/>
      </c>
      <c r="G203" s="6"/>
      <c r="H203" s="6" t="str">
        <f>IF($C203&lt;&gt;"",PPSS!E214,"")</f>
        <v/>
      </c>
      <c r="I203" s="6" t="str">
        <f>IF($C203&lt;&gt;"",PPSS!F214,"")</f>
        <v/>
      </c>
      <c r="J203" s="6" t="str">
        <f>IF($C203&lt;&gt;"",PPSS!G214,"")</f>
        <v/>
      </c>
      <c r="K203" s="6" t="str">
        <f t="shared" si="9"/>
        <v/>
      </c>
      <c r="L203" s="6"/>
      <c r="M203" s="6" t="str">
        <f>IF($C203&lt;&gt;"",PPSS!H214,"")</f>
        <v/>
      </c>
      <c r="N203" s="6" t="str">
        <f>IF($C203&lt;&gt;"",PPSS!I214,"")</f>
        <v/>
      </c>
      <c r="O203" s="6" t="str">
        <f>IF($C203&lt;&gt;"",PPSS!J214,"")</f>
        <v/>
      </c>
      <c r="P203" s="6" t="str">
        <f t="shared" si="10"/>
        <v/>
      </c>
      <c r="Q203" s="6" t="str">
        <f t="shared" si="11"/>
        <v/>
      </c>
    </row>
    <row r="204" spans="1:17" x14ac:dyDescent="0.25">
      <c r="A204" s="77" t="str">
        <f>IF($C204&lt;&gt;"",Imputaciones!$R$1,"")</f>
        <v/>
      </c>
      <c r="B204" t="str">
        <f>PPSS!D215</f>
        <v/>
      </c>
      <c r="C204" t="str">
        <f>IF(PPSS!A215=0,"",PPSS!A215)</f>
        <v/>
      </c>
      <c r="D204" t="str">
        <f>IF(PPSS!AG215=0,"",PPSS!AG215)</f>
        <v/>
      </c>
      <c r="E204" t="str">
        <f>PPSS!B215</f>
        <v/>
      </c>
      <c r="F204" t="str">
        <f>PPSS!AH215</f>
        <v/>
      </c>
      <c r="G204" s="6"/>
      <c r="H204" s="6" t="str">
        <f>IF($C204&lt;&gt;"",PPSS!E215,"")</f>
        <v/>
      </c>
      <c r="I204" s="6" t="str">
        <f>IF($C204&lt;&gt;"",PPSS!F215,"")</f>
        <v/>
      </c>
      <c r="J204" s="6" t="str">
        <f>IF($C204&lt;&gt;"",PPSS!G215,"")</f>
        <v/>
      </c>
      <c r="K204" s="6" t="str">
        <f t="shared" si="9"/>
        <v/>
      </c>
      <c r="L204" s="6"/>
      <c r="M204" s="6" t="str">
        <f>IF($C204&lt;&gt;"",PPSS!H215,"")</f>
        <v/>
      </c>
      <c r="N204" s="6" t="str">
        <f>IF($C204&lt;&gt;"",PPSS!I215,"")</f>
        <v/>
      </c>
      <c r="O204" s="6" t="str">
        <f>IF($C204&lt;&gt;"",PPSS!J215,"")</f>
        <v/>
      </c>
      <c r="P204" s="6" t="str">
        <f t="shared" si="10"/>
        <v/>
      </c>
      <c r="Q204" s="6" t="str">
        <f t="shared" si="11"/>
        <v/>
      </c>
    </row>
    <row r="205" spans="1:17" x14ac:dyDescent="0.25">
      <c r="A205" s="77" t="str">
        <f>IF($C205&lt;&gt;"",Imputaciones!$R$1,"")</f>
        <v/>
      </c>
      <c r="B205" t="str">
        <f>PPSS!D216</f>
        <v/>
      </c>
      <c r="C205" t="str">
        <f>IF(PPSS!A216=0,"",PPSS!A216)</f>
        <v/>
      </c>
      <c r="D205" t="str">
        <f>IF(PPSS!AG216=0,"",PPSS!AG216)</f>
        <v/>
      </c>
      <c r="E205" t="str">
        <f>PPSS!B216</f>
        <v/>
      </c>
      <c r="F205" t="str">
        <f>PPSS!AH216</f>
        <v/>
      </c>
      <c r="G205" s="6"/>
      <c r="H205" s="6" t="str">
        <f>IF($C205&lt;&gt;"",PPSS!E216,"")</f>
        <v/>
      </c>
      <c r="I205" s="6" t="str">
        <f>IF($C205&lt;&gt;"",PPSS!F216,"")</f>
        <v/>
      </c>
      <c r="J205" s="6" t="str">
        <f>IF($C205&lt;&gt;"",PPSS!G216,"")</f>
        <v/>
      </c>
      <c r="K205" s="6" t="str">
        <f t="shared" si="9"/>
        <v/>
      </c>
      <c r="L205" s="6"/>
      <c r="M205" s="6" t="str">
        <f>IF($C205&lt;&gt;"",PPSS!H216,"")</f>
        <v/>
      </c>
      <c r="N205" s="6" t="str">
        <f>IF($C205&lt;&gt;"",PPSS!I216,"")</f>
        <v/>
      </c>
      <c r="O205" s="6" t="str">
        <f>IF($C205&lt;&gt;"",PPSS!J216,"")</f>
        <v/>
      </c>
      <c r="P205" s="6" t="str">
        <f t="shared" si="10"/>
        <v/>
      </c>
      <c r="Q205" s="6" t="str">
        <f t="shared" si="11"/>
        <v/>
      </c>
    </row>
    <row r="206" spans="1:17" x14ac:dyDescent="0.25">
      <c r="A206" s="77" t="str">
        <f>IF($C206&lt;&gt;"",Imputaciones!$R$1,"")</f>
        <v/>
      </c>
      <c r="B206" t="str">
        <f>PPSS!D217</f>
        <v/>
      </c>
      <c r="C206" t="str">
        <f>IF(PPSS!A217=0,"",PPSS!A217)</f>
        <v/>
      </c>
      <c r="D206" t="str">
        <f>IF(PPSS!AG217=0,"",PPSS!AG217)</f>
        <v/>
      </c>
      <c r="E206" t="str">
        <f>PPSS!B217</f>
        <v/>
      </c>
      <c r="F206" t="str">
        <f>PPSS!AH217</f>
        <v/>
      </c>
      <c r="G206" s="6"/>
      <c r="H206" s="6" t="str">
        <f>IF($C206&lt;&gt;"",PPSS!E217,"")</f>
        <v/>
      </c>
      <c r="I206" s="6" t="str">
        <f>IF($C206&lt;&gt;"",PPSS!F217,"")</f>
        <v/>
      </c>
      <c r="J206" s="6" t="str">
        <f>IF($C206&lt;&gt;"",PPSS!G217,"")</f>
        <v/>
      </c>
      <c r="K206" s="6" t="str">
        <f t="shared" si="9"/>
        <v/>
      </c>
      <c r="L206" s="6"/>
      <c r="M206" s="6" t="str">
        <f>IF($C206&lt;&gt;"",PPSS!H217,"")</f>
        <v/>
      </c>
      <c r="N206" s="6" t="str">
        <f>IF($C206&lt;&gt;"",PPSS!I217,"")</f>
        <v/>
      </c>
      <c r="O206" s="6" t="str">
        <f>IF($C206&lt;&gt;"",PPSS!J217,"")</f>
        <v/>
      </c>
      <c r="P206" s="6" t="str">
        <f t="shared" si="10"/>
        <v/>
      </c>
      <c r="Q206" s="6" t="str">
        <f t="shared" si="11"/>
        <v/>
      </c>
    </row>
    <row r="207" spans="1:17" x14ac:dyDescent="0.25">
      <c r="A207" s="77" t="str">
        <f>IF($C207&lt;&gt;"",Imputaciones!$R$1,"")</f>
        <v/>
      </c>
      <c r="B207" t="str">
        <f>PPSS!D218</f>
        <v/>
      </c>
      <c r="C207" t="str">
        <f>IF(PPSS!A218=0,"",PPSS!A218)</f>
        <v/>
      </c>
      <c r="D207" t="str">
        <f>IF(PPSS!AG218=0,"",PPSS!AG218)</f>
        <v/>
      </c>
      <c r="E207" t="str">
        <f>PPSS!B218</f>
        <v/>
      </c>
      <c r="F207" t="str">
        <f>PPSS!AH218</f>
        <v/>
      </c>
      <c r="G207" s="6"/>
      <c r="H207" s="6" t="str">
        <f>IF($C207&lt;&gt;"",PPSS!E218,"")</f>
        <v/>
      </c>
      <c r="I207" s="6" t="str">
        <f>IF($C207&lt;&gt;"",PPSS!F218,"")</f>
        <v/>
      </c>
      <c r="J207" s="6" t="str">
        <f>IF($C207&lt;&gt;"",PPSS!G218,"")</f>
        <v/>
      </c>
      <c r="K207" s="6" t="str">
        <f t="shared" si="9"/>
        <v/>
      </c>
      <c r="L207" s="6"/>
      <c r="M207" s="6" t="str">
        <f>IF($C207&lt;&gt;"",PPSS!H218,"")</f>
        <v/>
      </c>
      <c r="N207" s="6" t="str">
        <f>IF($C207&lt;&gt;"",PPSS!I218,"")</f>
        <v/>
      </c>
      <c r="O207" s="6" t="str">
        <f>IF($C207&lt;&gt;"",PPSS!J218,"")</f>
        <v/>
      </c>
      <c r="P207" s="6" t="str">
        <f t="shared" si="10"/>
        <v/>
      </c>
      <c r="Q207" s="6" t="str">
        <f t="shared" si="11"/>
        <v/>
      </c>
    </row>
    <row r="208" spans="1:17" x14ac:dyDescent="0.25">
      <c r="A208" s="77" t="str">
        <f>IF($C208&lt;&gt;"",Imputaciones!$R$1,"")</f>
        <v/>
      </c>
      <c r="B208" t="str">
        <f>PPSS!D219</f>
        <v/>
      </c>
      <c r="C208" t="str">
        <f>IF(PPSS!A219=0,"",PPSS!A219)</f>
        <v/>
      </c>
      <c r="D208" t="str">
        <f>IF(PPSS!AG219=0,"",PPSS!AG219)</f>
        <v/>
      </c>
      <c r="E208" t="str">
        <f>PPSS!B219</f>
        <v/>
      </c>
      <c r="F208" t="str">
        <f>PPSS!AH219</f>
        <v/>
      </c>
      <c r="G208" s="6"/>
      <c r="H208" s="6" t="str">
        <f>IF($C208&lt;&gt;"",PPSS!E219,"")</f>
        <v/>
      </c>
      <c r="I208" s="6" t="str">
        <f>IF($C208&lt;&gt;"",PPSS!F219,"")</f>
        <v/>
      </c>
      <c r="J208" s="6" t="str">
        <f>IF($C208&lt;&gt;"",PPSS!G219,"")</f>
        <v/>
      </c>
      <c r="K208" s="6" t="str">
        <f t="shared" si="9"/>
        <v/>
      </c>
      <c r="L208" s="6"/>
      <c r="M208" s="6" t="str">
        <f>IF($C208&lt;&gt;"",PPSS!H219,"")</f>
        <v/>
      </c>
      <c r="N208" s="6" t="str">
        <f>IF($C208&lt;&gt;"",PPSS!I219,"")</f>
        <v/>
      </c>
      <c r="O208" s="6" t="str">
        <f>IF($C208&lt;&gt;"",PPSS!J219,"")</f>
        <v/>
      </c>
      <c r="P208" s="6" t="str">
        <f t="shared" si="10"/>
        <v/>
      </c>
      <c r="Q208" s="6" t="str">
        <f t="shared" si="11"/>
        <v/>
      </c>
    </row>
    <row r="209" spans="1:17" x14ac:dyDescent="0.25">
      <c r="A209" s="77" t="str">
        <f>IF($C209&lt;&gt;"",Imputaciones!$R$1,"")</f>
        <v/>
      </c>
      <c r="B209" t="str">
        <f>PPSS!D220</f>
        <v/>
      </c>
      <c r="C209" t="str">
        <f>IF(PPSS!A220=0,"",PPSS!A220)</f>
        <v/>
      </c>
      <c r="D209" t="str">
        <f>IF(PPSS!AG220=0,"",PPSS!AG220)</f>
        <v/>
      </c>
      <c r="E209" t="str">
        <f>PPSS!B220</f>
        <v/>
      </c>
      <c r="F209" t="str">
        <f>PPSS!AH220</f>
        <v/>
      </c>
      <c r="G209" s="6"/>
      <c r="H209" s="6" t="str">
        <f>IF($C209&lt;&gt;"",PPSS!E220,"")</f>
        <v/>
      </c>
      <c r="I209" s="6" t="str">
        <f>IF($C209&lt;&gt;"",PPSS!F220,"")</f>
        <v/>
      </c>
      <c r="J209" s="6" t="str">
        <f>IF($C209&lt;&gt;"",PPSS!G220,"")</f>
        <v/>
      </c>
      <c r="K209" s="6" t="str">
        <f t="shared" si="9"/>
        <v/>
      </c>
      <c r="L209" s="6"/>
      <c r="M209" s="6" t="str">
        <f>IF($C209&lt;&gt;"",PPSS!H220,"")</f>
        <v/>
      </c>
      <c r="N209" s="6" t="str">
        <f>IF($C209&lt;&gt;"",PPSS!I220,"")</f>
        <v/>
      </c>
      <c r="O209" s="6" t="str">
        <f>IF($C209&lt;&gt;"",PPSS!J220,"")</f>
        <v/>
      </c>
      <c r="P209" s="6" t="str">
        <f t="shared" si="10"/>
        <v/>
      </c>
      <c r="Q209" s="6" t="str">
        <f t="shared" si="11"/>
        <v/>
      </c>
    </row>
    <row r="210" spans="1:17" x14ac:dyDescent="0.25">
      <c r="A210" s="77" t="str">
        <f>IF($C210&lt;&gt;"",Imputaciones!$R$1,"")</f>
        <v/>
      </c>
      <c r="B210" t="str">
        <f>PPSS!D221</f>
        <v/>
      </c>
      <c r="C210" t="str">
        <f>IF(PPSS!A221=0,"",PPSS!A221)</f>
        <v/>
      </c>
      <c r="D210" t="str">
        <f>IF(PPSS!AG221=0,"",PPSS!AG221)</f>
        <v/>
      </c>
      <c r="E210" t="str">
        <f>PPSS!B221</f>
        <v/>
      </c>
      <c r="F210" t="str">
        <f>PPSS!AH221</f>
        <v/>
      </c>
      <c r="G210" s="6"/>
      <c r="H210" s="6" t="str">
        <f>IF($C210&lt;&gt;"",PPSS!E221,"")</f>
        <v/>
      </c>
      <c r="I210" s="6" t="str">
        <f>IF($C210&lt;&gt;"",PPSS!F221,"")</f>
        <v/>
      </c>
      <c r="J210" s="6" t="str">
        <f>IF($C210&lt;&gt;"",PPSS!G221,"")</f>
        <v/>
      </c>
      <c r="K210" s="6" t="str">
        <f t="shared" si="9"/>
        <v/>
      </c>
      <c r="L210" s="6"/>
      <c r="M210" s="6" t="str">
        <f>IF($C210&lt;&gt;"",PPSS!H221,"")</f>
        <v/>
      </c>
      <c r="N210" s="6" t="str">
        <f>IF($C210&lt;&gt;"",PPSS!I221,"")</f>
        <v/>
      </c>
      <c r="O210" s="6" t="str">
        <f>IF($C210&lt;&gt;"",PPSS!J221,"")</f>
        <v/>
      </c>
      <c r="P210" s="6" t="str">
        <f t="shared" si="10"/>
        <v/>
      </c>
      <c r="Q210" s="6" t="str">
        <f t="shared" si="11"/>
        <v/>
      </c>
    </row>
    <row r="211" spans="1:17" x14ac:dyDescent="0.25">
      <c r="A211" s="77" t="str">
        <f>IF($C211&lt;&gt;"",Imputaciones!$R$1,"")</f>
        <v/>
      </c>
      <c r="B211" t="str">
        <f>PPSS!D222</f>
        <v/>
      </c>
      <c r="C211" t="str">
        <f>IF(PPSS!A222=0,"",PPSS!A222)</f>
        <v/>
      </c>
      <c r="D211" t="str">
        <f>IF(PPSS!AG222=0,"",PPSS!AG222)</f>
        <v/>
      </c>
      <c r="E211" t="str">
        <f>PPSS!B222</f>
        <v/>
      </c>
      <c r="F211" t="str">
        <f>PPSS!AH222</f>
        <v/>
      </c>
      <c r="G211" s="6"/>
      <c r="H211" s="6" t="str">
        <f>IF($C211&lt;&gt;"",PPSS!E222,"")</f>
        <v/>
      </c>
      <c r="I211" s="6" t="str">
        <f>IF($C211&lt;&gt;"",PPSS!F222,"")</f>
        <v/>
      </c>
      <c r="J211" s="6" t="str">
        <f>IF($C211&lt;&gt;"",PPSS!G222,"")</f>
        <v/>
      </c>
      <c r="K211" s="6" t="str">
        <f t="shared" si="9"/>
        <v/>
      </c>
      <c r="L211" s="6"/>
      <c r="M211" s="6" t="str">
        <f>IF($C211&lt;&gt;"",PPSS!H222,"")</f>
        <v/>
      </c>
      <c r="N211" s="6" t="str">
        <f>IF($C211&lt;&gt;"",PPSS!I222,"")</f>
        <v/>
      </c>
      <c r="O211" s="6" t="str">
        <f>IF($C211&lt;&gt;"",PPSS!J222,"")</f>
        <v/>
      </c>
      <c r="P211" s="6" t="str">
        <f t="shared" si="10"/>
        <v/>
      </c>
      <c r="Q211" s="6" t="str">
        <f t="shared" si="11"/>
        <v/>
      </c>
    </row>
    <row r="212" spans="1:17" x14ac:dyDescent="0.25">
      <c r="A212" s="77" t="str">
        <f>IF($C212&lt;&gt;"",Imputaciones!$R$1,"")</f>
        <v/>
      </c>
      <c r="B212" t="str">
        <f>PPSS!D223</f>
        <v/>
      </c>
      <c r="C212" t="str">
        <f>IF(PPSS!A223=0,"",PPSS!A223)</f>
        <v/>
      </c>
      <c r="D212" t="str">
        <f>IF(PPSS!AG223=0,"",PPSS!AG223)</f>
        <v/>
      </c>
      <c r="E212" t="str">
        <f>PPSS!B223</f>
        <v/>
      </c>
      <c r="F212" t="str">
        <f>PPSS!AH223</f>
        <v/>
      </c>
      <c r="G212" s="6"/>
      <c r="H212" s="6" t="str">
        <f>IF($C212&lt;&gt;"",PPSS!E223,"")</f>
        <v/>
      </c>
      <c r="I212" s="6" t="str">
        <f>IF($C212&lt;&gt;"",PPSS!F223,"")</f>
        <v/>
      </c>
      <c r="J212" s="6" t="str">
        <f>IF($C212&lt;&gt;"",PPSS!G223,"")</f>
        <v/>
      </c>
      <c r="K212" s="6" t="str">
        <f t="shared" si="9"/>
        <v/>
      </c>
      <c r="L212" s="6"/>
      <c r="M212" s="6" t="str">
        <f>IF($C212&lt;&gt;"",PPSS!H223,"")</f>
        <v/>
      </c>
      <c r="N212" s="6" t="str">
        <f>IF($C212&lt;&gt;"",PPSS!I223,"")</f>
        <v/>
      </c>
      <c r="O212" s="6" t="str">
        <f>IF($C212&lt;&gt;"",PPSS!J223,"")</f>
        <v/>
      </c>
      <c r="P212" s="6" t="str">
        <f t="shared" si="10"/>
        <v/>
      </c>
      <c r="Q212" s="6" t="str">
        <f t="shared" si="11"/>
        <v/>
      </c>
    </row>
    <row r="213" spans="1:17" x14ac:dyDescent="0.25">
      <c r="A213" s="77" t="str">
        <f>IF($C213&lt;&gt;"",Imputaciones!$R$1,"")</f>
        <v/>
      </c>
      <c r="B213" t="str">
        <f>PPSS!D224</f>
        <v/>
      </c>
      <c r="C213" t="str">
        <f>IF(PPSS!A224=0,"",PPSS!A224)</f>
        <v/>
      </c>
      <c r="D213" t="str">
        <f>IF(PPSS!AG224=0,"",PPSS!AG224)</f>
        <v/>
      </c>
      <c r="E213" t="str">
        <f>PPSS!B224</f>
        <v/>
      </c>
      <c r="F213" t="str">
        <f>PPSS!AH224</f>
        <v/>
      </c>
      <c r="G213" s="6"/>
      <c r="H213" s="6" t="str">
        <f>IF($C213&lt;&gt;"",PPSS!E224,"")</f>
        <v/>
      </c>
      <c r="I213" s="6" t="str">
        <f>IF($C213&lt;&gt;"",PPSS!F224,"")</f>
        <v/>
      </c>
      <c r="J213" s="6" t="str">
        <f>IF($C213&lt;&gt;"",PPSS!G224,"")</f>
        <v/>
      </c>
      <c r="K213" s="6" t="str">
        <f t="shared" si="9"/>
        <v/>
      </c>
      <c r="L213" s="6"/>
      <c r="M213" s="6" t="str">
        <f>IF($C213&lt;&gt;"",PPSS!H224,"")</f>
        <v/>
      </c>
      <c r="N213" s="6" t="str">
        <f>IF($C213&lt;&gt;"",PPSS!I224,"")</f>
        <v/>
      </c>
      <c r="O213" s="6" t="str">
        <f>IF($C213&lt;&gt;"",PPSS!J224,"")</f>
        <v/>
      </c>
      <c r="P213" s="6" t="str">
        <f t="shared" si="10"/>
        <v/>
      </c>
      <c r="Q213" s="6" t="str">
        <f t="shared" si="11"/>
        <v/>
      </c>
    </row>
    <row r="214" spans="1:17" x14ac:dyDescent="0.25">
      <c r="A214" s="77" t="str">
        <f>IF($C214&lt;&gt;"",Imputaciones!$R$1,"")</f>
        <v/>
      </c>
      <c r="B214" t="str">
        <f>PPSS!D225</f>
        <v/>
      </c>
      <c r="C214" t="str">
        <f>IF(PPSS!A225=0,"",PPSS!A225)</f>
        <v/>
      </c>
      <c r="D214" t="str">
        <f>IF(PPSS!AG225=0,"",PPSS!AG225)</f>
        <v/>
      </c>
      <c r="E214" t="str">
        <f>PPSS!B225</f>
        <v/>
      </c>
      <c r="F214" t="str">
        <f>PPSS!AH225</f>
        <v/>
      </c>
      <c r="G214" s="6"/>
      <c r="H214" s="6" t="str">
        <f>IF($C214&lt;&gt;"",PPSS!E225,"")</f>
        <v/>
      </c>
      <c r="I214" s="6" t="str">
        <f>IF($C214&lt;&gt;"",PPSS!F225,"")</f>
        <v/>
      </c>
      <c r="J214" s="6" t="str">
        <f>IF($C214&lt;&gt;"",PPSS!G225,"")</f>
        <v/>
      </c>
      <c r="K214" s="6" t="str">
        <f t="shared" si="9"/>
        <v/>
      </c>
      <c r="L214" s="6"/>
      <c r="M214" s="6" t="str">
        <f>IF($C214&lt;&gt;"",PPSS!H225,"")</f>
        <v/>
      </c>
      <c r="N214" s="6" t="str">
        <f>IF($C214&lt;&gt;"",PPSS!I225,"")</f>
        <v/>
      </c>
      <c r="O214" s="6" t="str">
        <f>IF($C214&lt;&gt;"",PPSS!J225,"")</f>
        <v/>
      </c>
      <c r="P214" s="6" t="str">
        <f t="shared" si="10"/>
        <v/>
      </c>
      <c r="Q214" s="6" t="str">
        <f t="shared" si="11"/>
        <v/>
      </c>
    </row>
    <row r="215" spans="1:17" x14ac:dyDescent="0.25">
      <c r="A215" s="77" t="str">
        <f>IF($C215&lt;&gt;"",Imputaciones!$R$1,"")</f>
        <v/>
      </c>
      <c r="B215" t="str">
        <f>PPSS!D226</f>
        <v/>
      </c>
      <c r="C215" t="str">
        <f>IF(PPSS!A226=0,"",PPSS!A226)</f>
        <v/>
      </c>
      <c r="D215" t="str">
        <f>IF(PPSS!AG226=0,"",PPSS!AG226)</f>
        <v/>
      </c>
      <c r="E215" t="str">
        <f>PPSS!B226</f>
        <v/>
      </c>
      <c r="F215" t="str">
        <f>PPSS!AH226</f>
        <v/>
      </c>
      <c r="G215" s="6"/>
      <c r="H215" s="6" t="str">
        <f>IF($C215&lt;&gt;"",PPSS!E226,"")</f>
        <v/>
      </c>
      <c r="I215" s="6" t="str">
        <f>IF($C215&lt;&gt;"",PPSS!F226,"")</f>
        <v/>
      </c>
      <c r="J215" s="6" t="str">
        <f>IF($C215&lt;&gt;"",PPSS!G226,"")</f>
        <v/>
      </c>
      <c r="K215" s="6" t="str">
        <f t="shared" si="9"/>
        <v/>
      </c>
      <c r="L215" s="6"/>
      <c r="M215" s="6" t="str">
        <f>IF($C215&lt;&gt;"",PPSS!H226,"")</f>
        <v/>
      </c>
      <c r="N215" s="6" t="str">
        <f>IF($C215&lt;&gt;"",PPSS!I226,"")</f>
        <v/>
      </c>
      <c r="O215" s="6" t="str">
        <f>IF($C215&lt;&gt;"",PPSS!J226,"")</f>
        <v/>
      </c>
      <c r="P215" s="6" t="str">
        <f t="shared" si="10"/>
        <v/>
      </c>
      <c r="Q215" s="6" t="str">
        <f t="shared" si="11"/>
        <v/>
      </c>
    </row>
    <row r="216" spans="1:17" x14ac:dyDescent="0.25">
      <c r="A216" s="77" t="str">
        <f>IF($C216&lt;&gt;"",Imputaciones!$R$1,"")</f>
        <v/>
      </c>
      <c r="B216" t="str">
        <f>PPSS!D227</f>
        <v/>
      </c>
      <c r="C216" t="str">
        <f>IF(PPSS!A227=0,"",PPSS!A227)</f>
        <v/>
      </c>
      <c r="D216" t="str">
        <f>IF(PPSS!AG227=0,"",PPSS!AG227)</f>
        <v/>
      </c>
      <c r="E216" t="str">
        <f>PPSS!B227</f>
        <v/>
      </c>
      <c r="F216" t="str">
        <f>PPSS!AH227</f>
        <v/>
      </c>
      <c r="G216" s="6"/>
      <c r="H216" s="6" t="str">
        <f>IF($C216&lt;&gt;"",PPSS!E227,"")</f>
        <v/>
      </c>
      <c r="I216" s="6" t="str">
        <f>IF($C216&lt;&gt;"",PPSS!F227,"")</f>
        <v/>
      </c>
      <c r="J216" s="6" t="str">
        <f>IF($C216&lt;&gt;"",PPSS!G227,"")</f>
        <v/>
      </c>
      <c r="K216" s="6" t="str">
        <f t="shared" si="9"/>
        <v/>
      </c>
      <c r="L216" s="6"/>
      <c r="M216" s="6" t="str">
        <f>IF($C216&lt;&gt;"",PPSS!H227,"")</f>
        <v/>
      </c>
      <c r="N216" s="6" t="str">
        <f>IF($C216&lt;&gt;"",PPSS!I227,"")</f>
        <v/>
      </c>
      <c r="O216" s="6" t="str">
        <f>IF($C216&lt;&gt;"",PPSS!J227,"")</f>
        <v/>
      </c>
      <c r="P216" s="6" t="str">
        <f t="shared" si="10"/>
        <v/>
      </c>
      <c r="Q216" s="6" t="str">
        <f t="shared" si="11"/>
        <v/>
      </c>
    </row>
    <row r="217" spans="1:17" x14ac:dyDescent="0.25">
      <c r="A217" s="77" t="str">
        <f>IF($C217&lt;&gt;"",Imputaciones!$R$1,"")</f>
        <v/>
      </c>
      <c r="B217" t="str">
        <f>PPSS!D228</f>
        <v/>
      </c>
      <c r="C217" t="str">
        <f>IF(PPSS!A228=0,"",PPSS!A228)</f>
        <v/>
      </c>
      <c r="D217" t="str">
        <f>IF(PPSS!AG228=0,"",PPSS!AG228)</f>
        <v/>
      </c>
      <c r="E217" t="str">
        <f>PPSS!B228</f>
        <v/>
      </c>
      <c r="F217" t="str">
        <f>PPSS!AH228</f>
        <v/>
      </c>
      <c r="G217" s="6"/>
      <c r="H217" s="6" t="str">
        <f>IF($C217&lt;&gt;"",PPSS!E228,"")</f>
        <v/>
      </c>
      <c r="I217" s="6" t="str">
        <f>IF($C217&lt;&gt;"",PPSS!F228,"")</f>
        <v/>
      </c>
      <c r="J217" s="6" t="str">
        <f>IF($C217&lt;&gt;"",PPSS!G228,"")</f>
        <v/>
      </c>
      <c r="K217" s="6" t="str">
        <f t="shared" si="9"/>
        <v/>
      </c>
      <c r="L217" s="6"/>
      <c r="M217" s="6" t="str">
        <f>IF($C217&lt;&gt;"",PPSS!H228,"")</f>
        <v/>
      </c>
      <c r="N217" s="6" t="str">
        <f>IF($C217&lt;&gt;"",PPSS!I228,"")</f>
        <v/>
      </c>
      <c r="O217" s="6" t="str">
        <f>IF($C217&lt;&gt;"",PPSS!J228,"")</f>
        <v/>
      </c>
      <c r="P217" s="6" t="str">
        <f t="shared" si="10"/>
        <v/>
      </c>
      <c r="Q217" s="6" t="str">
        <f t="shared" si="11"/>
        <v/>
      </c>
    </row>
    <row r="218" spans="1:17" x14ac:dyDescent="0.25">
      <c r="A218" s="77" t="str">
        <f>IF($C218&lt;&gt;"",Imputaciones!$R$1,"")</f>
        <v/>
      </c>
      <c r="B218" t="str">
        <f>PPSS!D229</f>
        <v/>
      </c>
      <c r="C218" t="str">
        <f>IF(PPSS!A229=0,"",PPSS!A229)</f>
        <v/>
      </c>
      <c r="D218" t="str">
        <f>IF(PPSS!AG229=0,"",PPSS!AG229)</f>
        <v/>
      </c>
      <c r="E218" t="str">
        <f>PPSS!B229</f>
        <v/>
      </c>
      <c r="F218" t="str">
        <f>PPSS!AH229</f>
        <v/>
      </c>
      <c r="G218" s="6"/>
      <c r="H218" s="6" t="str">
        <f>IF($C218&lt;&gt;"",PPSS!E229,"")</f>
        <v/>
      </c>
      <c r="I218" s="6" t="str">
        <f>IF($C218&lt;&gt;"",PPSS!F229,"")</f>
        <v/>
      </c>
      <c r="J218" s="6" t="str">
        <f>IF($C218&lt;&gt;"",PPSS!G229,"")</f>
        <v/>
      </c>
      <c r="K218" s="6" t="str">
        <f t="shared" si="9"/>
        <v/>
      </c>
      <c r="L218" s="6"/>
      <c r="M218" s="6" t="str">
        <f>IF($C218&lt;&gt;"",PPSS!H229,"")</f>
        <v/>
      </c>
      <c r="N218" s="6" t="str">
        <f>IF($C218&lt;&gt;"",PPSS!I229,"")</f>
        <v/>
      </c>
      <c r="O218" s="6" t="str">
        <f>IF($C218&lt;&gt;"",PPSS!J229,"")</f>
        <v/>
      </c>
      <c r="P218" s="6" t="str">
        <f t="shared" si="10"/>
        <v/>
      </c>
      <c r="Q218" s="6" t="str">
        <f t="shared" si="11"/>
        <v/>
      </c>
    </row>
    <row r="219" spans="1:17" x14ac:dyDescent="0.25">
      <c r="A219" s="77" t="str">
        <f>IF($C219&lt;&gt;"",Imputaciones!$R$1,"")</f>
        <v/>
      </c>
      <c r="B219" t="str">
        <f>PPSS!D230</f>
        <v/>
      </c>
      <c r="C219" t="str">
        <f>IF(PPSS!A230=0,"",PPSS!A230)</f>
        <v/>
      </c>
      <c r="D219" t="str">
        <f>IF(PPSS!AG230=0,"",PPSS!AG230)</f>
        <v/>
      </c>
      <c r="E219" t="str">
        <f>PPSS!B230</f>
        <v/>
      </c>
      <c r="F219" t="str">
        <f>PPSS!AH230</f>
        <v/>
      </c>
      <c r="G219" s="6"/>
      <c r="H219" s="6" t="str">
        <f>IF($C219&lt;&gt;"",PPSS!E230,"")</f>
        <v/>
      </c>
      <c r="I219" s="6" t="str">
        <f>IF($C219&lt;&gt;"",PPSS!F230,"")</f>
        <v/>
      </c>
      <c r="J219" s="6" t="str">
        <f>IF($C219&lt;&gt;"",PPSS!G230,"")</f>
        <v/>
      </c>
      <c r="K219" s="6" t="str">
        <f t="shared" si="9"/>
        <v/>
      </c>
      <c r="L219" s="6"/>
      <c r="M219" s="6" t="str">
        <f>IF($C219&lt;&gt;"",PPSS!H230,"")</f>
        <v/>
      </c>
      <c r="N219" s="6" t="str">
        <f>IF($C219&lt;&gt;"",PPSS!I230,"")</f>
        <v/>
      </c>
      <c r="O219" s="6" t="str">
        <f>IF($C219&lt;&gt;"",PPSS!J230,"")</f>
        <v/>
      </c>
      <c r="P219" s="6" t="str">
        <f t="shared" si="10"/>
        <v/>
      </c>
      <c r="Q219" s="6" t="str">
        <f t="shared" si="11"/>
        <v/>
      </c>
    </row>
    <row r="220" spans="1:17" x14ac:dyDescent="0.25">
      <c r="A220" s="77" t="str">
        <f>IF($C220&lt;&gt;"",Imputaciones!$R$1,"")</f>
        <v/>
      </c>
      <c r="B220" t="str">
        <f>PPSS!D231</f>
        <v/>
      </c>
      <c r="C220" t="str">
        <f>IF(PPSS!A231=0,"",PPSS!A231)</f>
        <v/>
      </c>
      <c r="D220" t="str">
        <f>IF(PPSS!AG231=0,"",PPSS!AG231)</f>
        <v/>
      </c>
      <c r="E220" t="str">
        <f>PPSS!B231</f>
        <v/>
      </c>
      <c r="F220" t="str">
        <f>PPSS!AH231</f>
        <v/>
      </c>
      <c r="G220" s="6"/>
      <c r="H220" s="6" t="str">
        <f>IF($C220&lt;&gt;"",PPSS!E231,"")</f>
        <v/>
      </c>
      <c r="I220" s="6" t="str">
        <f>IF($C220&lt;&gt;"",PPSS!F231,"")</f>
        <v/>
      </c>
      <c r="J220" s="6" t="str">
        <f>IF($C220&lt;&gt;"",PPSS!G231,"")</f>
        <v/>
      </c>
      <c r="K220" s="6" t="str">
        <f t="shared" si="9"/>
        <v/>
      </c>
      <c r="L220" s="6"/>
      <c r="M220" s="6" t="str">
        <f>IF($C220&lt;&gt;"",PPSS!H231,"")</f>
        <v/>
      </c>
      <c r="N220" s="6" t="str">
        <f>IF($C220&lt;&gt;"",PPSS!I231,"")</f>
        <v/>
      </c>
      <c r="O220" s="6" t="str">
        <f>IF($C220&lt;&gt;"",PPSS!J231,"")</f>
        <v/>
      </c>
      <c r="P220" s="6" t="str">
        <f t="shared" si="10"/>
        <v/>
      </c>
      <c r="Q220" s="6" t="str">
        <f t="shared" si="11"/>
        <v/>
      </c>
    </row>
    <row r="221" spans="1:17" x14ac:dyDescent="0.25">
      <c r="A221" s="77" t="str">
        <f>IF($C221&lt;&gt;"",Imputaciones!$R$1,"")</f>
        <v/>
      </c>
      <c r="B221" t="str">
        <f>PPSS!D232</f>
        <v/>
      </c>
      <c r="C221" t="str">
        <f>IF(PPSS!A232=0,"",PPSS!A232)</f>
        <v/>
      </c>
      <c r="D221" t="str">
        <f>IF(PPSS!AG232=0,"",PPSS!AG232)</f>
        <v/>
      </c>
      <c r="E221" t="str">
        <f>PPSS!B232</f>
        <v/>
      </c>
      <c r="F221" t="str">
        <f>PPSS!AH232</f>
        <v/>
      </c>
      <c r="G221" s="6"/>
      <c r="H221" s="6" t="str">
        <f>IF($C221&lt;&gt;"",PPSS!E232,"")</f>
        <v/>
      </c>
      <c r="I221" s="6" t="str">
        <f>IF($C221&lt;&gt;"",PPSS!F232,"")</f>
        <v/>
      </c>
      <c r="J221" s="6" t="str">
        <f>IF($C221&lt;&gt;"",PPSS!G232,"")</f>
        <v/>
      </c>
      <c r="K221" s="6" t="str">
        <f t="shared" si="9"/>
        <v/>
      </c>
      <c r="L221" s="6"/>
      <c r="M221" s="6" t="str">
        <f>IF($C221&lt;&gt;"",PPSS!H232,"")</f>
        <v/>
      </c>
      <c r="N221" s="6" t="str">
        <f>IF($C221&lt;&gt;"",PPSS!I232,"")</f>
        <v/>
      </c>
      <c r="O221" s="6" t="str">
        <f>IF($C221&lt;&gt;"",PPSS!J232,"")</f>
        <v/>
      </c>
      <c r="P221" s="6" t="str">
        <f t="shared" si="10"/>
        <v/>
      </c>
      <c r="Q221" s="6" t="str">
        <f t="shared" si="11"/>
        <v/>
      </c>
    </row>
    <row r="222" spans="1:17" x14ac:dyDescent="0.25">
      <c r="A222" s="77" t="str">
        <f>IF($C222&lt;&gt;"",Imputaciones!$R$1,"")</f>
        <v/>
      </c>
      <c r="B222" t="str">
        <f>PPSS!D233</f>
        <v/>
      </c>
      <c r="C222" t="str">
        <f>IF(PPSS!A233=0,"",PPSS!A233)</f>
        <v/>
      </c>
      <c r="D222" t="str">
        <f>IF(PPSS!AG233=0,"",PPSS!AG233)</f>
        <v/>
      </c>
      <c r="E222" t="str">
        <f>PPSS!B233</f>
        <v/>
      </c>
      <c r="F222" t="str">
        <f>PPSS!AH233</f>
        <v/>
      </c>
      <c r="G222" s="6"/>
      <c r="H222" s="6" t="str">
        <f>IF($C222&lt;&gt;"",PPSS!E233,"")</f>
        <v/>
      </c>
      <c r="I222" s="6" t="str">
        <f>IF($C222&lt;&gt;"",PPSS!F233,"")</f>
        <v/>
      </c>
      <c r="J222" s="6" t="str">
        <f>IF($C222&lt;&gt;"",PPSS!G233,"")</f>
        <v/>
      </c>
      <c r="K222" s="6" t="str">
        <f t="shared" si="9"/>
        <v/>
      </c>
      <c r="L222" s="6"/>
      <c r="M222" s="6" t="str">
        <f>IF($C222&lt;&gt;"",PPSS!H233,"")</f>
        <v/>
      </c>
      <c r="N222" s="6" t="str">
        <f>IF($C222&lt;&gt;"",PPSS!I233,"")</f>
        <v/>
      </c>
      <c r="O222" s="6" t="str">
        <f>IF($C222&lt;&gt;"",PPSS!J233,"")</f>
        <v/>
      </c>
      <c r="P222" s="6" t="str">
        <f t="shared" si="10"/>
        <v/>
      </c>
      <c r="Q222" s="6" t="str">
        <f t="shared" si="11"/>
        <v/>
      </c>
    </row>
    <row r="223" spans="1:17" x14ac:dyDescent="0.25">
      <c r="A223" s="77" t="str">
        <f>IF($C223&lt;&gt;"",Imputaciones!$R$1,"")</f>
        <v/>
      </c>
      <c r="B223" t="str">
        <f>PPSS!D234</f>
        <v/>
      </c>
      <c r="C223" t="str">
        <f>IF(PPSS!A234=0,"",PPSS!A234)</f>
        <v/>
      </c>
      <c r="D223" t="str">
        <f>IF(PPSS!AG234=0,"",PPSS!AG234)</f>
        <v/>
      </c>
      <c r="E223" t="str">
        <f>PPSS!B234</f>
        <v/>
      </c>
      <c r="F223" t="str">
        <f>PPSS!AH234</f>
        <v/>
      </c>
      <c r="G223" s="6"/>
      <c r="H223" s="6" t="str">
        <f>IF($C223&lt;&gt;"",PPSS!E234,"")</f>
        <v/>
      </c>
      <c r="I223" s="6" t="str">
        <f>IF($C223&lt;&gt;"",PPSS!F234,"")</f>
        <v/>
      </c>
      <c r="J223" s="6" t="str">
        <f>IF($C223&lt;&gt;"",PPSS!G234,"")</f>
        <v/>
      </c>
      <c r="K223" s="6" t="str">
        <f t="shared" si="9"/>
        <v/>
      </c>
      <c r="L223" s="6"/>
      <c r="M223" s="6" t="str">
        <f>IF($C223&lt;&gt;"",PPSS!H234,"")</f>
        <v/>
      </c>
      <c r="N223" s="6" t="str">
        <f>IF($C223&lt;&gt;"",PPSS!I234,"")</f>
        <v/>
      </c>
      <c r="O223" s="6" t="str">
        <f>IF($C223&lt;&gt;"",PPSS!J234,"")</f>
        <v/>
      </c>
      <c r="P223" s="6" t="str">
        <f t="shared" si="10"/>
        <v/>
      </c>
      <c r="Q223" s="6" t="str">
        <f t="shared" si="11"/>
        <v/>
      </c>
    </row>
    <row r="224" spans="1:17" x14ac:dyDescent="0.25">
      <c r="A224" s="77" t="str">
        <f>IF($C224&lt;&gt;"",Imputaciones!$R$1,"")</f>
        <v/>
      </c>
      <c r="B224" t="str">
        <f>PPSS!D235</f>
        <v/>
      </c>
      <c r="C224" t="str">
        <f>IF(PPSS!A235=0,"",PPSS!A235)</f>
        <v/>
      </c>
      <c r="D224" t="str">
        <f>IF(PPSS!AG235=0,"",PPSS!AG235)</f>
        <v/>
      </c>
      <c r="E224" t="str">
        <f>PPSS!B235</f>
        <v/>
      </c>
      <c r="F224" t="str">
        <f>PPSS!AH235</f>
        <v/>
      </c>
      <c r="G224" s="6"/>
      <c r="H224" s="6" t="str">
        <f>IF($C224&lt;&gt;"",PPSS!E235,"")</f>
        <v/>
      </c>
      <c r="I224" s="6" t="str">
        <f>IF($C224&lt;&gt;"",PPSS!F235,"")</f>
        <v/>
      </c>
      <c r="J224" s="6" t="str">
        <f>IF($C224&lt;&gt;"",PPSS!G235,"")</f>
        <v/>
      </c>
      <c r="K224" s="6" t="str">
        <f t="shared" si="9"/>
        <v/>
      </c>
      <c r="L224" s="6"/>
      <c r="M224" s="6" t="str">
        <f>IF($C224&lt;&gt;"",PPSS!H235,"")</f>
        <v/>
      </c>
      <c r="N224" s="6" t="str">
        <f>IF($C224&lt;&gt;"",PPSS!I235,"")</f>
        <v/>
      </c>
      <c r="O224" s="6" t="str">
        <f>IF($C224&lt;&gt;"",PPSS!J235,"")</f>
        <v/>
      </c>
      <c r="P224" s="6" t="str">
        <f t="shared" si="10"/>
        <v/>
      </c>
      <c r="Q224" s="6" t="str">
        <f t="shared" si="11"/>
        <v/>
      </c>
    </row>
    <row r="225" spans="1:17" x14ac:dyDescent="0.25">
      <c r="A225" s="77" t="str">
        <f>IF($C225&lt;&gt;"",Imputaciones!$R$1,"")</f>
        <v/>
      </c>
      <c r="B225" t="str">
        <f>PPSS!D236</f>
        <v/>
      </c>
      <c r="C225" t="str">
        <f>IF(PPSS!A236=0,"",PPSS!A236)</f>
        <v/>
      </c>
      <c r="D225" t="str">
        <f>IF(PPSS!AG236=0,"",PPSS!AG236)</f>
        <v/>
      </c>
      <c r="E225" t="str">
        <f>PPSS!B236</f>
        <v/>
      </c>
      <c r="F225" t="str">
        <f>PPSS!AH236</f>
        <v/>
      </c>
      <c r="G225" s="6"/>
      <c r="H225" s="6" t="str">
        <f>IF($C225&lt;&gt;"",PPSS!E236,"")</f>
        <v/>
      </c>
      <c r="I225" s="6" t="str">
        <f>IF($C225&lt;&gt;"",PPSS!F236,"")</f>
        <v/>
      </c>
      <c r="J225" s="6" t="str">
        <f>IF($C225&lt;&gt;"",PPSS!G236,"")</f>
        <v/>
      </c>
      <c r="K225" s="6" t="str">
        <f t="shared" si="9"/>
        <v/>
      </c>
      <c r="L225" s="6"/>
      <c r="M225" s="6" t="str">
        <f>IF($C225&lt;&gt;"",PPSS!H236,"")</f>
        <v/>
      </c>
      <c r="N225" s="6" t="str">
        <f>IF($C225&lt;&gt;"",PPSS!I236,"")</f>
        <v/>
      </c>
      <c r="O225" s="6" t="str">
        <f>IF($C225&lt;&gt;"",PPSS!J236,"")</f>
        <v/>
      </c>
      <c r="P225" s="6" t="str">
        <f t="shared" si="10"/>
        <v/>
      </c>
      <c r="Q225" s="6" t="str">
        <f t="shared" si="11"/>
        <v/>
      </c>
    </row>
    <row r="226" spans="1:17" x14ac:dyDescent="0.25">
      <c r="A226" s="77" t="str">
        <f>IF($C226&lt;&gt;"",Imputaciones!$R$1,"")</f>
        <v/>
      </c>
      <c r="B226" t="str">
        <f>PPSS!D237</f>
        <v/>
      </c>
      <c r="C226" t="str">
        <f>IF(PPSS!A237=0,"",PPSS!A237)</f>
        <v/>
      </c>
      <c r="D226" t="str">
        <f>IF(PPSS!AG237=0,"",PPSS!AG237)</f>
        <v/>
      </c>
      <c r="E226" t="str">
        <f>PPSS!B237</f>
        <v/>
      </c>
      <c r="F226" t="str">
        <f>PPSS!AH237</f>
        <v/>
      </c>
      <c r="G226" s="6"/>
      <c r="H226" s="6" t="str">
        <f>IF($C226&lt;&gt;"",PPSS!E237,"")</f>
        <v/>
      </c>
      <c r="I226" s="6" t="str">
        <f>IF($C226&lt;&gt;"",PPSS!F237,"")</f>
        <v/>
      </c>
      <c r="J226" s="6" t="str">
        <f>IF($C226&lt;&gt;"",PPSS!G237,"")</f>
        <v/>
      </c>
      <c r="K226" s="6" t="str">
        <f t="shared" si="9"/>
        <v/>
      </c>
      <c r="L226" s="6"/>
      <c r="M226" s="6" t="str">
        <f>IF($C226&lt;&gt;"",PPSS!H237,"")</f>
        <v/>
      </c>
      <c r="N226" s="6" t="str">
        <f>IF($C226&lt;&gt;"",PPSS!I237,"")</f>
        <v/>
      </c>
      <c r="O226" s="6" t="str">
        <f>IF($C226&lt;&gt;"",PPSS!J237,"")</f>
        <v/>
      </c>
      <c r="P226" s="6" t="str">
        <f t="shared" si="10"/>
        <v/>
      </c>
      <c r="Q226" s="6" t="str">
        <f t="shared" si="11"/>
        <v/>
      </c>
    </row>
    <row r="227" spans="1:17" x14ac:dyDescent="0.25">
      <c r="A227" s="77" t="str">
        <f>IF($C227&lt;&gt;"",Imputaciones!$R$1,"")</f>
        <v/>
      </c>
      <c r="B227" t="str">
        <f>PPSS!D238</f>
        <v/>
      </c>
      <c r="C227" t="str">
        <f>IF(PPSS!A238=0,"",PPSS!A238)</f>
        <v/>
      </c>
      <c r="D227" t="str">
        <f>IF(PPSS!AG238=0,"",PPSS!AG238)</f>
        <v/>
      </c>
      <c r="E227" t="str">
        <f>PPSS!B238</f>
        <v/>
      </c>
      <c r="F227" t="str">
        <f>PPSS!AH238</f>
        <v/>
      </c>
      <c r="G227" s="6"/>
      <c r="H227" s="6" t="str">
        <f>IF($C227&lt;&gt;"",PPSS!E238,"")</f>
        <v/>
      </c>
      <c r="I227" s="6" t="str">
        <f>IF($C227&lt;&gt;"",PPSS!F238,"")</f>
        <v/>
      </c>
      <c r="J227" s="6" t="str">
        <f>IF($C227&lt;&gt;"",PPSS!G238,"")</f>
        <v/>
      </c>
      <c r="K227" s="6" t="str">
        <f t="shared" si="9"/>
        <v/>
      </c>
      <c r="L227" s="6"/>
      <c r="M227" s="6" t="str">
        <f>IF($C227&lt;&gt;"",PPSS!H238,"")</f>
        <v/>
      </c>
      <c r="N227" s="6" t="str">
        <f>IF($C227&lt;&gt;"",PPSS!I238,"")</f>
        <v/>
      </c>
      <c r="O227" s="6" t="str">
        <f>IF($C227&lt;&gt;"",PPSS!J238,"")</f>
        <v/>
      </c>
      <c r="P227" s="6" t="str">
        <f t="shared" si="10"/>
        <v/>
      </c>
      <c r="Q227" s="6" t="str">
        <f t="shared" si="11"/>
        <v/>
      </c>
    </row>
    <row r="228" spans="1:17" x14ac:dyDescent="0.25">
      <c r="A228" s="77" t="str">
        <f>IF($C228&lt;&gt;"",Imputaciones!$R$1,"")</f>
        <v/>
      </c>
      <c r="B228" t="str">
        <f>PPSS!D239</f>
        <v/>
      </c>
      <c r="C228" t="str">
        <f>IF(PPSS!A239=0,"",PPSS!A239)</f>
        <v/>
      </c>
      <c r="D228" t="str">
        <f>IF(PPSS!AG239=0,"",PPSS!AG239)</f>
        <v/>
      </c>
      <c r="E228" t="str">
        <f>PPSS!B239</f>
        <v/>
      </c>
      <c r="F228" t="str">
        <f>PPSS!AH239</f>
        <v/>
      </c>
      <c r="G228" s="6"/>
      <c r="H228" s="6" t="str">
        <f>IF($C228&lt;&gt;"",PPSS!E239,"")</f>
        <v/>
      </c>
      <c r="I228" s="6" t="str">
        <f>IF($C228&lt;&gt;"",PPSS!F239,"")</f>
        <v/>
      </c>
      <c r="J228" s="6" t="str">
        <f>IF($C228&lt;&gt;"",PPSS!G239,"")</f>
        <v/>
      </c>
      <c r="K228" s="6" t="str">
        <f t="shared" si="9"/>
        <v/>
      </c>
      <c r="L228" s="6"/>
      <c r="M228" s="6" t="str">
        <f>IF($C228&lt;&gt;"",PPSS!H239,"")</f>
        <v/>
      </c>
      <c r="N228" s="6" t="str">
        <f>IF($C228&lt;&gt;"",PPSS!I239,"")</f>
        <v/>
      </c>
      <c r="O228" s="6" t="str">
        <f>IF($C228&lt;&gt;"",PPSS!J239,"")</f>
        <v/>
      </c>
      <c r="P228" s="6" t="str">
        <f t="shared" si="10"/>
        <v/>
      </c>
      <c r="Q228" s="6" t="str">
        <f t="shared" si="11"/>
        <v/>
      </c>
    </row>
    <row r="229" spans="1:17" x14ac:dyDescent="0.25">
      <c r="A229" s="77" t="str">
        <f>IF($C229&lt;&gt;"",Imputaciones!$R$1,"")</f>
        <v/>
      </c>
      <c r="B229" t="str">
        <f>PPSS!D240</f>
        <v/>
      </c>
      <c r="C229" t="str">
        <f>IF(PPSS!A240=0,"",PPSS!A240)</f>
        <v/>
      </c>
      <c r="D229" t="str">
        <f>IF(PPSS!AG240=0,"",PPSS!AG240)</f>
        <v/>
      </c>
      <c r="E229" t="str">
        <f>PPSS!B240</f>
        <v/>
      </c>
      <c r="F229" t="str">
        <f>PPSS!AH240</f>
        <v/>
      </c>
      <c r="G229" s="6"/>
      <c r="H229" s="6" t="str">
        <f>IF($C229&lt;&gt;"",PPSS!E240,"")</f>
        <v/>
      </c>
      <c r="I229" s="6" t="str">
        <f>IF($C229&lt;&gt;"",PPSS!F240,"")</f>
        <v/>
      </c>
      <c r="J229" s="6" t="str">
        <f>IF($C229&lt;&gt;"",PPSS!G240,"")</f>
        <v/>
      </c>
      <c r="K229" s="6" t="str">
        <f t="shared" si="9"/>
        <v/>
      </c>
      <c r="L229" s="6"/>
      <c r="M229" s="6" t="str">
        <f>IF($C229&lt;&gt;"",PPSS!H240,"")</f>
        <v/>
      </c>
      <c r="N229" s="6" t="str">
        <f>IF($C229&lt;&gt;"",PPSS!I240,"")</f>
        <v/>
      </c>
      <c r="O229" s="6" t="str">
        <f>IF($C229&lt;&gt;"",PPSS!J240,"")</f>
        <v/>
      </c>
      <c r="P229" s="6" t="str">
        <f t="shared" si="10"/>
        <v/>
      </c>
      <c r="Q229" s="6" t="str">
        <f t="shared" si="11"/>
        <v/>
      </c>
    </row>
    <row r="230" spans="1:17" x14ac:dyDescent="0.25">
      <c r="A230" s="77" t="str">
        <f>IF($C230&lt;&gt;"",Imputaciones!$R$1,"")</f>
        <v/>
      </c>
      <c r="B230" t="str">
        <f>PPSS!D241</f>
        <v/>
      </c>
      <c r="C230" t="str">
        <f>IF(PPSS!A241=0,"",PPSS!A241)</f>
        <v/>
      </c>
      <c r="D230" t="str">
        <f>IF(PPSS!AG241=0,"",PPSS!AG241)</f>
        <v/>
      </c>
      <c r="E230" t="str">
        <f>PPSS!B241</f>
        <v/>
      </c>
      <c r="F230" t="str">
        <f>PPSS!AH241</f>
        <v/>
      </c>
      <c r="G230" s="6"/>
      <c r="H230" s="6" t="str">
        <f>IF($C230&lt;&gt;"",PPSS!E241,"")</f>
        <v/>
      </c>
      <c r="I230" s="6" t="str">
        <f>IF($C230&lt;&gt;"",PPSS!F241,"")</f>
        <v/>
      </c>
      <c r="J230" s="6" t="str">
        <f>IF($C230&lt;&gt;"",PPSS!G241,"")</f>
        <v/>
      </c>
      <c r="K230" s="6" t="str">
        <f t="shared" si="9"/>
        <v/>
      </c>
      <c r="L230" s="6"/>
      <c r="M230" s="6" t="str">
        <f>IF($C230&lt;&gt;"",PPSS!H241,"")</f>
        <v/>
      </c>
      <c r="N230" s="6" t="str">
        <f>IF($C230&lt;&gt;"",PPSS!I241,"")</f>
        <v/>
      </c>
      <c r="O230" s="6" t="str">
        <f>IF($C230&lt;&gt;"",PPSS!J241,"")</f>
        <v/>
      </c>
      <c r="P230" s="6" t="str">
        <f t="shared" si="10"/>
        <v/>
      </c>
      <c r="Q230" s="6" t="str">
        <f t="shared" si="11"/>
        <v/>
      </c>
    </row>
    <row r="231" spans="1:17" x14ac:dyDescent="0.25">
      <c r="A231" s="77" t="str">
        <f>IF($C231&lt;&gt;"",Imputaciones!$R$1,"")</f>
        <v/>
      </c>
      <c r="B231" t="str">
        <f>PPSS!D242</f>
        <v/>
      </c>
      <c r="C231" t="str">
        <f>IF(PPSS!A242=0,"",PPSS!A242)</f>
        <v/>
      </c>
      <c r="D231" t="str">
        <f>IF(PPSS!AG242=0,"",PPSS!AG242)</f>
        <v/>
      </c>
      <c r="E231" t="str">
        <f>PPSS!B242</f>
        <v/>
      </c>
      <c r="F231" t="str">
        <f>PPSS!AH242</f>
        <v/>
      </c>
      <c r="G231" s="6"/>
      <c r="H231" s="6" t="str">
        <f>IF($C231&lt;&gt;"",PPSS!E242,"")</f>
        <v/>
      </c>
      <c r="I231" s="6" t="str">
        <f>IF($C231&lt;&gt;"",PPSS!F242,"")</f>
        <v/>
      </c>
      <c r="J231" s="6" t="str">
        <f>IF($C231&lt;&gt;"",PPSS!G242,"")</f>
        <v/>
      </c>
      <c r="K231" s="6" t="str">
        <f t="shared" si="9"/>
        <v/>
      </c>
      <c r="L231" s="6"/>
      <c r="M231" s="6" t="str">
        <f>IF($C231&lt;&gt;"",PPSS!H242,"")</f>
        <v/>
      </c>
      <c r="N231" s="6" t="str">
        <f>IF($C231&lt;&gt;"",PPSS!I242,"")</f>
        <v/>
      </c>
      <c r="O231" s="6" t="str">
        <f>IF($C231&lt;&gt;"",PPSS!J242,"")</f>
        <v/>
      </c>
      <c r="P231" s="6" t="str">
        <f t="shared" si="10"/>
        <v/>
      </c>
      <c r="Q231" s="6" t="str">
        <f t="shared" si="11"/>
        <v/>
      </c>
    </row>
    <row r="232" spans="1:17" x14ac:dyDescent="0.25">
      <c r="A232" s="77" t="str">
        <f>IF($C232&lt;&gt;"",Imputaciones!$R$1,"")</f>
        <v/>
      </c>
      <c r="B232" t="str">
        <f>PPSS!D243</f>
        <v/>
      </c>
      <c r="C232" t="str">
        <f>IF(PPSS!A243=0,"",PPSS!A243)</f>
        <v/>
      </c>
      <c r="D232" t="str">
        <f>IF(PPSS!AG243=0,"",PPSS!AG243)</f>
        <v/>
      </c>
      <c r="E232" t="str">
        <f>PPSS!B243</f>
        <v/>
      </c>
      <c r="F232" t="str">
        <f>PPSS!AH243</f>
        <v/>
      </c>
      <c r="G232" s="6"/>
      <c r="H232" s="6" t="str">
        <f>IF($C232&lt;&gt;"",PPSS!E243,"")</f>
        <v/>
      </c>
      <c r="I232" s="6" t="str">
        <f>IF($C232&lt;&gt;"",PPSS!F243,"")</f>
        <v/>
      </c>
      <c r="J232" s="6" t="str">
        <f>IF($C232&lt;&gt;"",PPSS!G243,"")</f>
        <v/>
      </c>
      <c r="K232" s="6" t="str">
        <f t="shared" si="9"/>
        <v/>
      </c>
      <c r="L232" s="6"/>
      <c r="M232" s="6" t="str">
        <f>IF($C232&lt;&gt;"",PPSS!H243,"")</f>
        <v/>
      </c>
      <c r="N232" s="6" t="str">
        <f>IF($C232&lt;&gt;"",PPSS!I243,"")</f>
        <v/>
      </c>
      <c r="O232" s="6" t="str">
        <f>IF($C232&lt;&gt;"",PPSS!J243,"")</f>
        <v/>
      </c>
      <c r="P232" s="6" t="str">
        <f t="shared" si="10"/>
        <v/>
      </c>
      <c r="Q232" s="6" t="str">
        <f t="shared" si="11"/>
        <v/>
      </c>
    </row>
    <row r="233" spans="1:17" x14ac:dyDescent="0.25">
      <c r="A233" s="77" t="str">
        <f>IF($C233&lt;&gt;"",Imputaciones!$R$1,"")</f>
        <v/>
      </c>
      <c r="B233" t="str">
        <f>PPSS!D244</f>
        <v/>
      </c>
      <c r="C233" t="str">
        <f>IF(PPSS!A244=0,"",PPSS!A244)</f>
        <v/>
      </c>
      <c r="D233" t="str">
        <f>IF(PPSS!AG244=0,"",PPSS!AG244)</f>
        <v/>
      </c>
      <c r="E233" t="str">
        <f>PPSS!B244</f>
        <v/>
      </c>
      <c r="F233" t="str">
        <f>PPSS!AH244</f>
        <v/>
      </c>
      <c r="G233" s="6"/>
      <c r="H233" s="6" t="str">
        <f>IF($C233&lt;&gt;"",PPSS!E244,"")</f>
        <v/>
      </c>
      <c r="I233" s="6" t="str">
        <f>IF($C233&lt;&gt;"",PPSS!F244,"")</f>
        <v/>
      </c>
      <c r="J233" s="6" t="str">
        <f>IF($C233&lt;&gt;"",PPSS!G244,"")</f>
        <v/>
      </c>
      <c r="K233" s="6" t="str">
        <f t="shared" si="9"/>
        <v/>
      </c>
      <c r="L233" s="6"/>
      <c r="M233" s="6" t="str">
        <f>IF($C233&lt;&gt;"",PPSS!H244,"")</f>
        <v/>
      </c>
      <c r="N233" s="6" t="str">
        <f>IF($C233&lt;&gt;"",PPSS!I244,"")</f>
        <v/>
      </c>
      <c r="O233" s="6" t="str">
        <f>IF($C233&lt;&gt;"",PPSS!J244,"")</f>
        <v/>
      </c>
      <c r="P233" s="6" t="str">
        <f t="shared" si="10"/>
        <v/>
      </c>
      <c r="Q233" s="6" t="str">
        <f t="shared" si="11"/>
        <v/>
      </c>
    </row>
    <row r="234" spans="1:17" x14ac:dyDescent="0.25">
      <c r="A234" s="77" t="str">
        <f>IF($C234&lt;&gt;"",Imputaciones!$R$1,"")</f>
        <v/>
      </c>
      <c r="B234" t="str">
        <f>PPSS!D245</f>
        <v/>
      </c>
      <c r="C234" t="str">
        <f>IF(PPSS!A245=0,"",PPSS!A245)</f>
        <v/>
      </c>
      <c r="D234" t="str">
        <f>IF(PPSS!AG245=0,"",PPSS!AG245)</f>
        <v/>
      </c>
      <c r="E234" t="str">
        <f>PPSS!B245</f>
        <v/>
      </c>
      <c r="F234" t="str">
        <f>PPSS!AH245</f>
        <v/>
      </c>
      <c r="G234" s="6"/>
      <c r="H234" s="6" t="str">
        <f>IF($C234&lt;&gt;"",PPSS!E245,"")</f>
        <v/>
      </c>
      <c r="I234" s="6" t="str">
        <f>IF($C234&lt;&gt;"",PPSS!F245,"")</f>
        <v/>
      </c>
      <c r="J234" s="6" t="str">
        <f>IF($C234&lt;&gt;"",PPSS!G245,"")</f>
        <v/>
      </c>
      <c r="K234" s="6" t="str">
        <f t="shared" si="9"/>
        <v/>
      </c>
      <c r="L234" s="6"/>
      <c r="M234" s="6" t="str">
        <f>IF($C234&lt;&gt;"",PPSS!H245,"")</f>
        <v/>
      </c>
      <c r="N234" s="6" t="str">
        <f>IF($C234&lt;&gt;"",PPSS!I245,"")</f>
        <v/>
      </c>
      <c r="O234" s="6" t="str">
        <f>IF($C234&lt;&gt;"",PPSS!J245,"")</f>
        <v/>
      </c>
      <c r="P234" s="6" t="str">
        <f t="shared" si="10"/>
        <v/>
      </c>
      <c r="Q234" s="6" t="str">
        <f t="shared" si="11"/>
        <v/>
      </c>
    </row>
    <row r="235" spans="1:17" x14ac:dyDescent="0.25">
      <c r="A235" s="77" t="str">
        <f>IF($C235&lt;&gt;"",Imputaciones!$R$1,"")</f>
        <v/>
      </c>
      <c r="B235" t="str">
        <f>PPSS!D246</f>
        <v/>
      </c>
      <c r="C235" t="str">
        <f>IF(PPSS!A246=0,"",PPSS!A246)</f>
        <v/>
      </c>
      <c r="D235" t="str">
        <f>IF(PPSS!AG246=0,"",PPSS!AG246)</f>
        <v/>
      </c>
      <c r="E235" t="str">
        <f>PPSS!B246</f>
        <v/>
      </c>
      <c r="F235" t="str">
        <f>PPSS!AH246</f>
        <v/>
      </c>
      <c r="G235" s="6"/>
      <c r="H235" s="6" t="str">
        <f>IF($C235&lt;&gt;"",PPSS!E246,"")</f>
        <v/>
      </c>
      <c r="I235" s="6" t="str">
        <f>IF($C235&lt;&gt;"",PPSS!F246,"")</f>
        <v/>
      </c>
      <c r="J235" s="6" t="str">
        <f>IF($C235&lt;&gt;"",PPSS!G246,"")</f>
        <v/>
      </c>
      <c r="K235" s="6" t="str">
        <f t="shared" si="9"/>
        <v/>
      </c>
      <c r="L235" s="6"/>
      <c r="M235" s="6" t="str">
        <f>IF($C235&lt;&gt;"",PPSS!H246,"")</f>
        <v/>
      </c>
      <c r="N235" s="6" t="str">
        <f>IF($C235&lt;&gt;"",PPSS!I246,"")</f>
        <v/>
      </c>
      <c r="O235" s="6" t="str">
        <f>IF($C235&lt;&gt;"",PPSS!J246,"")</f>
        <v/>
      </c>
      <c r="P235" s="6" t="str">
        <f t="shared" si="10"/>
        <v/>
      </c>
      <c r="Q235" s="6" t="str">
        <f t="shared" si="11"/>
        <v/>
      </c>
    </row>
    <row r="236" spans="1:17" x14ac:dyDescent="0.25">
      <c r="A236" s="77" t="str">
        <f>IF($C236&lt;&gt;"",Imputaciones!$R$1,"")</f>
        <v/>
      </c>
      <c r="B236" t="str">
        <f>PPSS!D247</f>
        <v/>
      </c>
      <c r="C236" t="str">
        <f>IF(PPSS!A247=0,"",PPSS!A247)</f>
        <v/>
      </c>
      <c r="D236" t="str">
        <f>IF(PPSS!AG247=0,"",PPSS!AG247)</f>
        <v/>
      </c>
      <c r="E236" t="str">
        <f>PPSS!B247</f>
        <v/>
      </c>
      <c r="F236" t="str">
        <f>PPSS!AH247</f>
        <v/>
      </c>
      <c r="G236" s="6"/>
      <c r="H236" s="6" t="str">
        <f>IF($C236&lt;&gt;"",PPSS!E247,"")</f>
        <v/>
      </c>
      <c r="I236" s="6" t="str">
        <f>IF($C236&lt;&gt;"",PPSS!F247,"")</f>
        <v/>
      </c>
      <c r="J236" s="6" t="str">
        <f>IF($C236&lt;&gt;"",PPSS!G247,"")</f>
        <v/>
      </c>
      <c r="K236" s="6" t="str">
        <f t="shared" si="9"/>
        <v/>
      </c>
      <c r="L236" s="6"/>
      <c r="M236" s="6" t="str">
        <f>IF($C236&lt;&gt;"",PPSS!H247,"")</f>
        <v/>
      </c>
      <c r="N236" s="6" t="str">
        <f>IF($C236&lt;&gt;"",PPSS!I247,"")</f>
        <v/>
      </c>
      <c r="O236" s="6" t="str">
        <f>IF($C236&lt;&gt;"",PPSS!J247,"")</f>
        <v/>
      </c>
      <c r="P236" s="6" t="str">
        <f t="shared" si="10"/>
        <v/>
      </c>
      <c r="Q236" s="6" t="str">
        <f t="shared" si="11"/>
        <v/>
      </c>
    </row>
    <row r="237" spans="1:17" x14ac:dyDescent="0.25">
      <c r="A237" s="77" t="str">
        <f>IF($C237&lt;&gt;"",Imputaciones!$R$1,"")</f>
        <v/>
      </c>
      <c r="B237" t="str">
        <f>PPSS!D248</f>
        <v/>
      </c>
      <c r="C237" t="str">
        <f>IF(PPSS!A248=0,"",PPSS!A248)</f>
        <v/>
      </c>
      <c r="D237" t="str">
        <f>IF(PPSS!AG248=0,"",PPSS!AG248)</f>
        <v/>
      </c>
      <c r="E237" t="str">
        <f>PPSS!B248</f>
        <v/>
      </c>
      <c r="F237" t="str">
        <f>PPSS!AH248</f>
        <v/>
      </c>
      <c r="G237" s="6"/>
      <c r="H237" s="6" t="str">
        <f>IF($C237&lt;&gt;"",PPSS!E248,"")</f>
        <v/>
      </c>
      <c r="I237" s="6" t="str">
        <f>IF($C237&lt;&gt;"",PPSS!F248,"")</f>
        <v/>
      </c>
      <c r="J237" s="6" t="str">
        <f>IF($C237&lt;&gt;"",PPSS!G248,"")</f>
        <v/>
      </c>
      <c r="K237" s="6" t="str">
        <f t="shared" si="9"/>
        <v/>
      </c>
      <c r="L237" s="6"/>
      <c r="M237" s="6" t="str">
        <f>IF($C237&lt;&gt;"",PPSS!H248,"")</f>
        <v/>
      </c>
      <c r="N237" s="6" t="str">
        <f>IF($C237&lt;&gt;"",PPSS!I248,"")</f>
        <v/>
      </c>
      <c r="O237" s="6" t="str">
        <f>IF($C237&lt;&gt;"",PPSS!J248,"")</f>
        <v/>
      </c>
      <c r="P237" s="6" t="str">
        <f t="shared" si="10"/>
        <v/>
      </c>
      <c r="Q237" s="6" t="str">
        <f t="shared" si="11"/>
        <v/>
      </c>
    </row>
    <row r="238" spans="1:17" x14ac:dyDescent="0.25">
      <c r="A238" s="77" t="str">
        <f>IF($C238&lt;&gt;"",Imputaciones!$R$1,"")</f>
        <v/>
      </c>
      <c r="B238" t="str">
        <f>PPSS!D249</f>
        <v/>
      </c>
      <c r="C238" t="str">
        <f>IF(PPSS!A249=0,"",PPSS!A249)</f>
        <v/>
      </c>
      <c r="D238" t="str">
        <f>IF(PPSS!AG249=0,"",PPSS!AG249)</f>
        <v/>
      </c>
      <c r="E238" t="str">
        <f>PPSS!B249</f>
        <v/>
      </c>
      <c r="F238" t="str">
        <f>PPSS!AH249</f>
        <v/>
      </c>
      <c r="G238" s="6"/>
      <c r="H238" s="6" t="str">
        <f>IF($C238&lt;&gt;"",PPSS!E249,"")</f>
        <v/>
      </c>
      <c r="I238" s="6" t="str">
        <f>IF($C238&lt;&gt;"",PPSS!F249,"")</f>
        <v/>
      </c>
      <c r="J238" s="6" t="str">
        <f>IF($C238&lt;&gt;"",PPSS!G249,"")</f>
        <v/>
      </c>
      <c r="K238" s="6" t="str">
        <f t="shared" si="9"/>
        <v/>
      </c>
      <c r="L238" s="6"/>
      <c r="M238" s="6" t="str">
        <f>IF($C238&lt;&gt;"",PPSS!H249,"")</f>
        <v/>
      </c>
      <c r="N238" s="6" t="str">
        <f>IF($C238&lt;&gt;"",PPSS!I249,"")</f>
        <v/>
      </c>
      <c r="O238" s="6" t="str">
        <f>IF($C238&lt;&gt;"",PPSS!J249,"")</f>
        <v/>
      </c>
      <c r="P238" s="6" t="str">
        <f t="shared" si="10"/>
        <v/>
      </c>
      <c r="Q238" s="6" t="str">
        <f t="shared" si="11"/>
        <v/>
      </c>
    </row>
    <row r="239" spans="1:17" x14ac:dyDescent="0.25">
      <c r="A239" s="77" t="str">
        <f>IF($C239&lt;&gt;"",Imputaciones!$R$1,"")</f>
        <v/>
      </c>
      <c r="B239" t="str">
        <f>PPSS!D250</f>
        <v/>
      </c>
      <c r="C239" t="str">
        <f>IF(PPSS!A250=0,"",PPSS!A250)</f>
        <v/>
      </c>
      <c r="D239" t="str">
        <f>IF(PPSS!AG250=0,"",PPSS!AG250)</f>
        <v/>
      </c>
      <c r="E239" t="str">
        <f>PPSS!B250</f>
        <v/>
      </c>
      <c r="F239" t="str">
        <f>PPSS!AH250</f>
        <v/>
      </c>
      <c r="G239" s="6"/>
      <c r="H239" s="6" t="str">
        <f>IF($C239&lt;&gt;"",PPSS!E250,"")</f>
        <v/>
      </c>
      <c r="I239" s="6" t="str">
        <f>IF($C239&lt;&gt;"",PPSS!F250,"")</f>
        <v/>
      </c>
      <c r="J239" s="6" t="str">
        <f>IF($C239&lt;&gt;"",PPSS!G250,"")</f>
        <v/>
      </c>
      <c r="K239" s="6" t="str">
        <f t="shared" si="9"/>
        <v/>
      </c>
      <c r="L239" s="6"/>
      <c r="M239" s="6" t="str">
        <f>IF($C239&lt;&gt;"",PPSS!H250,"")</f>
        <v/>
      </c>
      <c r="N239" s="6" t="str">
        <f>IF($C239&lt;&gt;"",PPSS!I250,"")</f>
        <v/>
      </c>
      <c r="O239" s="6" t="str">
        <f>IF($C239&lt;&gt;"",PPSS!J250,"")</f>
        <v/>
      </c>
      <c r="P239" s="6" t="str">
        <f t="shared" si="10"/>
        <v/>
      </c>
      <c r="Q239" s="6" t="str">
        <f t="shared" si="11"/>
        <v/>
      </c>
    </row>
    <row r="240" spans="1:17" x14ac:dyDescent="0.25">
      <c r="A240" s="77" t="str">
        <f>IF($C240&lt;&gt;"",Imputaciones!$R$1,"")</f>
        <v/>
      </c>
      <c r="B240" t="str">
        <f>PPSS!D251</f>
        <v/>
      </c>
      <c r="C240" t="str">
        <f>IF(PPSS!A251=0,"",PPSS!A251)</f>
        <v/>
      </c>
      <c r="D240" t="str">
        <f>IF(PPSS!AG251=0,"",PPSS!AG251)</f>
        <v/>
      </c>
      <c r="E240" t="str">
        <f>PPSS!B251</f>
        <v/>
      </c>
      <c r="F240" t="str">
        <f>PPSS!AH251</f>
        <v/>
      </c>
      <c r="G240" s="6"/>
      <c r="H240" s="6" t="str">
        <f>IF($C240&lt;&gt;"",PPSS!E251,"")</f>
        <v/>
      </c>
      <c r="I240" s="6" t="str">
        <f>IF($C240&lt;&gt;"",PPSS!F251,"")</f>
        <v/>
      </c>
      <c r="J240" s="6" t="str">
        <f>IF($C240&lt;&gt;"",PPSS!G251,"")</f>
        <v/>
      </c>
      <c r="K240" s="6" t="str">
        <f t="shared" si="9"/>
        <v/>
      </c>
      <c r="L240" s="6"/>
      <c r="M240" s="6" t="str">
        <f>IF($C240&lt;&gt;"",PPSS!H251,"")</f>
        <v/>
      </c>
      <c r="N240" s="6" t="str">
        <f>IF($C240&lt;&gt;"",PPSS!I251,"")</f>
        <v/>
      </c>
      <c r="O240" s="6" t="str">
        <f>IF($C240&lt;&gt;"",PPSS!J251,"")</f>
        <v/>
      </c>
      <c r="P240" s="6" t="str">
        <f t="shared" si="10"/>
        <v/>
      </c>
      <c r="Q240" s="6" t="str">
        <f t="shared" si="11"/>
        <v/>
      </c>
    </row>
    <row r="241" spans="1:17" x14ac:dyDescent="0.25">
      <c r="A241" s="77" t="str">
        <f>IF($C241&lt;&gt;"",Imputaciones!$R$1,"")</f>
        <v/>
      </c>
      <c r="B241" t="str">
        <f>PPSS!D252</f>
        <v/>
      </c>
      <c r="C241" t="str">
        <f>IF(PPSS!A252=0,"",PPSS!A252)</f>
        <v/>
      </c>
      <c r="D241" t="str">
        <f>IF(PPSS!AG252=0,"",PPSS!AG252)</f>
        <v/>
      </c>
      <c r="E241" t="str">
        <f>PPSS!B252</f>
        <v/>
      </c>
      <c r="F241" t="str">
        <f>PPSS!AH252</f>
        <v/>
      </c>
      <c r="G241" s="6"/>
      <c r="H241" s="6" t="str">
        <f>IF($C241&lt;&gt;"",PPSS!E252,"")</f>
        <v/>
      </c>
      <c r="I241" s="6" t="str">
        <f>IF($C241&lt;&gt;"",PPSS!F252,"")</f>
        <v/>
      </c>
      <c r="J241" s="6" t="str">
        <f>IF($C241&lt;&gt;"",PPSS!G252,"")</f>
        <v/>
      </c>
      <c r="K241" s="6" t="str">
        <f t="shared" si="9"/>
        <v/>
      </c>
      <c r="L241" s="6"/>
      <c r="M241" s="6" t="str">
        <f>IF($C241&lt;&gt;"",PPSS!H252,"")</f>
        <v/>
      </c>
      <c r="N241" s="6" t="str">
        <f>IF($C241&lt;&gt;"",PPSS!I252,"")</f>
        <v/>
      </c>
      <c r="O241" s="6" t="str">
        <f>IF($C241&lt;&gt;"",PPSS!J252,"")</f>
        <v/>
      </c>
      <c r="P241" s="6" t="str">
        <f t="shared" si="10"/>
        <v/>
      </c>
      <c r="Q241" s="6" t="str">
        <f t="shared" si="11"/>
        <v/>
      </c>
    </row>
    <row r="242" spans="1:17" x14ac:dyDescent="0.25">
      <c r="A242" s="77" t="str">
        <f>IF($C242&lt;&gt;"",Imputaciones!$R$1,"")</f>
        <v/>
      </c>
      <c r="B242" t="str">
        <f>PPSS!D253</f>
        <v/>
      </c>
      <c r="C242" t="str">
        <f>IF(PPSS!A253=0,"",PPSS!A253)</f>
        <v/>
      </c>
      <c r="D242" t="str">
        <f>IF(PPSS!AG253=0,"",PPSS!AG253)</f>
        <v/>
      </c>
      <c r="E242" t="str">
        <f>PPSS!B253</f>
        <v/>
      </c>
      <c r="F242" t="str">
        <f>PPSS!AH253</f>
        <v/>
      </c>
      <c r="G242" s="6"/>
      <c r="H242" s="6" t="str">
        <f>IF($C242&lt;&gt;"",PPSS!E253,"")</f>
        <v/>
      </c>
      <c r="I242" s="6" t="str">
        <f>IF($C242&lt;&gt;"",PPSS!F253,"")</f>
        <v/>
      </c>
      <c r="J242" s="6" t="str">
        <f>IF($C242&lt;&gt;"",PPSS!G253,"")</f>
        <v/>
      </c>
      <c r="K242" s="6" t="str">
        <f t="shared" si="9"/>
        <v/>
      </c>
      <c r="L242" s="6"/>
      <c r="M242" s="6" t="str">
        <f>IF($C242&lt;&gt;"",PPSS!H253,"")</f>
        <v/>
      </c>
      <c r="N242" s="6" t="str">
        <f>IF($C242&lt;&gt;"",PPSS!I253,"")</f>
        <v/>
      </c>
      <c r="O242" s="6" t="str">
        <f>IF($C242&lt;&gt;"",PPSS!J253,"")</f>
        <v/>
      </c>
      <c r="P242" s="6" t="str">
        <f t="shared" si="10"/>
        <v/>
      </c>
      <c r="Q242" s="6" t="str">
        <f t="shared" si="11"/>
        <v/>
      </c>
    </row>
    <row r="243" spans="1:17" x14ac:dyDescent="0.25">
      <c r="A243" s="77" t="str">
        <f>IF($C243&lt;&gt;"",Imputaciones!$R$1,"")</f>
        <v/>
      </c>
      <c r="B243" t="str">
        <f>PPSS!D254</f>
        <v/>
      </c>
      <c r="C243" t="str">
        <f>IF(PPSS!A254=0,"",PPSS!A254)</f>
        <v/>
      </c>
      <c r="D243" t="str">
        <f>IF(PPSS!AG254=0,"",PPSS!AG254)</f>
        <v/>
      </c>
      <c r="E243" t="str">
        <f>PPSS!B254</f>
        <v/>
      </c>
      <c r="F243" t="str">
        <f>PPSS!AH254</f>
        <v/>
      </c>
      <c r="G243" s="6"/>
      <c r="H243" s="6" t="str">
        <f>IF($C243&lt;&gt;"",PPSS!E254,"")</f>
        <v/>
      </c>
      <c r="I243" s="6" t="str">
        <f>IF($C243&lt;&gt;"",PPSS!F254,"")</f>
        <v/>
      </c>
      <c r="J243" s="6" t="str">
        <f>IF($C243&lt;&gt;"",PPSS!G254,"")</f>
        <v/>
      </c>
      <c r="K243" s="6" t="str">
        <f t="shared" si="9"/>
        <v/>
      </c>
      <c r="L243" s="6"/>
      <c r="M243" s="6" t="str">
        <f>IF($C243&lt;&gt;"",PPSS!H254,"")</f>
        <v/>
      </c>
      <c r="N243" s="6" t="str">
        <f>IF($C243&lt;&gt;"",PPSS!I254,"")</f>
        <v/>
      </c>
      <c r="O243" s="6" t="str">
        <f>IF($C243&lt;&gt;"",PPSS!J254,"")</f>
        <v/>
      </c>
      <c r="P243" s="6" t="str">
        <f t="shared" si="10"/>
        <v/>
      </c>
      <c r="Q243" s="6" t="str">
        <f t="shared" si="11"/>
        <v/>
      </c>
    </row>
    <row r="244" spans="1:17" x14ac:dyDescent="0.25">
      <c r="A244" s="77" t="str">
        <f>IF($C244&lt;&gt;"",Imputaciones!$R$1,"")</f>
        <v/>
      </c>
      <c r="B244" t="str">
        <f>PPSS!D255</f>
        <v/>
      </c>
      <c r="C244" t="str">
        <f>IF(PPSS!A255=0,"",PPSS!A255)</f>
        <v/>
      </c>
      <c r="D244" t="str">
        <f>IF(PPSS!AG255=0,"",PPSS!AG255)</f>
        <v/>
      </c>
      <c r="E244" t="str">
        <f>PPSS!B255</f>
        <v/>
      </c>
      <c r="F244" t="str">
        <f>PPSS!AH255</f>
        <v/>
      </c>
      <c r="G244" s="6"/>
      <c r="H244" s="6" t="str">
        <f>IF($C244&lt;&gt;"",PPSS!E255,"")</f>
        <v/>
      </c>
      <c r="I244" s="6" t="str">
        <f>IF($C244&lt;&gt;"",PPSS!F255,"")</f>
        <v/>
      </c>
      <c r="J244" s="6" t="str">
        <f>IF($C244&lt;&gt;"",PPSS!G255,"")</f>
        <v/>
      </c>
      <c r="K244" s="6" t="str">
        <f t="shared" si="9"/>
        <v/>
      </c>
      <c r="L244" s="6"/>
      <c r="M244" s="6" t="str">
        <f>IF($C244&lt;&gt;"",PPSS!H255,"")</f>
        <v/>
      </c>
      <c r="N244" s="6" t="str">
        <f>IF($C244&lt;&gt;"",PPSS!I255,"")</f>
        <v/>
      </c>
      <c r="O244" s="6" t="str">
        <f>IF($C244&lt;&gt;"",PPSS!J255,"")</f>
        <v/>
      </c>
      <c r="P244" s="6" t="str">
        <f t="shared" si="10"/>
        <v/>
      </c>
      <c r="Q244" s="6" t="str">
        <f t="shared" si="11"/>
        <v/>
      </c>
    </row>
    <row r="245" spans="1:17" x14ac:dyDescent="0.25">
      <c r="A245" s="77" t="str">
        <f>IF($C245&lt;&gt;"",Imputaciones!$R$1,"")</f>
        <v/>
      </c>
      <c r="B245" t="str">
        <f>PPSS!D256</f>
        <v/>
      </c>
      <c r="C245" t="str">
        <f>IF(PPSS!A256=0,"",PPSS!A256)</f>
        <v/>
      </c>
      <c r="D245" t="str">
        <f>IF(PPSS!AG256=0,"",PPSS!AG256)</f>
        <v/>
      </c>
      <c r="E245" t="str">
        <f>PPSS!B256</f>
        <v/>
      </c>
      <c r="F245" t="str">
        <f>PPSS!AH256</f>
        <v/>
      </c>
      <c r="G245" s="6"/>
      <c r="H245" s="6" t="str">
        <f>IF($C245&lt;&gt;"",PPSS!E256,"")</f>
        <v/>
      </c>
      <c r="I245" s="6" t="str">
        <f>IF($C245&lt;&gt;"",PPSS!F256,"")</f>
        <v/>
      </c>
      <c r="J245" s="6" t="str">
        <f>IF($C245&lt;&gt;"",PPSS!G256,"")</f>
        <v/>
      </c>
      <c r="K245" s="6" t="str">
        <f t="shared" si="9"/>
        <v/>
      </c>
      <c r="L245" s="6"/>
      <c r="M245" s="6" t="str">
        <f>IF($C245&lt;&gt;"",PPSS!H256,"")</f>
        <v/>
      </c>
      <c r="N245" s="6" t="str">
        <f>IF($C245&lt;&gt;"",PPSS!I256,"")</f>
        <v/>
      </c>
      <c r="O245" s="6" t="str">
        <f>IF($C245&lt;&gt;"",PPSS!J256,"")</f>
        <v/>
      </c>
      <c r="P245" s="6" t="str">
        <f t="shared" si="10"/>
        <v/>
      </c>
      <c r="Q245" s="6" t="str">
        <f t="shared" si="11"/>
        <v/>
      </c>
    </row>
    <row r="246" spans="1:17" x14ac:dyDescent="0.25">
      <c r="A246" s="77" t="str">
        <f>IF($C246&lt;&gt;"",Imputaciones!$R$1,"")</f>
        <v/>
      </c>
      <c r="B246" t="str">
        <f>PPSS!D257</f>
        <v/>
      </c>
      <c r="C246" t="str">
        <f>IF(PPSS!A257=0,"",PPSS!A257)</f>
        <v/>
      </c>
      <c r="D246" t="str">
        <f>IF(PPSS!AG257=0,"",PPSS!AG257)</f>
        <v/>
      </c>
      <c r="E246" t="str">
        <f>PPSS!B257</f>
        <v/>
      </c>
      <c r="F246" t="str">
        <f>PPSS!AH257</f>
        <v/>
      </c>
      <c r="G246" s="6"/>
      <c r="H246" s="6" t="str">
        <f>IF($C246&lt;&gt;"",PPSS!E257,"")</f>
        <v/>
      </c>
      <c r="I246" s="6" t="str">
        <f>IF($C246&lt;&gt;"",PPSS!F257,"")</f>
        <v/>
      </c>
      <c r="J246" s="6" t="str">
        <f>IF($C246&lt;&gt;"",PPSS!G257,"")</f>
        <v/>
      </c>
      <c r="K246" s="6" t="str">
        <f t="shared" si="9"/>
        <v/>
      </c>
      <c r="L246" s="6"/>
      <c r="M246" s="6" t="str">
        <f>IF($C246&lt;&gt;"",PPSS!H257,"")</f>
        <v/>
      </c>
      <c r="N246" s="6" t="str">
        <f>IF($C246&lt;&gt;"",PPSS!I257,"")</f>
        <v/>
      </c>
      <c r="O246" s="6" t="str">
        <f>IF($C246&lt;&gt;"",PPSS!J257,"")</f>
        <v/>
      </c>
      <c r="P246" s="6" t="str">
        <f t="shared" si="10"/>
        <v/>
      </c>
      <c r="Q246" s="6" t="str">
        <f t="shared" si="11"/>
        <v/>
      </c>
    </row>
    <row r="247" spans="1:17" x14ac:dyDescent="0.25">
      <c r="A247" s="77" t="str">
        <f>IF($C247&lt;&gt;"",Imputaciones!$R$1,"")</f>
        <v/>
      </c>
      <c r="B247" t="str">
        <f>PPSS!D258</f>
        <v/>
      </c>
      <c r="C247" t="str">
        <f>IF(PPSS!A258=0,"",PPSS!A258)</f>
        <v/>
      </c>
      <c r="D247" t="str">
        <f>IF(PPSS!AG258=0,"",PPSS!AG258)</f>
        <v/>
      </c>
      <c r="E247" t="str">
        <f>PPSS!B258</f>
        <v/>
      </c>
      <c r="F247" t="str">
        <f>PPSS!AH258</f>
        <v/>
      </c>
      <c r="G247" s="6"/>
      <c r="H247" s="6" t="str">
        <f>IF($C247&lt;&gt;"",PPSS!E258,"")</f>
        <v/>
      </c>
      <c r="I247" s="6" t="str">
        <f>IF($C247&lt;&gt;"",PPSS!F258,"")</f>
        <v/>
      </c>
      <c r="J247" s="6" t="str">
        <f>IF($C247&lt;&gt;"",PPSS!G258,"")</f>
        <v/>
      </c>
      <c r="K247" s="6" t="str">
        <f t="shared" si="9"/>
        <v/>
      </c>
      <c r="L247" s="6"/>
      <c r="M247" s="6" t="str">
        <f>IF($C247&lt;&gt;"",PPSS!H258,"")</f>
        <v/>
      </c>
      <c r="N247" s="6" t="str">
        <f>IF($C247&lt;&gt;"",PPSS!I258,"")</f>
        <v/>
      </c>
      <c r="O247" s="6" t="str">
        <f>IF($C247&lt;&gt;"",PPSS!J258,"")</f>
        <v/>
      </c>
      <c r="P247" s="6" t="str">
        <f t="shared" si="10"/>
        <v/>
      </c>
      <c r="Q247" s="6" t="str">
        <f t="shared" si="11"/>
        <v/>
      </c>
    </row>
    <row r="248" spans="1:17" x14ac:dyDescent="0.25">
      <c r="A248" s="77" t="str">
        <f>IF($C248&lt;&gt;"",Imputaciones!$R$1,"")</f>
        <v/>
      </c>
      <c r="B248" t="str">
        <f>PPSS!D259</f>
        <v/>
      </c>
      <c r="C248" t="str">
        <f>IF(PPSS!A259=0,"",PPSS!A259)</f>
        <v/>
      </c>
      <c r="D248" t="str">
        <f>IF(PPSS!AG259=0,"",PPSS!AG259)</f>
        <v/>
      </c>
      <c r="E248" t="str">
        <f>PPSS!B259</f>
        <v/>
      </c>
      <c r="F248" t="str">
        <f>PPSS!AH259</f>
        <v/>
      </c>
      <c r="G248" s="6"/>
      <c r="H248" s="6" t="str">
        <f>IF($C248&lt;&gt;"",PPSS!E259,"")</f>
        <v/>
      </c>
      <c r="I248" s="6" t="str">
        <f>IF($C248&lt;&gt;"",PPSS!F259,"")</f>
        <v/>
      </c>
      <c r="J248" s="6" t="str">
        <f>IF($C248&lt;&gt;"",PPSS!G259,"")</f>
        <v/>
      </c>
      <c r="K248" s="6" t="str">
        <f t="shared" si="9"/>
        <v/>
      </c>
      <c r="L248" s="6"/>
      <c r="M248" s="6" t="str">
        <f>IF($C248&lt;&gt;"",PPSS!H259,"")</f>
        <v/>
      </c>
      <c r="N248" s="6" t="str">
        <f>IF($C248&lt;&gt;"",PPSS!I259,"")</f>
        <v/>
      </c>
      <c r="O248" s="6" t="str">
        <f>IF($C248&lt;&gt;"",PPSS!J259,"")</f>
        <v/>
      </c>
      <c r="P248" s="6" t="str">
        <f t="shared" si="10"/>
        <v/>
      </c>
      <c r="Q248" s="6" t="str">
        <f t="shared" si="11"/>
        <v/>
      </c>
    </row>
    <row r="249" spans="1:17" x14ac:dyDescent="0.25">
      <c r="A249" s="77" t="str">
        <f>IF($C249&lt;&gt;"",Imputaciones!$R$1,"")</f>
        <v/>
      </c>
      <c r="B249" t="str">
        <f>PPSS!D260</f>
        <v/>
      </c>
      <c r="C249" t="str">
        <f>IF(PPSS!A260=0,"",PPSS!A260)</f>
        <v/>
      </c>
      <c r="D249" t="str">
        <f>IF(PPSS!AG260=0,"",PPSS!AG260)</f>
        <v/>
      </c>
      <c r="E249" t="str">
        <f>PPSS!B260</f>
        <v/>
      </c>
      <c r="F249" t="str">
        <f>PPSS!AH260</f>
        <v/>
      </c>
      <c r="G249" s="6"/>
      <c r="H249" s="6" t="str">
        <f>IF($C249&lt;&gt;"",PPSS!E260,"")</f>
        <v/>
      </c>
      <c r="I249" s="6" t="str">
        <f>IF($C249&lt;&gt;"",PPSS!F260,"")</f>
        <v/>
      </c>
      <c r="J249" s="6" t="str">
        <f>IF($C249&lt;&gt;"",PPSS!G260,"")</f>
        <v/>
      </c>
      <c r="K249" s="6" t="str">
        <f t="shared" si="9"/>
        <v/>
      </c>
      <c r="L249" s="6"/>
      <c r="M249" s="6" t="str">
        <f>IF($C249&lt;&gt;"",PPSS!H260,"")</f>
        <v/>
      </c>
      <c r="N249" s="6" t="str">
        <f>IF($C249&lt;&gt;"",PPSS!I260,"")</f>
        <v/>
      </c>
      <c r="O249" s="6" t="str">
        <f>IF($C249&lt;&gt;"",PPSS!J260,"")</f>
        <v/>
      </c>
      <c r="P249" s="6" t="str">
        <f t="shared" si="10"/>
        <v/>
      </c>
      <c r="Q249" s="6" t="str">
        <f t="shared" si="11"/>
        <v/>
      </c>
    </row>
    <row r="250" spans="1:17" x14ac:dyDescent="0.25">
      <c r="A250" s="77" t="str">
        <f>IF($C250&lt;&gt;"",Imputaciones!$R$1,"")</f>
        <v/>
      </c>
      <c r="B250" t="str">
        <f>PPSS!D261</f>
        <v/>
      </c>
      <c r="C250" t="str">
        <f>IF(PPSS!A261=0,"",PPSS!A261)</f>
        <v/>
      </c>
      <c r="D250" t="str">
        <f>IF(PPSS!AG261=0,"",PPSS!AG261)</f>
        <v/>
      </c>
      <c r="E250" t="str">
        <f>PPSS!B261</f>
        <v/>
      </c>
      <c r="F250" t="str">
        <f>PPSS!AH261</f>
        <v/>
      </c>
      <c r="G250" s="6"/>
      <c r="H250" s="6" t="str">
        <f>IF($C250&lt;&gt;"",PPSS!E261,"")</f>
        <v/>
      </c>
      <c r="I250" s="6" t="str">
        <f>IF($C250&lt;&gt;"",PPSS!F261,"")</f>
        <v/>
      </c>
      <c r="J250" s="6" t="str">
        <f>IF($C250&lt;&gt;"",PPSS!G261,"")</f>
        <v/>
      </c>
      <c r="K250" s="6" t="str">
        <f t="shared" si="9"/>
        <v/>
      </c>
      <c r="L250" s="6"/>
      <c r="M250" s="6" t="str">
        <f>IF($C250&lt;&gt;"",PPSS!H261,"")</f>
        <v/>
      </c>
      <c r="N250" s="6" t="str">
        <f>IF($C250&lt;&gt;"",PPSS!I261,"")</f>
        <v/>
      </c>
      <c r="O250" s="6" t="str">
        <f>IF($C250&lt;&gt;"",PPSS!J261,"")</f>
        <v/>
      </c>
      <c r="P250" s="6" t="str">
        <f t="shared" si="10"/>
        <v/>
      </c>
      <c r="Q250" s="6" t="str">
        <f t="shared" si="11"/>
        <v/>
      </c>
    </row>
    <row r="251" spans="1:17" x14ac:dyDescent="0.25">
      <c r="A251" s="77" t="str">
        <f>IF($C251&lt;&gt;"",Imputaciones!$R$1,"")</f>
        <v/>
      </c>
      <c r="B251" t="str">
        <f>PPSS!D262</f>
        <v/>
      </c>
      <c r="C251" t="str">
        <f>IF(PPSS!A262=0,"",PPSS!A262)</f>
        <v/>
      </c>
      <c r="D251" t="str">
        <f>IF(PPSS!AG262=0,"",PPSS!AG262)</f>
        <v/>
      </c>
      <c r="E251" t="str">
        <f>PPSS!B262</f>
        <v/>
      </c>
      <c r="F251" t="str">
        <f>PPSS!AH262</f>
        <v/>
      </c>
      <c r="G251" s="6"/>
      <c r="H251" s="6" t="str">
        <f>IF($C251&lt;&gt;"",PPSS!E262,"")</f>
        <v/>
      </c>
      <c r="I251" s="6" t="str">
        <f>IF($C251&lt;&gt;"",PPSS!F262,"")</f>
        <v/>
      </c>
      <c r="J251" s="6" t="str">
        <f>IF($C251&lt;&gt;"",PPSS!G262,"")</f>
        <v/>
      </c>
      <c r="K251" s="6" t="str">
        <f t="shared" si="9"/>
        <v/>
      </c>
      <c r="L251" s="6"/>
      <c r="M251" s="6" t="str">
        <f>IF($C251&lt;&gt;"",PPSS!H262,"")</f>
        <v/>
      </c>
      <c r="N251" s="6" t="str">
        <f>IF($C251&lt;&gt;"",PPSS!I262,"")</f>
        <v/>
      </c>
      <c r="O251" s="6" t="str">
        <f>IF($C251&lt;&gt;"",PPSS!J262,"")</f>
        <v/>
      </c>
      <c r="P251" s="6" t="str">
        <f t="shared" si="10"/>
        <v/>
      </c>
      <c r="Q251" s="6" t="str">
        <f t="shared" si="11"/>
        <v/>
      </c>
    </row>
    <row r="252" spans="1:17" x14ac:dyDescent="0.25">
      <c r="A252" s="77" t="str">
        <f>IF($C252&lt;&gt;"",Imputaciones!$R$1,"")</f>
        <v/>
      </c>
      <c r="B252" t="str">
        <f>PPSS!D263</f>
        <v/>
      </c>
      <c r="C252" t="str">
        <f>IF(PPSS!A263=0,"",PPSS!A263)</f>
        <v/>
      </c>
      <c r="D252" t="str">
        <f>IF(PPSS!AG263=0,"",PPSS!AG263)</f>
        <v/>
      </c>
      <c r="E252" t="str">
        <f>PPSS!B263</f>
        <v/>
      </c>
      <c r="F252" t="str">
        <f>PPSS!AH263</f>
        <v/>
      </c>
      <c r="G252" s="6"/>
      <c r="H252" s="6" t="str">
        <f>IF($C252&lt;&gt;"",PPSS!E263,"")</f>
        <v/>
      </c>
      <c r="I252" s="6" t="str">
        <f>IF($C252&lt;&gt;"",PPSS!F263,"")</f>
        <v/>
      </c>
      <c r="J252" s="6" t="str">
        <f>IF($C252&lt;&gt;"",PPSS!G263,"")</f>
        <v/>
      </c>
      <c r="K252" s="6" t="str">
        <f t="shared" si="9"/>
        <v/>
      </c>
      <c r="L252" s="6"/>
      <c r="M252" s="6" t="str">
        <f>IF($C252&lt;&gt;"",PPSS!H263,"")</f>
        <v/>
      </c>
      <c r="N252" s="6" t="str">
        <f>IF($C252&lt;&gt;"",PPSS!I263,"")</f>
        <v/>
      </c>
      <c r="O252" s="6" t="str">
        <f>IF($C252&lt;&gt;"",PPSS!J263,"")</f>
        <v/>
      </c>
      <c r="P252" s="6" t="str">
        <f t="shared" si="10"/>
        <v/>
      </c>
      <c r="Q252" s="6" t="str">
        <f t="shared" si="11"/>
        <v/>
      </c>
    </row>
    <row r="253" spans="1:17" x14ac:dyDescent="0.25">
      <c r="A253" s="77" t="str">
        <f>IF($C253&lt;&gt;"",Imputaciones!$R$1,"")</f>
        <v/>
      </c>
      <c r="B253" t="str">
        <f>PPSS!D264</f>
        <v/>
      </c>
      <c r="C253" t="str">
        <f>IF(PPSS!A264=0,"",PPSS!A264)</f>
        <v/>
      </c>
      <c r="D253" t="str">
        <f>IF(PPSS!AG264=0,"",PPSS!AG264)</f>
        <v/>
      </c>
      <c r="E253" t="str">
        <f>PPSS!B264</f>
        <v/>
      </c>
      <c r="F253" t="str">
        <f>PPSS!AH264</f>
        <v/>
      </c>
      <c r="G253" s="6"/>
      <c r="H253" s="6" t="str">
        <f>IF($C253&lt;&gt;"",PPSS!E264,"")</f>
        <v/>
      </c>
      <c r="I253" s="6" t="str">
        <f>IF($C253&lt;&gt;"",PPSS!F264,"")</f>
        <v/>
      </c>
      <c r="J253" s="6" t="str">
        <f>IF($C253&lt;&gt;"",PPSS!G264,"")</f>
        <v/>
      </c>
      <c r="K253" s="6" t="str">
        <f t="shared" si="9"/>
        <v/>
      </c>
      <c r="L253" s="6"/>
      <c r="M253" s="6" t="str">
        <f>IF($C253&lt;&gt;"",PPSS!H264,"")</f>
        <v/>
      </c>
      <c r="N253" s="6" t="str">
        <f>IF($C253&lt;&gt;"",PPSS!I264,"")</f>
        <v/>
      </c>
      <c r="O253" s="6" t="str">
        <f>IF($C253&lt;&gt;"",PPSS!J264,"")</f>
        <v/>
      </c>
      <c r="P253" s="6" t="str">
        <f t="shared" si="10"/>
        <v/>
      </c>
      <c r="Q253" s="6" t="str">
        <f t="shared" si="11"/>
        <v/>
      </c>
    </row>
    <row r="254" spans="1:17" x14ac:dyDescent="0.25">
      <c r="A254" s="77" t="str">
        <f>IF($C254&lt;&gt;"",Imputaciones!$R$1,"")</f>
        <v/>
      </c>
      <c r="B254" t="str">
        <f>PPSS!D265</f>
        <v/>
      </c>
      <c r="C254" t="str">
        <f>IF(PPSS!A265=0,"",PPSS!A265)</f>
        <v/>
      </c>
      <c r="D254" t="str">
        <f>IF(PPSS!AG265=0,"",PPSS!AG265)</f>
        <v/>
      </c>
      <c r="E254" t="str">
        <f>PPSS!B265</f>
        <v/>
      </c>
      <c r="F254" t="str">
        <f>PPSS!AH265</f>
        <v/>
      </c>
      <c r="G254" s="6"/>
      <c r="H254" s="6" t="str">
        <f>IF($C254&lt;&gt;"",PPSS!E265,"")</f>
        <v/>
      </c>
      <c r="I254" s="6" t="str">
        <f>IF($C254&lt;&gt;"",PPSS!F265,"")</f>
        <v/>
      </c>
      <c r="J254" s="6" t="str">
        <f>IF($C254&lt;&gt;"",PPSS!G265,"")</f>
        <v/>
      </c>
      <c r="K254" s="6" t="str">
        <f t="shared" si="9"/>
        <v/>
      </c>
      <c r="L254" s="6"/>
      <c r="M254" s="6" t="str">
        <f>IF($C254&lt;&gt;"",PPSS!H265,"")</f>
        <v/>
      </c>
      <c r="N254" s="6" t="str">
        <f>IF($C254&lt;&gt;"",PPSS!I265,"")</f>
        <v/>
      </c>
      <c r="O254" s="6" t="str">
        <f>IF($C254&lt;&gt;"",PPSS!J265,"")</f>
        <v/>
      </c>
      <c r="P254" s="6" t="str">
        <f t="shared" si="10"/>
        <v/>
      </c>
      <c r="Q254" s="6" t="str">
        <f t="shared" si="11"/>
        <v/>
      </c>
    </row>
    <row r="255" spans="1:17" x14ac:dyDescent="0.25">
      <c r="A255" s="77" t="str">
        <f>IF($C255&lt;&gt;"",Imputaciones!$R$1,"")</f>
        <v/>
      </c>
      <c r="B255" t="str">
        <f>PPSS!D266</f>
        <v/>
      </c>
      <c r="C255" t="str">
        <f>IF(PPSS!A266=0,"",PPSS!A266)</f>
        <v/>
      </c>
      <c r="D255" t="str">
        <f>IF(PPSS!AG266=0,"",PPSS!AG266)</f>
        <v/>
      </c>
      <c r="E255" t="str">
        <f>PPSS!B266</f>
        <v/>
      </c>
      <c r="F255" t="str">
        <f>PPSS!AH266</f>
        <v/>
      </c>
      <c r="G255" s="6"/>
      <c r="H255" s="6" t="str">
        <f>IF($C255&lt;&gt;"",PPSS!E266,"")</f>
        <v/>
      </c>
      <c r="I255" s="6" t="str">
        <f>IF($C255&lt;&gt;"",PPSS!F266,"")</f>
        <v/>
      </c>
      <c r="J255" s="6" t="str">
        <f>IF($C255&lt;&gt;"",PPSS!G266,"")</f>
        <v/>
      </c>
      <c r="K255" s="6" t="str">
        <f t="shared" si="9"/>
        <v/>
      </c>
      <c r="L255" s="6"/>
      <c r="M255" s="6" t="str">
        <f>IF($C255&lt;&gt;"",PPSS!H266,"")</f>
        <v/>
      </c>
      <c r="N255" s="6" t="str">
        <f>IF($C255&lt;&gt;"",PPSS!I266,"")</f>
        <v/>
      </c>
      <c r="O255" s="6" t="str">
        <f>IF($C255&lt;&gt;"",PPSS!J266,"")</f>
        <v/>
      </c>
      <c r="P255" s="6" t="str">
        <f t="shared" si="10"/>
        <v/>
      </c>
      <c r="Q255" s="6" t="str">
        <f t="shared" si="11"/>
        <v/>
      </c>
    </row>
    <row r="256" spans="1:17" x14ac:dyDescent="0.25">
      <c r="A256" s="77" t="str">
        <f>IF($C256&lt;&gt;"",Imputaciones!$R$1,"")</f>
        <v/>
      </c>
      <c r="B256" t="str">
        <f>PPSS!D267</f>
        <v/>
      </c>
      <c r="C256" t="str">
        <f>IF(PPSS!A267=0,"",PPSS!A267)</f>
        <v/>
      </c>
      <c r="D256" t="str">
        <f>IF(PPSS!AG267=0,"",PPSS!AG267)</f>
        <v/>
      </c>
      <c r="E256" t="str">
        <f>PPSS!B267</f>
        <v/>
      </c>
      <c r="F256" t="str">
        <f>PPSS!AH267</f>
        <v/>
      </c>
      <c r="G256" s="6"/>
      <c r="H256" s="6" t="str">
        <f>IF($C256&lt;&gt;"",PPSS!E267,"")</f>
        <v/>
      </c>
      <c r="I256" s="6" t="str">
        <f>IF($C256&lt;&gt;"",PPSS!F267,"")</f>
        <v/>
      </c>
      <c r="J256" s="6" t="str">
        <f>IF($C256&lt;&gt;"",PPSS!G267,"")</f>
        <v/>
      </c>
      <c r="K256" s="6" t="str">
        <f t="shared" si="9"/>
        <v/>
      </c>
      <c r="L256" s="6"/>
      <c r="M256" s="6" t="str">
        <f>IF($C256&lt;&gt;"",PPSS!H267,"")</f>
        <v/>
      </c>
      <c r="N256" s="6" t="str">
        <f>IF($C256&lt;&gt;"",PPSS!I267,"")</f>
        <v/>
      </c>
      <c r="O256" s="6" t="str">
        <f>IF($C256&lt;&gt;"",PPSS!J267,"")</f>
        <v/>
      </c>
      <c r="P256" s="6" t="str">
        <f t="shared" si="10"/>
        <v/>
      </c>
      <c r="Q256" s="6" t="str">
        <f t="shared" si="11"/>
        <v/>
      </c>
    </row>
    <row r="257" spans="1:17" x14ac:dyDescent="0.25">
      <c r="A257" s="77" t="str">
        <f>IF($C257&lt;&gt;"",Imputaciones!$R$1,"")</f>
        <v/>
      </c>
      <c r="B257" t="str">
        <f>PPSS!D268</f>
        <v/>
      </c>
      <c r="C257" t="str">
        <f>IF(PPSS!A268=0,"",PPSS!A268)</f>
        <v/>
      </c>
      <c r="D257" t="str">
        <f>IF(PPSS!AG268=0,"",PPSS!AG268)</f>
        <v/>
      </c>
      <c r="E257" t="str">
        <f>PPSS!B268</f>
        <v/>
      </c>
      <c r="F257" t="str">
        <f>PPSS!AH268</f>
        <v/>
      </c>
      <c r="G257" s="6"/>
      <c r="H257" s="6" t="str">
        <f>IF($C257&lt;&gt;"",PPSS!E268,"")</f>
        <v/>
      </c>
      <c r="I257" s="6" t="str">
        <f>IF($C257&lt;&gt;"",PPSS!F268,"")</f>
        <v/>
      </c>
      <c r="J257" s="6" t="str">
        <f>IF($C257&lt;&gt;"",PPSS!G268,"")</f>
        <v/>
      </c>
      <c r="K257" s="6" t="str">
        <f t="shared" si="9"/>
        <v/>
      </c>
      <c r="L257" s="6"/>
      <c r="M257" s="6" t="str">
        <f>IF($C257&lt;&gt;"",PPSS!H268,"")</f>
        <v/>
      </c>
      <c r="N257" s="6" t="str">
        <f>IF($C257&lt;&gt;"",PPSS!I268,"")</f>
        <v/>
      </c>
      <c r="O257" s="6" t="str">
        <f>IF($C257&lt;&gt;"",PPSS!J268,"")</f>
        <v/>
      </c>
      <c r="P257" s="6" t="str">
        <f t="shared" si="10"/>
        <v/>
      </c>
      <c r="Q257" s="6" t="str">
        <f t="shared" si="11"/>
        <v/>
      </c>
    </row>
    <row r="258" spans="1:17" x14ac:dyDescent="0.25">
      <c r="A258" s="77" t="str">
        <f>IF($C258&lt;&gt;"",Imputaciones!$R$1,"")</f>
        <v/>
      </c>
      <c r="B258" t="str">
        <f>PPSS!D269</f>
        <v/>
      </c>
      <c r="C258" t="str">
        <f>IF(PPSS!A269=0,"",PPSS!A269)</f>
        <v/>
      </c>
      <c r="D258" t="str">
        <f>IF(PPSS!AG269=0,"",PPSS!AG269)</f>
        <v/>
      </c>
      <c r="E258" t="str">
        <f>PPSS!B269</f>
        <v/>
      </c>
      <c r="F258" t="str">
        <f>PPSS!AH269</f>
        <v/>
      </c>
      <c r="G258" s="6"/>
      <c r="H258" s="6" t="str">
        <f>IF($C258&lt;&gt;"",PPSS!E269,"")</f>
        <v/>
      </c>
      <c r="I258" s="6" t="str">
        <f>IF($C258&lt;&gt;"",PPSS!F269,"")</f>
        <v/>
      </c>
      <c r="J258" s="6" t="str">
        <f>IF($C258&lt;&gt;"",PPSS!G269,"")</f>
        <v/>
      </c>
      <c r="K258" s="6" t="str">
        <f t="shared" si="9"/>
        <v/>
      </c>
      <c r="L258" s="6"/>
      <c r="M258" s="6" t="str">
        <f>IF($C258&lt;&gt;"",PPSS!H269,"")</f>
        <v/>
      </c>
      <c r="N258" s="6" t="str">
        <f>IF($C258&lt;&gt;"",PPSS!I269,"")</f>
        <v/>
      </c>
      <c r="O258" s="6" t="str">
        <f>IF($C258&lt;&gt;"",PPSS!J269,"")</f>
        <v/>
      </c>
      <c r="P258" s="6" t="str">
        <f t="shared" si="10"/>
        <v/>
      </c>
      <c r="Q258" s="6" t="str">
        <f t="shared" si="11"/>
        <v/>
      </c>
    </row>
    <row r="259" spans="1:17" x14ac:dyDescent="0.25">
      <c r="A259" s="77" t="str">
        <f>IF($C259&lt;&gt;"",Imputaciones!$R$1,"")</f>
        <v/>
      </c>
      <c r="B259" t="str">
        <f>PPSS!D270</f>
        <v/>
      </c>
      <c r="C259" t="str">
        <f>IF(PPSS!A270=0,"",PPSS!A270)</f>
        <v/>
      </c>
      <c r="D259" t="str">
        <f>IF(PPSS!AG270=0,"",PPSS!AG270)</f>
        <v/>
      </c>
      <c r="E259" t="str">
        <f>PPSS!B270</f>
        <v/>
      </c>
      <c r="F259" t="str">
        <f>PPSS!AH270</f>
        <v/>
      </c>
      <c r="G259" s="6"/>
      <c r="H259" s="6" t="str">
        <f>IF($C259&lt;&gt;"",PPSS!E270,"")</f>
        <v/>
      </c>
      <c r="I259" s="6" t="str">
        <f>IF($C259&lt;&gt;"",PPSS!F270,"")</f>
        <v/>
      </c>
      <c r="J259" s="6" t="str">
        <f>IF($C259&lt;&gt;"",PPSS!G270,"")</f>
        <v/>
      </c>
      <c r="K259" s="6" t="str">
        <f t="shared" si="9"/>
        <v/>
      </c>
      <c r="L259" s="6"/>
      <c r="M259" s="6" t="str">
        <f>IF($C259&lt;&gt;"",PPSS!H270,"")</f>
        <v/>
      </c>
      <c r="N259" s="6" t="str">
        <f>IF($C259&lt;&gt;"",PPSS!I270,"")</f>
        <v/>
      </c>
      <c r="O259" s="6" t="str">
        <f>IF($C259&lt;&gt;"",PPSS!J270,"")</f>
        <v/>
      </c>
      <c r="P259" s="6" t="str">
        <f t="shared" si="10"/>
        <v/>
      </c>
      <c r="Q259" s="6" t="str">
        <f t="shared" si="11"/>
        <v/>
      </c>
    </row>
    <row r="260" spans="1:17" x14ac:dyDescent="0.25">
      <c r="A260" s="77" t="str">
        <f>IF($C260&lt;&gt;"",Imputaciones!$R$1,"")</f>
        <v/>
      </c>
      <c r="B260" t="str">
        <f>PPSS!D271</f>
        <v/>
      </c>
      <c r="C260" t="str">
        <f>IF(PPSS!A271=0,"",PPSS!A271)</f>
        <v/>
      </c>
      <c r="D260" t="str">
        <f>IF(PPSS!AG271=0,"",PPSS!AG271)</f>
        <v/>
      </c>
      <c r="E260" t="str">
        <f>PPSS!B271</f>
        <v/>
      </c>
      <c r="F260" t="str">
        <f>PPSS!AH271</f>
        <v/>
      </c>
      <c r="G260" s="6"/>
      <c r="H260" s="6" t="str">
        <f>IF($C260&lt;&gt;"",PPSS!E271,"")</f>
        <v/>
      </c>
      <c r="I260" s="6" t="str">
        <f>IF($C260&lt;&gt;"",PPSS!F271,"")</f>
        <v/>
      </c>
      <c r="J260" s="6" t="str">
        <f>IF($C260&lt;&gt;"",PPSS!G271,"")</f>
        <v/>
      </c>
      <c r="K260" s="6" t="str">
        <f t="shared" si="9"/>
        <v/>
      </c>
      <c r="L260" s="6"/>
      <c r="M260" s="6" t="str">
        <f>IF($C260&lt;&gt;"",PPSS!H271,"")</f>
        <v/>
      </c>
      <c r="N260" s="6" t="str">
        <f>IF($C260&lt;&gt;"",PPSS!I271,"")</f>
        <v/>
      </c>
      <c r="O260" s="6" t="str">
        <f>IF($C260&lt;&gt;"",PPSS!J271,"")</f>
        <v/>
      </c>
      <c r="P260" s="6" t="str">
        <f t="shared" si="10"/>
        <v/>
      </c>
      <c r="Q260" s="6" t="str">
        <f t="shared" si="11"/>
        <v/>
      </c>
    </row>
    <row r="261" spans="1:17" x14ac:dyDescent="0.25">
      <c r="A261" s="77" t="str">
        <f>IF($C261&lt;&gt;"",Imputaciones!$R$1,"")</f>
        <v/>
      </c>
      <c r="B261" t="str">
        <f>PPSS!D272</f>
        <v/>
      </c>
      <c r="C261" t="str">
        <f>IF(PPSS!A272=0,"",PPSS!A272)</f>
        <v/>
      </c>
      <c r="D261" t="str">
        <f>IF(PPSS!AG272=0,"",PPSS!AG272)</f>
        <v/>
      </c>
      <c r="E261" t="str">
        <f>PPSS!B272</f>
        <v/>
      </c>
      <c r="F261" t="str">
        <f>PPSS!AH272</f>
        <v/>
      </c>
      <c r="G261" s="6"/>
      <c r="H261" s="6" t="str">
        <f>IF($C261&lt;&gt;"",PPSS!E272,"")</f>
        <v/>
      </c>
      <c r="I261" s="6" t="str">
        <f>IF($C261&lt;&gt;"",PPSS!F272,"")</f>
        <v/>
      </c>
      <c r="J261" s="6" t="str">
        <f>IF($C261&lt;&gt;"",PPSS!G272,"")</f>
        <v/>
      </c>
      <c r="K261" s="6" t="str">
        <f t="shared" ref="K261:K324" si="12">IF($C261&lt;&gt;"",SUM(G261:J261),"")</f>
        <v/>
      </c>
      <c r="L261" s="6"/>
      <c r="M261" s="6" t="str">
        <f>IF($C261&lt;&gt;"",PPSS!H272,"")</f>
        <v/>
      </c>
      <c r="N261" s="6" t="str">
        <f>IF($C261&lt;&gt;"",PPSS!I272,"")</f>
        <v/>
      </c>
      <c r="O261" s="6" t="str">
        <f>IF($C261&lt;&gt;"",PPSS!J272,"")</f>
        <v/>
      </c>
      <c r="P261" s="6" t="str">
        <f t="shared" ref="P261:P324" si="13">IF($C261&lt;&gt;"",SUM(M261:O261),"")</f>
        <v/>
      </c>
      <c r="Q261" s="6" t="str">
        <f t="shared" ref="Q261:Q324" si="14">IF($C261&lt;&gt;"",P261+K261,"")</f>
        <v/>
      </c>
    </row>
    <row r="262" spans="1:17" x14ac:dyDescent="0.25">
      <c r="A262" s="77" t="str">
        <f>IF($C262&lt;&gt;"",Imputaciones!$R$1,"")</f>
        <v/>
      </c>
      <c r="B262" t="str">
        <f>PPSS!D273</f>
        <v/>
      </c>
      <c r="C262" t="str">
        <f>IF(PPSS!A273=0,"",PPSS!A273)</f>
        <v/>
      </c>
      <c r="D262" t="str">
        <f>IF(PPSS!AG273=0,"",PPSS!AG273)</f>
        <v/>
      </c>
      <c r="E262" t="str">
        <f>PPSS!B273</f>
        <v/>
      </c>
      <c r="F262" t="str">
        <f>PPSS!AH273</f>
        <v/>
      </c>
      <c r="G262" s="6"/>
      <c r="H262" s="6" t="str">
        <f>IF($C262&lt;&gt;"",PPSS!E273,"")</f>
        <v/>
      </c>
      <c r="I262" s="6" t="str">
        <f>IF($C262&lt;&gt;"",PPSS!F273,"")</f>
        <v/>
      </c>
      <c r="J262" s="6" t="str">
        <f>IF($C262&lt;&gt;"",PPSS!G273,"")</f>
        <v/>
      </c>
      <c r="K262" s="6" t="str">
        <f t="shared" si="12"/>
        <v/>
      </c>
      <c r="L262" s="6"/>
      <c r="M262" s="6" t="str">
        <f>IF($C262&lt;&gt;"",PPSS!H273,"")</f>
        <v/>
      </c>
      <c r="N262" s="6" t="str">
        <f>IF($C262&lt;&gt;"",PPSS!I273,"")</f>
        <v/>
      </c>
      <c r="O262" s="6" t="str">
        <f>IF($C262&lt;&gt;"",PPSS!J273,"")</f>
        <v/>
      </c>
      <c r="P262" s="6" t="str">
        <f t="shared" si="13"/>
        <v/>
      </c>
      <c r="Q262" s="6" t="str">
        <f t="shared" si="14"/>
        <v/>
      </c>
    </row>
    <row r="263" spans="1:17" x14ac:dyDescent="0.25">
      <c r="A263" s="77" t="str">
        <f>IF($C263&lt;&gt;"",Imputaciones!$R$1,"")</f>
        <v/>
      </c>
      <c r="B263" t="str">
        <f>PPSS!D274</f>
        <v/>
      </c>
      <c r="C263" t="str">
        <f>IF(PPSS!A274=0,"",PPSS!A274)</f>
        <v/>
      </c>
      <c r="D263" t="str">
        <f>IF(PPSS!AG274=0,"",PPSS!AG274)</f>
        <v/>
      </c>
      <c r="E263" t="str">
        <f>PPSS!B274</f>
        <v/>
      </c>
      <c r="F263" t="str">
        <f>PPSS!AH274</f>
        <v/>
      </c>
      <c r="G263" s="6"/>
      <c r="H263" s="6" t="str">
        <f>IF($C263&lt;&gt;"",PPSS!E274,"")</f>
        <v/>
      </c>
      <c r="I263" s="6" t="str">
        <f>IF($C263&lt;&gt;"",PPSS!F274,"")</f>
        <v/>
      </c>
      <c r="J263" s="6" t="str">
        <f>IF($C263&lt;&gt;"",PPSS!G274,"")</f>
        <v/>
      </c>
      <c r="K263" s="6" t="str">
        <f t="shared" si="12"/>
        <v/>
      </c>
      <c r="L263" s="6"/>
      <c r="M263" s="6" t="str">
        <f>IF($C263&lt;&gt;"",PPSS!H274,"")</f>
        <v/>
      </c>
      <c r="N263" s="6" t="str">
        <f>IF($C263&lt;&gt;"",PPSS!I274,"")</f>
        <v/>
      </c>
      <c r="O263" s="6" t="str">
        <f>IF($C263&lt;&gt;"",PPSS!J274,"")</f>
        <v/>
      </c>
      <c r="P263" s="6" t="str">
        <f t="shared" si="13"/>
        <v/>
      </c>
      <c r="Q263" s="6" t="str">
        <f t="shared" si="14"/>
        <v/>
      </c>
    </row>
    <row r="264" spans="1:17" x14ac:dyDescent="0.25">
      <c r="A264" s="77" t="str">
        <f>IF($C264&lt;&gt;"",Imputaciones!$R$1,"")</f>
        <v/>
      </c>
      <c r="B264" t="str">
        <f>PPSS!D275</f>
        <v/>
      </c>
      <c r="C264" t="str">
        <f>IF(PPSS!A275=0,"",PPSS!A275)</f>
        <v/>
      </c>
      <c r="D264" t="str">
        <f>IF(PPSS!AG275=0,"",PPSS!AG275)</f>
        <v/>
      </c>
      <c r="E264" t="str">
        <f>PPSS!B275</f>
        <v/>
      </c>
      <c r="F264" t="str">
        <f>PPSS!AH275</f>
        <v/>
      </c>
      <c r="G264" s="6"/>
      <c r="H264" s="6" t="str">
        <f>IF($C264&lt;&gt;"",PPSS!E275,"")</f>
        <v/>
      </c>
      <c r="I264" s="6" t="str">
        <f>IF($C264&lt;&gt;"",PPSS!F275,"")</f>
        <v/>
      </c>
      <c r="J264" s="6" t="str">
        <f>IF($C264&lt;&gt;"",PPSS!G275,"")</f>
        <v/>
      </c>
      <c r="K264" s="6" t="str">
        <f t="shared" si="12"/>
        <v/>
      </c>
      <c r="L264" s="6"/>
      <c r="M264" s="6" t="str">
        <f>IF($C264&lt;&gt;"",PPSS!H275,"")</f>
        <v/>
      </c>
      <c r="N264" s="6" t="str">
        <f>IF($C264&lt;&gt;"",PPSS!I275,"")</f>
        <v/>
      </c>
      <c r="O264" s="6" t="str">
        <f>IF($C264&lt;&gt;"",PPSS!J275,"")</f>
        <v/>
      </c>
      <c r="P264" s="6" t="str">
        <f t="shared" si="13"/>
        <v/>
      </c>
      <c r="Q264" s="6" t="str">
        <f t="shared" si="14"/>
        <v/>
      </c>
    </row>
    <row r="265" spans="1:17" x14ac:dyDescent="0.25">
      <c r="A265" s="77" t="str">
        <f>IF($C265&lt;&gt;"",Imputaciones!$R$1,"")</f>
        <v/>
      </c>
      <c r="B265" t="str">
        <f>PPSS!D276</f>
        <v/>
      </c>
      <c r="C265" t="str">
        <f>IF(PPSS!A276=0,"",PPSS!A276)</f>
        <v/>
      </c>
      <c r="D265" t="str">
        <f>IF(PPSS!AG276=0,"",PPSS!AG276)</f>
        <v/>
      </c>
      <c r="E265" t="str">
        <f>PPSS!B276</f>
        <v/>
      </c>
      <c r="F265" t="str">
        <f>PPSS!AH276</f>
        <v/>
      </c>
      <c r="G265" s="6"/>
      <c r="H265" s="6" t="str">
        <f>IF($C265&lt;&gt;"",PPSS!E276,"")</f>
        <v/>
      </c>
      <c r="I265" s="6" t="str">
        <f>IF($C265&lt;&gt;"",PPSS!F276,"")</f>
        <v/>
      </c>
      <c r="J265" s="6" t="str">
        <f>IF($C265&lt;&gt;"",PPSS!G276,"")</f>
        <v/>
      </c>
      <c r="K265" s="6" t="str">
        <f t="shared" si="12"/>
        <v/>
      </c>
      <c r="L265" s="6"/>
      <c r="M265" s="6" t="str">
        <f>IF($C265&lt;&gt;"",PPSS!H276,"")</f>
        <v/>
      </c>
      <c r="N265" s="6" t="str">
        <f>IF($C265&lt;&gt;"",PPSS!I276,"")</f>
        <v/>
      </c>
      <c r="O265" s="6" t="str">
        <f>IF($C265&lt;&gt;"",PPSS!J276,"")</f>
        <v/>
      </c>
      <c r="P265" s="6" t="str">
        <f t="shared" si="13"/>
        <v/>
      </c>
      <c r="Q265" s="6" t="str">
        <f t="shared" si="14"/>
        <v/>
      </c>
    </row>
    <row r="266" spans="1:17" x14ac:dyDescent="0.25">
      <c r="A266" s="77" t="str">
        <f>IF($C266&lt;&gt;"",Imputaciones!$R$1,"")</f>
        <v/>
      </c>
      <c r="B266" t="str">
        <f>PPSS!D277</f>
        <v/>
      </c>
      <c r="C266" t="str">
        <f>IF(PPSS!A277=0,"",PPSS!A277)</f>
        <v/>
      </c>
      <c r="D266" t="str">
        <f>IF(PPSS!AG277=0,"",PPSS!AG277)</f>
        <v/>
      </c>
      <c r="E266" t="str">
        <f>PPSS!B277</f>
        <v/>
      </c>
      <c r="F266" t="str">
        <f>PPSS!AH277</f>
        <v/>
      </c>
      <c r="G266" s="6"/>
      <c r="H266" s="6" t="str">
        <f>IF($C266&lt;&gt;"",PPSS!E277,"")</f>
        <v/>
      </c>
      <c r="I266" s="6" t="str">
        <f>IF($C266&lt;&gt;"",PPSS!F277,"")</f>
        <v/>
      </c>
      <c r="J266" s="6" t="str">
        <f>IF($C266&lt;&gt;"",PPSS!G277,"")</f>
        <v/>
      </c>
      <c r="K266" s="6" t="str">
        <f t="shared" si="12"/>
        <v/>
      </c>
      <c r="L266" s="6"/>
      <c r="M266" s="6" t="str">
        <f>IF($C266&lt;&gt;"",PPSS!H277,"")</f>
        <v/>
      </c>
      <c r="N266" s="6" t="str">
        <f>IF($C266&lt;&gt;"",PPSS!I277,"")</f>
        <v/>
      </c>
      <c r="O266" s="6" t="str">
        <f>IF($C266&lt;&gt;"",PPSS!J277,"")</f>
        <v/>
      </c>
      <c r="P266" s="6" t="str">
        <f t="shared" si="13"/>
        <v/>
      </c>
      <c r="Q266" s="6" t="str">
        <f t="shared" si="14"/>
        <v/>
      </c>
    </row>
    <row r="267" spans="1:17" x14ac:dyDescent="0.25">
      <c r="A267" s="77" t="str">
        <f>IF($C267&lt;&gt;"",Imputaciones!$R$1,"")</f>
        <v/>
      </c>
      <c r="B267" t="str">
        <f>PPSS!D278</f>
        <v/>
      </c>
      <c r="C267" t="str">
        <f>IF(PPSS!A278=0,"",PPSS!A278)</f>
        <v/>
      </c>
      <c r="D267" t="str">
        <f>IF(PPSS!AG278=0,"",PPSS!AG278)</f>
        <v/>
      </c>
      <c r="E267" t="str">
        <f>PPSS!B278</f>
        <v/>
      </c>
      <c r="F267" t="str">
        <f>PPSS!AH278</f>
        <v/>
      </c>
      <c r="G267" s="6"/>
      <c r="H267" s="6" t="str">
        <f>IF($C267&lt;&gt;"",PPSS!E278,"")</f>
        <v/>
      </c>
      <c r="I267" s="6" t="str">
        <f>IF($C267&lt;&gt;"",PPSS!F278,"")</f>
        <v/>
      </c>
      <c r="J267" s="6" t="str">
        <f>IF($C267&lt;&gt;"",PPSS!G278,"")</f>
        <v/>
      </c>
      <c r="K267" s="6" t="str">
        <f t="shared" si="12"/>
        <v/>
      </c>
      <c r="L267" s="6"/>
      <c r="M267" s="6" t="str">
        <f>IF($C267&lt;&gt;"",PPSS!H278,"")</f>
        <v/>
      </c>
      <c r="N267" s="6" t="str">
        <f>IF($C267&lt;&gt;"",PPSS!I278,"")</f>
        <v/>
      </c>
      <c r="O267" s="6" t="str">
        <f>IF($C267&lt;&gt;"",PPSS!J278,"")</f>
        <v/>
      </c>
      <c r="P267" s="6" t="str">
        <f t="shared" si="13"/>
        <v/>
      </c>
      <c r="Q267" s="6" t="str">
        <f t="shared" si="14"/>
        <v/>
      </c>
    </row>
    <row r="268" spans="1:17" x14ac:dyDescent="0.25">
      <c r="A268" s="77" t="str">
        <f>IF($C268&lt;&gt;"",Imputaciones!$R$1,"")</f>
        <v/>
      </c>
      <c r="B268" t="str">
        <f>PPSS!D279</f>
        <v/>
      </c>
      <c r="C268" t="str">
        <f>IF(PPSS!A279=0,"",PPSS!A279)</f>
        <v/>
      </c>
      <c r="D268" t="str">
        <f>IF(PPSS!AG279=0,"",PPSS!AG279)</f>
        <v/>
      </c>
      <c r="E268" t="str">
        <f>PPSS!B279</f>
        <v/>
      </c>
      <c r="F268" t="str">
        <f>PPSS!AH279</f>
        <v/>
      </c>
      <c r="G268" s="6"/>
      <c r="H268" s="6" t="str">
        <f>IF($C268&lt;&gt;"",PPSS!E279,"")</f>
        <v/>
      </c>
      <c r="I268" s="6" t="str">
        <f>IF($C268&lt;&gt;"",PPSS!F279,"")</f>
        <v/>
      </c>
      <c r="J268" s="6" t="str">
        <f>IF($C268&lt;&gt;"",PPSS!G279,"")</f>
        <v/>
      </c>
      <c r="K268" s="6" t="str">
        <f t="shared" si="12"/>
        <v/>
      </c>
      <c r="L268" s="6"/>
      <c r="M268" s="6" t="str">
        <f>IF($C268&lt;&gt;"",PPSS!H279,"")</f>
        <v/>
      </c>
      <c r="N268" s="6" t="str">
        <f>IF($C268&lt;&gt;"",PPSS!I279,"")</f>
        <v/>
      </c>
      <c r="O268" s="6" t="str">
        <f>IF($C268&lt;&gt;"",PPSS!J279,"")</f>
        <v/>
      </c>
      <c r="P268" s="6" t="str">
        <f t="shared" si="13"/>
        <v/>
      </c>
      <c r="Q268" s="6" t="str">
        <f t="shared" si="14"/>
        <v/>
      </c>
    </row>
    <row r="269" spans="1:17" x14ac:dyDescent="0.25">
      <c r="A269" s="77" t="str">
        <f>IF($C269&lt;&gt;"",Imputaciones!$R$1,"")</f>
        <v/>
      </c>
      <c r="B269" t="str">
        <f>PPSS!D280</f>
        <v/>
      </c>
      <c r="C269" t="str">
        <f>IF(PPSS!A280=0,"",PPSS!A280)</f>
        <v/>
      </c>
      <c r="D269" t="str">
        <f>IF(PPSS!AG280=0,"",PPSS!AG280)</f>
        <v/>
      </c>
      <c r="E269" t="str">
        <f>PPSS!B280</f>
        <v/>
      </c>
      <c r="F269" t="str">
        <f>PPSS!AH280</f>
        <v/>
      </c>
      <c r="G269" s="6"/>
      <c r="H269" s="6" t="str">
        <f>IF($C269&lt;&gt;"",PPSS!E280,"")</f>
        <v/>
      </c>
      <c r="I269" s="6" t="str">
        <f>IF($C269&lt;&gt;"",PPSS!F280,"")</f>
        <v/>
      </c>
      <c r="J269" s="6" t="str">
        <f>IF($C269&lt;&gt;"",PPSS!G280,"")</f>
        <v/>
      </c>
      <c r="K269" s="6" t="str">
        <f t="shared" si="12"/>
        <v/>
      </c>
      <c r="L269" s="6"/>
      <c r="M269" s="6" t="str">
        <f>IF($C269&lt;&gt;"",PPSS!H280,"")</f>
        <v/>
      </c>
      <c r="N269" s="6" t="str">
        <f>IF($C269&lt;&gt;"",PPSS!I280,"")</f>
        <v/>
      </c>
      <c r="O269" s="6" t="str">
        <f>IF($C269&lt;&gt;"",PPSS!J280,"")</f>
        <v/>
      </c>
      <c r="P269" s="6" t="str">
        <f t="shared" si="13"/>
        <v/>
      </c>
      <c r="Q269" s="6" t="str">
        <f t="shared" si="14"/>
        <v/>
      </c>
    </row>
    <row r="270" spans="1:17" x14ac:dyDescent="0.25">
      <c r="A270" s="77" t="str">
        <f>IF($C270&lt;&gt;"",Imputaciones!$R$1,"")</f>
        <v/>
      </c>
      <c r="B270" t="str">
        <f>PPSS!D281</f>
        <v/>
      </c>
      <c r="C270" t="str">
        <f>IF(PPSS!A281=0,"",PPSS!A281)</f>
        <v/>
      </c>
      <c r="D270" t="str">
        <f>IF(PPSS!AG281=0,"",PPSS!AG281)</f>
        <v/>
      </c>
      <c r="E270" t="str">
        <f>PPSS!B281</f>
        <v/>
      </c>
      <c r="F270" t="str">
        <f>PPSS!AH281</f>
        <v/>
      </c>
      <c r="G270" s="6"/>
      <c r="H270" s="6" t="str">
        <f>IF($C270&lt;&gt;"",PPSS!E281,"")</f>
        <v/>
      </c>
      <c r="I270" s="6" t="str">
        <f>IF($C270&lt;&gt;"",PPSS!F281,"")</f>
        <v/>
      </c>
      <c r="J270" s="6" t="str">
        <f>IF($C270&lt;&gt;"",PPSS!G281,"")</f>
        <v/>
      </c>
      <c r="K270" s="6" t="str">
        <f t="shared" si="12"/>
        <v/>
      </c>
      <c r="L270" s="6"/>
      <c r="M270" s="6" t="str">
        <f>IF($C270&lt;&gt;"",PPSS!H281,"")</f>
        <v/>
      </c>
      <c r="N270" s="6" t="str">
        <f>IF($C270&lt;&gt;"",PPSS!I281,"")</f>
        <v/>
      </c>
      <c r="O270" s="6" t="str">
        <f>IF($C270&lt;&gt;"",PPSS!J281,"")</f>
        <v/>
      </c>
      <c r="P270" s="6" t="str">
        <f t="shared" si="13"/>
        <v/>
      </c>
      <c r="Q270" s="6" t="str">
        <f t="shared" si="14"/>
        <v/>
      </c>
    </row>
    <row r="271" spans="1:17" x14ac:dyDescent="0.25">
      <c r="A271" s="77" t="str">
        <f>IF($C271&lt;&gt;"",Imputaciones!$R$1,"")</f>
        <v/>
      </c>
      <c r="B271" t="str">
        <f>PPSS!D282</f>
        <v/>
      </c>
      <c r="C271" t="str">
        <f>IF(PPSS!A282=0,"",PPSS!A282)</f>
        <v/>
      </c>
      <c r="D271" t="str">
        <f>IF(PPSS!AG282=0,"",PPSS!AG282)</f>
        <v/>
      </c>
      <c r="E271" t="str">
        <f>PPSS!B282</f>
        <v/>
      </c>
      <c r="F271" t="str">
        <f>PPSS!AH282</f>
        <v/>
      </c>
      <c r="G271" s="6"/>
      <c r="H271" s="6" t="str">
        <f>IF($C271&lt;&gt;"",PPSS!E282,"")</f>
        <v/>
      </c>
      <c r="I271" s="6" t="str">
        <f>IF($C271&lt;&gt;"",PPSS!F282,"")</f>
        <v/>
      </c>
      <c r="J271" s="6" t="str">
        <f>IF($C271&lt;&gt;"",PPSS!G282,"")</f>
        <v/>
      </c>
      <c r="K271" s="6" t="str">
        <f t="shared" si="12"/>
        <v/>
      </c>
      <c r="L271" s="6"/>
      <c r="M271" s="6" t="str">
        <f>IF($C271&lt;&gt;"",PPSS!H282,"")</f>
        <v/>
      </c>
      <c r="N271" s="6" t="str">
        <f>IF($C271&lt;&gt;"",PPSS!I282,"")</f>
        <v/>
      </c>
      <c r="O271" s="6" t="str">
        <f>IF($C271&lt;&gt;"",PPSS!J282,"")</f>
        <v/>
      </c>
      <c r="P271" s="6" t="str">
        <f t="shared" si="13"/>
        <v/>
      </c>
      <c r="Q271" s="6" t="str">
        <f t="shared" si="14"/>
        <v/>
      </c>
    </row>
    <row r="272" spans="1:17" x14ac:dyDescent="0.25">
      <c r="A272" s="77" t="str">
        <f>IF($C272&lt;&gt;"",Imputaciones!$R$1,"")</f>
        <v/>
      </c>
      <c r="B272" t="str">
        <f>PPSS!D283</f>
        <v/>
      </c>
      <c r="C272" t="str">
        <f>IF(PPSS!A283=0,"",PPSS!A283)</f>
        <v/>
      </c>
      <c r="D272" t="str">
        <f>IF(PPSS!AG283=0,"",PPSS!AG283)</f>
        <v/>
      </c>
      <c r="E272" t="str">
        <f>PPSS!B283</f>
        <v/>
      </c>
      <c r="F272" t="str">
        <f>PPSS!AH283</f>
        <v/>
      </c>
      <c r="G272" s="6"/>
      <c r="H272" s="6" t="str">
        <f>IF($C272&lt;&gt;"",PPSS!E283,"")</f>
        <v/>
      </c>
      <c r="I272" s="6" t="str">
        <f>IF($C272&lt;&gt;"",PPSS!F283,"")</f>
        <v/>
      </c>
      <c r="J272" s="6" t="str">
        <f>IF($C272&lt;&gt;"",PPSS!G283,"")</f>
        <v/>
      </c>
      <c r="K272" s="6" t="str">
        <f t="shared" si="12"/>
        <v/>
      </c>
      <c r="L272" s="6"/>
      <c r="M272" s="6" t="str">
        <f>IF($C272&lt;&gt;"",PPSS!H283,"")</f>
        <v/>
      </c>
      <c r="N272" s="6" t="str">
        <f>IF($C272&lt;&gt;"",PPSS!I283,"")</f>
        <v/>
      </c>
      <c r="O272" s="6" t="str">
        <f>IF($C272&lt;&gt;"",PPSS!J283,"")</f>
        <v/>
      </c>
      <c r="P272" s="6" t="str">
        <f t="shared" si="13"/>
        <v/>
      </c>
      <c r="Q272" s="6" t="str">
        <f t="shared" si="14"/>
        <v/>
      </c>
    </row>
    <row r="273" spans="1:17" x14ac:dyDescent="0.25">
      <c r="A273" s="77" t="str">
        <f>IF($C273&lt;&gt;"",Imputaciones!$R$1,"")</f>
        <v/>
      </c>
      <c r="B273" t="str">
        <f>PPSS!D284</f>
        <v/>
      </c>
      <c r="C273" t="str">
        <f>IF(PPSS!A284=0,"",PPSS!A284)</f>
        <v/>
      </c>
      <c r="D273" t="str">
        <f>IF(PPSS!AG284=0,"",PPSS!AG284)</f>
        <v/>
      </c>
      <c r="E273" t="str">
        <f>PPSS!B284</f>
        <v/>
      </c>
      <c r="F273" t="str">
        <f>PPSS!AH284</f>
        <v/>
      </c>
      <c r="G273" s="6"/>
      <c r="H273" s="6" t="str">
        <f>IF($C273&lt;&gt;"",PPSS!E284,"")</f>
        <v/>
      </c>
      <c r="I273" s="6" t="str">
        <f>IF($C273&lt;&gt;"",PPSS!F284,"")</f>
        <v/>
      </c>
      <c r="J273" s="6" t="str">
        <f>IF($C273&lt;&gt;"",PPSS!G284,"")</f>
        <v/>
      </c>
      <c r="K273" s="6" t="str">
        <f t="shared" si="12"/>
        <v/>
      </c>
      <c r="L273" s="6"/>
      <c r="M273" s="6" t="str">
        <f>IF($C273&lt;&gt;"",PPSS!H284,"")</f>
        <v/>
      </c>
      <c r="N273" s="6" t="str">
        <f>IF($C273&lt;&gt;"",PPSS!I284,"")</f>
        <v/>
      </c>
      <c r="O273" s="6" t="str">
        <f>IF($C273&lt;&gt;"",PPSS!J284,"")</f>
        <v/>
      </c>
      <c r="P273" s="6" t="str">
        <f t="shared" si="13"/>
        <v/>
      </c>
      <c r="Q273" s="6" t="str">
        <f t="shared" si="14"/>
        <v/>
      </c>
    </row>
    <row r="274" spans="1:17" x14ac:dyDescent="0.25">
      <c r="A274" s="77" t="str">
        <f>IF($C274&lt;&gt;"",Imputaciones!$R$1,"")</f>
        <v/>
      </c>
      <c r="B274" t="str">
        <f>PPSS!D285</f>
        <v/>
      </c>
      <c r="C274" t="str">
        <f>IF(PPSS!A285=0,"",PPSS!A285)</f>
        <v/>
      </c>
      <c r="D274" t="str">
        <f>IF(PPSS!AG285=0,"",PPSS!AG285)</f>
        <v/>
      </c>
      <c r="E274" t="str">
        <f>PPSS!B285</f>
        <v/>
      </c>
      <c r="F274" t="str">
        <f>PPSS!AH285</f>
        <v/>
      </c>
      <c r="G274" s="6"/>
      <c r="H274" s="6" t="str">
        <f>IF($C274&lt;&gt;"",PPSS!E285,"")</f>
        <v/>
      </c>
      <c r="I274" s="6" t="str">
        <f>IF($C274&lt;&gt;"",PPSS!F285,"")</f>
        <v/>
      </c>
      <c r="J274" s="6" t="str">
        <f>IF($C274&lt;&gt;"",PPSS!G285,"")</f>
        <v/>
      </c>
      <c r="K274" s="6" t="str">
        <f t="shared" si="12"/>
        <v/>
      </c>
      <c r="L274" s="6"/>
      <c r="M274" s="6" t="str">
        <f>IF($C274&lt;&gt;"",PPSS!H285,"")</f>
        <v/>
      </c>
      <c r="N274" s="6" t="str">
        <f>IF($C274&lt;&gt;"",PPSS!I285,"")</f>
        <v/>
      </c>
      <c r="O274" s="6" t="str">
        <f>IF($C274&lt;&gt;"",PPSS!J285,"")</f>
        <v/>
      </c>
      <c r="P274" s="6" t="str">
        <f t="shared" si="13"/>
        <v/>
      </c>
      <c r="Q274" s="6" t="str">
        <f t="shared" si="14"/>
        <v/>
      </c>
    </row>
    <row r="275" spans="1:17" x14ac:dyDescent="0.25">
      <c r="A275" s="77" t="str">
        <f>IF($C275&lt;&gt;"",Imputaciones!$R$1,"")</f>
        <v/>
      </c>
      <c r="B275" t="str">
        <f>PPSS!D286</f>
        <v/>
      </c>
      <c r="C275" t="str">
        <f>IF(PPSS!A286=0,"",PPSS!A286)</f>
        <v/>
      </c>
      <c r="D275" t="str">
        <f>IF(PPSS!AG286=0,"",PPSS!AG286)</f>
        <v/>
      </c>
      <c r="E275" t="str">
        <f>PPSS!B286</f>
        <v/>
      </c>
      <c r="F275" t="str">
        <f>PPSS!AH286</f>
        <v/>
      </c>
      <c r="G275" s="6"/>
      <c r="H275" s="6" t="str">
        <f>IF($C275&lt;&gt;"",PPSS!E286,"")</f>
        <v/>
      </c>
      <c r="I275" s="6" t="str">
        <f>IF($C275&lt;&gt;"",PPSS!F286,"")</f>
        <v/>
      </c>
      <c r="J275" s="6" t="str">
        <f>IF($C275&lt;&gt;"",PPSS!G286,"")</f>
        <v/>
      </c>
      <c r="K275" s="6" t="str">
        <f t="shared" si="12"/>
        <v/>
      </c>
      <c r="L275" s="6"/>
      <c r="M275" s="6" t="str">
        <f>IF($C275&lt;&gt;"",PPSS!H286,"")</f>
        <v/>
      </c>
      <c r="N275" s="6" t="str">
        <f>IF($C275&lt;&gt;"",PPSS!I286,"")</f>
        <v/>
      </c>
      <c r="O275" s="6" t="str">
        <f>IF($C275&lt;&gt;"",PPSS!J286,"")</f>
        <v/>
      </c>
      <c r="P275" s="6" t="str">
        <f t="shared" si="13"/>
        <v/>
      </c>
      <c r="Q275" s="6" t="str">
        <f t="shared" si="14"/>
        <v/>
      </c>
    </row>
    <row r="276" spans="1:17" x14ac:dyDescent="0.25">
      <c r="A276" s="77" t="str">
        <f>IF($C276&lt;&gt;"",Imputaciones!$R$1,"")</f>
        <v/>
      </c>
      <c r="B276" t="str">
        <f>PPSS!D287</f>
        <v/>
      </c>
      <c r="C276" t="str">
        <f>IF(PPSS!A287=0,"",PPSS!A287)</f>
        <v/>
      </c>
      <c r="D276" t="str">
        <f>IF(PPSS!AG287=0,"",PPSS!AG287)</f>
        <v/>
      </c>
      <c r="E276" t="str">
        <f>PPSS!B287</f>
        <v/>
      </c>
      <c r="F276" t="str">
        <f>PPSS!AH287</f>
        <v/>
      </c>
      <c r="G276" s="6"/>
      <c r="H276" s="6" t="str">
        <f>IF($C276&lt;&gt;"",PPSS!E287,"")</f>
        <v/>
      </c>
      <c r="I276" s="6" t="str">
        <f>IF($C276&lt;&gt;"",PPSS!F287,"")</f>
        <v/>
      </c>
      <c r="J276" s="6" t="str">
        <f>IF($C276&lt;&gt;"",PPSS!G287,"")</f>
        <v/>
      </c>
      <c r="K276" s="6" t="str">
        <f t="shared" si="12"/>
        <v/>
      </c>
      <c r="L276" s="6"/>
      <c r="M276" s="6" t="str">
        <f>IF($C276&lt;&gt;"",PPSS!H287,"")</f>
        <v/>
      </c>
      <c r="N276" s="6" t="str">
        <f>IF($C276&lt;&gt;"",PPSS!I287,"")</f>
        <v/>
      </c>
      <c r="O276" s="6" t="str">
        <f>IF($C276&lt;&gt;"",PPSS!J287,"")</f>
        <v/>
      </c>
      <c r="P276" s="6" t="str">
        <f t="shared" si="13"/>
        <v/>
      </c>
      <c r="Q276" s="6" t="str">
        <f t="shared" si="14"/>
        <v/>
      </c>
    </row>
    <row r="277" spans="1:17" x14ac:dyDescent="0.25">
      <c r="A277" s="77" t="str">
        <f>IF($C277&lt;&gt;"",Imputaciones!$R$1,"")</f>
        <v/>
      </c>
      <c r="B277" t="str">
        <f>PPSS!D288</f>
        <v/>
      </c>
      <c r="C277" t="str">
        <f>IF(PPSS!A288=0,"",PPSS!A288)</f>
        <v/>
      </c>
      <c r="D277" t="str">
        <f>IF(PPSS!AG288=0,"",PPSS!AG288)</f>
        <v/>
      </c>
      <c r="E277" t="str">
        <f>PPSS!B288</f>
        <v/>
      </c>
      <c r="F277" t="str">
        <f>PPSS!AH288</f>
        <v/>
      </c>
      <c r="G277" s="6"/>
      <c r="H277" s="6" t="str">
        <f>IF($C277&lt;&gt;"",PPSS!E288,"")</f>
        <v/>
      </c>
      <c r="I277" s="6" t="str">
        <f>IF($C277&lt;&gt;"",PPSS!F288,"")</f>
        <v/>
      </c>
      <c r="J277" s="6" t="str">
        <f>IF($C277&lt;&gt;"",PPSS!G288,"")</f>
        <v/>
      </c>
      <c r="K277" s="6" t="str">
        <f t="shared" si="12"/>
        <v/>
      </c>
      <c r="L277" s="6"/>
      <c r="M277" s="6" t="str">
        <f>IF($C277&lt;&gt;"",PPSS!H288,"")</f>
        <v/>
      </c>
      <c r="N277" s="6" t="str">
        <f>IF($C277&lt;&gt;"",PPSS!I288,"")</f>
        <v/>
      </c>
      <c r="O277" s="6" t="str">
        <f>IF($C277&lt;&gt;"",PPSS!J288,"")</f>
        <v/>
      </c>
      <c r="P277" s="6" t="str">
        <f t="shared" si="13"/>
        <v/>
      </c>
      <c r="Q277" s="6" t="str">
        <f t="shared" si="14"/>
        <v/>
      </c>
    </row>
    <row r="278" spans="1:17" x14ac:dyDescent="0.25">
      <c r="A278" s="77" t="str">
        <f>IF($C278&lt;&gt;"",Imputaciones!$R$1,"")</f>
        <v/>
      </c>
      <c r="B278" t="str">
        <f>PPSS!D289</f>
        <v/>
      </c>
      <c r="C278" t="str">
        <f>IF(PPSS!A289=0,"",PPSS!A289)</f>
        <v/>
      </c>
      <c r="D278" t="str">
        <f>IF(PPSS!AG289=0,"",PPSS!AG289)</f>
        <v/>
      </c>
      <c r="E278" t="str">
        <f>PPSS!B289</f>
        <v/>
      </c>
      <c r="F278" t="str">
        <f>PPSS!AH289</f>
        <v/>
      </c>
      <c r="G278" s="6"/>
      <c r="H278" s="6" t="str">
        <f>IF($C278&lt;&gt;"",PPSS!E289,"")</f>
        <v/>
      </c>
      <c r="I278" s="6" t="str">
        <f>IF($C278&lt;&gt;"",PPSS!F289,"")</f>
        <v/>
      </c>
      <c r="J278" s="6" t="str">
        <f>IF($C278&lt;&gt;"",PPSS!G289,"")</f>
        <v/>
      </c>
      <c r="K278" s="6" t="str">
        <f t="shared" si="12"/>
        <v/>
      </c>
      <c r="L278" s="6"/>
      <c r="M278" s="6" t="str">
        <f>IF($C278&lt;&gt;"",PPSS!H289,"")</f>
        <v/>
      </c>
      <c r="N278" s="6" t="str">
        <f>IF($C278&lt;&gt;"",PPSS!I289,"")</f>
        <v/>
      </c>
      <c r="O278" s="6" t="str">
        <f>IF($C278&lt;&gt;"",PPSS!J289,"")</f>
        <v/>
      </c>
      <c r="P278" s="6" t="str">
        <f t="shared" si="13"/>
        <v/>
      </c>
      <c r="Q278" s="6" t="str">
        <f t="shared" si="14"/>
        <v/>
      </c>
    </row>
    <row r="279" spans="1:17" x14ac:dyDescent="0.25">
      <c r="A279" s="77" t="str">
        <f>IF($C279&lt;&gt;"",Imputaciones!$R$1,"")</f>
        <v/>
      </c>
      <c r="B279" t="str">
        <f>PPSS!D290</f>
        <v/>
      </c>
      <c r="C279" t="str">
        <f>IF(PPSS!A290=0,"",PPSS!A290)</f>
        <v/>
      </c>
      <c r="D279" t="str">
        <f>IF(PPSS!AG290=0,"",PPSS!AG290)</f>
        <v/>
      </c>
      <c r="E279" t="str">
        <f>PPSS!B290</f>
        <v/>
      </c>
      <c r="F279" t="str">
        <f>PPSS!AH290</f>
        <v/>
      </c>
      <c r="G279" s="6"/>
      <c r="H279" s="6" t="str">
        <f>IF($C279&lt;&gt;"",PPSS!E290,"")</f>
        <v/>
      </c>
      <c r="I279" s="6" t="str">
        <f>IF($C279&lt;&gt;"",PPSS!F290,"")</f>
        <v/>
      </c>
      <c r="J279" s="6" t="str">
        <f>IF($C279&lt;&gt;"",PPSS!G290,"")</f>
        <v/>
      </c>
      <c r="K279" s="6" t="str">
        <f t="shared" si="12"/>
        <v/>
      </c>
      <c r="L279" s="6"/>
      <c r="M279" s="6" t="str">
        <f>IF($C279&lt;&gt;"",PPSS!H290,"")</f>
        <v/>
      </c>
      <c r="N279" s="6" t="str">
        <f>IF($C279&lt;&gt;"",PPSS!I290,"")</f>
        <v/>
      </c>
      <c r="O279" s="6" t="str">
        <f>IF($C279&lt;&gt;"",PPSS!J290,"")</f>
        <v/>
      </c>
      <c r="P279" s="6" t="str">
        <f t="shared" si="13"/>
        <v/>
      </c>
      <c r="Q279" s="6" t="str">
        <f t="shared" si="14"/>
        <v/>
      </c>
    </row>
    <row r="280" spans="1:17" x14ac:dyDescent="0.25">
      <c r="A280" s="77" t="str">
        <f>IF($C280&lt;&gt;"",Imputaciones!$R$1,"")</f>
        <v/>
      </c>
      <c r="B280" t="str">
        <f>PPSS!D291</f>
        <v/>
      </c>
      <c r="C280" t="str">
        <f>IF(PPSS!A291=0,"",PPSS!A291)</f>
        <v/>
      </c>
      <c r="D280" t="str">
        <f>IF(PPSS!AG291=0,"",PPSS!AG291)</f>
        <v/>
      </c>
      <c r="E280" t="str">
        <f>PPSS!B291</f>
        <v/>
      </c>
      <c r="F280" t="str">
        <f>PPSS!AH291</f>
        <v/>
      </c>
      <c r="G280" s="6"/>
      <c r="H280" s="6" t="str">
        <f>IF($C280&lt;&gt;"",PPSS!E291,"")</f>
        <v/>
      </c>
      <c r="I280" s="6" t="str">
        <f>IF($C280&lt;&gt;"",PPSS!F291,"")</f>
        <v/>
      </c>
      <c r="J280" s="6" t="str">
        <f>IF($C280&lt;&gt;"",PPSS!G291,"")</f>
        <v/>
      </c>
      <c r="K280" s="6" t="str">
        <f t="shared" si="12"/>
        <v/>
      </c>
      <c r="L280" s="6"/>
      <c r="M280" s="6" t="str">
        <f>IF($C280&lt;&gt;"",PPSS!H291,"")</f>
        <v/>
      </c>
      <c r="N280" s="6" t="str">
        <f>IF($C280&lt;&gt;"",PPSS!I291,"")</f>
        <v/>
      </c>
      <c r="O280" s="6" t="str">
        <f>IF($C280&lt;&gt;"",PPSS!J291,"")</f>
        <v/>
      </c>
      <c r="P280" s="6" t="str">
        <f t="shared" si="13"/>
        <v/>
      </c>
      <c r="Q280" s="6" t="str">
        <f t="shared" si="14"/>
        <v/>
      </c>
    </row>
    <row r="281" spans="1:17" x14ac:dyDescent="0.25">
      <c r="A281" s="77" t="str">
        <f>IF($C281&lt;&gt;"",Imputaciones!$R$1,"")</f>
        <v/>
      </c>
      <c r="B281" t="str">
        <f>PPSS!D292</f>
        <v/>
      </c>
      <c r="C281" t="str">
        <f>IF(PPSS!A292=0,"",PPSS!A292)</f>
        <v/>
      </c>
      <c r="D281" t="str">
        <f>IF(PPSS!AG292=0,"",PPSS!AG292)</f>
        <v/>
      </c>
      <c r="E281" t="str">
        <f>PPSS!B292</f>
        <v/>
      </c>
      <c r="F281" t="str">
        <f>PPSS!AH292</f>
        <v/>
      </c>
      <c r="G281" s="6"/>
      <c r="H281" s="6" t="str">
        <f>IF($C281&lt;&gt;"",PPSS!E292,"")</f>
        <v/>
      </c>
      <c r="I281" s="6" t="str">
        <f>IF($C281&lt;&gt;"",PPSS!F292,"")</f>
        <v/>
      </c>
      <c r="J281" s="6" t="str">
        <f>IF($C281&lt;&gt;"",PPSS!G292,"")</f>
        <v/>
      </c>
      <c r="K281" s="6" t="str">
        <f t="shared" si="12"/>
        <v/>
      </c>
      <c r="L281" s="6"/>
      <c r="M281" s="6" t="str">
        <f>IF($C281&lt;&gt;"",PPSS!H292,"")</f>
        <v/>
      </c>
      <c r="N281" s="6" t="str">
        <f>IF($C281&lt;&gt;"",PPSS!I292,"")</f>
        <v/>
      </c>
      <c r="O281" s="6" t="str">
        <f>IF($C281&lt;&gt;"",PPSS!J292,"")</f>
        <v/>
      </c>
      <c r="P281" s="6" t="str">
        <f t="shared" si="13"/>
        <v/>
      </c>
      <c r="Q281" s="6" t="str">
        <f t="shared" si="14"/>
        <v/>
      </c>
    </row>
    <row r="282" spans="1:17" x14ac:dyDescent="0.25">
      <c r="A282" s="77" t="str">
        <f>IF($C282&lt;&gt;"",Imputaciones!$R$1,"")</f>
        <v/>
      </c>
      <c r="B282" t="str">
        <f>PPSS!D293</f>
        <v/>
      </c>
      <c r="C282" t="str">
        <f>IF(PPSS!A293=0,"",PPSS!A293)</f>
        <v/>
      </c>
      <c r="D282" t="str">
        <f>IF(PPSS!AG293=0,"",PPSS!AG293)</f>
        <v/>
      </c>
      <c r="E282" t="str">
        <f>PPSS!B293</f>
        <v/>
      </c>
      <c r="F282" t="str">
        <f>PPSS!AH293</f>
        <v/>
      </c>
      <c r="G282" s="6"/>
      <c r="H282" s="6" t="str">
        <f>IF($C282&lt;&gt;"",PPSS!E293,"")</f>
        <v/>
      </c>
      <c r="I282" s="6" t="str">
        <f>IF($C282&lt;&gt;"",PPSS!F293,"")</f>
        <v/>
      </c>
      <c r="J282" s="6" t="str">
        <f>IF($C282&lt;&gt;"",PPSS!G293,"")</f>
        <v/>
      </c>
      <c r="K282" s="6" t="str">
        <f t="shared" si="12"/>
        <v/>
      </c>
      <c r="L282" s="6"/>
      <c r="M282" s="6" t="str">
        <f>IF($C282&lt;&gt;"",PPSS!H293,"")</f>
        <v/>
      </c>
      <c r="N282" s="6" t="str">
        <f>IF($C282&lt;&gt;"",PPSS!I293,"")</f>
        <v/>
      </c>
      <c r="O282" s="6" t="str">
        <f>IF($C282&lt;&gt;"",PPSS!J293,"")</f>
        <v/>
      </c>
      <c r="P282" s="6" t="str">
        <f t="shared" si="13"/>
        <v/>
      </c>
      <c r="Q282" s="6" t="str">
        <f t="shared" si="14"/>
        <v/>
      </c>
    </row>
    <row r="283" spans="1:17" x14ac:dyDescent="0.25">
      <c r="A283" s="77" t="str">
        <f>IF($C283&lt;&gt;"",Imputaciones!$R$1,"")</f>
        <v/>
      </c>
      <c r="B283" t="str">
        <f>PPSS!D294</f>
        <v/>
      </c>
      <c r="C283" t="str">
        <f>IF(PPSS!A294=0,"",PPSS!A294)</f>
        <v/>
      </c>
      <c r="D283" t="str">
        <f>IF(PPSS!AG294=0,"",PPSS!AG294)</f>
        <v/>
      </c>
      <c r="E283" t="str">
        <f>PPSS!B294</f>
        <v/>
      </c>
      <c r="F283" t="str">
        <f>PPSS!AH294</f>
        <v/>
      </c>
      <c r="G283" s="6"/>
      <c r="H283" s="6" t="str">
        <f>IF($C283&lt;&gt;"",PPSS!E294,"")</f>
        <v/>
      </c>
      <c r="I283" s="6" t="str">
        <f>IF($C283&lt;&gt;"",PPSS!F294,"")</f>
        <v/>
      </c>
      <c r="J283" s="6" t="str">
        <f>IF($C283&lt;&gt;"",PPSS!G294,"")</f>
        <v/>
      </c>
      <c r="K283" s="6" t="str">
        <f t="shared" si="12"/>
        <v/>
      </c>
      <c r="L283" s="6"/>
      <c r="M283" s="6" t="str">
        <f>IF($C283&lt;&gt;"",PPSS!H294,"")</f>
        <v/>
      </c>
      <c r="N283" s="6" t="str">
        <f>IF($C283&lt;&gt;"",PPSS!I294,"")</f>
        <v/>
      </c>
      <c r="O283" s="6" t="str">
        <f>IF($C283&lt;&gt;"",PPSS!J294,"")</f>
        <v/>
      </c>
      <c r="P283" s="6" t="str">
        <f t="shared" si="13"/>
        <v/>
      </c>
      <c r="Q283" s="6" t="str">
        <f t="shared" si="14"/>
        <v/>
      </c>
    </row>
    <row r="284" spans="1:17" x14ac:dyDescent="0.25">
      <c r="A284" s="77" t="str">
        <f>IF($C284&lt;&gt;"",Imputaciones!$R$1,"")</f>
        <v/>
      </c>
      <c r="B284" t="str">
        <f>PPSS!D295</f>
        <v/>
      </c>
      <c r="C284" t="str">
        <f>IF(PPSS!A295=0,"",PPSS!A295)</f>
        <v/>
      </c>
      <c r="D284" t="str">
        <f>IF(PPSS!AG295=0,"",PPSS!AG295)</f>
        <v/>
      </c>
      <c r="E284" t="str">
        <f>PPSS!B295</f>
        <v/>
      </c>
      <c r="F284" t="str">
        <f>PPSS!AH295</f>
        <v/>
      </c>
      <c r="G284" s="6"/>
      <c r="H284" s="6" t="str">
        <f>IF($C284&lt;&gt;"",PPSS!E295,"")</f>
        <v/>
      </c>
      <c r="I284" s="6" t="str">
        <f>IF($C284&lt;&gt;"",PPSS!F295,"")</f>
        <v/>
      </c>
      <c r="J284" s="6" t="str">
        <f>IF($C284&lt;&gt;"",PPSS!G295,"")</f>
        <v/>
      </c>
      <c r="K284" s="6" t="str">
        <f t="shared" si="12"/>
        <v/>
      </c>
      <c r="L284" s="6"/>
      <c r="M284" s="6" t="str">
        <f>IF($C284&lt;&gt;"",PPSS!H295,"")</f>
        <v/>
      </c>
      <c r="N284" s="6" t="str">
        <f>IF($C284&lt;&gt;"",PPSS!I295,"")</f>
        <v/>
      </c>
      <c r="O284" s="6" t="str">
        <f>IF($C284&lt;&gt;"",PPSS!J295,"")</f>
        <v/>
      </c>
      <c r="P284" s="6" t="str">
        <f t="shared" si="13"/>
        <v/>
      </c>
      <c r="Q284" s="6" t="str">
        <f t="shared" si="14"/>
        <v/>
      </c>
    </row>
    <row r="285" spans="1:17" x14ac:dyDescent="0.25">
      <c r="A285" s="77" t="str">
        <f>IF($C285&lt;&gt;"",Imputaciones!$R$1,"")</f>
        <v/>
      </c>
      <c r="B285" t="str">
        <f>PPSS!D296</f>
        <v/>
      </c>
      <c r="C285" t="str">
        <f>IF(PPSS!A296=0,"",PPSS!A296)</f>
        <v/>
      </c>
      <c r="D285" t="str">
        <f>IF(PPSS!AG296=0,"",PPSS!AG296)</f>
        <v/>
      </c>
      <c r="E285" t="str">
        <f>PPSS!B296</f>
        <v/>
      </c>
      <c r="F285" t="str">
        <f>PPSS!AH296</f>
        <v/>
      </c>
      <c r="G285" s="6"/>
      <c r="H285" s="6" t="str">
        <f>IF($C285&lt;&gt;"",PPSS!E296,"")</f>
        <v/>
      </c>
      <c r="I285" s="6" t="str">
        <f>IF($C285&lt;&gt;"",PPSS!F296,"")</f>
        <v/>
      </c>
      <c r="J285" s="6" t="str">
        <f>IF($C285&lt;&gt;"",PPSS!G296,"")</f>
        <v/>
      </c>
      <c r="K285" s="6" t="str">
        <f t="shared" si="12"/>
        <v/>
      </c>
      <c r="L285" s="6"/>
      <c r="M285" s="6" t="str">
        <f>IF($C285&lt;&gt;"",PPSS!H296,"")</f>
        <v/>
      </c>
      <c r="N285" s="6" t="str">
        <f>IF($C285&lt;&gt;"",PPSS!I296,"")</f>
        <v/>
      </c>
      <c r="O285" s="6" t="str">
        <f>IF($C285&lt;&gt;"",PPSS!J296,"")</f>
        <v/>
      </c>
      <c r="P285" s="6" t="str">
        <f t="shared" si="13"/>
        <v/>
      </c>
      <c r="Q285" s="6" t="str">
        <f t="shared" si="14"/>
        <v/>
      </c>
    </row>
    <row r="286" spans="1:17" x14ac:dyDescent="0.25">
      <c r="A286" s="77" t="str">
        <f>IF($C286&lt;&gt;"",Imputaciones!$R$1,"")</f>
        <v/>
      </c>
      <c r="B286" t="str">
        <f>PPSS!D297</f>
        <v/>
      </c>
      <c r="C286" t="str">
        <f>IF(PPSS!A297=0,"",PPSS!A297)</f>
        <v/>
      </c>
      <c r="D286" t="str">
        <f>IF(PPSS!AG297=0,"",PPSS!AG297)</f>
        <v/>
      </c>
      <c r="E286" t="str">
        <f>PPSS!B297</f>
        <v/>
      </c>
      <c r="F286" t="str">
        <f>PPSS!AH297</f>
        <v/>
      </c>
      <c r="G286" s="6"/>
      <c r="H286" s="6" t="str">
        <f>IF($C286&lt;&gt;"",PPSS!E297,"")</f>
        <v/>
      </c>
      <c r="I286" s="6" t="str">
        <f>IF($C286&lt;&gt;"",PPSS!F297,"")</f>
        <v/>
      </c>
      <c r="J286" s="6" t="str">
        <f>IF($C286&lt;&gt;"",PPSS!G297,"")</f>
        <v/>
      </c>
      <c r="K286" s="6" t="str">
        <f t="shared" si="12"/>
        <v/>
      </c>
      <c r="L286" s="6"/>
      <c r="M286" s="6" t="str">
        <f>IF($C286&lt;&gt;"",PPSS!H297,"")</f>
        <v/>
      </c>
      <c r="N286" s="6" t="str">
        <f>IF($C286&lt;&gt;"",PPSS!I297,"")</f>
        <v/>
      </c>
      <c r="O286" s="6" t="str">
        <f>IF($C286&lt;&gt;"",PPSS!J297,"")</f>
        <v/>
      </c>
      <c r="P286" s="6" t="str">
        <f t="shared" si="13"/>
        <v/>
      </c>
      <c r="Q286" s="6" t="str">
        <f t="shared" si="14"/>
        <v/>
      </c>
    </row>
    <row r="287" spans="1:17" x14ac:dyDescent="0.25">
      <c r="A287" s="77" t="str">
        <f>IF($C287&lt;&gt;"",Imputaciones!$R$1,"")</f>
        <v/>
      </c>
      <c r="B287" t="str">
        <f>PPSS!D298</f>
        <v/>
      </c>
      <c r="C287" t="str">
        <f>IF(PPSS!A298=0,"",PPSS!A298)</f>
        <v/>
      </c>
      <c r="D287" t="str">
        <f>IF(PPSS!AG298=0,"",PPSS!AG298)</f>
        <v/>
      </c>
      <c r="E287" t="str">
        <f>PPSS!B298</f>
        <v/>
      </c>
      <c r="F287" t="str">
        <f>PPSS!AH298</f>
        <v/>
      </c>
      <c r="G287" s="6"/>
      <c r="H287" s="6" t="str">
        <f>IF($C287&lt;&gt;"",PPSS!E298,"")</f>
        <v/>
      </c>
      <c r="I287" s="6" t="str">
        <f>IF($C287&lt;&gt;"",PPSS!F298,"")</f>
        <v/>
      </c>
      <c r="J287" s="6" t="str">
        <f>IF($C287&lt;&gt;"",PPSS!G298,"")</f>
        <v/>
      </c>
      <c r="K287" s="6" t="str">
        <f t="shared" si="12"/>
        <v/>
      </c>
      <c r="L287" s="6"/>
      <c r="M287" s="6" t="str">
        <f>IF($C287&lt;&gt;"",PPSS!H298,"")</f>
        <v/>
      </c>
      <c r="N287" s="6" t="str">
        <f>IF($C287&lt;&gt;"",PPSS!I298,"")</f>
        <v/>
      </c>
      <c r="O287" s="6" t="str">
        <f>IF($C287&lt;&gt;"",PPSS!J298,"")</f>
        <v/>
      </c>
      <c r="P287" s="6" t="str">
        <f t="shared" si="13"/>
        <v/>
      </c>
      <c r="Q287" s="6" t="str">
        <f t="shared" si="14"/>
        <v/>
      </c>
    </row>
    <row r="288" spans="1:17" x14ac:dyDescent="0.25">
      <c r="A288" s="77" t="str">
        <f>IF($C288&lt;&gt;"",Imputaciones!$R$1,"")</f>
        <v/>
      </c>
      <c r="B288" t="str">
        <f>PPSS!D299</f>
        <v/>
      </c>
      <c r="C288" t="str">
        <f>IF(PPSS!A299=0,"",PPSS!A299)</f>
        <v/>
      </c>
      <c r="D288" t="str">
        <f>IF(PPSS!AG299=0,"",PPSS!AG299)</f>
        <v/>
      </c>
      <c r="E288" t="str">
        <f>PPSS!B299</f>
        <v/>
      </c>
      <c r="F288" t="str">
        <f>PPSS!AH299</f>
        <v/>
      </c>
      <c r="G288" s="6"/>
      <c r="H288" s="6" t="str">
        <f>IF($C288&lt;&gt;"",PPSS!E299,"")</f>
        <v/>
      </c>
      <c r="I288" s="6" t="str">
        <f>IF($C288&lt;&gt;"",PPSS!F299,"")</f>
        <v/>
      </c>
      <c r="J288" s="6" t="str">
        <f>IF($C288&lt;&gt;"",PPSS!G299,"")</f>
        <v/>
      </c>
      <c r="K288" s="6" t="str">
        <f t="shared" si="12"/>
        <v/>
      </c>
      <c r="L288" s="6"/>
      <c r="M288" s="6" t="str">
        <f>IF($C288&lt;&gt;"",PPSS!H299,"")</f>
        <v/>
      </c>
      <c r="N288" s="6" t="str">
        <f>IF($C288&lt;&gt;"",PPSS!I299,"")</f>
        <v/>
      </c>
      <c r="O288" s="6" t="str">
        <f>IF($C288&lt;&gt;"",PPSS!J299,"")</f>
        <v/>
      </c>
      <c r="P288" s="6" t="str">
        <f t="shared" si="13"/>
        <v/>
      </c>
      <c r="Q288" s="6" t="str">
        <f t="shared" si="14"/>
        <v/>
      </c>
    </row>
    <row r="289" spans="1:17" x14ac:dyDescent="0.25">
      <c r="A289" s="77" t="str">
        <f>IF($C289&lt;&gt;"",Imputaciones!$R$1,"")</f>
        <v/>
      </c>
      <c r="B289" t="str">
        <f>PPSS!D300</f>
        <v/>
      </c>
      <c r="C289" t="str">
        <f>IF(PPSS!A300=0,"",PPSS!A300)</f>
        <v/>
      </c>
      <c r="D289" t="str">
        <f>IF(PPSS!AG300=0,"",PPSS!AG300)</f>
        <v/>
      </c>
      <c r="E289" t="str">
        <f>PPSS!B300</f>
        <v/>
      </c>
      <c r="F289" t="str">
        <f>PPSS!AH300</f>
        <v/>
      </c>
      <c r="G289" s="6"/>
      <c r="H289" s="6" t="str">
        <f>IF($C289&lt;&gt;"",PPSS!E300,"")</f>
        <v/>
      </c>
      <c r="I289" s="6" t="str">
        <f>IF($C289&lt;&gt;"",PPSS!F300,"")</f>
        <v/>
      </c>
      <c r="J289" s="6" t="str">
        <f>IF($C289&lt;&gt;"",PPSS!G300,"")</f>
        <v/>
      </c>
      <c r="K289" s="6" t="str">
        <f t="shared" si="12"/>
        <v/>
      </c>
      <c r="L289" s="6"/>
      <c r="M289" s="6" t="str">
        <f>IF($C289&lt;&gt;"",PPSS!H300,"")</f>
        <v/>
      </c>
      <c r="N289" s="6" t="str">
        <f>IF($C289&lt;&gt;"",PPSS!I300,"")</f>
        <v/>
      </c>
      <c r="O289" s="6" t="str">
        <f>IF($C289&lt;&gt;"",PPSS!J300,"")</f>
        <v/>
      </c>
      <c r="P289" s="6" t="str">
        <f t="shared" si="13"/>
        <v/>
      </c>
      <c r="Q289" s="6" t="str">
        <f t="shared" si="14"/>
        <v/>
      </c>
    </row>
    <row r="290" spans="1:17" x14ac:dyDescent="0.25">
      <c r="A290" s="77" t="str">
        <f>IF($C290&lt;&gt;"",Imputaciones!$R$1,"")</f>
        <v/>
      </c>
      <c r="B290" t="str">
        <f>PPSS!D301</f>
        <v/>
      </c>
      <c r="C290" t="str">
        <f>IF(PPSS!A301=0,"",PPSS!A301)</f>
        <v/>
      </c>
      <c r="D290" t="str">
        <f>IF(PPSS!AG301=0,"",PPSS!AG301)</f>
        <v/>
      </c>
      <c r="E290" t="str">
        <f>PPSS!B301</f>
        <v/>
      </c>
      <c r="F290" t="str">
        <f>PPSS!AH301</f>
        <v/>
      </c>
      <c r="G290" s="6"/>
      <c r="H290" s="6" t="str">
        <f>IF($C290&lt;&gt;"",PPSS!E301,"")</f>
        <v/>
      </c>
      <c r="I290" s="6" t="str">
        <f>IF($C290&lt;&gt;"",PPSS!F301,"")</f>
        <v/>
      </c>
      <c r="J290" s="6" t="str">
        <f>IF($C290&lt;&gt;"",PPSS!G301,"")</f>
        <v/>
      </c>
      <c r="K290" s="6" t="str">
        <f t="shared" si="12"/>
        <v/>
      </c>
      <c r="L290" s="6"/>
      <c r="M290" s="6" t="str">
        <f>IF($C290&lt;&gt;"",PPSS!H301,"")</f>
        <v/>
      </c>
      <c r="N290" s="6" t="str">
        <f>IF($C290&lt;&gt;"",PPSS!I301,"")</f>
        <v/>
      </c>
      <c r="O290" s="6" t="str">
        <f>IF($C290&lt;&gt;"",PPSS!J301,"")</f>
        <v/>
      </c>
      <c r="P290" s="6" t="str">
        <f t="shared" si="13"/>
        <v/>
      </c>
      <c r="Q290" s="6" t="str">
        <f t="shared" si="14"/>
        <v/>
      </c>
    </row>
    <row r="291" spans="1:17" x14ac:dyDescent="0.25">
      <c r="A291" s="77" t="str">
        <f>IF($C291&lt;&gt;"",Imputaciones!$R$1,"")</f>
        <v/>
      </c>
      <c r="B291" t="str">
        <f>PPSS!D302</f>
        <v/>
      </c>
      <c r="C291" t="str">
        <f>IF(PPSS!A302=0,"",PPSS!A302)</f>
        <v/>
      </c>
      <c r="D291" t="str">
        <f>IF(PPSS!AG302=0,"",PPSS!AG302)</f>
        <v/>
      </c>
      <c r="E291" t="str">
        <f>PPSS!B302</f>
        <v/>
      </c>
      <c r="F291" t="str">
        <f>PPSS!AH302</f>
        <v/>
      </c>
      <c r="G291" s="6"/>
      <c r="H291" s="6" t="str">
        <f>IF($C291&lt;&gt;"",PPSS!E302,"")</f>
        <v/>
      </c>
      <c r="I291" s="6" t="str">
        <f>IF($C291&lt;&gt;"",PPSS!F302,"")</f>
        <v/>
      </c>
      <c r="J291" s="6" t="str">
        <f>IF($C291&lt;&gt;"",PPSS!G302,"")</f>
        <v/>
      </c>
      <c r="K291" s="6" t="str">
        <f t="shared" si="12"/>
        <v/>
      </c>
      <c r="L291" s="6"/>
      <c r="M291" s="6" t="str">
        <f>IF($C291&lt;&gt;"",PPSS!H302,"")</f>
        <v/>
      </c>
      <c r="N291" s="6" t="str">
        <f>IF($C291&lt;&gt;"",PPSS!I302,"")</f>
        <v/>
      </c>
      <c r="O291" s="6" t="str">
        <f>IF($C291&lt;&gt;"",PPSS!J302,"")</f>
        <v/>
      </c>
      <c r="P291" s="6" t="str">
        <f t="shared" si="13"/>
        <v/>
      </c>
      <c r="Q291" s="6" t="str">
        <f t="shared" si="14"/>
        <v/>
      </c>
    </row>
    <row r="292" spans="1:17" x14ac:dyDescent="0.25">
      <c r="A292" s="77" t="str">
        <f>IF($C292&lt;&gt;"",Imputaciones!$R$1,"")</f>
        <v/>
      </c>
      <c r="B292" t="str">
        <f>PPSS!D303</f>
        <v/>
      </c>
      <c r="C292" t="str">
        <f>IF(PPSS!A303=0,"",PPSS!A303)</f>
        <v/>
      </c>
      <c r="D292" t="str">
        <f>IF(PPSS!AG303=0,"",PPSS!AG303)</f>
        <v/>
      </c>
      <c r="E292" t="str">
        <f>PPSS!B303</f>
        <v/>
      </c>
      <c r="F292" t="str">
        <f>PPSS!AH303</f>
        <v/>
      </c>
      <c r="G292" s="6"/>
      <c r="H292" s="6" t="str">
        <f>IF($C292&lt;&gt;"",PPSS!E303,"")</f>
        <v/>
      </c>
      <c r="I292" s="6" t="str">
        <f>IF($C292&lt;&gt;"",PPSS!F303,"")</f>
        <v/>
      </c>
      <c r="J292" s="6" t="str">
        <f>IF($C292&lt;&gt;"",PPSS!G303,"")</f>
        <v/>
      </c>
      <c r="K292" s="6" t="str">
        <f t="shared" si="12"/>
        <v/>
      </c>
      <c r="L292" s="6"/>
      <c r="M292" s="6" t="str">
        <f>IF($C292&lt;&gt;"",PPSS!H303,"")</f>
        <v/>
      </c>
      <c r="N292" s="6" t="str">
        <f>IF($C292&lt;&gt;"",PPSS!I303,"")</f>
        <v/>
      </c>
      <c r="O292" s="6" t="str">
        <f>IF($C292&lt;&gt;"",PPSS!J303,"")</f>
        <v/>
      </c>
      <c r="P292" s="6" t="str">
        <f t="shared" si="13"/>
        <v/>
      </c>
      <c r="Q292" s="6" t="str">
        <f t="shared" si="14"/>
        <v/>
      </c>
    </row>
    <row r="293" spans="1:17" x14ac:dyDescent="0.25">
      <c r="A293" s="77" t="str">
        <f>IF($C293&lt;&gt;"",Imputaciones!$R$1,"")</f>
        <v/>
      </c>
      <c r="B293" t="str">
        <f>PPSS!D304</f>
        <v/>
      </c>
      <c r="C293" t="str">
        <f>IF(PPSS!A304=0,"",PPSS!A304)</f>
        <v/>
      </c>
      <c r="D293" t="str">
        <f>IF(PPSS!AG304=0,"",PPSS!AG304)</f>
        <v/>
      </c>
      <c r="E293" t="str">
        <f>PPSS!B304</f>
        <v/>
      </c>
      <c r="F293" t="str">
        <f>PPSS!AH304</f>
        <v/>
      </c>
      <c r="G293" s="6"/>
      <c r="H293" s="6" t="str">
        <f>IF($C293&lt;&gt;"",PPSS!E304,"")</f>
        <v/>
      </c>
      <c r="I293" s="6" t="str">
        <f>IF($C293&lt;&gt;"",PPSS!F304,"")</f>
        <v/>
      </c>
      <c r="J293" s="6" t="str">
        <f>IF($C293&lt;&gt;"",PPSS!G304,"")</f>
        <v/>
      </c>
      <c r="K293" s="6" t="str">
        <f t="shared" si="12"/>
        <v/>
      </c>
      <c r="L293" s="6"/>
      <c r="M293" s="6" t="str">
        <f>IF($C293&lt;&gt;"",PPSS!H304,"")</f>
        <v/>
      </c>
      <c r="N293" s="6" t="str">
        <f>IF($C293&lt;&gt;"",PPSS!I304,"")</f>
        <v/>
      </c>
      <c r="O293" s="6" t="str">
        <f>IF($C293&lt;&gt;"",PPSS!J304,"")</f>
        <v/>
      </c>
      <c r="P293" s="6" t="str">
        <f t="shared" si="13"/>
        <v/>
      </c>
      <c r="Q293" s="6" t="str">
        <f t="shared" si="14"/>
        <v/>
      </c>
    </row>
    <row r="294" spans="1:17" x14ac:dyDescent="0.25">
      <c r="A294" s="77" t="str">
        <f>IF($C294&lt;&gt;"",Imputaciones!$R$1,"")</f>
        <v/>
      </c>
      <c r="B294" t="str">
        <f>PPSS!D305</f>
        <v/>
      </c>
      <c r="C294" t="str">
        <f>IF(PPSS!A305=0,"",PPSS!A305)</f>
        <v/>
      </c>
      <c r="D294" t="str">
        <f>IF(PPSS!AG305=0,"",PPSS!AG305)</f>
        <v/>
      </c>
      <c r="E294" t="str">
        <f>PPSS!B305</f>
        <v/>
      </c>
      <c r="F294" t="str">
        <f>PPSS!AH305</f>
        <v/>
      </c>
      <c r="G294" s="6"/>
      <c r="H294" s="6" t="str">
        <f>IF($C294&lt;&gt;"",PPSS!E305,"")</f>
        <v/>
      </c>
      <c r="I294" s="6" t="str">
        <f>IF($C294&lt;&gt;"",PPSS!F305,"")</f>
        <v/>
      </c>
      <c r="J294" s="6" t="str">
        <f>IF($C294&lt;&gt;"",PPSS!G305,"")</f>
        <v/>
      </c>
      <c r="K294" s="6" t="str">
        <f t="shared" si="12"/>
        <v/>
      </c>
      <c r="L294" s="6"/>
      <c r="M294" s="6" t="str">
        <f>IF($C294&lt;&gt;"",PPSS!H305,"")</f>
        <v/>
      </c>
      <c r="N294" s="6" t="str">
        <f>IF($C294&lt;&gt;"",PPSS!I305,"")</f>
        <v/>
      </c>
      <c r="O294" s="6" t="str">
        <f>IF($C294&lt;&gt;"",PPSS!J305,"")</f>
        <v/>
      </c>
      <c r="P294" s="6" t="str">
        <f t="shared" si="13"/>
        <v/>
      </c>
      <c r="Q294" s="6" t="str">
        <f t="shared" si="14"/>
        <v/>
      </c>
    </row>
    <row r="295" spans="1:17" x14ac:dyDescent="0.25">
      <c r="A295" s="77" t="str">
        <f>IF($C295&lt;&gt;"",Imputaciones!$R$1,"")</f>
        <v/>
      </c>
      <c r="B295" t="str">
        <f>PPSS!D306</f>
        <v/>
      </c>
      <c r="C295" t="str">
        <f>IF(PPSS!A306=0,"",PPSS!A306)</f>
        <v/>
      </c>
      <c r="D295" t="str">
        <f>IF(PPSS!AG306=0,"",PPSS!AG306)</f>
        <v/>
      </c>
      <c r="E295" t="str">
        <f>PPSS!B306</f>
        <v/>
      </c>
      <c r="F295" t="str">
        <f>PPSS!AH306</f>
        <v/>
      </c>
      <c r="G295" s="6"/>
      <c r="H295" s="6" t="str">
        <f>IF($C295&lt;&gt;"",PPSS!E306,"")</f>
        <v/>
      </c>
      <c r="I295" s="6" t="str">
        <f>IF($C295&lt;&gt;"",PPSS!F306,"")</f>
        <v/>
      </c>
      <c r="J295" s="6" t="str">
        <f>IF($C295&lt;&gt;"",PPSS!G306,"")</f>
        <v/>
      </c>
      <c r="K295" s="6" t="str">
        <f t="shared" si="12"/>
        <v/>
      </c>
      <c r="L295" s="6"/>
      <c r="M295" s="6" t="str">
        <f>IF($C295&lt;&gt;"",PPSS!H306,"")</f>
        <v/>
      </c>
      <c r="N295" s="6" t="str">
        <f>IF($C295&lt;&gt;"",PPSS!I306,"")</f>
        <v/>
      </c>
      <c r="O295" s="6" t="str">
        <f>IF($C295&lt;&gt;"",PPSS!J306,"")</f>
        <v/>
      </c>
      <c r="P295" s="6" t="str">
        <f t="shared" si="13"/>
        <v/>
      </c>
      <c r="Q295" s="6" t="str">
        <f t="shared" si="14"/>
        <v/>
      </c>
    </row>
    <row r="296" spans="1:17" x14ac:dyDescent="0.25">
      <c r="A296" s="77" t="str">
        <f>IF($C296&lt;&gt;"",Imputaciones!$R$1,"")</f>
        <v/>
      </c>
      <c r="B296" t="str">
        <f>PPSS!D307</f>
        <v/>
      </c>
      <c r="C296" t="str">
        <f>IF(PPSS!A307=0,"",PPSS!A307)</f>
        <v/>
      </c>
      <c r="D296" t="str">
        <f>IF(PPSS!AG307=0,"",PPSS!AG307)</f>
        <v/>
      </c>
      <c r="E296" t="str">
        <f>PPSS!B307</f>
        <v/>
      </c>
      <c r="F296" t="str">
        <f>PPSS!AH307</f>
        <v/>
      </c>
      <c r="G296" s="6"/>
      <c r="H296" s="6" t="str">
        <f>IF($C296&lt;&gt;"",PPSS!E307,"")</f>
        <v/>
      </c>
      <c r="I296" s="6" t="str">
        <f>IF($C296&lt;&gt;"",PPSS!F307,"")</f>
        <v/>
      </c>
      <c r="J296" s="6" t="str">
        <f>IF($C296&lt;&gt;"",PPSS!G307,"")</f>
        <v/>
      </c>
      <c r="K296" s="6" t="str">
        <f t="shared" si="12"/>
        <v/>
      </c>
      <c r="L296" s="6"/>
      <c r="M296" s="6" t="str">
        <f>IF($C296&lt;&gt;"",PPSS!H307,"")</f>
        <v/>
      </c>
      <c r="N296" s="6" t="str">
        <f>IF($C296&lt;&gt;"",PPSS!I307,"")</f>
        <v/>
      </c>
      <c r="O296" s="6" t="str">
        <f>IF($C296&lt;&gt;"",PPSS!J307,"")</f>
        <v/>
      </c>
      <c r="P296" s="6" t="str">
        <f t="shared" si="13"/>
        <v/>
      </c>
      <c r="Q296" s="6" t="str">
        <f t="shared" si="14"/>
        <v/>
      </c>
    </row>
    <row r="297" spans="1:17" x14ac:dyDescent="0.25">
      <c r="A297" s="77" t="str">
        <f>IF($C297&lt;&gt;"",Imputaciones!$R$1,"")</f>
        <v/>
      </c>
      <c r="B297" t="str">
        <f>PPSS!D308</f>
        <v/>
      </c>
      <c r="C297" t="str">
        <f>IF(PPSS!A308=0,"",PPSS!A308)</f>
        <v/>
      </c>
      <c r="D297" t="str">
        <f>IF(PPSS!AG308=0,"",PPSS!AG308)</f>
        <v/>
      </c>
      <c r="E297" t="str">
        <f>PPSS!B308</f>
        <v/>
      </c>
      <c r="F297" t="str">
        <f>PPSS!AH308</f>
        <v/>
      </c>
      <c r="G297" s="6"/>
      <c r="H297" s="6" t="str">
        <f>IF($C297&lt;&gt;"",PPSS!E308,"")</f>
        <v/>
      </c>
      <c r="I297" s="6" t="str">
        <f>IF($C297&lt;&gt;"",PPSS!F308,"")</f>
        <v/>
      </c>
      <c r="J297" s="6" t="str">
        <f>IF($C297&lt;&gt;"",PPSS!G308,"")</f>
        <v/>
      </c>
      <c r="K297" s="6" t="str">
        <f t="shared" si="12"/>
        <v/>
      </c>
      <c r="L297" s="6"/>
      <c r="M297" s="6" t="str">
        <f>IF($C297&lt;&gt;"",PPSS!H308,"")</f>
        <v/>
      </c>
      <c r="N297" s="6" t="str">
        <f>IF($C297&lt;&gt;"",PPSS!I308,"")</f>
        <v/>
      </c>
      <c r="O297" s="6" t="str">
        <f>IF($C297&lt;&gt;"",PPSS!J308,"")</f>
        <v/>
      </c>
      <c r="P297" s="6" t="str">
        <f t="shared" si="13"/>
        <v/>
      </c>
      <c r="Q297" s="6" t="str">
        <f t="shared" si="14"/>
        <v/>
      </c>
    </row>
    <row r="298" spans="1:17" x14ac:dyDescent="0.25">
      <c r="A298" s="77" t="str">
        <f>IF($C298&lt;&gt;"",Imputaciones!$R$1,"")</f>
        <v/>
      </c>
      <c r="B298" t="str">
        <f>PPSS!D309</f>
        <v/>
      </c>
      <c r="C298" t="str">
        <f>IF(PPSS!A309=0,"",PPSS!A309)</f>
        <v/>
      </c>
      <c r="D298" t="str">
        <f>IF(PPSS!AG309=0,"",PPSS!AG309)</f>
        <v/>
      </c>
      <c r="E298" t="str">
        <f>PPSS!B309</f>
        <v/>
      </c>
      <c r="F298" t="str">
        <f>PPSS!AH309</f>
        <v/>
      </c>
      <c r="G298" s="6"/>
      <c r="H298" s="6" t="str">
        <f>IF($C298&lt;&gt;"",PPSS!E309,"")</f>
        <v/>
      </c>
      <c r="I298" s="6" t="str">
        <f>IF($C298&lt;&gt;"",PPSS!F309,"")</f>
        <v/>
      </c>
      <c r="J298" s="6" t="str">
        <f>IF($C298&lt;&gt;"",PPSS!G309,"")</f>
        <v/>
      </c>
      <c r="K298" s="6" t="str">
        <f t="shared" si="12"/>
        <v/>
      </c>
      <c r="L298" s="6"/>
      <c r="M298" s="6" t="str">
        <f>IF($C298&lt;&gt;"",PPSS!H309,"")</f>
        <v/>
      </c>
      <c r="N298" s="6" t="str">
        <f>IF($C298&lt;&gt;"",PPSS!I309,"")</f>
        <v/>
      </c>
      <c r="O298" s="6" t="str">
        <f>IF($C298&lt;&gt;"",PPSS!J309,"")</f>
        <v/>
      </c>
      <c r="P298" s="6" t="str">
        <f t="shared" si="13"/>
        <v/>
      </c>
      <c r="Q298" s="6" t="str">
        <f t="shared" si="14"/>
        <v/>
      </c>
    </row>
    <row r="299" spans="1:17" x14ac:dyDescent="0.25">
      <c r="A299" s="77" t="str">
        <f>IF($C299&lt;&gt;"",Imputaciones!$R$1,"")</f>
        <v/>
      </c>
      <c r="B299" t="str">
        <f>PPSS!D310</f>
        <v/>
      </c>
      <c r="C299" t="str">
        <f>IF(PPSS!A310=0,"",PPSS!A310)</f>
        <v/>
      </c>
      <c r="D299" t="str">
        <f>IF(PPSS!AG310=0,"",PPSS!AG310)</f>
        <v/>
      </c>
      <c r="E299" t="str">
        <f>PPSS!B310</f>
        <v/>
      </c>
      <c r="F299" t="str">
        <f>PPSS!AH310</f>
        <v/>
      </c>
      <c r="G299" s="6"/>
      <c r="H299" s="6" t="str">
        <f>IF($C299&lt;&gt;"",PPSS!E310,"")</f>
        <v/>
      </c>
      <c r="I299" s="6" t="str">
        <f>IF($C299&lt;&gt;"",PPSS!F310,"")</f>
        <v/>
      </c>
      <c r="J299" s="6" t="str">
        <f>IF($C299&lt;&gt;"",PPSS!G310,"")</f>
        <v/>
      </c>
      <c r="K299" s="6" t="str">
        <f t="shared" si="12"/>
        <v/>
      </c>
      <c r="L299" s="6"/>
      <c r="M299" s="6" t="str">
        <f>IF($C299&lt;&gt;"",PPSS!H310,"")</f>
        <v/>
      </c>
      <c r="N299" s="6" t="str">
        <f>IF($C299&lt;&gt;"",PPSS!I310,"")</f>
        <v/>
      </c>
      <c r="O299" s="6" t="str">
        <f>IF($C299&lt;&gt;"",PPSS!J310,"")</f>
        <v/>
      </c>
      <c r="P299" s="6" t="str">
        <f t="shared" si="13"/>
        <v/>
      </c>
      <c r="Q299" s="6" t="str">
        <f t="shared" si="14"/>
        <v/>
      </c>
    </row>
    <row r="300" spans="1:17" x14ac:dyDescent="0.25">
      <c r="A300" s="77" t="str">
        <f>IF($C300&lt;&gt;"",Imputaciones!$R$1,"")</f>
        <v/>
      </c>
      <c r="B300" t="str">
        <f>PPSS!D311</f>
        <v/>
      </c>
      <c r="C300" t="str">
        <f>IF(PPSS!A311=0,"",PPSS!A311)</f>
        <v/>
      </c>
      <c r="D300" t="str">
        <f>IF(PPSS!AG311=0,"",PPSS!AG311)</f>
        <v/>
      </c>
      <c r="E300" t="str">
        <f>PPSS!B311</f>
        <v/>
      </c>
      <c r="F300" t="str">
        <f>PPSS!AH311</f>
        <v/>
      </c>
      <c r="G300" s="6"/>
      <c r="H300" s="6" t="str">
        <f>IF($C300&lt;&gt;"",PPSS!E311,"")</f>
        <v/>
      </c>
      <c r="I300" s="6" t="str">
        <f>IF($C300&lt;&gt;"",PPSS!F311,"")</f>
        <v/>
      </c>
      <c r="J300" s="6" t="str">
        <f>IF($C300&lt;&gt;"",PPSS!G311,"")</f>
        <v/>
      </c>
      <c r="K300" s="6" t="str">
        <f t="shared" si="12"/>
        <v/>
      </c>
      <c r="L300" s="6"/>
      <c r="M300" s="6" t="str">
        <f>IF($C300&lt;&gt;"",PPSS!H311,"")</f>
        <v/>
      </c>
      <c r="N300" s="6" t="str">
        <f>IF($C300&lt;&gt;"",PPSS!I311,"")</f>
        <v/>
      </c>
      <c r="O300" s="6" t="str">
        <f>IF($C300&lt;&gt;"",PPSS!J311,"")</f>
        <v/>
      </c>
      <c r="P300" s="6" t="str">
        <f t="shared" si="13"/>
        <v/>
      </c>
      <c r="Q300" s="6" t="str">
        <f t="shared" si="14"/>
        <v/>
      </c>
    </row>
    <row r="301" spans="1:17" x14ac:dyDescent="0.25">
      <c r="A301" s="77" t="str">
        <f>IF($C301&lt;&gt;"",Imputaciones!$R$1,"")</f>
        <v/>
      </c>
      <c r="B301" t="str">
        <f>PPSS!D312</f>
        <v/>
      </c>
      <c r="C301" t="str">
        <f>IF(PPSS!A312=0,"",PPSS!A312)</f>
        <v/>
      </c>
      <c r="D301" t="str">
        <f>IF(PPSS!AG312=0,"",PPSS!AG312)</f>
        <v/>
      </c>
      <c r="E301" t="str">
        <f>PPSS!B312</f>
        <v/>
      </c>
      <c r="F301" t="str">
        <f>PPSS!AH312</f>
        <v/>
      </c>
      <c r="G301" s="6"/>
      <c r="H301" s="6" t="str">
        <f>IF($C301&lt;&gt;"",PPSS!E312,"")</f>
        <v/>
      </c>
      <c r="I301" s="6" t="str">
        <f>IF($C301&lt;&gt;"",PPSS!F312,"")</f>
        <v/>
      </c>
      <c r="J301" s="6" t="str">
        <f>IF($C301&lt;&gt;"",PPSS!G312,"")</f>
        <v/>
      </c>
      <c r="K301" s="6" t="str">
        <f t="shared" si="12"/>
        <v/>
      </c>
      <c r="L301" s="6"/>
      <c r="M301" s="6" t="str">
        <f>IF($C301&lt;&gt;"",PPSS!H312,"")</f>
        <v/>
      </c>
      <c r="N301" s="6" t="str">
        <f>IF($C301&lt;&gt;"",PPSS!I312,"")</f>
        <v/>
      </c>
      <c r="O301" s="6" t="str">
        <f>IF($C301&lt;&gt;"",PPSS!J312,"")</f>
        <v/>
      </c>
      <c r="P301" s="6" t="str">
        <f t="shared" si="13"/>
        <v/>
      </c>
      <c r="Q301" s="6" t="str">
        <f t="shared" si="14"/>
        <v/>
      </c>
    </row>
    <row r="302" spans="1:17" x14ac:dyDescent="0.25">
      <c r="A302" s="77" t="str">
        <f>IF($C302&lt;&gt;"",Imputaciones!$R$1,"")</f>
        <v/>
      </c>
      <c r="B302" t="str">
        <f>PPSS!D313</f>
        <v/>
      </c>
      <c r="C302" t="str">
        <f>IF(PPSS!A313=0,"",PPSS!A313)</f>
        <v/>
      </c>
      <c r="D302" t="str">
        <f>IF(PPSS!AG313=0,"",PPSS!AG313)</f>
        <v/>
      </c>
      <c r="E302" t="str">
        <f>PPSS!B313</f>
        <v/>
      </c>
      <c r="F302" t="str">
        <f>PPSS!AH313</f>
        <v/>
      </c>
      <c r="G302" s="6"/>
      <c r="H302" s="6" t="str">
        <f>IF($C302&lt;&gt;"",PPSS!E313,"")</f>
        <v/>
      </c>
      <c r="I302" s="6" t="str">
        <f>IF($C302&lt;&gt;"",PPSS!F313,"")</f>
        <v/>
      </c>
      <c r="J302" s="6" t="str">
        <f>IF($C302&lt;&gt;"",PPSS!G313,"")</f>
        <v/>
      </c>
      <c r="K302" s="6" t="str">
        <f t="shared" si="12"/>
        <v/>
      </c>
      <c r="L302" s="6"/>
      <c r="M302" s="6" t="str">
        <f>IF($C302&lt;&gt;"",PPSS!H313,"")</f>
        <v/>
      </c>
      <c r="N302" s="6" t="str">
        <f>IF($C302&lt;&gt;"",PPSS!I313,"")</f>
        <v/>
      </c>
      <c r="O302" s="6" t="str">
        <f>IF($C302&lt;&gt;"",PPSS!J313,"")</f>
        <v/>
      </c>
      <c r="P302" s="6" t="str">
        <f t="shared" si="13"/>
        <v/>
      </c>
      <c r="Q302" s="6" t="str">
        <f t="shared" si="14"/>
        <v/>
      </c>
    </row>
    <row r="303" spans="1:17" x14ac:dyDescent="0.25">
      <c r="A303" s="77" t="str">
        <f>IF($C303&lt;&gt;"",Imputaciones!$R$1,"")</f>
        <v/>
      </c>
      <c r="B303" t="str">
        <f>PPSS!D314</f>
        <v/>
      </c>
      <c r="C303" t="str">
        <f>IF(PPSS!A314=0,"",PPSS!A314)</f>
        <v/>
      </c>
      <c r="D303" t="str">
        <f>IF(PPSS!AG314=0,"",PPSS!AG314)</f>
        <v/>
      </c>
      <c r="E303" t="str">
        <f>PPSS!B314</f>
        <v/>
      </c>
      <c r="F303" t="str">
        <f>PPSS!AH314</f>
        <v/>
      </c>
      <c r="G303" s="6"/>
      <c r="H303" s="6" t="str">
        <f>IF($C303&lt;&gt;"",PPSS!E314,"")</f>
        <v/>
      </c>
      <c r="I303" s="6" t="str">
        <f>IF($C303&lt;&gt;"",PPSS!F314,"")</f>
        <v/>
      </c>
      <c r="J303" s="6" t="str">
        <f>IF($C303&lt;&gt;"",PPSS!G314,"")</f>
        <v/>
      </c>
      <c r="K303" s="6" t="str">
        <f t="shared" si="12"/>
        <v/>
      </c>
      <c r="L303" s="6"/>
      <c r="M303" s="6" t="str">
        <f>IF($C303&lt;&gt;"",PPSS!H314,"")</f>
        <v/>
      </c>
      <c r="N303" s="6" t="str">
        <f>IF($C303&lt;&gt;"",PPSS!I314,"")</f>
        <v/>
      </c>
      <c r="O303" s="6" t="str">
        <f>IF($C303&lt;&gt;"",PPSS!J314,"")</f>
        <v/>
      </c>
      <c r="P303" s="6" t="str">
        <f t="shared" si="13"/>
        <v/>
      </c>
      <c r="Q303" s="6" t="str">
        <f t="shared" si="14"/>
        <v/>
      </c>
    </row>
    <row r="304" spans="1:17" x14ac:dyDescent="0.25">
      <c r="A304" s="77" t="str">
        <f>IF($C304&lt;&gt;"",Imputaciones!$R$1,"")</f>
        <v/>
      </c>
      <c r="B304" t="str">
        <f>PPSS!D315</f>
        <v/>
      </c>
      <c r="C304" t="str">
        <f>IF(PPSS!A315=0,"",PPSS!A315)</f>
        <v/>
      </c>
      <c r="D304" t="str">
        <f>IF(PPSS!AG315=0,"",PPSS!AG315)</f>
        <v/>
      </c>
      <c r="E304" t="str">
        <f>PPSS!B315</f>
        <v/>
      </c>
      <c r="F304" t="str">
        <f>PPSS!AH315</f>
        <v/>
      </c>
      <c r="G304" s="6"/>
      <c r="H304" s="6" t="str">
        <f>IF($C304&lt;&gt;"",PPSS!E315,"")</f>
        <v/>
      </c>
      <c r="I304" s="6" t="str">
        <f>IF($C304&lt;&gt;"",PPSS!F315,"")</f>
        <v/>
      </c>
      <c r="J304" s="6" t="str">
        <f>IF($C304&lt;&gt;"",PPSS!G315,"")</f>
        <v/>
      </c>
      <c r="K304" s="6" t="str">
        <f t="shared" si="12"/>
        <v/>
      </c>
      <c r="L304" s="6"/>
      <c r="M304" s="6" t="str">
        <f>IF($C304&lt;&gt;"",PPSS!H315,"")</f>
        <v/>
      </c>
      <c r="N304" s="6" t="str">
        <f>IF($C304&lt;&gt;"",PPSS!I315,"")</f>
        <v/>
      </c>
      <c r="O304" s="6" t="str">
        <f>IF($C304&lt;&gt;"",PPSS!J315,"")</f>
        <v/>
      </c>
      <c r="P304" s="6" t="str">
        <f t="shared" si="13"/>
        <v/>
      </c>
      <c r="Q304" s="6" t="str">
        <f t="shared" si="14"/>
        <v/>
      </c>
    </row>
    <row r="305" spans="1:17" x14ac:dyDescent="0.25">
      <c r="A305" s="77" t="str">
        <f>IF($C305&lt;&gt;"",Imputaciones!$R$1,"")</f>
        <v/>
      </c>
      <c r="B305" t="str">
        <f>PPSS!D316</f>
        <v/>
      </c>
      <c r="C305" t="str">
        <f>IF(PPSS!A316=0,"",PPSS!A316)</f>
        <v/>
      </c>
      <c r="D305" t="str">
        <f>IF(PPSS!AG316=0,"",PPSS!AG316)</f>
        <v/>
      </c>
      <c r="E305" t="str">
        <f>PPSS!B316</f>
        <v/>
      </c>
      <c r="F305" t="str">
        <f>PPSS!AH316</f>
        <v/>
      </c>
      <c r="G305" s="6"/>
      <c r="H305" s="6" t="str">
        <f>IF($C305&lt;&gt;"",PPSS!E316,"")</f>
        <v/>
      </c>
      <c r="I305" s="6" t="str">
        <f>IF($C305&lt;&gt;"",PPSS!F316,"")</f>
        <v/>
      </c>
      <c r="J305" s="6" t="str">
        <f>IF($C305&lt;&gt;"",PPSS!G316,"")</f>
        <v/>
      </c>
      <c r="K305" s="6" t="str">
        <f t="shared" si="12"/>
        <v/>
      </c>
      <c r="L305" s="6"/>
      <c r="M305" s="6" t="str">
        <f>IF($C305&lt;&gt;"",PPSS!H316,"")</f>
        <v/>
      </c>
      <c r="N305" s="6" t="str">
        <f>IF($C305&lt;&gt;"",PPSS!I316,"")</f>
        <v/>
      </c>
      <c r="O305" s="6" t="str">
        <f>IF($C305&lt;&gt;"",PPSS!J316,"")</f>
        <v/>
      </c>
      <c r="P305" s="6" t="str">
        <f t="shared" si="13"/>
        <v/>
      </c>
      <c r="Q305" s="6" t="str">
        <f t="shared" si="14"/>
        <v/>
      </c>
    </row>
    <row r="306" spans="1:17" x14ac:dyDescent="0.25">
      <c r="A306" s="77" t="str">
        <f>IF($C306&lt;&gt;"",Imputaciones!$R$1,"")</f>
        <v/>
      </c>
      <c r="B306" t="str">
        <f>PPSS!D317</f>
        <v/>
      </c>
      <c r="C306" t="str">
        <f>IF(PPSS!A317=0,"",PPSS!A317)</f>
        <v/>
      </c>
      <c r="D306" t="str">
        <f>IF(PPSS!AG317=0,"",PPSS!AG317)</f>
        <v/>
      </c>
      <c r="E306" t="str">
        <f>PPSS!B317</f>
        <v/>
      </c>
      <c r="F306" t="str">
        <f>PPSS!AH317</f>
        <v/>
      </c>
      <c r="G306" s="6"/>
      <c r="H306" s="6" t="str">
        <f>IF($C306&lt;&gt;"",PPSS!E317,"")</f>
        <v/>
      </c>
      <c r="I306" s="6" t="str">
        <f>IF($C306&lt;&gt;"",PPSS!F317,"")</f>
        <v/>
      </c>
      <c r="J306" s="6" t="str">
        <f>IF($C306&lt;&gt;"",PPSS!G317,"")</f>
        <v/>
      </c>
      <c r="K306" s="6" t="str">
        <f t="shared" si="12"/>
        <v/>
      </c>
      <c r="L306" s="6"/>
      <c r="M306" s="6" t="str">
        <f>IF($C306&lt;&gt;"",PPSS!H317,"")</f>
        <v/>
      </c>
      <c r="N306" s="6" t="str">
        <f>IF($C306&lt;&gt;"",PPSS!I317,"")</f>
        <v/>
      </c>
      <c r="O306" s="6" t="str">
        <f>IF($C306&lt;&gt;"",PPSS!J317,"")</f>
        <v/>
      </c>
      <c r="P306" s="6" t="str">
        <f t="shared" si="13"/>
        <v/>
      </c>
      <c r="Q306" s="6" t="str">
        <f t="shared" si="14"/>
        <v/>
      </c>
    </row>
    <row r="307" spans="1:17" x14ac:dyDescent="0.25">
      <c r="A307" s="77" t="str">
        <f>IF($C307&lt;&gt;"",Imputaciones!$R$1,"")</f>
        <v/>
      </c>
      <c r="B307" t="str">
        <f>PPSS!D318</f>
        <v/>
      </c>
      <c r="C307" t="str">
        <f>IF(PPSS!A318=0,"",PPSS!A318)</f>
        <v/>
      </c>
      <c r="D307" t="str">
        <f>IF(PPSS!AG318=0,"",PPSS!AG318)</f>
        <v/>
      </c>
      <c r="E307" t="str">
        <f>PPSS!B318</f>
        <v/>
      </c>
      <c r="F307" t="str">
        <f>PPSS!AH318</f>
        <v/>
      </c>
      <c r="G307" s="6"/>
      <c r="H307" s="6" t="str">
        <f>IF($C307&lt;&gt;"",PPSS!E318,"")</f>
        <v/>
      </c>
      <c r="I307" s="6" t="str">
        <f>IF($C307&lt;&gt;"",PPSS!F318,"")</f>
        <v/>
      </c>
      <c r="J307" s="6" t="str">
        <f>IF($C307&lt;&gt;"",PPSS!G318,"")</f>
        <v/>
      </c>
      <c r="K307" s="6" t="str">
        <f t="shared" si="12"/>
        <v/>
      </c>
      <c r="L307" s="6"/>
      <c r="M307" s="6" t="str">
        <f>IF($C307&lt;&gt;"",PPSS!H318,"")</f>
        <v/>
      </c>
      <c r="N307" s="6" t="str">
        <f>IF($C307&lt;&gt;"",PPSS!I318,"")</f>
        <v/>
      </c>
      <c r="O307" s="6" t="str">
        <f>IF($C307&lt;&gt;"",PPSS!J318,"")</f>
        <v/>
      </c>
      <c r="P307" s="6" t="str">
        <f t="shared" si="13"/>
        <v/>
      </c>
      <c r="Q307" s="6" t="str">
        <f t="shared" si="14"/>
        <v/>
      </c>
    </row>
    <row r="308" spans="1:17" x14ac:dyDescent="0.25">
      <c r="A308" s="77" t="str">
        <f>IF($C308&lt;&gt;"",Imputaciones!$R$1,"")</f>
        <v/>
      </c>
      <c r="B308" t="str">
        <f>PPSS!D319</f>
        <v/>
      </c>
      <c r="C308" t="str">
        <f>IF(PPSS!A319=0,"",PPSS!A319)</f>
        <v/>
      </c>
      <c r="D308" t="str">
        <f>IF(PPSS!AG319=0,"",PPSS!AG319)</f>
        <v/>
      </c>
      <c r="E308" t="str">
        <f>PPSS!B319</f>
        <v/>
      </c>
      <c r="F308" t="str">
        <f>PPSS!AH319</f>
        <v/>
      </c>
      <c r="G308" s="6"/>
      <c r="H308" s="6" t="str">
        <f>IF($C308&lt;&gt;"",PPSS!E319,"")</f>
        <v/>
      </c>
      <c r="I308" s="6" t="str">
        <f>IF($C308&lt;&gt;"",PPSS!F319,"")</f>
        <v/>
      </c>
      <c r="J308" s="6" t="str">
        <f>IF($C308&lt;&gt;"",PPSS!G319,"")</f>
        <v/>
      </c>
      <c r="K308" s="6" t="str">
        <f t="shared" si="12"/>
        <v/>
      </c>
      <c r="L308" s="6"/>
      <c r="M308" s="6" t="str">
        <f>IF($C308&lt;&gt;"",PPSS!H319,"")</f>
        <v/>
      </c>
      <c r="N308" s="6" t="str">
        <f>IF($C308&lt;&gt;"",PPSS!I319,"")</f>
        <v/>
      </c>
      <c r="O308" s="6" t="str">
        <f>IF($C308&lt;&gt;"",PPSS!J319,"")</f>
        <v/>
      </c>
      <c r="P308" s="6" t="str">
        <f t="shared" si="13"/>
        <v/>
      </c>
      <c r="Q308" s="6" t="str">
        <f t="shared" si="14"/>
        <v/>
      </c>
    </row>
    <row r="309" spans="1:17" x14ac:dyDescent="0.25">
      <c r="A309" s="77" t="str">
        <f>IF($C309&lt;&gt;"",Imputaciones!$R$1,"")</f>
        <v/>
      </c>
      <c r="B309" t="str">
        <f>PPSS!D320</f>
        <v/>
      </c>
      <c r="C309" t="str">
        <f>IF(PPSS!A320=0,"",PPSS!A320)</f>
        <v/>
      </c>
      <c r="D309" t="str">
        <f>IF(PPSS!AG320=0,"",PPSS!AG320)</f>
        <v/>
      </c>
      <c r="E309" t="str">
        <f>PPSS!B320</f>
        <v/>
      </c>
      <c r="F309" t="str">
        <f>PPSS!AH320</f>
        <v/>
      </c>
      <c r="G309" s="6"/>
      <c r="H309" s="6" t="str">
        <f>IF($C309&lt;&gt;"",PPSS!E320,"")</f>
        <v/>
      </c>
      <c r="I309" s="6" t="str">
        <f>IF($C309&lt;&gt;"",PPSS!F320,"")</f>
        <v/>
      </c>
      <c r="J309" s="6" t="str">
        <f>IF($C309&lt;&gt;"",PPSS!G320,"")</f>
        <v/>
      </c>
      <c r="K309" s="6" t="str">
        <f t="shared" si="12"/>
        <v/>
      </c>
      <c r="L309" s="6"/>
      <c r="M309" s="6" t="str">
        <f>IF($C309&lt;&gt;"",PPSS!H320,"")</f>
        <v/>
      </c>
      <c r="N309" s="6" t="str">
        <f>IF($C309&lt;&gt;"",PPSS!I320,"")</f>
        <v/>
      </c>
      <c r="O309" s="6" t="str">
        <f>IF($C309&lt;&gt;"",PPSS!J320,"")</f>
        <v/>
      </c>
      <c r="P309" s="6" t="str">
        <f t="shared" si="13"/>
        <v/>
      </c>
      <c r="Q309" s="6" t="str">
        <f t="shared" si="14"/>
        <v/>
      </c>
    </row>
    <row r="310" spans="1:17" x14ac:dyDescent="0.25">
      <c r="A310" s="77" t="str">
        <f>IF($C310&lt;&gt;"",Imputaciones!$R$1,"")</f>
        <v/>
      </c>
      <c r="B310" t="str">
        <f>PPSS!D321</f>
        <v/>
      </c>
      <c r="C310" t="str">
        <f>IF(PPSS!A321=0,"",PPSS!A321)</f>
        <v/>
      </c>
      <c r="D310" t="str">
        <f>IF(PPSS!AG321=0,"",PPSS!AG321)</f>
        <v/>
      </c>
      <c r="E310" t="str">
        <f>PPSS!B321</f>
        <v/>
      </c>
      <c r="F310" t="str">
        <f>PPSS!AH321</f>
        <v/>
      </c>
      <c r="G310" s="6"/>
      <c r="H310" s="6" t="str">
        <f>IF($C310&lt;&gt;"",PPSS!E321,"")</f>
        <v/>
      </c>
      <c r="I310" s="6" t="str">
        <f>IF($C310&lt;&gt;"",PPSS!F321,"")</f>
        <v/>
      </c>
      <c r="J310" s="6" t="str">
        <f>IF($C310&lt;&gt;"",PPSS!G321,"")</f>
        <v/>
      </c>
      <c r="K310" s="6" t="str">
        <f t="shared" si="12"/>
        <v/>
      </c>
      <c r="L310" s="6"/>
      <c r="M310" s="6" t="str">
        <f>IF($C310&lt;&gt;"",PPSS!H321,"")</f>
        <v/>
      </c>
      <c r="N310" s="6" t="str">
        <f>IF($C310&lt;&gt;"",PPSS!I321,"")</f>
        <v/>
      </c>
      <c r="O310" s="6" t="str">
        <f>IF($C310&lt;&gt;"",PPSS!J321,"")</f>
        <v/>
      </c>
      <c r="P310" s="6" t="str">
        <f t="shared" si="13"/>
        <v/>
      </c>
      <c r="Q310" s="6" t="str">
        <f t="shared" si="14"/>
        <v/>
      </c>
    </row>
    <row r="311" spans="1:17" x14ac:dyDescent="0.25">
      <c r="A311" s="77" t="str">
        <f>IF($C311&lt;&gt;"",Imputaciones!$R$1,"")</f>
        <v/>
      </c>
      <c r="B311" t="str">
        <f>PPSS!D322</f>
        <v/>
      </c>
      <c r="C311" t="str">
        <f>IF(PPSS!A322=0,"",PPSS!A322)</f>
        <v/>
      </c>
      <c r="D311" t="str">
        <f>IF(PPSS!AG322=0,"",PPSS!AG322)</f>
        <v/>
      </c>
      <c r="E311" t="str">
        <f>PPSS!B322</f>
        <v/>
      </c>
      <c r="F311" t="str">
        <f>PPSS!AH322</f>
        <v/>
      </c>
      <c r="G311" s="6"/>
      <c r="H311" s="6" t="str">
        <f>IF($C311&lt;&gt;"",PPSS!E322,"")</f>
        <v/>
      </c>
      <c r="I311" s="6" t="str">
        <f>IF($C311&lt;&gt;"",PPSS!F322,"")</f>
        <v/>
      </c>
      <c r="J311" s="6" t="str">
        <f>IF($C311&lt;&gt;"",PPSS!G322,"")</f>
        <v/>
      </c>
      <c r="K311" s="6" t="str">
        <f t="shared" si="12"/>
        <v/>
      </c>
      <c r="L311" s="6"/>
      <c r="M311" s="6" t="str">
        <f>IF($C311&lt;&gt;"",PPSS!H322,"")</f>
        <v/>
      </c>
      <c r="N311" s="6" t="str">
        <f>IF($C311&lt;&gt;"",PPSS!I322,"")</f>
        <v/>
      </c>
      <c r="O311" s="6" t="str">
        <f>IF($C311&lt;&gt;"",PPSS!J322,"")</f>
        <v/>
      </c>
      <c r="P311" s="6" t="str">
        <f t="shared" si="13"/>
        <v/>
      </c>
      <c r="Q311" s="6" t="str">
        <f t="shared" si="14"/>
        <v/>
      </c>
    </row>
    <row r="312" spans="1:17" x14ac:dyDescent="0.25">
      <c r="A312" s="77" t="str">
        <f>IF($C312&lt;&gt;"",Imputaciones!$R$1,"")</f>
        <v/>
      </c>
      <c r="B312" t="str">
        <f>PPSS!D323</f>
        <v/>
      </c>
      <c r="C312" t="str">
        <f>IF(PPSS!A323=0,"",PPSS!A323)</f>
        <v/>
      </c>
      <c r="D312" t="str">
        <f>IF(PPSS!AG323=0,"",PPSS!AG323)</f>
        <v/>
      </c>
      <c r="E312" t="str">
        <f>PPSS!B323</f>
        <v/>
      </c>
      <c r="F312" t="str">
        <f>PPSS!AH323</f>
        <v/>
      </c>
      <c r="G312" s="6"/>
      <c r="H312" s="6" t="str">
        <f>IF($C312&lt;&gt;"",PPSS!E323,"")</f>
        <v/>
      </c>
      <c r="I312" s="6" t="str">
        <f>IF($C312&lt;&gt;"",PPSS!F323,"")</f>
        <v/>
      </c>
      <c r="J312" s="6" t="str">
        <f>IF($C312&lt;&gt;"",PPSS!G323,"")</f>
        <v/>
      </c>
      <c r="K312" s="6" t="str">
        <f t="shared" si="12"/>
        <v/>
      </c>
      <c r="L312" s="6"/>
      <c r="M312" s="6" t="str">
        <f>IF($C312&lt;&gt;"",PPSS!H323,"")</f>
        <v/>
      </c>
      <c r="N312" s="6" t="str">
        <f>IF($C312&lt;&gt;"",PPSS!I323,"")</f>
        <v/>
      </c>
      <c r="O312" s="6" t="str">
        <f>IF($C312&lt;&gt;"",PPSS!J323,"")</f>
        <v/>
      </c>
      <c r="P312" s="6" t="str">
        <f t="shared" si="13"/>
        <v/>
      </c>
      <c r="Q312" s="6" t="str">
        <f t="shared" si="14"/>
        <v/>
      </c>
    </row>
    <row r="313" spans="1:17" x14ac:dyDescent="0.25">
      <c r="A313" s="77" t="str">
        <f>IF($C313&lt;&gt;"",Imputaciones!$R$1,"")</f>
        <v/>
      </c>
      <c r="B313" t="str">
        <f>PPSS!D324</f>
        <v/>
      </c>
      <c r="C313" t="str">
        <f>IF(PPSS!A324=0,"",PPSS!A324)</f>
        <v/>
      </c>
      <c r="D313" t="str">
        <f>IF(PPSS!AG324=0,"",PPSS!AG324)</f>
        <v/>
      </c>
      <c r="E313" t="str">
        <f>PPSS!B324</f>
        <v/>
      </c>
      <c r="F313" t="str">
        <f>PPSS!AH324</f>
        <v/>
      </c>
      <c r="G313" s="6"/>
      <c r="H313" s="6" t="str">
        <f>IF($C313&lt;&gt;"",PPSS!E324,"")</f>
        <v/>
      </c>
      <c r="I313" s="6" t="str">
        <f>IF($C313&lt;&gt;"",PPSS!F324,"")</f>
        <v/>
      </c>
      <c r="J313" s="6" t="str">
        <f>IF($C313&lt;&gt;"",PPSS!G324,"")</f>
        <v/>
      </c>
      <c r="K313" s="6" t="str">
        <f t="shared" si="12"/>
        <v/>
      </c>
      <c r="L313" s="6"/>
      <c r="M313" s="6" t="str">
        <f>IF($C313&lt;&gt;"",PPSS!H324,"")</f>
        <v/>
      </c>
      <c r="N313" s="6" t="str">
        <f>IF($C313&lt;&gt;"",PPSS!I324,"")</f>
        <v/>
      </c>
      <c r="O313" s="6" t="str">
        <f>IF($C313&lt;&gt;"",PPSS!J324,"")</f>
        <v/>
      </c>
      <c r="P313" s="6" t="str">
        <f t="shared" si="13"/>
        <v/>
      </c>
      <c r="Q313" s="6" t="str">
        <f t="shared" si="14"/>
        <v/>
      </c>
    </row>
    <row r="314" spans="1:17" x14ac:dyDescent="0.25">
      <c r="A314" s="77" t="str">
        <f>IF($C314&lt;&gt;"",Imputaciones!$R$1,"")</f>
        <v/>
      </c>
      <c r="B314" t="str">
        <f>PPSS!D325</f>
        <v/>
      </c>
      <c r="C314" t="str">
        <f>IF(PPSS!A325=0,"",PPSS!A325)</f>
        <v/>
      </c>
      <c r="D314" t="str">
        <f>IF(PPSS!AG325=0,"",PPSS!AG325)</f>
        <v/>
      </c>
      <c r="E314" t="str">
        <f>PPSS!B325</f>
        <v/>
      </c>
      <c r="F314" t="str">
        <f>PPSS!AH325</f>
        <v/>
      </c>
      <c r="G314" s="6"/>
      <c r="H314" s="6" t="str">
        <f>IF($C314&lt;&gt;"",PPSS!E325,"")</f>
        <v/>
      </c>
      <c r="I314" s="6" t="str">
        <f>IF($C314&lt;&gt;"",PPSS!F325,"")</f>
        <v/>
      </c>
      <c r="J314" s="6" t="str">
        <f>IF($C314&lt;&gt;"",PPSS!G325,"")</f>
        <v/>
      </c>
      <c r="K314" s="6" t="str">
        <f t="shared" si="12"/>
        <v/>
      </c>
      <c r="L314" s="6"/>
      <c r="M314" s="6" t="str">
        <f>IF($C314&lt;&gt;"",PPSS!H325,"")</f>
        <v/>
      </c>
      <c r="N314" s="6" t="str">
        <f>IF($C314&lt;&gt;"",PPSS!I325,"")</f>
        <v/>
      </c>
      <c r="O314" s="6" t="str">
        <f>IF($C314&lt;&gt;"",PPSS!J325,"")</f>
        <v/>
      </c>
      <c r="P314" s="6" t="str">
        <f t="shared" si="13"/>
        <v/>
      </c>
      <c r="Q314" s="6" t="str">
        <f t="shared" si="14"/>
        <v/>
      </c>
    </row>
    <row r="315" spans="1:17" x14ac:dyDescent="0.25">
      <c r="A315" s="77" t="str">
        <f>IF($C315&lt;&gt;"",Imputaciones!$R$1,"")</f>
        <v/>
      </c>
      <c r="B315" t="str">
        <f>PPSS!D326</f>
        <v/>
      </c>
      <c r="C315" t="str">
        <f>IF(PPSS!A326=0,"",PPSS!A326)</f>
        <v/>
      </c>
      <c r="D315" t="str">
        <f>IF(PPSS!AG326=0,"",PPSS!AG326)</f>
        <v/>
      </c>
      <c r="E315" t="str">
        <f>PPSS!B326</f>
        <v/>
      </c>
      <c r="F315" t="str">
        <f>PPSS!AH326</f>
        <v/>
      </c>
      <c r="G315" s="6"/>
      <c r="H315" s="6" t="str">
        <f>IF($C315&lt;&gt;"",PPSS!E326,"")</f>
        <v/>
      </c>
      <c r="I315" s="6" t="str">
        <f>IF($C315&lt;&gt;"",PPSS!F326,"")</f>
        <v/>
      </c>
      <c r="J315" s="6" t="str">
        <f>IF($C315&lt;&gt;"",PPSS!G326,"")</f>
        <v/>
      </c>
      <c r="K315" s="6" t="str">
        <f t="shared" si="12"/>
        <v/>
      </c>
      <c r="L315" s="6"/>
      <c r="M315" s="6" t="str">
        <f>IF($C315&lt;&gt;"",PPSS!H326,"")</f>
        <v/>
      </c>
      <c r="N315" s="6" t="str">
        <f>IF($C315&lt;&gt;"",PPSS!I326,"")</f>
        <v/>
      </c>
      <c r="O315" s="6" t="str">
        <f>IF($C315&lt;&gt;"",PPSS!J326,"")</f>
        <v/>
      </c>
      <c r="P315" s="6" t="str">
        <f t="shared" si="13"/>
        <v/>
      </c>
      <c r="Q315" s="6" t="str">
        <f t="shared" si="14"/>
        <v/>
      </c>
    </row>
    <row r="316" spans="1:17" x14ac:dyDescent="0.25">
      <c r="A316" s="77" t="str">
        <f>IF($C316&lt;&gt;"",Imputaciones!$R$1,"")</f>
        <v/>
      </c>
      <c r="B316" t="str">
        <f>PPSS!D327</f>
        <v/>
      </c>
      <c r="C316" t="str">
        <f>IF(PPSS!A327=0,"",PPSS!A327)</f>
        <v/>
      </c>
      <c r="D316" t="str">
        <f>IF(PPSS!AG327=0,"",PPSS!AG327)</f>
        <v/>
      </c>
      <c r="E316" t="str">
        <f>PPSS!B327</f>
        <v/>
      </c>
      <c r="F316" t="str">
        <f>PPSS!AH327</f>
        <v/>
      </c>
      <c r="G316" s="6"/>
      <c r="H316" s="6" t="str">
        <f>IF($C316&lt;&gt;"",PPSS!E327,"")</f>
        <v/>
      </c>
      <c r="I316" s="6" t="str">
        <f>IF($C316&lt;&gt;"",PPSS!F327,"")</f>
        <v/>
      </c>
      <c r="J316" s="6" t="str">
        <f>IF($C316&lt;&gt;"",PPSS!G327,"")</f>
        <v/>
      </c>
      <c r="K316" s="6" t="str">
        <f t="shared" si="12"/>
        <v/>
      </c>
      <c r="L316" s="6"/>
      <c r="M316" s="6" t="str">
        <f>IF($C316&lt;&gt;"",PPSS!H327,"")</f>
        <v/>
      </c>
      <c r="N316" s="6" t="str">
        <f>IF($C316&lt;&gt;"",PPSS!I327,"")</f>
        <v/>
      </c>
      <c r="O316" s="6" t="str">
        <f>IF($C316&lt;&gt;"",PPSS!J327,"")</f>
        <v/>
      </c>
      <c r="P316" s="6" t="str">
        <f t="shared" si="13"/>
        <v/>
      </c>
      <c r="Q316" s="6" t="str">
        <f t="shared" si="14"/>
        <v/>
      </c>
    </row>
    <row r="317" spans="1:17" x14ac:dyDescent="0.25">
      <c r="A317" s="77" t="str">
        <f>IF($C317&lt;&gt;"",Imputaciones!$R$1,"")</f>
        <v/>
      </c>
      <c r="B317" t="str">
        <f>PPSS!D328</f>
        <v/>
      </c>
      <c r="C317" t="str">
        <f>IF(PPSS!A328=0,"",PPSS!A328)</f>
        <v/>
      </c>
      <c r="D317" t="str">
        <f>IF(PPSS!AG328=0,"",PPSS!AG328)</f>
        <v/>
      </c>
      <c r="E317" t="str">
        <f>PPSS!B328</f>
        <v/>
      </c>
      <c r="F317" t="str">
        <f>PPSS!AH328</f>
        <v/>
      </c>
      <c r="G317" s="6"/>
      <c r="H317" s="6" t="str">
        <f>IF($C317&lt;&gt;"",PPSS!E328,"")</f>
        <v/>
      </c>
      <c r="I317" s="6" t="str">
        <f>IF($C317&lt;&gt;"",PPSS!F328,"")</f>
        <v/>
      </c>
      <c r="J317" s="6" t="str">
        <f>IF($C317&lt;&gt;"",PPSS!G328,"")</f>
        <v/>
      </c>
      <c r="K317" s="6" t="str">
        <f t="shared" si="12"/>
        <v/>
      </c>
      <c r="L317" s="6"/>
      <c r="M317" s="6" t="str">
        <f>IF($C317&lt;&gt;"",PPSS!H328,"")</f>
        <v/>
      </c>
      <c r="N317" s="6" t="str">
        <f>IF($C317&lt;&gt;"",PPSS!I328,"")</f>
        <v/>
      </c>
      <c r="O317" s="6" t="str">
        <f>IF($C317&lt;&gt;"",PPSS!J328,"")</f>
        <v/>
      </c>
      <c r="P317" s="6" t="str">
        <f t="shared" si="13"/>
        <v/>
      </c>
      <c r="Q317" s="6" t="str">
        <f t="shared" si="14"/>
        <v/>
      </c>
    </row>
    <row r="318" spans="1:17" x14ac:dyDescent="0.25">
      <c r="A318" s="77" t="str">
        <f>IF($C318&lt;&gt;"",Imputaciones!$R$1,"")</f>
        <v/>
      </c>
      <c r="B318" t="str">
        <f>PPSS!D329</f>
        <v/>
      </c>
      <c r="C318" t="str">
        <f>IF(PPSS!A329=0,"",PPSS!A329)</f>
        <v/>
      </c>
      <c r="D318" t="str">
        <f>IF(PPSS!AG329=0,"",PPSS!AG329)</f>
        <v/>
      </c>
      <c r="E318" t="str">
        <f>PPSS!B329</f>
        <v/>
      </c>
      <c r="F318" t="str">
        <f>PPSS!AH329</f>
        <v/>
      </c>
      <c r="G318" s="6"/>
      <c r="H318" s="6" t="str">
        <f>IF($C318&lt;&gt;"",PPSS!E329,"")</f>
        <v/>
      </c>
      <c r="I318" s="6" t="str">
        <f>IF($C318&lt;&gt;"",PPSS!F329,"")</f>
        <v/>
      </c>
      <c r="J318" s="6" t="str">
        <f>IF($C318&lt;&gt;"",PPSS!G329,"")</f>
        <v/>
      </c>
      <c r="K318" s="6" t="str">
        <f t="shared" si="12"/>
        <v/>
      </c>
      <c r="L318" s="6"/>
      <c r="M318" s="6" t="str">
        <f>IF($C318&lt;&gt;"",PPSS!H329,"")</f>
        <v/>
      </c>
      <c r="N318" s="6" t="str">
        <f>IF($C318&lt;&gt;"",PPSS!I329,"")</f>
        <v/>
      </c>
      <c r="O318" s="6" t="str">
        <f>IF($C318&lt;&gt;"",PPSS!J329,"")</f>
        <v/>
      </c>
      <c r="P318" s="6" t="str">
        <f t="shared" si="13"/>
        <v/>
      </c>
      <c r="Q318" s="6" t="str">
        <f t="shared" si="14"/>
        <v/>
      </c>
    </row>
    <row r="319" spans="1:17" x14ac:dyDescent="0.25">
      <c r="A319" s="77" t="str">
        <f>IF($C319&lt;&gt;"",Imputaciones!$R$1,"")</f>
        <v/>
      </c>
      <c r="B319" t="str">
        <f>PPSS!D330</f>
        <v/>
      </c>
      <c r="C319" t="str">
        <f>IF(PPSS!A330=0,"",PPSS!A330)</f>
        <v/>
      </c>
      <c r="D319" t="str">
        <f>IF(PPSS!AG330=0,"",PPSS!AG330)</f>
        <v/>
      </c>
      <c r="E319" t="str">
        <f>PPSS!B330</f>
        <v/>
      </c>
      <c r="F319" t="str">
        <f>PPSS!AH330</f>
        <v/>
      </c>
      <c r="G319" s="6"/>
      <c r="H319" s="6" t="str">
        <f>IF($C319&lt;&gt;"",PPSS!E330,"")</f>
        <v/>
      </c>
      <c r="I319" s="6" t="str">
        <f>IF($C319&lt;&gt;"",PPSS!F330,"")</f>
        <v/>
      </c>
      <c r="J319" s="6" t="str">
        <f>IF($C319&lt;&gt;"",PPSS!G330,"")</f>
        <v/>
      </c>
      <c r="K319" s="6" t="str">
        <f t="shared" si="12"/>
        <v/>
      </c>
      <c r="L319" s="6"/>
      <c r="M319" s="6" t="str">
        <f>IF($C319&lt;&gt;"",PPSS!H330,"")</f>
        <v/>
      </c>
      <c r="N319" s="6" t="str">
        <f>IF($C319&lt;&gt;"",PPSS!I330,"")</f>
        <v/>
      </c>
      <c r="O319" s="6" t="str">
        <f>IF($C319&lt;&gt;"",PPSS!J330,"")</f>
        <v/>
      </c>
      <c r="P319" s="6" t="str">
        <f t="shared" si="13"/>
        <v/>
      </c>
      <c r="Q319" s="6" t="str">
        <f t="shared" si="14"/>
        <v/>
      </c>
    </row>
    <row r="320" spans="1:17" x14ac:dyDescent="0.25">
      <c r="A320" s="77" t="str">
        <f>IF($C320&lt;&gt;"",Imputaciones!$R$1,"")</f>
        <v/>
      </c>
      <c r="B320" t="str">
        <f>PPSS!D331</f>
        <v/>
      </c>
      <c r="C320" t="str">
        <f>IF(PPSS!A331=0,"",PPSS!A331)</f>
        <v/>
      </c>
      <c r="D320" t="str">
        <f>IF(PPSS!AG331=0,"",PPSS!AG331)</f>
        <v/>
      </c>
      <c r="E320" t="str">
        <f>PPSS!B331</f>
        <v/>
      </c>
      <c r="F320" t="str">
        <f>PPSS!AH331</f>
        <v/>
      </c>
      <c r="G320" s="6"/>
      <c r="H320" s="6" t="str">
        <f>IF($C320&lt;&gt;"",PPSS!E331,"")</f>
        <v/>
      </c>
      <c r="I320" s="6" t="str">
        <f>IF($C320&lt;&gt;"",PPSS!F331,"")</f>
        <v/>
      </c>
      <c r="J320" s="6" t="str">
        <f>IF($C320&lt;&gt;"",PPSS!G331,"")</f>
        <v/>
      </c>
      <c r="K320" s="6" t="str">
        <f t="shared" si="12"/>
        <v/>
      </c>
      <c r="L320" s="6"/>
      <c r="M320" s="6" t="str">
        <f>IF($C320&lt;&gt;"",PPSS!H331,"")</f>
        <v/>
      </c>
      <c r="N320" s="6" t="str">
        <f>IF($C320&lt;&gt;"",PPSS!I331,"")</f>
        <v/>
      </c>
      <c r="O320" s="6" t="str">
        <f>IF($C320&lt;&gt;"",PPSS!J331,"")</f>
        <v/>
      </c>
      <c r="P320" s="6" t="str">
        <f t="shared" si="13"/>
        <v/>
      </c>
      <c r="Q320" s="6" t="str">
        <f t="shared" si="14"/>
        <v/>
      </c>
    </row>
    <row r="321" spans="1:17" x14ac:dyDescent="0.25">
      <c r="A321" s="77" t="str">
        <f>IF($C321&lt;&gt;"",Imputaciones!$R$1,"")</f>
        <v/>
      </c>
      <c r="B321" t="str">
        <f>PPSS!D332</f>
        <v/>
      </c>
      <c r="C321" t="str">
        <f>IF(PPSS!A332=0,"",PPSS!A332)</f>
        <v/>
      </c>
      <c r="D321" t="str">
        <f>IF(PPSS!AG332=0,"",PPSS!AG332)</f>
        <v/>
      </c>
      <c r="E321" t="str">
        <f>PPSS!B332</f>
        <v/>
      </c>
      <c r="F321" t="str">
        <f>PPSS!AH332</f>
        <v/>
      </c>
      <c r="G321" s="6"/>
      <c r="H321" s="6" t="str">
        <f>IF($C321&lt;&gt;"",PPSS!E332,"")</f>
        <v/>
      </c>
      <c r="I321" s="6" t="str">
        <f>IF($C321&lt;&gt;"",PPSS!F332,"")</f>
        <v/>
      </c>
      <c r="J321" s="6" t="str">
        <f>IF($C321&lt;&gt;"",PPSS!G332,"")</f>
        <v/>
      </c>
      <c r="K321" s="6" t="str">
        <f t="shared" si="12"/>
        <v/>
      </c>
      <c r="L321" s="6"/>
      <c r="M321" s="6" t="str">
        <f>IF($C321&lt;&gt;"",PPSS!H332,"")</f>
        <v/>
      </c>
      <c r="N321" s="6" t="str">
        <f>IF($C321&lt;&gt;"",PPSS!I332,"")</f>
        <v/>
      </c>
      <c r="O321" s="6" t="str">
        <f>IF($C321&lt;&gt;"",PPSS!J332,"")</f>
        <v/>
      </c>
      <c r="P321" s="6" t="str">
        <f t="shared" si="13"/>
        <v/>
      </c>
      <c r="Q321" s="6" t="str">
        <f t="shared" si="14"/>
        <v/>
      </c>
    </row>
    <row r="322" spans="1:17" x14ac:dyDescent="0.25">
      <c r="A322" s="77" t="str">
        <f>IF($C322&lt;&gt;"",Imputaciones!$R$1,"")</f>
        <v/>
      </c>
      <c r="B322" t="str">
        <f>PPSS!D333</f>
        <v/>
      </c>
      <c r="C322" t="str">
        <f>IF(PPSS!A333=0,"",PPSS!A333)</f>
        <v/>
      </c>
      <c r="D322" t="str">
        <f>IF(PPSS!AG333=0,"",PPSS!AG333)</f>
        <v/>
      </c>
      <c r="E322" t="str">
        <f>PPSS!B333</f>
        <v/>
      </c>
      <c r="F322" t="str">
        <f>PPSS!AH333</f>
        <v/>
      </c>
      <c r="G322" s="6"/>
      <c r="H322" s="6" t="str">
        <f>IF($C322&lt;&gt;"",PPSS!E333,"")</f>
        <v/>
      </c>
      <c r="I322" s="6" t="str">
        <f>IF($C322&lt;&gt;"",PPSS!F333,"")</f>
        <v/>
      </c>
      <c r="J322" s="6" t="str">
        <f>IF($C322&lt;&gt;"",PPSS!G333,"")</f>
        <v/>
      </c>
      <c r="K322" s="6" t="str">
        <f t="shared" si="12"/>
        <v/>
      </c>
      <c r="L322" s="6"/>
      <c r="M322" s="6" t="str">
        <f>IF($C322&lt;&gt;"",PPSS!H333,"")</f>
        <v/>
      </c>
      <c r="N322" s="6" t="str">
        <f>IF($C322&lt;&gt;"",PPSS!I333,"")</f>
        <v/>
      </c>
      <c r="O322" s="6" t="str">
        <f>IF($C322&lt;&gt;"",PPSS!J333,"")</f>
        <v/>
      </c>
      <c r="P322" s="6" t="str">
        <f t="shared" si="13"/>
        <v/>
      </c>
      <c r="Q322" s="6" t="str">
        <f t="shared" si="14"/>
        <v/>
      </c>
    </row>
    <row r="323" spans="1:17" x14ac:dyDescent="0.25">
      <c r="A323" s="77" t="str">
        <f>IF($C323&lt;&gt;"",Imputaciones!$R$1,"")</f>
        <v/>
      </c>
      <c r="B323" t="str">
        <f>PPSS!D334</f>
        <v/>
      </c>
      <c r="C323" t="str">
        <f>IF(PPSS!A334=0,"",PPSS!A334)</f>
        <v/>
      </c>
      <c r="D323" t="str">
        <f>IF(PPSS!AG334=0,"",PPSS!AG334)</f>
        <v/>
      </c>
      <c r="E323" t="str">
        <f>PPSS!B334</f>
        <v/>
      </c>
      <c r="F323" t="str">
        <f>PPSS!AH334</f>
        <v/>
      </c>
      <c r="G323" s="6"/>
      <c r="H323" s="6" t="str">
        <f>IF($C323&lt;&gt;"",PPSS!E334,"")</f>
        <v/>
      </c>
      <c r="I323" s="6" t="str">
        <f>IF($C323&lt;&gt;"",PPSS!F334,"")</f>
        <v/>
      </c>
      <c r="J323" s="6" t="str">
        <f>IF($C323&lt;&gt;"",PPSS!G334,"")</f>
        <v/>
      </c>
      <c r="K323" s="6" t="str">
        <f t="shared" si="12"/>
        <v/>
      </c>
      <c r="L323" s="6"/>
      <c r="M323" s="6" t="str">
        <f>IF($C323&lt;&gt;"",PPSS!H334,"")</f>
        <v/>
      </c>
      <c r="N323" s="6" t="str">
        <f>IF($C323&lt;&gt;"",PPSS!I334,"")</f>
        <v/>
      </c>
      <c r="O323" s="6" t="str">
        <f>IF($C323&lt;&gt;"",PPSS!J334,"")</f>
        <v/>
      </c>
      <c r="P323" s="6" t="str">
        <f t="shared" si="13"/>
        <v/>
      </c>
      <c r="Q323" s="6" t="str">
        <f t="shared" si="14"/>
        <v/>
      </c>
    </row>
    <row r="324" spans="1:17" x14ac:dyDescent="0.25">
      <c r="A324" s="77" t="str">
        <f>IF($C324&lt;&gt;"",Imputaciones!$R$1,"")</f>
        <v/>
      </c>
      <c r="B324" t="str">
        <f>PPSS!D335</f>
        <v/>
      </c>
      <c r="C324" t="str">
        <f>IF(PPSS!A335=0,"",PPSS!A335)</f>
        <v/>
      </c>
      <c r="D324" t="str">
        <f>IF(PPSS!AG335=0,"",PPSS!AG335)</f>
        <v/>
      </c>
      <c r="E324" t="str">
        <f>PPSS!B335</f>
        <v/>
      </c>
      <c r="F324" t="str">
        <f>PPSS!AH335</f>
        <v/>
      </c>
      <c r="G324" s="6"/>
      <c r="H324" s="6" t="str">
        <f>IF($C324&lt;&gt;"",PPSS!E335,"")</f>
        <v/>
      </c>
      <c r="I324" s="6" t="str">
        <f>IF($C324&lt;&gt;"",PPSS!F335,"")</f>
        <v/>
      </c>
      <c r="J324" s="6" t="str">
        <f>IF($C324&lt;&gt;"",PPSS!G335,"")</f>
        <v/>
      </c>
      <c r="K324" s="6" t="str">
        <f t="shared" si="12"/>
        <v/>
      </c>
      <c r="L324" s="6"/>
      <c r="M324" s="6" t="str">
        <f>IF($C324&lt;&gt;"",PPSS!H335,"")</f>
        <v/>
      </c>
      <c r="N324" s="6" t="str">
        <f>IF($C324&lt;&gt;"",PPSS!I335,"")</f>
        <v/>
      </c>
      <c r="O324" s="6" t="str">
        <f>IF($C324&lt;&gt;"",PPSS!J335,"")</f>
        <v/>
      </c>
      <c r="P324" s="6" t="str">
        <f t="shared" si="13"/>
        <v/>
      </c>
      <c r="Q324" s="6" t="str">
        <f t="shared" si="14"/>
        <v/>
      </c>
    </row>
    <row r="325" spans="1:17" x14ac:dyDescent="0.25">
      <c r="A325" s="77" t="str">
        <f>IF($C325&lt;&gt;"",Imputaciones!$R$1,"")</f>
        <v/>
      </c>
      <c r="B325" t="str">
        <f>PPSS!D336</f>
        <v/>
      </c>
      <c r="C325" t="str">
        <f>IF(PPSS!A336=0,"",PPSS!A336)</f>
        <v/>
      </c>
      <c r="D325" t="str">
        <f>IF(PPSS!AG336=0,"",PPSS!AG336)</f>
        <v/>
      </c>
      <c r="E325" t="str">
        <f>PPSS!B336</f>
        <v/>
      </c>
      <c r="F325" t="str">
        <f>PPSS!AH336</f>
        <v/>
      </c>
      <c r="G325" s="6"/>
      <c r="H325" s="6" t="str">
        <f>IF($C325&lt;&gt;"",PPSS!E336,"")</f>
        <v/>
      </c>
      <c r="I325" s="6" t="str">
        <f>IF($C325&lt;&gt;"",PPSS!F336,"")</f>
        <v/>
      </c>
      <c r="J325" s="6" t="str">
        <f>IF($C325&lt;&gt;"",PPSS!G336,"")</f>
        <v/>
      </c>
      <c r="K325" s="6" t="str">
        <f t="shared" ref="K325:K388" si="15">IF($C325&lt;&gt;"",SUM(G325:J325),"")</f>
        <v/>
      </c>
      <c r="L325" s="6"/>
      <c r="M325" s="6" t="str">
        <f>IF($C325&lt;&gt;"",PPSS!H336,"")</f>
        <v/>
      </c>
      <c r="N325" s="6" t="str">
        <f>IF($C325&lt;&gt;"",PPSS!I336,"")</f>
        <v/>
      </c>
      <c r="O325" s="6" t="str">
        <f>IF($C325&lt;&gt;"",PPSS!J336,"")</f>
        <v/>
      </c>
      <c r="P325" s="6" t="str">
        <f t="shared" ref="P325:P388" si="16">IF($C325&lt;&gt;"",SUM(M325:O325),"")</f>
        <v/>
      </c>
      <c r="Q325" s="6" t="str">
        <f t="shared" ref="Q325:Q388" si="17">IF($C325&lt;&gt;"",P325+K325,"")</f>
        <v/>
      </c>
    </row>
    <row r="326" spans="1:17" x14ac:dyDescent="0.25">
      <c r="A326" s="77" t="str">
        <f>IF($C326&lt;&gt;"",Imputaciones!$R$1,"")</f>
        <v/>
      </c>
      <c r="B326" t="str">
        <f>PPSS!D337</f>
        <v/>
      </c>
      <c r="C326" t="str">
        <f>IF(PPSS!A337=0,"",PPSS!A337)</f>
        <v/>
      </c>
      <c r="D326" t="str">
        <f>IF(PPSS!AG337=0,"",PPSS!AG337)</f>
        <v/>
      </c>
      <c r="E326" t="str">
        <f>PPSS!B337</f>
        <v/>
      </c>
      <c r="F326" t="str">
        <f>PPSS!AH337</f>
        <v/>
      </c>
      <c r="G326" s="6"/>
      <c r="H326" s="6" t="str">
        <f>IF($C326&lt;&gt;"",PPSS!E337,"")</f>
        <v/>
      </c>
      <c r="I326" s="6" t="str">
        <f>IF($C326&lt;&gt;"",PPSS!F337,"")</f>
        <v/>
      </c>
      <c r="J326" s="6" t="str">
        <f>IF($C326&lt;&gt;"",PPSS!G337,"")</f>
        <v/>
      </c>
      <c r="K326" s="6" t="str">
        <f t="shared" si="15"/>
        <v/>
      </c>
      <c r="L326" s="6"/>
      <c r="M326" s="6" t="str">
        <f>IF($C326&lt;&gt;"",PPSS!H337,"")</f>
        <v/>
      </c>
      <c r="N326" s="6" t="str">
        <f>IF($C326&lt;&gt;"",PPSS!I337,"")</f>
        <v/>
      </c>
      <c r="O326" s="6" t="str">
        <f>IF($C326&lt;&gt;"",PPSS!J337,"")</f>
        <v/>
      </c>
      <c r="P326" s="6" t="str">
        <f t="shared" si="16"/>
        <v/>
      </c>
      <c r="Q326" s="6" t="str">
        <f t="shared" si="17"/>
        <v/>
      </c>
    </row>
    <row r="327" spans="1:17" x14ac:dyDescent="0.25">
      <c r="A327" s="77" t="str">
        <f>IF($C327&lt;&gt;"",Imputaciones!$R$1,"")</f>
        <v/>
      </c>
      <c r="B327" t="str">
        <f>PPSS!D338</f>
        <v/>
      </c>
      <c r="C327" t="str">
        <f>IF(PPSS!A338=0,"",PPSS!A338)</f>
        <v/>
      </c>
      <c r="D327" t="str">
        <f>IF(PPSS!AG338=0,"",PPSS!AG338)</f>
        <v/>
      </c>
      <c r="E327" t="str">
        <f>PPSS!B338</f>
        <v/>
      </c>
      <c r="F327" t="str">
        <f>PPSS!AH338</f>
        <v/>
      </c>
      <c r="G327" s="6"/>
      <c r="H327" s="6" t="str">
        <f>IF($C327&lt;&gt;"",PPSS!E338,"")</f>
        <v/>
      </c>
      <c r="I327" s="6" t="str">
        <f>IF($C327&lt;&gt;"",PPSS!F338,"")</f>
        <v/>
      </c>
      <c r="J327" s="6" t="str">
        <f>IF($C327&lt;&gt;"",PPSS!G338,"")</f>
        <v/>
      </c>
      <c r="K327" s="6" t="str">
        <f t="shared" si="15"/>
        <v/>
      </c>
      <c r="L327" s="6"/>
      <c r="M327" s="6" t="str">
        <f>IF($C327&lt;&gt;"",PPSS!H338,"")</f>
        <v/>
      </c>
      <c r="N327" s="6" t="str">
        <f>IF($C327&lt;&gt;"",PPSS!I338,"")</f>
        <v/>
      </c>
      <c r="O327" s="6" t="str">
        <f>IF($C327&lt;&gt;"",PPSS!J338,"")</f>
        <v/>
      </c>
      <c r="P327" s="6" t="str">
        <f t="shared" si="16"/>
        <v/>
      </c>
      <c r="Q327" s="6" t="str">
        <f t="shared" si="17"/>
        <v/>
      </c>
    </row>
    <row r="328" spans="1:17" x14ac:dyDescent="0.25">
      <c r="A328" s="77" t="str">
        <f>IF($C328&lt;&gt;"",Imputaciones!$R$1,"")</f>
        <v/>
      </c>
      <c r="B328" t="str">
        <f>PPSS!D339</f>
        <v/>
      </c>
      <c r="C328" t="str">
        <f>IF(PPSS!A339=0,"",PPSS!A339)</f>
        <v/>
      </c>
      <c r="D328" t="str">
        <f>IF(PPSS!AG339=0,"",PPSS!AG339)</f>
        <v/>
      </c>
      <c r="E328" t="str">
        <f>PPSS!B339</f>
        <v/>
      </c>
      <c r="F328" t="str">
        <f>PPSS!AH339</f>
        <v/>
      </c>
      <c r="G328" s="6"/>
      <c r="H328" s="6" t="str">
        <f>IF($C328&lt;&gt;"",PPSS!E339,"")</f>
        <v/>
      </c>
      <c r="I328" s="6" t="str">
        <f>IF($C328&lt;&gt;"",PPSS!F339,"")</f>
        <v/>
      </c>
      <c r="J328" s="6" t="str">
        <f>IF($C328&lt;&gt;"",PPSS!G339,"")</f>
        <v/>
      </c>
      <c r="K328" s="6" t="str">
        <f t="shared" si="15"/>
        <v/>
      </c>
      <c r="L328" s="6"/>
      <c r="M328" s="6" t="str">
        <f>IF($C328&lt;&gt;"",PPSS!H339,"")</f>
        <v/>
      </c>
      <c r="N328" s="6" t="str">
        <f>IF($C328&lt;&gt;"",PPSS!I339,"")</f>
        <v/>
      </c>
      <c r="O328" s="6" t="str">
        <f>IF($C328&lt;&gt;"",PPSS!J339,"")</f>
        <v/>
      </c>
      <c r="P328" s="6" t="str">
        <f t="shared" si="16"/>
        <v/>
      </c>
      <c r="Q328" s="6" t="str">
        <f t="shared" si="17"/>
        <v/>
      </c>
    </row>
    <row r="329" spans="1:17" x14ac:dyDescent="0.25">
      <c r="A329" s="77" t="str">
        <f>IF($C329&lt;&gt;"",Imputaciones!$R$1,"")</f>
        <v/>
      </c>
      <c r="B329" t="str">
        <f>PPSS!D340</f>
        <v/>
      </c>
      <c r="C329" t="str">
        <f>IF(PPSS!A340=0,"",PPSS!A340)</f>
        <v/>
      </c>
      <c r="D329" t="str">
        <f>IF(PPSS!AG340=0,"",PPSS!AG340)</f>
        <v/>
      </c>
      <c r="E329" t="str">
        <f>PPSS!B340</f>
        <v/>
      </c>
      <c r="F329" t="str">
        <f>PPSS!AH340</f>
        <v/>
      </c>
      <c r="G329" s="6"/>
      <c r="H329" s="6" t="str">
        <f>IF($C329&lt;&gt;"",PPSS!E340,"")</f>
        <v/>
      </c>
      <c r="I329" s="6" t="str">
        <f>IF($C329&lt;&gt;"",PPSS!F340,"")</f>
        <v/>
      </c>
      <c r="J329" s="6" t="str">
        <f>IF($C329&lt;&gt;"",PPSS!G340,"")</f>
        <v/>
      </c>
      <c r="K329" s="6" t="str">
        <f t="shared" si="15"/>
        <v/>
      </c>
      <c r="L329" s="6"/>
      <c r="M329" s="6" t="str">
        <f>IF($C329&lt;&gt;"",PPSS!H340,"")</f>
        <v/>
      </c>
      <c r="N329" s="6" t="str">
        <f>IF($C329&lt;&gt;"",PPSS!I340,"")</f>
        <v/>
      </c>
      <c r="O329" s="6" t="str">
        <f>IF($C329&lt;&gt;"",PPSS!J340,"")</f>
        <v/>
      </c>
      <c r="P329" s="6" t="str">
        <f t="shared" si="16"/>
        <v/>
      </c>
      <c r="Q329" s="6" t="str">
        <f t="shared" si="17"/>
        <v/>
      </c>
    </row>
    <row r="330" spans="1:17" x14ac:dyDescent="0.25">
      <c r="A330" s="77" t="str">
        <f>IF($C330&lt;&gt;"",Imputaciones!$R$1,"")</f>
        <v/>
      </c>
      <c r="B330" t="str">
        <f>PPSS!D341</f>
        <v/>
      </c>
      <c r="C330" t="str">
        <f>IF(PPSS!A341=0,"",PPSS!A341)</f>
        <v/>
      </c>
      <c r="D330" t="str">
        <f>IF(PPSS!AG341=0,"",PPSS!AG341)</f>
        <v/>
      </c>
      <c r="E330" t="str">
        <f>PPSS!B341</f>
        <v/>
      </c>
      <c r="F330" t="str">
        <f>PPSS!AH341</f>
        <v/>
      </c>
      <c r="G330" s="6"/>
      <c r="H330" s="6" t="str">
        <f>IF($C330&lt;&gt;"",PPSS!E341,"")</f>
        <v/>
      </c>
      <c r="I330" s="6" t="str">
        <f>IF($C330&lt;&gt;"",PPSS!F341,"")</f>
        <v/>
      </c>
      <c r="J330" s="6" t="str">
        <f>IF($C330&lt;&gt;"",PPSS!G341,"")</f>
        <v/>
      </c>
      <c r="K330" s="6" t="str">
        <f t="shared" si="15"/>
        <v/>
      </c>
      <c r="L330" s="6"/>
      <c r="M330" s="6" t="str">
        <f>IF($C330&lt;&gt;"",PPSS!H341,"")</f>
        <v/>
      </c>
      <c r="N330" s="6" t="str">
        <f>IF($C330&lt;&gt;"",PPSS!I341,"")</f>
        <v/>
      </c>
      <c r="O330" s="6" t="str">
        <f>IF($C330&lt;&gt;"",PPSS!J341,"")</f>
        <v/>
      </c>
      <c r="P330" s="6" t="str">
        <f t="shared" si="16"/>
        <v/>
      </c>
      <c r="Q330" s="6" t="str">
        <f t="shared" si="17"/>
        <v/>
      </c>
    </row>
    <row r="331" spans="1:17" x14ac:dyDescent="0.25">
      <c r="A331" s="77" t="str">
        <f>IF($C331&lt;&gt;"",Imputaciones!$R$1,"")</f>
        <v/>
      </c>
      <c r="B331" t="str">
        <f>PPSS!D342</f>
        <v/>
      </c>
      <c r="C331" t="str">
        <f>IF(PPSS!A342=0,"",PPSS!A342)</f>
        <v/>
      </c>
      <c r="D331" t="str">
        <f>IF(PPSS!AG342=0,"",PPSS!AG342)</f>
        <v/>
      </c>
      <c r="E331" t="str">
        <f>PPSS!B342</f>
        <v/>
      </c>
      <c r="F331" t="str">
        <f>PPSS!AH342</f>
        <v/>
      </c>
      <c r="G331" s="6"/>
      <c r="H331" s="6" t="str">
        <f>IF($C331&lt;&gt;"",PPSS!E342,"")</f>
        <v/>
      </c>
      <c r="I331" s="6" t="str">
        <f>IF($C331&lt;&gt;"",PPSS!F342,"")</f>
        <v/>
      </c>
      <c r="J331" s="6" t="str">
        <f>IF($C331&lt;&gt;"",PPSS!G342,"")</f>
        <v/>
      </c>
      <c r="K331" s="6" t="str">
        <f t="shared" si="15"/>
        <v/>
      </c>
      <c r="L331" s="6"/>
      <c r="M331" s="6" t="str">
        <f>IF($C331&lt;&gt;"",PPSS!H342,"")</f>
        <v/>
      </c>
      <c r="N331" s="6" t="str">
        <f>IF($C331&lt;&gt;"",PPSS!I342,"")</f>
        <v/>
      </c>
      <c r="O331" s="6" t="str">
        <f>IF($C331&lt;&gt;"",PPSS!J342,"")</f>
        <v/>
      </c>
      <c r="P331" s="6" t="str">
        <f t="shared" si="16"/>
        <v/>
      </c>
      <c r="Q331" s="6" t="str">
        <f t="shared" si="17"/>
        <v/>
      </c>
    </row>
    <row r="332" spans="1:17" x14ac:dyDescent="0.25">
      <c r="A332" s="77" t="str">
        <f>IF($C332&lt;&gt;"",Imputaciones!$R$1,"")</f>
        <v/>
      </c>
      <c r="B332" t="str">
        <f>PPSS!D343</f>
        <v/>
      </c>
      <c r="C332" t="str">
        <f>IF(PPSS!A343=0,"",PPSS!A343)</f>
        <v/>
      </c>
      <c r="D332" t="str">
        <f>IF(PPSS!AG343=0,"",PPSS!AG343)</f>
        <v/>
      </c>
      <c r="E332" t="str">
        <f>PPSS!B343</f>
        <v/>
      </c>
      <c r="F332" t="str">
        <f>PPSS!AH343</f>
        <v/>
      </c>
      <c r="G332" s="6"/>
      <c r="H332" s="6" t="str">
        <f>IF($C332&lt;&gt;"",PPSS!E343,"")</f>
        <v/>
      </c>
      <c r="I332" s="6" t="str">
        <f>IF($C332&lt;&gt;"",PPSS!F343,"")</f>
        <v/>
      </c>
      <c r="J332" s="6" t="str">
        <f>IF($C332&lt;&gt;"",PPSS!G343,"")</f>
        <v/>
      </c>
      <c r="K332" s="6" t="str">
        <f t="shared" si="15"/>
        <v/>
      </c>
      <c r="L332" s="6"/>
      <c r="M332" s="6" t="str">
        <f>IF($C332&lt;&gt;"",PPSS!H343,"")</f>
        <v/>
      </c>
      <c r="N332" s="6" t="str">
        <f>IF($C332&lt;&gt;"",PPSS!I343,"")</f>
        <v/>
      </c>
      <c r="O332" s="6" t="str">
        <f>IF($C332&lt;&gt;"",PPSS!J343,"")</f>
        <v/>
      </c>
      <c r="P332" s="6" t="str">
        <f t="shared" si="16"/>
        <v/>
      </c>
      <c r="Q332" s="6" t="str">
        <f t="shared" si="17"/>
        <v/>
      </c>
    </row>
    <row r="333" spans="1:17" x14ac:dyDescent="0.25">
      <c r="A333" s="77" t="str">
        <f>IF($C333&lt;&gt;"",Imputaciones!$R$1,"")</f>
        <v/>
      </c>
      <c r="B333" t="str">
        <f>PPSS!D344</f>
        <v/>
      </c>
      <c r="C333" t="str">
        <f>IF(PPSS!A344=0,"",PPSS!A344)</f>
        <v/>
      </c>
      <c r="D333" t="str">
        <f>IF(PPSS!AG344=0,"",PPSS!AG344)</f>
        <v/>
      </c>
      <c r="E333" t="str">
        <f>PPSS!B344</f>
        <v/>
      </c>
      <c r="F333" t="str">
        <f>PPSS!AH344</f>
        <v/>
      </c>
      <c r="G333" s="6"/>
      <c r="H333" s="6" t="str">
        <f>IF($C333&lt;&gt;"",PPSS!E344,"")</f>
        <v/>
      </c>
      <c r="I333" s="6" t="str">
        <f>IF($C333&lt;&gt;"",PPSS!F344,"")</f>
        <v/>
      </c>
      <c r="J333" s="6" t="str">
        <f>IF($C333&lt;&gt;"",PPSS!G344,"")</f>
        <v/>
      </c>
      <c r="K333" s="6" t="str">
        <f t="shared" si="15"/>
        <v/>
      </c>
      <c r="L333" s="6"/>
      <c r="M333" s="6" t="str">
        <f>IF($C333&lt;&gt;"",PPSS!H344,"")</f>
        <v/>
      </c>
      <c r="N333" s="6" t="str">
        <f>IF($C333&lt;&gt;"",PPSS!I344,"")</f>
        <v/>
      </c>
      <c r="O333" s="6" t="str">
        <f>IF($C333&lt;&gt;"",PPSS!J344,"")</f>
        <v/>
      </c>
      <c r="P333" s="6" t="str">
        <f t="shared" si="16"/>
        <v/>
      </c>
      <c r="Q333" s="6" t="str">
        <f t="shared" si="17"/>
        <v/>
      </c>
    </row>
    <row r="334" spans="1:17" x14ac:dyDescent="0.25">
      <c r="A334" s="77" t="str">
        <f>IF($C334&lt;&gt;"",Imputaciones!$R$1,"")</f>
        <v/>
      </c>
      <c r="B334" t="str">
        <f>PPSS!D345</f>
        <v/>
      </c>
      <c r="C334" t="str">
        <f>IF(PPSS!A345=0,"",PPSS!A345)</f>
        <v/>
      </c>
      <c r="D334" t="str">
        <f>IF(PPSS!AG345=0,"",PPSS!AG345)</f>
        <v/>
      </c>
      <c r="E334" t="str">
        <f>PPSS!B345</f>
        <v/>
      </c>
      <c r="F334" t="str">
        <f>PPSS!AH345</f>
        <v/>
      </c>
      <c r="G334" s="6"/>
      <c r="H334" s="6" t="str">
        <f>IF($C334&lt;&gt;"",PPSS!E345,"")</f>
        <v/>
      </c>
      <c r="I334" s="6" t="str">
        <f>IF($C334&lt;&gt;"",PPSS!F345,"")</f>
        <v/>
      </c>
      <c r="J334" s="6" t="str">
        <f>IF($C334&lt;&gt;"",PPSS!G345,"")</f>
        <v/>
      </c>
      <c r="K334" s="6" t="str">
        <f t="shared" si="15"/>
        <v/>
      </c>
      <c r="L334" s="6"/>
      <c r="M334" s="6" t="str">
        <f>IF($C334&lt;&gt;"",PPSS!H345,"")</f>
        <v/>
      </c>
      <c r="N334" s="6" t="str">
        <f>IF($C334&lt;&gt;"",PPSS!I345,"")</f>
        <v/>
      </c>
      <c r="O334" s="6" t="str">
        <f>IF($C334&lt;&gt;"",PPSS!J345,"")</f>
        <v/>
      </c>
      <c r="P334" s="6" t="str">
        <f t="shared" si="16"/>
        <v/>
      </c>
      <c r="Q334" s="6" t="str">
        <f t="shared" si="17"/>
        <v/>
      </c>
    </row>
    <row r="335" spans="1:17" x14ac:dyDescent="0.25">
      <c r="A335" s="77" t="str">
        <f>IF($C335&lt;&gt;"",Imputaciones!$R$1,"")</f>
        <v/>
      </c>
      <c r="B335" t="str">
        <f>PPSS!D346</f>
        <v/>
      </c>
      <c r="C335" t="str">
        <f>IF(PPSS!A346=0,"",PPSS!A346)</f>
        <v/>
      </c>
      <c r="D335" t="str">
        <f>IF(PPSS!AG346=0,"",PPSS!AG346)</f>
        <v/>
      </c>
      <c r="E335" t="str">
        <f>PPSS!B346</f>
        <v/>
      </c>
      <c r="F335" t="str">
        <f>PPSS!AH346</f>
        <v/>
      </c>
      <c r="G335" s="6"/>
      <c r="H335" s="6" t="str">
        <f>IF($C335&lt;&gt;"",PPSS!E346,"")</f>
        <v/>
      </c>
      <c r="I335" s="6" t="str">
        <f>IF($C335&lt;&gt;"",PPSS!F346,"")</f>
        <v/>
      </c>
      <c r="J335" s="6" t="str">
        <f>IF($C335&lt;&gt;"",PPSS!G346,"")</f>
        <v/>
      </c>
      <c r="K335" s="6" t="str">
        <f t="shared" si="15"/>
        <v/>
      </c>
      <c r="L335" s="6"/>
      <c r="M335" s="6" t="str">
        <f>IF($C335&lt;&gt;"",PPSS!H346,"")</f>
        <v/>
      </c>
      <c r="N335" s="6" t="str">
        <f>IF($C335&lt;&gt;"",PPSS!I346,"")</f>
        <v/>
      </c>
      <c r="O335" s="6" t="str">
        <f>IF($C335&lt;&gt;"",PPSS!J346,"")</f>
        <v/>
      </c>
      <c r="P335" s="6" t="str">
        <f t="shared" si="16"/>
        <v/>
      </c>
      <c r="Q335" s="6" t="str">
        <f t="shared" si="17"/>
        <v/>
      </c>
    </row>
    <row r="336" spans="1:17" x14ac:dyDescent="0.25">
      <c r="A336" s="77" t="str">
        <f>IF($C336&lt;&gt;"",Imputaciones!$R$1,"")</f>
        <v/>
      </c>
      <c r="B336" t="str">
        <f>PPSS!D347</f>
        <v/>
      </c>
      <c r="C336" t="str">
        <f>IF(PPSS!A347=0,"",PPSS!A347)</f>
        <v/>
      </c>
      <c r="D336" t="str">
        <f>IF(PPSS!AG347=0,"",PPSS!AG347)</f>
        <v/>
      </c>
      <c r="E336" t="str">
        <f>PPSS!B347</f>
        <v/>
      </c>
      <c r="F336" t="str">
        <f>PPSS!AH347</f>
        <v/>
      </c>
      <c r="G336" s="6"/>
      <c r="H336" s="6" t="str">
        <f>IF($C336&lt;&gt;"",PPSS!E347,"")</f>
        <v/>
      </c>
      <c r="I336" s="6" t="str">
        <f>IF($C336&lt;&gt;"",PPSS!F347,"")</f>
        <v/>
      </c>
      <c r="J336" s="6" t="str">
        <f>IF($C336&lt;&gt;"",PPSS!G347,"")</f>
        <v/>
      </c>
      <c r="K336" s="6" t="str">
        <f t="shared" si="15"/>
        <v/>
      </c>
      <c r="L336" s="6"/>
      <c r="M336" s="6" t="str">
        <f>IF($C336&lt;&gt;"",PPSS!H347,"")</f>
        <v/>
      </c>
      <c r="N336" s="6" t="str">
        <f>IF($C336&lt;&gt;"",PPSS!I347,"")</f>
        <v/>
      </c>
      <c r="O336" s="6" t="str">
        <f>IF($C336&lt;&gt;"",PPSS!J347,"")</f>
        <v/>
      </c>
      <c r="P336" s="6" t="str">
        <f t="shared" si="16"/>
        <v/>
      </c>
      <c r="Q336" s="6" t="str">
        <f t="shared" si="17"/>
        <v/>
      </c>
    </row>
    <row r="337" spans="1:17" x14ac:dyDescent="0.25">
      <c r="A337" s="77" t="str">
        <f>IF($C337&lt;&gt;"",Imputaciones!$R$1,"")</f>
        <v/>
      </c>
      <c r="B337" t="str">
        <f>PPSS!D348</f>
        <v/>
      </c>
      <c r="C337" t="str">
        <f>IF(PPSS!A348=0,"",PPSS!A348)</f>
        <v/>
      </c>
      <c r="D337" t="str">
        <f>IF(PPSS!AG348=0,"",PPSS!AG348)</f>
        <v/>
      </c>
      <c r="E337" t="str">
        <f>PPSS!B348</f>
        <v/>
      </c>
      <c r="F337" t="str">
        <f>PPSS!AH348</f>
        <v/>
      </c>
      <c r="G337" s="6"/>
      <c r="H337" s="6" t="str">
        <f>IF($C337&lt;&gt;"",PPSS!E348,"")</f>
        <v/>
      </c>
      <c r="I337" s="6" t="str">
        <f>IF($C337&lt;&gt;"",PPSS!F348,"")</f>
        <v/>
      </c>
      <c r="J337" s="6" t="str">
        <f>IF($C337&lt;&gt;"",PPSS!G348,"")</f>
        <v/>
      </c>
      <c r="K337" s="6" t="str">
        <f t="shared" si="15"/>
        <v/>
      </c>
      <c r="L337" s="6"/>
      <c r="M337" s="6" t="str">
        <f>IF($C337&lt;&gt;"",PPSS!H348,"")</f>
        <v/>
      </c>
      <c r="N337" s="6" t="str">
        <f>IF($C337&lt;&gt;"",PPSS!I348,"")</f>
        <v/>
      </c>
      <c r="O337" s="6" t="str">
        <f>IF($C337&lt;&gt;"",PPSS!J348,"")</f>
        <v/>
      </c>
      <c r="P337" s="6" t="str">
        <f t="shared" si="16"/>
        <v/>
      </c>
      <c r="Q337" s="6" t="str">
        <f t="shared" si="17"/>
        <v/>
      </c>
    </row>
    <row r="338" spans="1:17" x14ac:dyDescent="0.25">
      <c r="A338" s="77" t="str">
        <f>IF($C338&lt;&gt;"",Imputaciones!$R$1,"")</f>
        <v/>
      </c>
      <c r="B338" t="str">
        <f>PPSS!D349</f>
        <v/>
      </c>
      <c r="C338" t="str">
        <f>IF(PPSS!A349=0,"",PPSS!A349)</f>
        <v/>
      </c>
      <c r="D338" t="str">
        <f>IF(PPSS!AG349=0,"",PPSS!AG349)</f>
        <v/>
      </c>
      <c r="E338" t="str">
        <f>PPSS!B349</f>
        <v/>
      </c>
      <c r="F338" t="str">
        <f>PPSS!AH349</f>
        <v/>
      </c>
      <c r="G338" s="6"/>
      <c r="H338" s="6" t="str">
        <f>IF($C338&lt;&gt;"",PPSS!E349,"")</f>
        <v/>
      </c>
      <c r="I338" s="6" t="str">
        <f>IF($C338&lt;&gt;"",PPSS!F349,"")</f>
        <v/>
      </c>
      <c r="J338" s="6" t="str">
        <f>IF($C338&lt;&gt;"",PPSS!G349,"")</f>
        <v/>
      </c>
      <c r="K338" s="6" t="str">
        <f t="shared" si="15"/>
        <v/>
      </c>
      <c r="L338" s="6"/>
      <c r="M338" s="6" t="str">
        <f>IF($C338&lt;&gt;"",PPSS!H349,"")</f>
        <v/>
      </c>
      <c r="N338" s="6" t="str">
        <f>IF($C338&lt;&gt;"",PPSS!I349,"")</f>
        <v/>
      </c>
      <c r="O338" s="6" t="str">
        <f>IF($C338&lt;&gt;"",PPSS!J349,"")</f>
        <v/>
      </c>
      <c r="P338" s="6" t="str">
        <f t="shared" si="16"/>
        <v/>
      </c>
      <c r="Q338" s="6" t="str">
        <f t="shared" si="17"/>
        <v/>
      </c>
    </row>
    <row r="339" spans="1:17" x14ac:dyDescent="0.25">
      <c r="A339" s="77" t="str">
        <f>IF($C339&lt;&gt;"",Imputaciones!$R$1,"")</f>
        <v/>
      </c>
      <c r="B339" t="str">
        <f>PPSS!D350</f>
        <v/>
      </c>
      <c r="C339" t="str">
        <f>IF(PPSS!A350=0,"",PPSS!A350)</f>
        <v/>
      </c>
      <c r="D339" t="str">
        <f>IF(PPSS!AG350=0,"",PPSS!AG350)</f>
        <v/>
      </c>
      <c r="E339" t="str">
        <f>PPSS!B350</f>
        <v/>
      </c>
      <c r="F339" t="str">
        <f>PPSS!AH350</f>
        <v/>
      </c>
      <c r="G339" s="6"/>
      <c r="H339" s="6" t="str">
        <f>IF($C339&lt;&gt;"",PPSS!E350,"")</f>
        <v/>
      </c>
      <c r="I339" s="6" t="str">
        <f>IF($C339&lt;&gt;"",PPSS!F350,"")</f>
        <v/>
      </c>
      <c r="J339" s="6" t="str">
        <f>IF($C339&lt;&gt;"",PPSS!G350,"")</f>
        <v/>
      </c>
      <c r="K339" s="6" t="str">
        <f t="shared" si="15"/>
        <v/>
      </c>
      <c r="L339" s="6"/>
      <c r="M339" s="6" t="str">
        <f>IF($C339&lt;&gt;"",PPSS!H350,"")</f>
        <v/>
      </c>
      <c r="N339" s="6" t="str">
        <f>IF($C339&lt;&gt;"",PPSS!I350,"")</f>
        <v/>
      </c>
      <c r="O339" s="6" t="str">
        <f>IF($C339&lt;&gt;"",PPSS!J350,"")</f>
        <v/>
      </c>
      <c r="P339" s="6" t="str">
        <f t="shared" si="16"/>
        <v/>
      </c>
      <c r="Q339" s="6" t="str">
        <f t="shared" si="17"/>
        <v/>
      </c>
    </row>
    <row r="340" spans="1:17" x14ac:dyDescent="0.25">
      <c r="A340" s="77" t="str">
        <f>IF($C340&lt;&gt;"",Imputaciones!$R$1,"")</f>
        <v/>
      </c>
      <c r="B340" t="str">
        <f>PPSS!D351</f>
        <v/>
      </c>
      <c r="C340" t="str">
        <f>IF(PPSS!A351=0,"",PPSS!A351)</f>
        <v/>
      </c>
      <c r="D340" t="str">
        <f>IF(PPSS!AG351=0,"",PPSS!AG351)</f>
        <v/>
      </c>
      <c r="E340" t="str">
        <f>PPSS!B351</f>
        <v/>
      </c>
      <c r="F340" t="str">
        <f>PPSS!AH351</f>
        <v/>
      </c>
      <c r="G340" s="6"/>
      <c r="H340" s="6" t="str">
        <f>IF($C340&lt;&gt;"",PPSS!E351,"")</f>
        <v/>
      </c>
      <c r="I340" s="6" t="str">
        <f>IF($C340&lt;&gt;"",PPSS!F351,"")</f>
        <v/>
      </c>
      <c r="J340" s="6" t="str">
        <f>IF($C340&lt;&gt;"",PPSS!G351,"")</f>
        <v/>
      </c>
      <c r="K340" s="6" t="str">
        <f t="shared" si="15"/>
        <v/>
      </c>
      <c r="L340" s="6"/>
      <c r="M340" s="6" t="str">
        <f>IF($C340&lt;&gt;"",PPSS!H351,"")</f>
        <v/>
      </c>
      <c r="N340" s="6" t="str">
        <f>IF($C340&lt;&gt;"",PPSS!I351,"")</f>
        <v/>
      </c>
      <c r="O340" s="6" t="str">
        <f>IF($C340&lt;&gt;"",PPSS!J351,"")</f>
        <v/>
      </c>
      <c r="P340" s="6" t="str">
        <f t="shared" si="16"/>
        <v/>
      </c>
      <c r="Q340" s="6" t="str">
        <f t="shared" si="17"/>
        <v/>
      </c>
    </row>
    <row r="341" spans="1:17" x14ac:dyDescent="0.25">
      <c r="A341" s="77" t="str">
        <f>IF($C341&lt;&gt;"",Imputaciones!$R$1,"")</f>
        <v/>
      </c>
      <c r="B341" t="str">
        <f>PPSS!D352</f>
        <v/>
      </c>
      <c r="C341" t="str">
        <f>IF(PPSS!A352=0,"",PPSS!A352)</f>
        <v/>
      </c>
      <c r="D341" t="str">
        <f>IF(PPSS!AG352=0,"",PPSS!AG352)</f>
        <v/>
      </c>
      <c r="E341" t="str">
        <f>PPSS!B352</f>
        <v/>
      </c>
      <c r="F341" t="str">
        <f>PPSS!AH352</f>
        <v/>
      </c>
      <c r="G341" s="6"/>
      <c r="H341" s="6" t="str">
        <f>IF($C341&lt;&gt;"",PPSS!E352,"")</f>
        <v/>
      </c>
      <c r="I341" s="6" t="str">
        <f>IF($C341&lt;&gt;"",PPSS!F352,"")</f>
        <v/>
      </c>
      <c r="J341" s="6" t="str">
        <f>IF($C341&lt;&gt;"",PPSS!G352,"")</f>
        <v/>
      </c>
      <c r="K341" s="6" t="str">
        <f t="shared" si="15"/>
        <v/>
      </c>
      <c r="L341" s="6"/>
      <c r="M341" s="6" t="str">
        <f>IF($C341&lt;&gt;"",PPSS!H352,"")</f>
        <v/>
      </c>
      <c r="N341" s="6" t="str">
        <f>IF($C341&lt;&gt;"",PPSS!I352,"")</f>
        <v/>
      </c>
      <c r="O341" s="6" t="str">
        <f>IF($C341&lt;&gt;"",PPSS!J352,"")</f>
        <v/>
      </c>
      <c r="P341" s="6" t="str">
        <f t="shared" si="16"/>
        <v/>
      </c>
      <c r="Q341" s="6" t="str">
        <f t="shared" si="17"/>
        <v/>
      </c>
    </row>
    <row r="342" spans="1:17" x14ac:dyDescent="0.25">
      <c r="A342" s="77" t="str">
        <f>IF($C342&lt;&gt;"",Imputaciones!$R$1,"")</f>
        <v/>
      </c>
      <c r="B342" t="str">
        <f>PPSS!D353</f>
        <v/>
      </c>
      <c r="C342" t="str">
        <f>IF(PPSS!A353=0,"",PPSS!A353)</f>
        <v/>
      </c>
      <c r="D342" t="str">
        <f>IF(PPSS!AG353=0,"",PPSS!AG353)</f>
        <v/>
      </c>
      <c r="E342" t="str">
        <f>PPSS!B353</f>
        <v/>
      </c>
      <c r="F342" t="str">
        <f>PPSS!AH353</f>
        <v/>
      </c>
      <c r="G342" s="6"/>
      <c r="H342" s="6" t="str">
        <f>IF($C342&lt;&gt;"",PPSS!E353,"")</f>
        <v/>
      </c>
      <c r="I342" s="6" t="str">
        <f>IF($C342&lt;&gt;"",PPSS!F353,"")</f>
        <v/>
      </c>
      <c r="J342" s="6" t="str">
        <f>IF($C342&lt;&gt;"",PPSS!G353,"")</f>
        <v/>
      </c>
      <c r="K342" s="6" t="str">
        <f t="shared" si="15"/>
        <v/>
      </c>
      <c r="L342" s="6"/>
      <c r="M342" s="6" t="str">
        <f>IF($C342&lt;&gt;"",PPSS!H353,"")</f>
        <v/>
      </c>
      <c r="N342" s="6" t="str">
        <f>IF($C342&lt;&gt;"",PPSS!I353,"")</f>
        <v/>
      </c>
      <c r="O342" s="6" t="str">
        <f>IF($C342&lt;&gt;"",PPSS!J353,"")</f>
        <v/>
      </c>
      <c r="P342" s="6" t="str">
        <f t="shared" si="16"/>
        <v/>
      </c>
      <c r="Q342" s="6" t="str">
        <f t="shared" si="17"/>
        <v/>
      </c>
    </row>
    <row r="343" spans="1:17" x14ac:dyDescent="0.25">
      <c r="A343" s="77" t="str">
        <f>IF($C343&lt;&gt;"",Imputaciones!$R$1,"")</f>
        <v/>
      </c>
      <c r="B343" t="str">
        <f>PPSS!D354</f>
        <v/>
      </c>
      <c r="C343" t="str">
        <f>IF(PPSS!A354=0,"",PPSS!A354)</f>
        <v/>
      </c>
      <c r="D343" t="str">
        <f>IF(PPSS!AG354=0,"",PPSS!AG354)</f>
        <v/>
      </c>
      <c r="E343" t="str">
        <f>PPSS!B354</f>
        <v/>
      </c>
      <c r="F343" t="str">
        <f>PPSS!AH354</f>
        <v/>
      </c>
      <c r="G343" s="6"/>
      <c r="H343" s="6" t="str">
        <f>IF($C343&lt;&gt;"",PPSS!E354,"")</f>
        <v/>
      </c>
      <c r="I343" s="6" t="str">
        <f>IF($C343&lt;&gt;"",PPSS!F354,"")</f>
        <v/>
      </c>
      <c r="J343" s="6" t="str">
        <f>IF($C343&lt;&gt;"",PPSS!G354,"")</f>
        <v/>
      </c>
      <c r="K343" s="6" t="str">
        <f t="shared" si="15"/>
        <v/>
      </c>
      <c r="L343" s="6"/>
      <c r="M343" s="6" t="str">
        <f>IF($C343&lt;&gt;"",PPSS!H354,"")</f>
        <v/>
      </c>
      <c r="N343" s="6" t="str">
        <f>IF($C343&lt;&gt;"",PPSS!I354,"")</f>
        <v/>
      </c>
      <c r="O343" s="6" t="str">
        <f>IF($C343&lt;&gt;"",PPSS!J354,"")</f>
        <v/>
      </c>
      <c r="P343" s="6" t="str">
        <f t="shared" si="16"/>
        <v/>
      </c>
      <c r="Q343" s="6" t="str">
        <f t="shared" si="17"/>
        <v/>
      </c>
    </row>
    <row r="344" spans="1:17" x14ac:dyDescent="0.25">
      <c r="A344" s="77" t="str">
        <f>IF($C344&lt;&gt;"",Imputaciones!$R$1,"")</f>
        <v/>
      </c>
      <c r="B344" t="str">
        <f>PPSS!D355</f>
        <v/>
      </c>
      <c r="C344" t="str">
        <f>IF(PPSS!A355=0,"",PPSS!A355)</f>
        <v/>
      </c>
      <c r="D344" t="str">
        <f>IF(PPSS!AG355=0,"",PPSS!AG355)</f>
        <v/>
      </c>
      <c r="E344" t="str">
        <f>PPSS!B355</f>
        <v/>
      </c>
      <c r="F344" t="str">
        <f>PPSS!AH355</f>
        <v/>
      </c>
      <c r="G344" s="6"/>
      <c r="H344" s="6" t="str">
        <f>IF($C344&lt;&gt;"",PPSS!E355,"")</f>
        <v/>
      </c>
      <c r="I344" s="6" t="str">
        <f>IF($C344&lt;&gt;"",PPSS!F355,"")</f>
        <v/>
      </c>
      <c r="J344" s="6" t="str">
        <f>IF($C344&lt;&gt;"",PPSS!G355,"")</f>
        <v/>
      </c>
      <c r="K344" s="6" t="str">
        <f t="shared" si="15"/>
        <v/>
      </c>
      <c r="L344" s="6"/>
      <c r="M344" s="6" t="str">
        <f>IF($C344&lt;&gt;"",PPSS!H355,"")</f>
        <v/>
      </c>
      <c r="N344" s="6" t="str">
        <f>IF($C344&lt;&gt;"",PPSS!I355,"")</f>
        <v/>
      </c>
      <c r="O344" s="6" t="str">
        <f>IF($C344&lt;&gt;"",PPSS!J355,"")</f>
        <v/>
      </c>
      <c r="P344" s="6" t="str">
        <f t="shared" si="16"/>
        <v/>
      </c>
      <c r="Q344" s="6" t="str">
        <f t="shared" si="17"/>
        <v/>
      </c>
    </row>
    <row r="345" spans="1:17" x14ac:dyDescent="0.25">
      <c r="A345" s="77" t="str">
        <f>IF($C345&lt;&gt;"",Imputaciones!$R$1,"")</f>
        <v/>
      </c>
      <c r="B345" t="str">
        <f>PPSS!D356</f>
        <v/>
      </c>
      <c r="C345" t="str">
        <f>IF(PPSS!A356=0,"",PPSS!A356)</f>
        <v/>
      </c>
      <c r="D345" t="str">
        <f>IF(PPSS!AG356=0,"",PPSS!AG356)</f>
        <v/>
      </c>
      <c r="E345" t="str">
        <f>PPSS!B356</f>
        <v/>
      </c>
      <c r="F345" t="str">
        <f>PPSS!AH356</f>
        <v/>
      </c>
      <c r="G345" s="6"/>
      <c r="H345" s="6" t="str">
        <f>IF($C345&lt;&gt;"",PPSS!E356,"")</f>
        <v/>
      </c>
      <c r="I345" s="6" t="str">
        <f>IF($C345&lt;&gt;"",PPSS!F356,"")</f>
        <v/>
      </c>
      <c r="J345" s="6" t="str">
        <f>IF($C345&lt;&gt;"",PPSS!G356,"")</f>
        <v/>
      </c>
      <c r="K345" s="6" t="str">
        <f t="shared" si="15"/>
        <v/>
      </c>
      <c r="L345" s="6"/>
      <c r="M345" s="6" t="str">
        <f>IF($C345&lt;&gt;"",PPSS!H356,"")</f>
        <v/>
      </c>
      <c r="N345" s="6" t="str">
        <f>IF($C345&lt;&gt;"",PPSS!I356,"")</f>
        <v/>
      </c>
      <c r="O345" s="6" t="str">
        <f>IF($C345&lt;&gt;"",PPSS!J356,"")</f>
        <v/>
      </c>
      <c r="P345" s="6" t="str">
        <f t="shared" si="16"/>
        <v/>
      </c>
      <c r="Q345" s="6" t="str">
        <f t="shared" si="17"/>
        <v/>
      </c>
    </row>
    <row r="346" spans="1:17" x14ac:dyDescent="0.25">
      <c r="A346" s="77" t="str">
        <f>IF($C346&lt;&gt;"",Imputaciones!$R$1,"")</f>
        <v/>
      </c>
      <c r="B346" t="str">
        <f>PPSS!D357</f>
        <v/>
      </c>
      <c r="C346" t="str">
        <f>IF(PPSS!A357=0,"",PPSS!A357)</f>
        <v/>
      </c>
      <c r="D346" t="str">
        <f>IF(PPSS!AG357=0,"",PPSS!AG357)</f>
        <v/>
      </c>
      <c r="E346" t="str">
        <f>PPSS!B357</f>
        <v/>
      </c>
      <c r="F346" t="str">
        <f>PPSS!AH357</f>
        <v/>
      </c>
      <c r="G346" s="6"/>
      <c r="H346" s="6" t="str">
        <f>IF($C346&lt;&gt;"",PPSS!E357,"")</f>
        <v/>
      </c>
      <c r="I346" s="6" t="str">
        <f>IF($C346&lt;&gt;"",PPSS!F357,"")</f>
        <v/>
      </c>
      <c r="J346" s="6" t="str">
        <f>IF($C346&lt;&gt;"",PPSS!G357,"")</f>
        <v/>
      </c>
      <c r="K346" s="6" t="str">
        <f t="shared" si="15"/>
        <v/>
      </c>
      <c r="L346" s="6"/>
      <c r="M346" s="6" t="str">
        <f>IF($C346&lt;&gt;"",PPSS!H357,"")</f>
        <v/>
      </c>
      <c r="N346" s="6" t="str">
        <f>IF($C346&lt;&gt;"",PPSS!I357,"")</f>
        <v/>
      </c>
      <c r="O346" s="6" t="str">
        <f>IF($C346&lt;&gt;"",PPSS!J357,"")</f>
        <v/>
      </c>
      <c r="P346" s="6" t="str">
        <f t="shared" si="16"/>
        <v/>
      </c>
      <c r="Q346" s="6" t="str">
        <f t="shared" si="17"/>
        <v/>
      </c>
    </row>
    <row r="347" spans="1:17" x14ac:dyDescent="0.25">
      <c r="A347" s="77" t="str">
        <f>IF($C347&lt;&gt;"",Imputaciones!$R$1,"")</f>
        <v/>
      </c>
      <c r="B347" t="str">
        <f>PPSS!D358</f>
        <v/>
      </c>
      <c r="C347" t="str">
        <f>IF(PPSS!A358=0,"",PPSS!A358)</f>
        <v/>
      </c>
      <c r="D347" t="str">
        <f>IF(PPSS!AG358=0,"",PPSS!AG358)</f>
        <v/>
      </c>
      <c r="E347" t="str">
        <f>PPSS!B358</f>
        <v/>
      </c>
      <c r="F347" t="str">
        <f>PPSS!AH358</f>
        <v/>
      </c>
      <c r="G347" s="6"/>
      <c r="H347" s="6" t="str">
        <f>IF($C347&lt;&gt;"",PPSS!E358,"")</f>
        <v/>
      </c>
      <c r="I347" s="6" t="str">
        <f>IF($C347&lt;&gt;"",PPSS!F358,"")</f>
        <v/>
      </c>
      <c r="J347" s="6" t="str">
        <f>IF($C347&lt;&gt;"",PPSS!G358,"")</f>
        <v/>
      </c>
      <c r="K347" s="6" t="str">
        <f t="shared" si="15"/>
        <v/>
      </c>
      <c r="L347" s="6"/>
      <c r="M347" s="6" t="str">
        <f>IF($C347&lt;&gt;"",PPSS!H358,"")</f>
        <v/>
      </c>
      <c r="N347" s="6" t="str">
        <f>IF($C347&lt;&gt;"",PPSS!I358,"")</f>
        <v/>
      </c>
      <c r="O347" s="6" t="str">
        <f>IF($C347&lt;&gt;"",PPSS!J358,"")</f>
        <v/>
      </c>
      <c r="P347" s="6" t="str">
        <f t="shared" si="16"/>
        <v/>
      </c>
      <c r="Q347" s="6" t="str">
        <f t="shared" si="17"/>
        <v/>
      </c>
    </row>
    <row r="348" spans="1:17" x14ac:dyDescent="0.25">
      <c r="A348" s="77" t="str">
        <f>IF($C348&lt;&gt;"",Imputaciones!$R$1,"")</f>
        <v/>
      </c>
      <c r="B348" t="str">
        <f>PPSS!D359</f>
        <v/>
      </c>
      <c r="C348" t="str">
        <f>IF(PPSS!A359=0,"",PPSS!A359)</f>
        <v/>
      </c>
      <c r="D348" t="str">
        <f>IF(PPSS!AG359=0,"",PPSS!AG359)</f>
        <v/>
      </c>
      <c r="E348" t="str">
        <f>PPSS!B359</f>
        <v/>
      </c>
      <c r="F348" t="str">
        <f>PPSS!AH359</f>
        <v/>
      </c>
      <c r="G348" s="6"/>
      <c r="H348" s="6" t="str">
        <f>IF($C348&lt;&gt;"",PPSS!E359,"")</f>
        <v/>
      </c>
      <c r="I348" s="6" t="str">
        <f>IF($C348&lt;&gt;"",PPSS!F359,"")</f>
        <v/>
      </c>
      <c r="J348" s="6" t="str">
        <f>IF($C348&lt;&gt;"",PPSS!G359,"")</f>
        <v/>
      </c>
      <c r="K348" s="6" t="str">
        <f t="shared" si="15"/>
        <v/>
      </c>
      <c r="L348" s="6"/>
      <c r="M348" s="6" t="str">
        <f>IF($C348&lt;&gt;"",PPSS!H359,"")</f>
        <v/>
      </c>
      <c r="N348" s="6" t="str">
        <f>IF($C348&lt;&gt;"",PPSS!I359,"")</f>
        <v/>
      </c>
      <c r="O348" s="6" t="str">
        <f>IF($C348&lt;&gt;"",PPSS!J359,"")</f>
        <v/>
      </c>
      <c r="P348" s="6" t="str">
        <f t="shared" si="16"/>
        <v/>
      </c>
      <c r="Q348" s="6" t="str">
        <f t="shared" si="17"/>
        <v/>
      </c>
    </row>
    <row r="349" spans="1:17" x14ac:dyDescent="0.25">
      <c r="A349" s="77" t="str">
        <f>IF($C349&lt;&gt;"",Imputaciones!$R$1,"")</f>
        <v/>
      </c>
      <c r="B349" t="str">
        <f>PPSS!D360</f>
        <v/>
      </c>
      <c r="C349" t="str">
        <f>IF(PPSS!A360=0,"",PPSS!A360)</f>
        <v/>
      </c>
      <c r="D349" t="str">
        <f>IF(PPSS!AG360=0,"",PPSS!AG360)</f>
        <v/>
      </c>
      <c r="E349" t="str">
        <f>PPSS!B360</f>
        <v/>
      </c>
      <c r="F349" t="str">
        <f>PPSS!AH360</f>
        <v/>
      </c>
      <c r="G349" s="6"/>
      <c r="H349" s="6" t="str">
        <f>IF($C349&lt;&gt;"",PPSS!E360,"")</f>
        <v/>
      </c>
      <c r="I349" s="6" t="str">
        <f>IF($C349&lt;&gt;"",PPSS!F360,"")</f>
        <v/>
      </c>
      <c r="J349" s="6" t="str">
        <f>IF($C349&lt;&gt;"",PPSS!G360,"")</f>
        <v/>
      </c>
      <c r="K349" s="6" t="str">
        <f t="shared" si="15"/>
        <v/>
      </c>
      <c r="L349" s="6"/>
      <c r="M349" s="6" t="str">
        <f>IF($C349&lt;&gt;"",PPSS!H360,"")</f>
        <v/>
      </c>
      <c r="N349" s="6" t="str">
        <f>IF($C349&lt;&gt;"",PPSS!I360,"")</f>
        <v/>
      </c>
      <c r="O349" s="6" t="str">
        <f>IF($C349&lt;&gt;"",PPSS!J360,"")</f>
        <v/>
      </c>
      <c r="P349" s="6" t="str">
        <f t="shared" si="16"/>
        <v/>
      </c>
      <c r="Q349" s="6" t="str">
        <f t="shared" si="17"/>
        <v/>
      </c>
    </row>
    <row r="350" spans="1:17" x14ac:dyDescent="0.25">
      <c r="A350" s="77" t="str">
        <f>IF($C350&lt;&gt;"",Imputaciones!$R$1,"")</f>
        <v/>
      </c>
      <c r="B350" t="str">
        <f>PPSS!D361</f>
        <v/>
      </c>
      <c r="C350" t="str">
        <f>IF(PPSS!A361=0,"",PPSS!A361)</f>
        <v/>
      </c>
      <c r="D350" t="str">
        <f>IF(PPSS!AG361=0,"",PPSS!AG361)</f>
        <v/>
      </c>
      <c r="E350" t="str">
        <f>PPSS!B361</f>
        <v/>
      </c>
      <c r="F350" t="str">
        <f>PPSS!AH361</f>
        <v/>
      </c>
      <c r="G350" s="6"/>
      <c r="H350" s="6" t="str">
        <f>IF($C350&lt;&gt;"",PPSS!E361,"")</f>
        <v/>
      </c>
      <c r="I350" s="6" t="str">
        <f>IF($C350&lt;&gt;"",PPSS!F361,"")</f>
        <v/>
      </c>
      <c r="J350" s="6" t="str">
        <f>IF($C350&lt;&gt;"",PPSS!G361,"")</f>
        <v/>
      </c>
      <c r="K350" s="6" t="str">
        <f t="shared" si="15"/>
        <v/>
      </c>
      <c r="L350" s="6"/>
      <c r="M350" s="6" t="str">
        <f>IF($C350&lt;&gt;"",PPSS!H361,"")</f>
        <v/>
      </c>
      <c r="N350" s="6" t="str">
        <f>IF($C350&lt;&gt;"",PPSS!I361,"")</f>
        <v/>
      </c>
      <c r="O350" s="6" t="str">
        <f>IF($C350&lt;&gt;"",PPSS!J361,"")</f>
        <v/>
      </c>
      <c r="P350" s="6" t="str">
        <f t="shared" si="16"/>
        <v/>
      </c>
      <c r="Q350" s="6" t="str">
        <f t="shared" si="17"/>
        <v/>
      </c>
    </row>
    <row r="351" spans="1:17" x14ac:dyDescent="0.25">
      <c r="A351" s="77" t="str">
        <f>IF($C351&lt;&gt;"",Imputaciones!$R$1,"")</f>
        <v/>
      </c>
      <c r="B351" t="str">
        <f>PPSS!D362</f>
        <v/>
      </c>
      <c r="C351" t="str">
        <f>IF(PPSS!A362=0,"",PPSS!A362)</f>
        <v/>
      </c>
      <c r="D351" t="str">
        <f>IF(PPSS!AG362=0,"",PPSS!AG362)</f>
        <v/>
      </c>
      <c r="E351" t="str">
        <f>PPSS!B362</f>
        <v/>
      </c>
      <c r="F351" t="str">
        <f>PPSS!AH362</f>
        <v/>
      </c>
      <c r="G351" s="6"/>
      <c r="H351" s="6" t="str">
        <f>IF($C351&lt;&gt;"",PPSS!E362,"")</f>
        <v/>
      </c>
      <c r="I351" s="6" t="str">
        <f>IF($C351&lt;&gt;"",PPSS!F362,"")</f>
        <v/>
      </c>
      <c r="J351" s="6" t="str">
        <f>IF($C351&lt;&gt;"",PPSS!G362,"")</f>
        <v/>
      </c>
      <c r="K351" s="6" t="str">
        <f t="shared" si="15"/>
        <v/>
      </c>
      <c r="L351" s="6"/>
      <c r="M351" s="6" t="str">
        <f>IF($C351&lt;&gt;"",PPSS!H362,"")</f>
        <v/>
      </c>
      <c r="N351" s="6" t="str">
        <f>IF($C351&lt;&gt;"",PPSS!I362,"")</f>
        <v/>
      </c>
      <c r="O351" s="6" t="str">
        <f>IF($C351&lt;&gt;"",PPSS!J362,"")</f>
        <v/>
      </c>
      <c r="P351" s="6" t="str">
        <f t="shared" si="16"/>
        <v/>
      </c>
      <c r="Q351" s="6" t="str">
        <f t="shared" si="17"/>
        <v/>
      </c>
    </row>
    <row r="352" spans="1:17" x14ac:dyDescent="0.25">
      <c r="A352" s="77" t="str">
        <f>IF($C352&lt;&gt;"",Imputaciones!$R$1,"")</f>
        <v/>
      </c>
      <c r="B352" t="str">
        <f>PPSS!D363</f>
        <v/>
      </c>
      <c r="C352" t="str">
        <f>IF(PPSS!A363=0,"",PPSS!A363)</f>
        <v/>
      </c>
      <c r="D352" t="str">
        <f>IF(PPSS!AG363=0,"",PPSS!AG363)</f>
        <v/>
      </c>
      <c r="E352" t="str">
        <f>PPSS!B363</f>
        <v/>
      </c>
      <c r="F352" t="str">
        <f>PPSS!AH363</f>
        <v/>
      </c>
      <c r="G352" s="6"/>
      <c r="H352" s="6" t="str">
        <f>IF($C352&lt;&gt;"",PPSS!E363,"")</f>
        <v/>
      </c>
      <c r="I352" s="6" t="str">
        <f>IF($C352&lt;&gt;"",PPSS!F363,"")</f>
        <v/>
      </c>
      <c r="J352" s="6" t="str">
        <f>IF($C352&lt;&gt;"",PPSS!G363,"")</f>
        <v/>
      </c>
      <c r="K352" s="6" t="str">
        <f t="shared" si="15"/>
        <v/>
      </c>
      <c r="L352" s="6"/>
      <c r="M352" s="6" t="str">
        <f>IF($C352&lt;&gt;"",PPSS!H363,"")</f>
        <v/>
      </c>
      <c r="N352" s="6" t="str">
        <f>IF($C352&lt;&gt;"",PPSS!I363,"")</f>
        <v/>
      </c>
      <c r="O352" s="6" t="str">
        <f>IF($C352&lt;&gt;"",PPSS!J363,"")</f>
        <v/>
      </c>
      <c r="P352" s="6" t="str">
        <f t="shared" si="16"/>
        <v/>
      </c>
      <c r="Q352" s="6" t="str">
        <f t="shared" si="17"/>
        <v/>
      </c>
    </row>
    <row r="353" spans="1:17" x14ac:dyDescent="0.25">
      <c r="A353" s="77" t="str">
        <f>IF($C353&lt;&gt;"",Imputaciones!$R$1,"")</f>
        <v/>
      </c>
      <c r="B353" t="str">
        <f>PPSS!D364</f>
        <v/>
      </c>
      <c r="C353" t="str">
        <f>IF(PPSS!A364=0,"",PPSS!A364)</f>
        <v/>
      </c>
      <c r="D353" t="str">
        <f>IF(PPSS!AG364=0,"",PPSS!AG364)</f>
        <v/>
      </c>
      <c r="E353" t="str">
        <f>PPSS!B364</f>
        <v/>
      </c>
      <c r="F353" t="str">
        <f>PPSS!AH364</f>
        <v/>
      </c>
      <c r="G353" s="6"/>
      <c r="H353" s="6" t="str">
        <f>IF($C353&lt;&gt;"",PPSS!E364,"")</f>
        <v/>
      </c>
      <c r="I353" s="6" t="str">
        <f>IF($C353&lt;&gt;"",PPSS!F364,"")</f>
        <v/>
      </c>
      <c r="J353" s="6" t="str">
        <f>IF($C353&lt;&gt;"",PPSS!G364,"")</f>
        <v/>
      </c>
      <c r="K353" s="6" t="str">
        <f t="shared" si="15"/>
        <v/>
      </c>
      <c r="L353" s="6"/>
      <c r="M353" s="6" t="str">
        <f>IF($C353&lt;&gt;"",PPSS!H364,"")</f>
        <v/>
      </c>
      <c r="N353" s="6" t="str">
        <f>IF($C353&lt;&gt;"",PPSS!I364,"")</f>
        <v/>
      </c>
      <c r="O353" s="6" t="str">
        <f>IF($C353&lt;&gt;"",PPSS!J364,"")</f>
        <v/>
      </c>
      <c r="P353" s="6" t="str">
        <f t="shared" si="16"/>
        <v/>
      </c>
      <c r="Q353" s="6" t="str">
        <f t="shared" si="17"/>
        <v/>
      </c>
    </row>
    <row r="354" spans="1:17" x14ac:dyDescent="0.25">
      <c r="A354" s="77" t="str">
        <f>IF($C354&lt;&gt;"",Imputaciones!$R$1,"")</f>
        <v/>
      </c>
      <c r="B354" t="str">
        <f>PPSS!D365</f>
        <v/>
      </c>
      <c r="C354" t="str">
        <f>IF(PPSS!A365=0,"",PPSS!A365)</f>
        <v/>
      </c>
      <c r="D354" t="str">
        <f>IF(PPSS!AG365=0,"",PPSS!AG365)</f>
        <v/>
      </c>
      <c r="E354" t="str">
        <f>PPSS!B365</f>
        <v/>
      </c>
      <c r="F354" t="str">
        <f>PPSS!AH365</f>
        <v/>
      </c>
      <c r="G354" s="6"/>
      <c r="H354" s="6" t="str">
        <f>IF($C354&lt;&gt;"",PPSS!E365,"")</f>
        <v/>
      </c>
      <c r="I354" s="6" t="str">
        <f>IF($C354&lt;&gt;"",PPSS!F365,"")</f>
        <v/>
      </c>
      <c r="J354" s="6" t="str">
        <f>IF($C354&lt;&gt;"",PPSS!G365,"")</f>
        <v/>
      </c>
      <c r="K354" s="6" t="str">
        <f t="shared" si="15"/>
        <v/>
      </c>
      <c r="L354" s="6"/>
      <c r="M354" s="6" t="str">
        <f>IF($C354&lt;&gt;"",PPSS!H365,"")</f>
        <v/>
      </c>
      <c r="N354" s="6" t="str">
        <f>IF($C354&lt;&gt;"",PPSS!I365,"")</f>
        <v/>
      </c>
      <c r="O354" s="6" t="str">
        <f>IF($C354&lt;&gt;"",PPSS!J365,"")</f>
        <v/>
      </c>
      <c r="P354" s="6" t="str">
        <f t="shared" si="16"/>
        <v/>
      </c>
      <c r="Q354" s="6" t="str">
        <f t="shared" si="17"/>
        <v/>
      </c>
    </row>
    <row r="355" spans="1:17" x14ac:dyDescent="0.25">
      <c r="A355" s="77" t="str">
        <f>IF($C355&lt;&gt;"",Imputaciones!$R$1,"")</f>
        <v/>
      </c>
      <c r="B355" t="str">
        <f>PPSS!D366</f>
        <v/>
      </c>
      <c r="C355" t="str">
        <f>IF(PPSS!A366=0,"",PPSS!A366)</f>
        <v/>
      </c>
      <c r="D355" t="str">
        <f>IF(PPSS!AG366=0,"",PPSS!AG366)</f>
        <v/>
      </c>
      <c r="E355" t="str">
        <f>PPSS!B366</f>
        <v/>
      </c>
      <c r="F355" t="str">
        <f>PPSS!AH366</f>
        <v/>
      </c>
      <c r="G355" s="6"/>
      <c r="H355" s="6" t="str">
        <f>IF($C355&lt;&gt;"",PPSS!E366,"")</f>
        <v/>
      </c>
      <c r="I355" s="6" t="str">
        <f>IF($C355&lt;&gt;"",PPSS!F366,"")</f>
        <v/>
      </c>
      <c r="J355" s="6" t="str">
        <f>IF($C355&lt;&gt;"",PPSS!G366,"")</f>
        <v/>
      </c>
      <c r="K355" s="6" t="str">
        <f t="shared" si="15"/>
        <v/>
      </c>
      <c r="L355" s="6"/>
      <c r="M355" s="6" t="str">
        <f>IF($C355&lt;&gt;"",PPSS!H366,"")</f>
        <v/>
      </c>
      <c r="N355" s="6" t="str">
        <f>IF($C355&lt;&gt;"",PPSS!I366,"")</f>
        <v/>
      </c>
      <c r="O355" s="6" t="str">
        <f>IF($C355&lt;&gt;"",PPSS!J366,"")</f>
        <v/>
      </c>
      <c r="P355" s="6" t="str">
        <f t="shared" si="16"/>
        <v/>
      </c>
      <c r="Q355" s="6" t="str">
        <f t="shared" si="17"/>
        <v/>
      </c>
    </row>
    <row r="356" spans="1:17" x14ac:dyDescent="0.25">
      <c r="A356" s="77" t="str">
        <f>IF($C356&lt;&gt;"",Imputaciones!$R$1,"")</f>
        <v/>
      </c>
      <c r="B356" t="str">
        <f>PPSS!D367</f>
        <v/>
      </c>
      <c r="C356" t="str">
        <f>IF(PPSS!A367=0,"",PPSS!A367)</f>
        <v/>
      </c>
      <c r="D356" t="str">
        <f>IF(PPSS!AG367=0,"",PPSS!AG367)</f>
        <v/>
      </c>
      <c r="E356" t="str">
        <f>PPSS!B367</f>
        <v/>
      </c>
      <c r="F356" t="str">
        <f>PPSS!AH367</f>
        <v/>
      </c>
      <c r="G356" s="6"/>
      <c r="H356" s="6" t="str">
        <f>IF($C356&lt;&gt;"",PPSS!E367,"")</f>
        <v/>
      </c>
      <c r="I356" s="6" t="str">
        <f>IF($C356&lt;&gt;"",PPSS!F367,"")</f>
        <v/>
      </c>
      <c r="J356" s="6" t="str">
        <f>IF($C356&lt;&gt;"",PPSS!G367,"")</f>
        <v/>
      </c>
      <c r="K356" s="6" t="str">
        <f t="shared" si="15"/>
        <v/>
      </c>
      <c r="L356" s="6"/>
      <c r="M356" s="6" t="str">
        <f>IF($C356&lt;&gt;"",PPSS!H367,"")</f>
        <v/>
      </c>
      <c r="N356" s="6" t="str">
        <f>IF($C356&lt;&gt;"",PPSS!I367,"")</f>
        <v/>
      </c>
      <c r="O356" s="6" t="str">
        <f>IF($C356&lt;&gt;"",PPSS!J367,"")</f>
        <v/>
      </c>
      <c r="P356" s="6" t="str">
        <f t="shared" si="16"/>
        <v/>
      </c>
      <c r="Q356" s="6" t="str">
        <f t="shared" si="17"/>
        <v/>
      </c>
    </row>
    <row r="357" spans="1:17" x14ac:dyDescent="0.25">
      <c r="A357" s="77" t="str">
        <f>IF($C357&lt;&gt;"",Imputaciones!$R$1,"")</f>
        <v/>
      </c>
      <c r="B357" t="str">
        <f>PPSS!D368</f>
        <v/>
      </c>
      <c r="C357" t="str">
        <f>IF(PPSS!A368=0,"",PPSS!A368)</f>
        <v/>
      </c>
      <c r="D357" t="str">
        <f>IF(PPSS!AG368=0,"",PPSS!AG368)</f>
        <v/>
      </c>
      <c r="E357" t="str">
        <f>PPSS!B368</f>
        <v/>
      </c>
      <c r="F357" t="str">
        <f>PPSS!AH368</f>
        <v/>
      </c>
      <c r="G357" s="6"/>
      <c r="H357" s="6" t="str">
        <f>IF($C357&lt;&gt;"",PPSS!E368,"")</f>
        <v/>
      </c>
      <c r="I357" s="6" t="str">
        <f>IF($C357&lt;&gt;"",PPSS!F368,"")</f>
        <v/>
      </c>
      <c r="J357" s="6" t="str">
        <f>IF($C357&lt;&gt;"",PPSS!G368,"")</f>
        <v/>
      </c>
      <c r="K357" s="6" t="str">
        <f t="shared" si="15"/>
        <v/>
      </c>
      <c r="L357" s="6"/>
      <c r="M357" s="6" t="str">
        <f>IF($C357&lt;&gt;"",PPSS!H368,"")</f>
        <v/>
      </c>
      <c r="N357" s="6" t="str">
        <f>IF($C357&lt;&gt;"",PPSS!I368,"")</f>
        <v/>
      </c>
      <c r="O357" s="6" t="str">
        <f>IF($C357&lt;&gt;"",PPSS!J368,"")</f>
        <v/>
      </c>
      <c r="P357" s="6" t="str">
        <f t="shared" si="16"/>
        <v/>
      </c>
      <c r="Q357" s="6" t="str">
        <f t="shared" si="17"/>
        <v/>
      </c>
    </row>
    <row r="358" spans="1:17" x14ac:dyDescent="0.25">
      <c r="A358" s="77" t="str">
        <f>IF($C358&lt;&gt;"",Imputaciones!$R$1,"")</f>
        <v/>
      </c>
      <c r="B358" t="str">
        <f>PPSS!D369</f>
        <v/>
      </c>
      <c r="C358" t="str">
        <f>IF(PPSS!A369=0,"",PPSS!A369)</f>
        <v/>
      </c>
      <c r="D358" t="str">
        <f>IF(PPSS!AG369=0,"",PPSS!AG369)</f>
        <v/>
      </c>
      <c r="E358" t="str">
        <f>PPSS!B369</f>
        <v/>
      </c>
      <c r="F358" t="str">
        <f>PPSS!AH369</f>
        <v/>
      </c>
      <c r="G358" s="6"/>
      <c r="H358" s="6" t="str">
        <f>IF($C358&lt;&gt;"",PPSS!E369,"")</f>
        <v/>
      </c>
      <c r="I358" s="6" t="str">
        <f>IF($C358&lt;&gt;"",PPSS!F369,"")</f>
        <v/>
      </c>
      <c r="J358" s="6" t="str">
        <f>IF($C358&lt;&gt;"",PPSS!G369,"")</f>
        <v/>
      </c>
      <c r="K358" s="6" t="str">
        <f t="shared" si="15"/>
        <v/>
      </c>
      <c r="L358" s="6"/>
      <c r="M358" s="6" t="str">
        <f>IF($C358&lt;&gt;"",PPSS!H369,"")</f>
        <v/>
      </c>
      <c r="N358" s="6" t="str">
        <f>IF($C358&lt;&gt;"",PPSS!I369,"")</f>
        <v/>
      </c>
      <c r="O358" s="6" t="str">
        <f>IF($C358&lt;&gt;"",PPSS!J369,"")</f>
        <v/>
      </c>
      <c r="P358" s="6" t="str">
        <f t="shared" si="16"/>
        <v/>
      </c>
      <c r="Q358" s="6" t="str">
        <f t="shared" si="17"/>
        <v/>
      </c>
    </row>
    <row r="359" spans="1:17" x14ac:dyDescent="0.25">
      <c r="A359" s="77" t="str">
        <f>IF($C359&lt;&gt;"",Imputaciones!$R$1,"")</f>
        <v/>
      </c>
      <c r="B359" t="str">
        <f>PPSS!D370</f>
        <v/>
      </c>
      <c r="C359" t="str">
        <f>IF(PPSS!A370=0,"",PPSS!A370)</f>
        <v/>
      </c>
      <c r="D359" t="str">
        <f>IF(PPSS!AG370=0,"",PPSS!AG370)</f>
        <v/>
      </c>
      <c r="E359" t="str">
        <f>PPSS!B370</f>
        <v/>
      </c>
      <c r="F359" t="str">
        <f>PPSS!AH370</f>
        <v/>
      </c>
      <c r="G359" s="6"/>
      <c r="H359" s="6" t="str">
        <f>IF($C359&lt;&gt;"",PPSS!E370,"")</f>
        <v/>
      </c>
      <c r="I359" s="6" t="str">
        <f>IF($C359&lt;&gt;"",PPSS!F370,"")</f>
        <v/>
      </c>
      <c r="J359" s="6" t="str">
        <f>IF($C359&lt;&gt;"",PPSS!G370,"")</f>
        <v/>
      </c>
      <c r="K359" s="6" t="str">
        <f t="shared" si="15"/>
        <v/>
      </c>
      <c r="L359" s="6"/>
      <c r="M359" s="6" t="str">
        <f>IF($C359&lt;&gt;"",PPSS!H370,"")</f>
        <v/>
      </c>
      <c r="N359" s="6" t="str">
        <f>IF($C359&lt;&gt;"",PPSS!I370,"")</f>
        <v/>
      </c>
      <c r="O359" s="6" t="str">
        <f>IF($C359&lt;&gt;"",PPSS!J370,"")</f>
        <v/>
      </c>
      <c r="P359" s="6" t="str">
        <f t="shared" si="16"/>
        <v/>
      </c>
      <c r="Q359" s="6" t="str">
        <f t="shared" si="17"/>
        <v/>
      </c>
    </row>
    <row r="360" spans="1:17" x14ac:dyDescent="0.25">
      <c r="A360" s="77" t="str">
        <f>IF($C360&lt;&gt;"",Imputaciones!$R$1,"")</f>
        <v/>
      </c>
      <c r="B360" t="str">
        <f>PPSS!D371</f>
        <v/>
      </c>
      <c r="C360" t="str">
        <f>IF(PPSS!A371=0,"",PPSS!A371)</f>
        <v/>
      </c>
      <c r="D360" t="str">
        <f>IF(PPSS!AG371=0,"",PPSS!AG371)</f>
        <v/>
      </c>
      <c r="E360" t="str">
        <f>PPSS!B371</f>
        <v/>
      </c>
      <c r="F360" t="str">
        <f>PPSS!AH371</f>
        <v/>
      </c>
      <c r="G360" s="6"/>
      <c r="H360" s="6" t="str">
        <f>IF($C360&lt;&gt;"",PPSS!E371,"")</f>
        <v/>
      </c>
      <c r="I360" s="6" t="str">
        <f>IF($C360&lt;&gt;"",PPSS!F371,"")</f>
        <v/>
      </c>
      <c r="J360" s="6" t="str">
        <f>IF($C360&lt;&gt;"",PPSS!G371,"")</f>
        <v/>
      </c>
      <c r="K360" s="6" t="str">
        <f t="shared" si="15"/>
        <v/>
      </c>
      <c r="L360" s="6"/>
      <c r="M360" s="6" t="str">
        <f>IF($C360&lt;&gt;"",PPSS!H371,"")</f>
        <v/>
      </c>
      <c r="N360" s="6" t="str">
        <f>IF($C360&lt;&gt;"",PPSS!I371,"")</f>
        <v/>
      </c>
      <c r="O360" s="6" t="str">
        <f>IF($C360&lt;&gt;"",PPSS!J371,"")</f>
        <v/>
      </c>
      <c r="P360" s="6" t="str">
        <f t="shared" si="16"/>
        <v/>
      </c>
      <c r="Q360" s="6" t="str">
        <f t="shared" si="17"/>
        <v/>
      </c>
    </row>
    <row r="361" spans="1:17" x14ac:dyDescent="0.25">
      <c r="A361" s="77" t="str">
        <f>IF($C361&lt;&gt;"",Imputaciones!$R$1,"")</f>
        <v/>
      </c>
      <c r="B361" t="str">
        <f>PPSS!D372</f>
        <v/>
      </c>
      <c r="C361" t="str">
        <f>IF(PPSS!A372=0,"",PPSS!A372)</f>
        <v/>
      </c>
      <c r="D361" t="str">
        <f>IF(PPSS!AG372=0,"",PPSS!AG372)</f>
        <v/>
      </c>
      <c r="E361" t="str">
        <f>PPSS!B372</f>
        <v/>
      </c>
      <c r="F361" t="str">
        <f>PPSS!AH372</f>
        <v/>
      </c>
      <c r="G361" s="6"/>
      <c r="H361" s="6" t="str">
        <f>IF($C361&lt;&gt;"",PPSS!E372,"")</f>
        <v/>
      </c>
      <c r="I361" s="6" t="str">
        <f>IF($C361&lt;&gt;"",PPSS!F372,"")</f>
        <v/>
      </c>
      <c r="J361" s="6" t="str">
        <f>IF($C361&lt;&gt;"",PPSS!G372,"")</f>
        <v/>
      </c>
      <c r="K361" s="6" t="str">
        <f t="shared" si="15"/>
        <v/>
      </c>
      <c r="L361" s="6"/>
      <c r="M361" s="6" t="str">
        <f>IF($C361&lt;&gt;"",PPSS!H372,"")</f>
        <v/>
      </c>
      <c r="N361" s="6" t="str">
        <f>IF($C361&lt;&gt;"",PPSS!I372,"")</f>
        <v/>
      </c>
      <c r="O361" s="6" t="str">
        <f>IF($C361&lt;&gt;"",PPSS!J372,"")</f>
        <v/>
      </c>
      <c r="P361" s="6" t="str">
        <f t="shared" si="16"/>
        <v/>
      </c>
      <c r="Q361" s="6" t="str">
        <f t="shared" si="17"/>
        <v/>
      </c>
    </row>
    <row r="362" spans="1:17" x14ac:dyDescent="0.25">
      <c r="A362" s="77" t="str">
        <f>IF($C362&lt;&gt;"",Imputaciones!$R$1,"")</f>
        <v/>
      </c>
      <c r="B362" t="str">
        <f>PPSS!D373</f>
        <v/>
      </c>
      <c r="C362" t="str">
        <f>IF(PPSS!A373=0,"",PPSS!A373)</f>
        <v/>
      </c>
      <c r="D362" t="str">
        <f>IF(PPSS!AG373=0,"",PPSS!AG373)</f>
        <v/>
      </c>
      <c r="E362" t="str">
        <f>PPSS!B373</f>
        <v/>
      </c>
      <c r="F362" t="str">
        <f>PPSS!AH373</f>
        <v/>
      </c>
      <c r="G362" s="6"/>
      <c r="H362" s="6" t="str">
        <f>IF($C362&lt;&gt;"",PPSS!E373,"")</f>
        <v/>
      </c>
      <c r="I362" s="6" t="str">
        <f>IF($C362&lt;&gt;"",PPSS!F373,"")</f>
        <v/>
      </c>
      <c r="J362" s="6" t="str">
        <f>IF($C362&lt;&gt;"",PPSS!G373,"")</f>
        <v/>
      </c>
      <c r="K362" s="6" t="str">
        <f t="shared" si="15"/>
        <v/>
      </c>
      <c r="L362" s="6"/>
      <c r="M362" s="6" t="str">
        <f>IF($C362&lt;&gt;"",PPSS!H373,"")</f>
        <v/>
      </c>
      <c r="N362" s="6" t="str">
        <f>IF($C362&lt;&gt;"",PPSS!I373,"")</f>
        <v/>
      </c>
      <c r="O362" s="6" t="str">
        <f>IF($C362&lt;&gt;"",PPSS!J373,"")</f>
        <v/>
      </c>
      <c r="P362" s="6" t="str">
        <f t="shared" si="16"/>
        <v/>
      </c>
      <c r="Q362" s="6" t="str">
        <f t="shared" si="17"/>
        <v/>
      </c>
    </row>
    <row r="363" spans="1:17" x14ac:dyDescent="0.25">
      <c r="A363" s="77" t="str">
        <f>IF($C363&lt;&gt;"",Imputaciones!$R$1,"")</f>
        <v/>
      </c>
      <c r="B363" t="str">
        <f>PPSS!D374</f>
        <v/>
      </c>
      <c r="C363" t="str">
        <f>IF(PPSS!A374=0,"",PPSS!A374)</f>
        <v/>
      </c>
      <c r="D363" t="str">
        <f>IF(PPSS!AG374=0,"",PPSS!AG374)</f>
        <v/>
      </c>
      <c r="E363" t="str">
        <f>PPSS!B374</f>
        <v/>
      </c>
      <c r="F363" t="str">
        <f>PPSS!AH374</f>
        <v/>
      </c>
      <c r="G363" s="6"/>
      <c r="H363" s="6" t="str">
        <f>IF($C363&lt;&gt;"",PPSS!E374,"")</f>
        <v/>
      </c>
      <c r="I363" s="6" t="str">
        <f>IF($C363&lt;&gt;"",PPSS!F374,"")</f>
        <v/>
      </c>
      <c r="J363" s="6" t="str">
        <f>IF($C363&lt;&gt;"",PPSS!G374,"")</f>
        <v/>
      </c>
      <c r="K363" s="6" t="str">
        <f t="shared" si="15"/>
        <v/>
      </c>
      <c r="L363" s="6"/>
      <c r="M363" s="6" t="str">
        <f>IF($C363&lt;&gt;"",PPSS!H374,"")</f>
        <v/>
      </c>
      <c r="N363" s="6" t="str">
        <f>IF($C363&lt;&gt;"",PPSS!I374,"")</f>
        <v/>
      </c>
      <c r="O363" s="6" t="str">
        <f>IF($C363&lt;&gt;"",PPSS!J374,"")</f>
        <v/>
      </c>
      <c r="P363" s="6" t="str">
        <f t="shared" si="16"/>
        <v/>
      </c>
      <c r="Q363" s="6" t="str">
        <f t="shared" si="17"/>
        <v/>
      </c>
    </row>
    <row r="364" spans="1:17" x14ac:dyDescent="0.25">
      <c r="A364" s="77" t="str">
        <f>IF($C364&lt;&gt;"",Imputaciones!$R$1,"")</f>
        <v/>
      </c>
      <c r="B364" t="str">
        <f>PPSS!D375</f>
        <v/>
      </c>
      <c r="C364" t="str">
        <f>IF(PPSS!A375=0,"",PPSS!A375)</f>
        <v/>
      </c>
      <c r="D364" t="str">
        <f>IF(PPSS!AG375=0,"",PPSS!AG375)</f>
        <v/>
      </c>
      <c r="E364" t="str">
        <f>PPSS!B375</f>
        <v/>
      </c>
      <c r="F364" t="str">
        <f>PPSS!AH375</f>
        <v/>
      </c>
      <c r="G364" s="6"/>
      <c r="H364" s="6" t="str">
        <f>IF($C364&lt;&gt;"",PPSS!E375,"")</f>
        <v/>
      </c>
      <c r="I364" s="6" t="str">
        <f>IF($C364&lt;&gt;"",PPSS!F375,"")</f>
        <v/>
      </c>
      <c r="J364" s="6" t="str">
        <f>IF($C364&lt;&gt;"",PPSS!G375,"")</f>
        <v/>
      </c>
      <c r="K364" s="6" t="str">
        <f t="shared" si="15"/>
        <v/>
      </c>
      <c r="L364" s="6"/>
      <c r="M364" s="6" t="str">
        <f>IF($C364&lt;&gt;"",PPSS!H375,"")</f>
        <v/>
      </c>
      <c r="N364" s="6" t="str">
        <f>IF($C364&lt;&gt;"",PPSS!I375,"")</f>
        <v/>
      </c>
      <c r="O364" s="6" t="str">
        <f>IF($C364&lt;&gt;"",PPSS!J375,"")</f>
        <v/>
      </c>
      <c r="P364" s="6" t="str">
        <f t="shared" si="16"/>
        <v/>
      </c>
      <c r="Q364" s="6" t="str">
        <f t="shared" si="17"/>
        <v/>
      </c>
    </row>
    <row r="365" spans="1:17" x14ac:dyDescent="0.25">
      <c r="A365" s="77" t="str">
        <f>IF($C365&lt;&gt;"",Imputaciones!$R$1,"")</f>
        <v/>
      </c>
      <c r="B365" t="str">
        <f>PPSS!D376</f>
        <v/>
      </c>
      <c r="C365" t="str">
        <f>IF(PPSS!A376=0,"",PPSS!A376)</f>
        <v/>
      </c>
      <c r="D365" t="str">
        <f>IF(PPSS!AG376=0,"",PPSS!AG376)</f>
        <v/>
      </c>
      <c r="E365" t="str">
        <f>PPSS!B376</f>
        <v/>
      </c>
      <c r="F365" t="str">
        <f>PPSS!AH376</f>
        <v/>
      </c>
      <c r="G365" s="6"/>
      <c r="H365" s="6" t="str">
        <f>IF($C365&lt;&gt;"",PPSS!E376,"")</f>
        <v/>
      </c>
      <c r="I365" s="6" t="str">
        <f>IF($C365&lt;&gt;"",PPSS!F376,"")</f>
        <v/>
      </c>
      <c r="J365" s="6" t="str">
        <f>IF($C365&lt;&gt;"",PPSS!G376,"")</f>
        <v/>
      </c>
      <c r="K365" s="6" t="str">
        <f t="shared" si="15"/>
        <v/>
      </c>
      <c r="L365" s="6"/>
      <c r="M365" s="6" t="str">
        <f>IF($C365&lt;&gt;"",PPSS!H376,"")</f>
        <v/>
      </c>
      <c r="N365" s="6" t="str">
        <f>IF($C365&lt;&gt;"",PPSS!I376,"")</f>
        <v/>
      </c>
      <c r="O365" s="6" t="str">
        <f>IF($C365&lt;&gt;"",PPSS!J376,"")</f>
        <v/>
      </c>
      <c r="P365" s="6" t="str">
        <f t="shared" si="16"/>
        <v/>
      </c>
      <c r="Q365" s="6" t="str">
        <f t="shared" si="17"/>
        <v/>
      </c>
    </row>
    <row r="366" spans="1:17" x14ac:dyDescent="0.25">
      <c r="A366" s="77" t="str">
        <f>IF($C366&lt;&gt;"",Imputaciones!$R$1,"")</f>
        <v/>
      </c>
      <c r="B366" t="str">
        <f>PPSS!D377</f>
        <v/>
      </c>
      <c r="C366" t="str">
        <f>IF(PPSS!A377=0,"",PPSS!A377)</f>
        <v/>
      </c>
      <c r="D366" t="str">
        <f>IF(PPSS!AG377=0,"",PPSS!AG377)</f>
        <v/>
      </c>
      <c r="E366" t="str">
        <f>PPSS!B377</f>
        <v/>
      </c>
      <c r="F366" t="str">
        <f>PPSS!AH377</f>
        <v/>
      </c>
      <c r="G366" s="6"/>
      <c r="H366" s="6" t="str">
        <f>IF($C366&lt;&gt;"",PPSS!E377,"")</f>
        <v/>
      </c>
      <c r="I366" s="6" t="str">
        <f>IF($C366&lt;&gt;"",PPSS!F377,"")</f>
        <v/>
      </c>
      <c r="J366" s="6" t="str">
        <f>IF($C366&lt;&gt;"",PPSS!G377,"")</f>
        <v/>
      </c>
      <c r="K366" s="6" t="str">
        <f t="shared" si="15"/>
        <v/>
      </c>
      <c r="L366" s="6"/>
      <c r="M366" s="6" t="str">
        <f>IF($C366&lt;&gt;"",PPSS!H377,"")</f>
        <v/>
      </c>
      <c r="N366" s="6" t="str">
        <f>IF($C366&lt;&gt;"",PPSS!I377,"")</f>
        <v/>
      </c>
      <c r="O366" s="6" t="str">
        <f>IF($C366&lt;&gt;"",PPSS!J377,"")</f>
        <v/>
      </c>
      <c r="P366" s="6" t="str">
        <f t="shared" si="16"/>
        <v/>
      </c>
      <c r="Q366" s="6" t="str">
        <f t="shared" si="17"/>
        <v/>
      </c>
    </row>
    <row r="367" spans="1:17" x14ac:dyDescent="0.25">
      <c r="A367" s="77" t="str">
        <f>IF($C367&lt;&gt;"",Imputaciones!$R$1,"")</f>
        <v/>
      </c>
      <c r="B367" t="str">
        <f>PPSS!D378</f>
        <v/>
      </c>
      <c r="C367" t="str">
        <f>IF(PPSS!A378=0,"",PPSS!A378)</f>
        <v/>
      </c>
      <c r="D367" t="str">
        <f>IF(PPSS!AG378=0,"",PPSS!AG378)</f>
        <v/>
      </c>
      <c r="E367" t="str">
        <f>PPSS!B378</f>
        <v/>
      </c>
      <c r="F367" t="str">
        <f>PPSS!AH378</f>
        <v/>
      </c>
      <c r="G367" s="6"/>
      <c r="H367" s="6" t="str">
        <f>IF($C367&lt;&gt;"",PPSS!E378,"")</f>
        <v/>
      </c>
      <c r="I367" s="6" t="str">
        <f>IF($C367&lt;&gt;"",PPSS!F378,"")</f>
        <v/>
      </c>
      <c r="J367" s="6" t="str">
        <f>IF($C367&lt;&gt;"",PPSS!G378,"")</f>
        <v/>
      </c>
      <c r="K367" s="6" t="str">
        <f t="shared" si="15"/>
        <v/>
      </c>
      <c r="L367" s="6"/>
      <c r="M367" s="6" t="str">
        <f>IF($C367&lt;&gt;"",PPSS!H378,"")</f>
        <v/>
      </c>
      <c r="N367" s="6" t="str">
        <f>IF($C367&lt;&gt;"",PPSS!I378,"")</f>
        <v/>
      </c>
      <c r="O367" s="6" t="str">
        <f>IF($C367&lt;&gt;"",PPSS!J378,"")</f>
        <v/>
      </c>
      <c r="P367" s="6" t="str">
        <f t="shared" si="16"/>
        <v/>
      </c>
      <c r="Q367" s="6" t="str">
        <f t="shared" si="17"/>
        <v/>
      </c>
    </row>
    <row r="368" spans="1:17" x14ac:dyDescent="0.25">
      <c r="A368" s="77" t="str">
        <f>IF($C368&lt;&gt;"",Imputaciones!$R$1,"")</f>
        <v/>
      </c>
      <c r="B368" t="str">
        <f>PPSS!D379</f>
        <v/>
      </c>
      <c r="C368" t="str">
        <f>IF(PPSS!A379=0,"",PPSS!A379)</f>
        <v/>
      </c>
      <c r="D368" t="str">
        <f>IF(PPSS!AG379=0,"",PPSS!AG379)</f>
        <v/>
      </c>
      <c r="E368" t="str">
        <f>PPSS!B379</f>
        <v/>
      </c>
      <c r="F368" t="str">
        <f>PPSS!AH379</f>
        <v/>
      </c>
      <c r="G368" s="6"/>
      <c r="H368" s="6" t="str">
        <f>IF($C368&lt;&gt;"",PPSS!E379,"")</f>
        <v/>
      </c>
      <c r="I368" s="6" t="str">
        <f>IF($C368&lt;&gt;"",PPSS!F379,"")</f>
        <v/>
      </c>
      <c r="J368" s="6" t="str">
        <f>IF($C368&lt;&gt;"",PPSS!G379,"")</f>
        <v/>
      </c>
      <c r="K368" s="6" t="str">
        <f t="shared" si="15"/>
        <v/>
      </c>
      <c r="L368" s="6"/>
      <c r="M368" s="6" t="str">
        <f>IF($C368&lt;&gt;"",PPSS!H379,"")</f>
        <v/>
      </c>
      <c r="N368" s="6" t="str">
        <f>IF($C368&lt;&gt;"",PPSS!I379,"")</f>
        <v/>
      </c>
      <c r="O368" s="6" t="str">
        <f>IF($C368&lt;&gt;"",PPSS!J379,"")</f>
        <v/>
      </c>
      <c r="P368" s="6" t="str">
        <f t="shared" si="16"/>
        <v/>
      </c>
      <c r="Q368" s="6" t="str">
        <f t="shared" si="17"/>
        <v/>
      </c>
    </row>
    <row r="369" spans="1:17" x14ac:dyDescent="0.25">
      <c r="A369" s="77" t="str">
        <f>IF($C369&lt;&gt;"",Imputaciones!$R$1,"")</f>
        <v/>
      </c>
      <c r="B369" t="str">
        <f>PPSS!D380</f>
        <v/>
      </c>
      <c r="C369" t="str">
        <f>IF(PPSS!A380=0,"",PPSS!A380)</f>
        <v/>
      </c>
      <c r="D369" t="str">
        <f>IF(PPSS!AG380=0,"",PPSS!AG380)</f>
        <v/>
      </c>
      <c r="E369" t="str">
        <f>PPSS!B380</f>
        <v/>
      </c>
      <c r="F369" t="str">
        <f>PPSS!AH380</f>
        <v/>
      </c>
      <c r="G369" s="6"/>
      <c r="H369" s="6" t="str">
        <f>IF($C369&lt;&gt;"",PPSS!E380,"")</f>
        <v/>
      </c>
      <c r="I369" s="6" t="str">
        <f>IF($C369&lt;&gt;"",PPSS!F380,"")</f>
        <v/>
      </c>
      <c r="J369" s="6" t="str">
        <f>IF($C369&lt;&gt;"",PPSS!G380,"")</f>
        <v/>
      </c>
      <c r="K369" s="6" t="str">
        <f t="shared" si="15"/>
        <v/>
      </c>
      <c r="L369" s="6"/>
      <c r="M369" s="6" t="str">
        <f>IF($C369&lt;&gt;"",PPSS!H380,"")</f>
        <v/>
      </c>
      <c r="N369" s="6" t="str">
        <f>IF($C369&lt;&gt;"",PPSS!I380,"")</f>
        <v/>
      </c>
      <c r="O369" s="6" t="str">
        <f>IF($C369&lt;&gt;"",PPSS!J380,"")</f>
        <v/>
      </c>
      <c r="P369" s="6" t="str">
        <f t="shared" si="16"/>
        <v/>
      </c>
      <c r="Q369" s="6" t="str">
        <f t="shared" si="17"/>
        <v/>
      </c>
    </row>
    <row r="370" spans="1:17" x14ac:dyDescent="0.25">
      <c r="A370" s="77" t="str">
        <f>IF($C370&lt;&gt;"",Imputaciones!$R$1,"")</f>
        <v/>
      </c>
      <c r="B370" t="str">
        <f>PPSS!D381</f>
        <v/>
      </c>
      <c r="C370" t="str">
        <f>IF(PPSS!A381=0,"",PPSS!A381)</f>
        <v/>
      </c>
      <c r="D370" t="str">
        <f>IF(PPSS!AG381=0,"",PPSS!AG381)</f>
        <v/>
      </c>
      <c r="E370" t="str">
        <f>PPSS!B381</f>
        <v/>
      </c>
      <c r="F370" t="str">
        <f>PPSS!AH381</f>
        <v/>
      </c>
      <c r="G370" s="6"/>
      <c r="H370" s="6" t="str">
        <f>IF($C370&lt;&gt;"",PPSS!E381,"")</f>
        <v/>
      </c>
      <c r="I370" s="6" t="str">
        <f>IF($C370&lt;&gt;"",PPSS!F381,"")</f>
        <v/>
      </c>
      <c r="J370" s="6" t="str">
        <f>IF($C370&lt;&gt;"",PPSS!G381,"")</f>
        <v/>
      </c>
      <c r="K370" s="6" t="str">
        <f t="shared" si="15"/>
        <v/>
      </c>
      <c r="L370" s="6"/>
      <c r="M370" s="6" t="str">
        <f>IF($C370&lt;&gt;"",PPSS!H381,"")</f>
        <v/>
      </c>
      <c r="N370" s="6" t="str">
        <f>IF($C370&lt;&gt;"",PPSS!I381,"")</f>
        <v/>
      </c>
      <c r="O370" s="6" t="str">
        <f>IF($C370&lt;&gt;"",PPSS!J381,"")</f>
        <v/>
      </c>
      <c r="P370" s="6" t="str">
        <f t="shared" si="16"/>
        <v/>
      </c>
      <c r="Q370" s="6" t="str">
        <f t="shared" si="17"/>
        <v/>
      </c>
    </row>
    <row r="371" spans="1:17" x14ac:dyDescent="0.25">
      <c r="A371" s="77" t="str">
        <f>IF($C371&lt;&gt;"",Imputaciones!$R$1,"")</f>
        <v/>
      </c>
      <c r="B371" t="str">
        <f>PPSS!D382</f>
        <v/>
      </c>
      <c r="C371" t="str">
        <f>IF(PPSS!A382=0,"",PPSS!A382)</f>
        <v/>
      </c>
      <c r="D371" t="str">
        <f>IF(PPSS!AG382=0,"",PPSS!AG382)</f>
        <v/>
      </c>
      <c r="E371" t="str">
        <f>PPSS!B382</f>
        <v/>
      </c>
      <c r="F371" t="str">
        <f>PPSS!AH382</f>
        <v/>
      </c>
      <c r="G371" s="6"/>
      <c r="H371" s="6" t="str">
        <f>IF($C371&lt;&gt;"",PPSS!E382,"")</f>
        <v/>
      </c>
      <c r="I371" s="6" t="str">
        <f>IF($C371&lt;&gt;"",PPSS!F382,"")</f>
        <v/>
      </c>
      <c r="J371" s="6" t="str">
        <f>IF($C371&lt;&gt;"",PPSS!G382,"")</f>
        <v/>
      </c>
      <c r="K371" s="6" t="str">
        <f t="shared" si="15"/>
        <v/>
      </c>
      <c r="L371" s="6"/>
      <c r="M371" s="6" t="str">
        <f>IF($C371&lt;&gt;"",PPSS!H382,"")</f>
        <v/>
      </c>
      <c r="N371" s="6" t="str">
        <f>IF($C371&lt;&gt;"",PPSS!I382,"")</f>
        <v/>
      </c>
      <c r="O371" s="6" t="str">
        <f>IF($C371&lt;&gt;"",PPSS!J382,"")</f>
        <v/>
      </c>
      <c r="P371" s="6" t="str">
        <f t="shared" si="16"/>
        <v/>
      </c>
      <c r="Q371" s="6" t="str">
        <f t="shared" si="17"/>
        <v/>
      </c>
    </row>
    <row r="372" spans="1:17" x14ac:dyDescent="0.25">
      <c r="A372" s="77" t="str">
        <f>IF($C372&lt;&gt;"",Imputaciones!$R$1,"")</f>
        <v/>
      </c>
      <c r="B372" t="str">
        <f>PPSS!D383</f>
        <v/>
      </c>
      <c r="C372" t="str">
        <f>IF(PPSS!A383=0,"",PPSS!A383)</f>
        <v/>
      </c>
      <c r="D372" t="str">
        <f>IF(PPSS!AG383=0,"",PPSS!AG383)</f>
        <v/>
      </c>
      <c r="E372" t="str">
        <f>PPSS!B383</f>
        <v/>
      </c>
      <c r="F372" t="str">
        <f>PPSS!AH383</f>
        <v/>
      </c>
      <c r="G372" s="6"/>
      <c r="H372" s="6" t="str">
        <f>IF($C372&lt;&gt;"",PPSS!E383,"")</f>
        <v/>
      </c>
      <c r="I372" s="6" t="str">
        <f>IF($C372&lt;&gt;"",PPSS!F383,"")</f>
        <v/>
      </c>
      <c r="J372" s="6" t="str">
        <f>IF($C372&lt;&gt;"",PPSS!G383,"")</f>
        <v/>
      </c>
      <c r="K372" s="6" t="str">
        <f t="shared" si="15"/>
        <v/>
      </c>
      <c r="L372" s="6"/>
      <c r="M372" s="6" t="str">
        <f>IF($C372&lt;&gt;"",PPSS!H383,"")</f>
        <v/>
      </c>
      <c r="N372" s="6" t="str">
        <f>IF($C372&lt;&gt;"",PPSS!I383,"")</f>
        <v/>
      </c>
      <c r="O372" s="6" t="str">
        <f>IF($C372&lt;&gt;"",PPSS!J383,"")</f>
        <v/>
      </c>
      <c r="P372" s="6" t="str">
        <f t="shared" si="16"/>
        <v/>
      </c>
      <c r="Q372" s="6" t="str">
        <f t="shared" si="17"/>
        <v/>
      </c>
    </row>
    <row r="373" spans="1:17" x14ac:dyDescent="0.25">
      <c r="A373" s="77" t="str">
        <f>IF($C373&lt;&gt;"",Imputaciones!$R$1,"")</f>
        <v/>
      </c>
      <c r="B373" t="str">
        <f>PPSS!D384</f>
        <v/>
      </c>
      <c r="C373" t="str">
        <f>IF(PPSS!A384=0,"",PPSS!A384)</f>
        <v/>
      </c>
      <c r="D373" t="str">
        <f>IF(PPSS!AG384=0,"",PPSS!AG384)</f>
        <v/>
      </c>
      <c r="E373" t="str">
        <f>PPSS!B384</f>
        <v/>
      </c>
      <c r="F373" t="str">
        <f>PPSS!AH384</f>
        <v/>
      </c>
      <c r="G373" s="6"/>
      <c r="H373" s="6" t="str">
        <f>IF($C373&lt;&gt;"",PPSS!E384,"")</f>
        <v/>
      </c>
      <c r="I373" s="6" t="str">
        <f>IF($C373&lt;&gt;"",PPSS!F384,"")</f>
        <v/>
      </c>
      <c r="J373" s="6" t="str">
        <f>IF($C373&lt;&gt;"",PPSS!G384,"")</f>
        <v/>
      </c>
      <c r="K373" s="6" t="str">
        <f t="shared" si="15"/>
        <v/>
      </c>
      <c r="L373" s="6"/>
      <c r="M373" s="6" t="str">
        <f>IF($C373&lt;&gt;"",PPSS!H384,"")</f>
        <v/>
      </c>
      <c r="N373" s="6" t="str">
        <f>IF($C373&lt;&gt;"",PPSS!I384,"")</f>
        <v/>
      </c>
      <c r="O373" s="6" t="str">
        <f>IF($C373&lt;&gt;"",PPSS!J384,"")</f>
        <v/>
      </c>
      <c r="P373" s="6" t="str">
        <f t="shared" si="16"/>
        <v/>
      </c>
      <c r="Q373" s="6" t="str">
        <f t="shared" si="17"/>
        <v/>
      </c>
    </row>
    <row r="374" spans="1:17" x14ac:dyDescent="0.25">
      <c r="A374" s="77" t="str">
        <f>IF($C374&lt;&gt;"",Imputaciones!$R$1,"")</f>
        <v/>
      </c>
      <c r="B374" t="str">
        <f>PPSS!D385</f>
        <v/>
      </c>
      <c r="C374" t="str">
        <f>IF(PPSS!A385=0,"",PPSS!A385)</f>
        <v/>
      </c>
      <c r="D374" t="str">
        <f>IF(PPSS!AG385=0,"",PPSS!AG385)</f>
        <v/>
      </c>
      <c r="E374" t="str">
        <f>PPSS!B385</f>
        <v/>
      </c>
      <c r="F374" t="str">
        <f>PPSS!AH385</f>
        <v/>
      </c>
      <c r="G374" s="6"/>
      <c r="H374" s="6" t="str">
        <f>IF($C374&lt;&gt;"",PPSS!E385,"")</f>
        <v/>
      </c>
      <c r="I374" s="6" t="str">
        <f>IF($C374&lt;&gt;"",PPSS!F385,"")</f>
        <v/>
      </c>
      <c r="J374" s="6" t="str">
        <f>IF($C374&lt;&gt;"",PPSS!G385,"")</f>
        <v/>
      </c>
      <c r="K374" s="6" t="str">
        <f t="shared" si="15"/>
        <v/>
      </c>
      <c r="L374" s="6"/>
      <c r="M374" s="6" t="str">
        <f>IF($C374&lt;&gt;"",PPSS!H385,"")</f>
        <v/>
      </c>
      <c r="N374" s="6" t="str">
        <f>IF($C374&lt;&gt;"",PPSS!I385,"")</f>
        <v/>
      </c>
      <c r="O374" s="6" t="str">
        <f>IF($C374&lt;&gt;"",PPSS!J385,"")</f>
        <v/>
      </c>
      <c r="P374" s="6" t="str">
        <f t="shared" si="16"/>
        <v/>
      </c>
      <c r="Q374" s="6" t="str">
        <f t="shared" si="17"/>
        <v/>
      </c>
    </row>
    <row r="375" spans="1:17" x14ac:dyDescent="0.25">
      <c r="A375" s="77" t="str">
        <f>IF($C375&lt;&gt;"",Imputaciones!$R$1,"")</f>
        <v/>
      </c>
      <c r="B375" t="str">
        <f>PPSS!D386</f>
        <v/>
      </c>
      <c r="C375" t="str">
        <f>IF(PPSS!A386=0,"",PPSS!A386)</f>
        <v/>
      </c>
      <c r="D375" t="str">
        <f>IF(PPSS!AG386=0,"",PPSS!AG386)</f>
        <v/>
      </c>
      <c r="E375" t="str">
        <f>PPSS!B386</f>
        <v/>
      </c>
      <c r="F375" t="str">
        <f>PPSS!AH386</f>
        <v/>
      </c>
      <c r="G375" s="6"/>
      <c r="H375" s="6" t="str">
        <f>IF($C375&lt;&gt;"",PPSS!E386,"")</f>
        <v/>
      </c>
      <c r="I375" s="6" t="str">
        <f>IF($C375&lt;&gt;"",PPSS!F386,"")</f>
        <v/>
      </c>
      <c r="J375" s="6" t="str">
        <f>IF($C375&lt;&gt;"",PPSS!G386,"")</f>
        <v/>
      </c>
      <c r="K375" s="6" t="str">
        <f t="shared" si="15"/>
        <v/>
      </c>
      <c r="L375" s="6"/>
      <c r="M375" s="6" t="str">
        <f>IF($C375&lt;&gt;"",PPSS!H386,"")</f>
        <v/>
      </c>
      <c r="N375" s="6" t="str">
        <f>IF($C375&lt;&gt;"",PPSS!I386,"")</f>
        <v/>
      </c>
      <c r="O375" s="6" t="str">
        <f>IF($C375&lt;&gt;"",PPSS!J386,"")</f>
        <v/>
      </c>
      <c r="P375" s="6" t="str">
        <f t="shared" si="16"/>
        <v/>
      </c>
      <c r="Q375" s="6" t="str">
        <f t="shared" si="17"/>
        <v/>
      </c>
    </row>
    <row r="376" spans="1:17" x14ac:dyDescent="0.25">
      <c r="A376" s="77" t="str">
        <f>IF($C376&lt;&gt;"",Imputaciones!$R$1,"")</f>
        <v/>
      </c>
      <c r="B376" t="str">
        <f>PPSS!D387</f>
        <v/>
      </c>
      <c r="C376" t="str">
        <f>IF(PPSS!A387=0,"",PPSS!A387)</f>
        <v/>
      </c>
      <c r="D376" t="str">
        <f>IF(PPSS!AG387=0,"",PPSS!AG387)</f>
        <v/>
      </c>
      <c r="E376" t="str">
        <f>PPSS!B387</f>
        <v/>
      </c>
      <c r="F376" t="str">
        <f>PPSS!AH387</f>
        <v/>
      </c>
      <c r="G376" s="6"/>
      <c r="H376" s="6" t="str">
        <f>IF($C376&lt;&gt;"",PPSS!E387,"")</f>
        <v/>
      </c>
      <c r="I376" s="6" t="str">
        <f>IF($C376&lt;&gt;"",PPSS!F387,"")</f>
        <v/>
      </c>
      <c r="J376" s="6" t="str">
        <f>IF($C376&lt;&gt;"",PPSS!G387,"")</f>
        <v/>
      </c>
      <c r="K376" s="6" t="str">
        <f t="shared" si="15"/>
        <v/>
      </c>
      <c r="L376" s="6"/>
      <c r="M376" s="6" t="str">
        <f>IF($C376&lt;&gt;"",PPSS!H387,"")</f>
        <v/>
      </c>
      <c r="N376" s="6" t="str">
        <f>IF($C376&lt;&gt;"",PPSS!I387,"")</f>
        <v/>
      </c>
      <c r="O376" s="6" t="str">
        <f>IF($C376&lt;&gt;"",PPSS!J387,"")</f>
        <v/>
      </c>
      <c r="P376" s="6" t="str">
        <f t="shared" si="16"/>
        <v/>
      </c>
      <c r="Q376" s="6" t="str">
        <f t="shared" si="17"/>
        <v/>
      </c>
    </row>
    <row r="377" spans="1:17" x14ac:dyDescent="0.25">
      <c r="A377" s="77" t="str">
        <f>IF($C377&lt;&gt;"",Imputaciones!$R$1,"")</f>
        <v/>
      </c>
      <c r="B377" t="str">
        <f>PPSS!D388</f>
        <v/>
      </c>
      <c r="C377" t="str">
        <f>IF(PPSS!A388=0,"",PPSS!A388)</f>
        <v/>
      </c>
      <c r="D377" t="str">
        <f>IF(PPSS!AG388=0,"",PPSS!AG388)</f>
        <v/>
      </c>
      <c r="E377" t="str">
        <f>PPSS!B388</f>
        <v/>
      </c>
      <c r="F377" t="str">
        <f>PPSS!AH388</f>
        <v/>
      </c>
      <c r="G377" s="6"/>
      <c r="H377" s="6" t="str">
        <f>IF($C377&lt;&gt;"",PPSS!E388,"")</f>
        <v/>
      </c>
      <c r="I377" s="6" t="str">
        <f>IF($C377&lt;&gt;"",PPSS!F388,"")</f>
        <v/>
      </c>
      <c r="J377" s="6" t="str">
        <f>IF($C377&lt;&gt;"",PPSS!G388,"")</f>
        <v/>
      </c>
      <c r="K377" s="6" t="str">
        <f t="shared" si="15"/>
        <v/>
      </c>
      <c r="L377" s="6"/>
      <c r="M377" s="6" t="str">
        <f>IF($C377&lt;&gt;"",PPSS!H388,"")</f>
        <v/>
      </c>
      <c r="N377" s="6" t="str">
        <f>IF($C377&lt;&gt;"",PPSS!I388,"")</f>
        <v/>
      </c>
      <c r="O377" s="6" t="str">
        <f>IF($C377&lt;&gt;"",PPSS!J388,"")</f>
        <v/>
      </c>
      <c r="P377" s="6" t="str">
        <f t="shared" si="16"/>
        <v/>
      </c>
      <c r="Q377" s="6" t="str">
        <f t="shared" si="17"/>
        <v/>
      </c>
    </row>
    <row r="378" spans="1:17" x14ac:dyDescent="0.25">
      <c r="A378" s="77" t="str">
        <f>IF($C378&lt;&gt;"",Imputaciones!$R$1,"")</f>
        <v/>
      </c>
      <c r="B378" t="str">
        <f>PPSS!D389</f>
        <v/>
      </c>
      <c r="C378" t="str">
        <f>IF(PPSS!A389=0,"",PPSS!A389)</f>
        <v/>
      </c>
      <c r="D378" t="str">
        <f>IF(PPSS!AG389=0,"",PPSS!AG389)</f>
        <v/>
      </c>
      <c r="E378" t="str">
        <f>PPSS!B389</f>
        <v/>
      </c>
      <c r="F378" t="str">
        <f>PPSS!AH389</f>
        <v/>
      </c>
      <c r="G378" s="6"/>
      <c r="H378" s="6" t="str">
        <f>IF($C378&lt;&gt;"",PPSS!E389,"")</f>
        <v/>
      </c>
      <c r="I378" s="6" t="str">
        <f>IF($C378&lt;&gt;"",PPSS!F389,"")</f>
        <v/>
      </c>
      <c r="J378" s="6" t="str">
        <f>IF($C378&lt;&gt;"",PPSS!G389,"")</f>
        <v/>
      </c>
      <c r="K378" s="6" t="str">
        <f t="shared" si="15"/>
        <v/>
      </c>
      <c r="L378" s="6"/>
      <c r="M378" s="6" t="str">
        <f>IF($C378&lt;&gt;"",PPSS!H389,"")</f>
        <v/>
      </c>
      <c r="N378" s="6" t="str">
        <f>IF($C378&lt;&gt;"",PPSS!I389,"")</f>
        <v/>
      </c>
      <c r="O378" s="6" t="str">
        <f>IF($C378&lt;&gt;"",PPSS!J389,"")</f>
        <v/>
      </c>
      <c r="P378" s="6" t="str">
        <f t="shared" si="16"/>
        <v/>
      </c>
      <c r="Q378" s="6" t="str">
        <f t="shared" si="17"/>
        <v/>
      </c>
    </row>
    <row r="379" spans="1:17" x14ac:dyDescent="0.25">
      <c r="A379" s="77" t="str">
        <f>IF($C379&lt;&gt;"",Imputaciones!$R$1,"")</f>
        <v/>
      </c>
      <c r="B379" t="str">
        <f>PPSS!D390</f>
        <v/>
      </c>
      <c r="C379" t="str">
        <f>IF(PPSS!A390=0,"",PPSS!A390)</f>
        <v/>
      </c>
      <c r="D379" t="str">
        <f>IF(PPSS!AG390=0,"",PPSS!AG390)</f>
        <v/>
      </c>
      <c r="E379" t="str">
        <f>PPSS!B390</f>
        <v/>
      </c>
      <c r="F379" t="str">
        <f>PPSS!AH390</f>
        <v/>
      </c>
      <c r="G379" s="6"/>
      <c r="H379" s="6" t="str">
        <f>IF($C379&lt;&gt;"",PPSS!E390,"")</f>
        <v/>
      </c>
      <c r="I379" s="6" t="str">
        <f>IF($C379&lt;&gt;"",PPSS!F390,"")</f>
        <v/>
      </c>
      <c r="J379" s="6" t="str">
        <f>IF($C379&lt;&gt;"",PPSS!G390,"")</f>
        <v/>
      </c>
      <c r="K379" s="6" t="str">
        <f t="shared" si="15"/>
        <v/>
      </c>
      <c r="L379" s="6"/>
      <c r="M379" s="6" t="str">
        <f>IF($C379&lt;&gt;"",PPSS!H390,"")</f>
        <v/>
      </c>
      <c r="N379" s="6" t="str">
        <f>IF($C379&lt;&gt;"",PPSS!I390,"")</f>
        <v/>
      </c>
      <c r="O379" s="6" t="str">
        <f>IF($C379&lt;&gt;"",PPSS!J390,"")</f>
        <v/>
      </c>
      <c r="P379" s="6" t="str">
        <f t="shared" si="16"/>
        <v/>
      </c>
      <c r="Q379" s="6" t="str">
        <f t="shared" si="17"/>
        <v/>
      </c>
    </row>
    <row r="380" spans="1:17" x14ac:dyDescent="0.25">
      <c r="A380" s="77" t="str">
        <f>IF($C380&lt;&gt;"",Imputaciones!$R$1,"")</f>
        <v/>
      </c>
      <c r="B380" t="str">
        <f>PPSS!D391</f>
        <v/>
      </c>
      <c r="C380" t="str">
        <f>IF(PPSS!A391=0,"",PPSS!A391)</f>
        <v/>
      </c>
      <c r="D380" t="str">
        <f>IF(PPSS!AG391=0,"",PPSS!AG391)</f>
        <v/>
      </c>
      <c r="E380" t="str">
        <f>PPSS!B391</f>
        <v/>
      </c>
      <c r="F380" t="str">
        <f>PPSS!AH391</f>
        <v/>
      </c>
      <c r="G380" s="6"/>
      <c r="H380" s="6" t="str">
        <f>IF($C380&lt;&gt;"",PPSS!E391,"")</f>
        <v/>
      </c>
      <c r="I380" s="6" t="str">
        <f>IF($C380&lt;&gt;"",PPSS!F391,"")</f>
        <v/>
      </c>
      <c r="J380" s="6" t="str">
        <f>IF($C380&lt;&gt;"",PPSS!G391,"")</f>
        <v/>
      </c>
      <c r="K380" s="6" t="str">
        <f t="shared" si="15"/>
        <v/>
      </c>
      <c r="L380" s="6"/>
      <c r="M380" s="6" t="str">
        <f>IF($C380&lt;&gt;"",PPSS!H391,"")</f>
        <v/>
      </c>
      <c r="N380" s="6" t="str">
        <f>IF($C380&lt;&gt;"",PPSS!I391,"")</f>
        <v/>
      </c>
      <c r="O380" s="6" t="str">
        <f>IF($C380&lt;&gt;"",PPSS!J391,"")</f>
        <v/>
      </c>
      <c r="P380" s="6" t="str">
        <f t="shared" si="16"/>
        <v/>
      </c>
      <c r="Q380" s="6" t="str">
        <f t="shared" si="17"/>
        <v/>
      </c>
    </row>
    <row r="381" spans="1:17" x14ac:dyDescent="0.25">
      <c r="A381" s="77" t="str">
        <f>IF($C381&lt;&gt;"",Imputaciones!$R$1,"")</f>
        <v/>
      </c>
      <c r="B381" t="str">
        <f>PPSS!D392</f>
        <v/>
      </c>
      <c r="C381" t="str">
        <f>IF(PPSS!A392=0,"",PPSS!A392)</f>
        <v/>
      </c>
      <c r="D381" t="str">
        <f>IF(PPSS!AG392=0,"",PPSS!AG392)</f>
        <v/>
      </c>
      <c r="E381" t="str">
        <f>PPSS!B392</f>
        <v/>
      </c>
      <c r="F381" t="str">
        <f>PPSS!AH392</f>
        <v/>
      </c>
      <c r="G381" s="6"/>
      <c r="H381" s="6" t="str">
        <f>IF($C381&lt;&gt;"",PPSS!E392,"")</f>
        <v/>
      </c>
      <c r="I381" s="6" t="str">
        <f>IF($C381&lt;&gt;"",PPSS!F392,"")</f>
        <v/>
      </c>
      <c r="J381" s="6" t="str">
        <f>IF($C381&lt;&gt;"",PPSS!G392,"")</f>
        <v/>
      </c>
      <c r="K381" s="6" t="str">
        <f t="shared" si="15"/>
        <v/>
      </c>
      <c r="L381" s="6"/>
      <c r="M381" s="6" t="str">
        <f>IF($C381&lt;&gt;"",PPSS!H392,"")</f>
        <v/>
      </c>
      <c r="N381" s="6" t="str">
        <f>IF($C381&lt;&gt;"",PPSS!I392,"")</f>
        <v/>
      </c>
      <c r="O381" s="6" t="str">
        <f>IF($C381&lt;&gt;"",PPSS!J392,"")</f>
        <v/>
      </c>
      <c r="P381" s="6" t="str">
        <f t="shared" si="16"/>
        <v/>
      </c>
      <c r="Q381" s="6" t="str">
        <f t="shared" si="17"/>
        <v/>
      </c>
    </row>
    <row r="382" spans="1:17" x14ac:dyDescent="0.25">
      <c r="A382" s="77" t="str">
        <f>IF($C382&lt;&gt;"",Imputaciones!$R$1,"")</f>
        <v/>
      </c>
      <c r="B382" t="str">
        <f>PPSS!D393</f>
        <v/>
      </c>
      <c r="C382" t="str">
        <f>IF(PPSS!A393=0,"",PPSS!A393)</f>
        <v/>
      </c>
      <c r="D382" t="str">
        <f>IF(PPSS!AG393=0,"",PPSS!AG393)</f>
        <v/>
      </c>
      <c r="E382" t="str">
        <f>PPSS!B393</f>
        <v/>
      </c>
      <c r="F382" t="str">
        <f>PPSS!AH393</f>
        <v/>
      </c>
      <c r="G382" s="6"/>
      <c r="H382" s="6" t="str">
        <f>IF($C382&lt;&gt;"",PPSS!E393,"")</f>
        <v/>
      </c>
      <c r="I382" s="6" t="str">
        <f>IF($C382&lt;&gt;"",PPSS!F393,"")</f>
        <v/>
      </c>
      <c r="J382" s="6" t="str">
        <f>IF($C382&lt;&gt;"",PPSS!G393,"")</f>
        <v/>
      </c>
      <c r="K382" s="6" t="str">
        <f t="shared" si="15"/>
        <v/>
      </c>
      <c r="L382" s="6"/>
      <c r="M382" s="6" t="str">
        <f>IF($C382&lt;&gt;"",PPSS!H393,"")</f>
        <v/>
      </c>
      <c r="N382" s="6" t="str">
        <f>IF($C382&lt;&gt;"",PPSS!I393,"")</f>
        <v/>
      </c>
      <c r="O382" s="6" t="str">
        <f>IF($C382&lt;&gt;"",PPSS!J393,"")</f>
        <v/>
      </c>
      <c r="P382" s="6" t="str">
        <f t="shared" si="16"/>
        <v/>
      </c>
      <c r="Q382" s="6" t="str">
        <f t="shared" si="17"/>
        <v/>
      </c>
    </row>
    <row r="383" spans="1:17" x14ac:dyDescent="0.25">
      <c r="A383" s="77" t="str">
        <f>IF($C383&lt;&gt;"",Imputaciones!$R$1,"")</f>
        <v/>
      </c>
      <c r="B383" t="str">
        <f>PPSS!D394</f>
        <v/>
      </c>
      <c r="C383" t="str">
        <f>IF(PPSS!A394=0,"",PPSS!A394)</f>
        <v/>
      </c>
      <c r="D383" t="str">
        <f>IF(PPSS!AG394=0,"",PPSS!AG394)</f>
        <v/>
      </c>
      <c r="E383" t="str">
        <f>PPSS!B394</f>
        <v/>
      </c>
      <c r="F383" t="str">
        <f>PPSS!AH394</f>
        <v/>
      </c>
      <c r="G383" s="6"/>
      <c r="H383" s="6" t="str">
        <f>IF($C383&lt;&gt;"",PPSS!E394,"")</f>
        <v/>
      </c>
      <c r="I383" s="6" t="str">
        <f>IF($C383&lt;&gt;"",PPSS!F394,"")</f>
        <v/>
      </c>
      <c r="J383" s="6" t="str">
        <f>IF($C383&lt;&gt;"",PPSS!G394,"")</f>
        <v/>
      </c>
      <c r="K383" s="6" t="str">
        <f t="shared" si="15"/>
        <v/>
      </c>
      <c r="L383" s="6"/>
      <c r="M383" s="6" t="str">
        <f>IF($C383&lt;&gt;"",PPSS!H394,"")</f>
        <v/>
      </c>
      <c r="N383" s="6" t="str">
        <f>IF($C383&lt;&gt;"",PPSS!I394,"")</f>
        <v/>
      </c>
      <c r="O383" s="6" t="str">
        <f>IF($C383&lt;&gt;"",PPSS!J394,"")</f>
        <v/>
      </c>
      <c r="P383" s="6" t="str">
        <f t="shared" si="16"/>
        <v/>
      </c>
      <c r="Q383" s="6" t="str">
        <f t="shared" si="17"/>
        <v/>
      </c>
    </row>
    <row r="384" spans="1:17" x14ac:dyDescent="0.25">
      <c r="A384" s="77" t="str">
        <f>IF($C384&lt;&gt;"",Imputaciones!$R$1,"")</f>
        <v/>
      </c>
      <c r="B384" t="str">
        <f>PPSS!D395</f>
        <v/>
      </c>
      <c r="C384" t="str">
        <f>IF(PPSS!A395=0,"",PPSS!A395)</f>
        <v/>
      </c>
      <c r="D384" t="str">
        <f>IF(PPSS!AG395=0,"",PPSS!AG395)</f>
        <v/>
      </c>
      <c r="E384" t="str">
        <f>PPSS!B395</f>
        <v/>
      </c>
      <c r="F384" t="str">
        <f>PPSS!AH395</f>
        <v/>
      </c>
      <c r="G384" s="6"/>
      <c r="H384" s="6" t="str">
        <f>IF($C384&lt;&gt;"",PPSS!E395,"")</f>
        <v/>
      </c>
      <c r="I384" s="6" t="str">
        <f>IF($C384&lt;&gt;"",PPSS!F395,"")</f>
        <v/>
      </c>
      <c r="J384" s="6" t="str">
        <f>IF($C384&lt;&gt;"",PPSS!G395,"")</f>
        <v/>
      </c>
      <c r="K384" s="6" t="str">
        <f t="shared" si="15"/>
        <v/>
      </c>
      <c r="L384" s="6"/>
      <c r="M384" s="6" t="str">
        <f>IF($C384&lt;&gt;"",PPSS!H395,"")</f>
        <v/>
      </c>
      <c r="N384" s="6" t="str">
        <f>IF($C384&lt;&gt;"",PPSS!I395,"")</f>
        <v/>
      </c>
      <c r="O384" s="6" t="str">
        <f>IF($C384&lt;&gt;"",PPSS!J395,"")</f>
        <v/>
      </c>
      <c r="P384" s="6" t="str">
        <f t="shared" si="16"/>
        <v/>
      </c>
      <c r="Q384" s="6" t="str">
        <f t="shared" si="17"/>
        <v/>
      </c>
    </row>
    <row r="385" spans="1:17" x14ac:dyDescent="0.25">
      <c r="A385" s="77" t="str">
        <f>IF($C385&lt;&gt;"",Imputaciones!$R$1,"")</f>
        <v/>
      </c>
      <c r="B385" t="str">
        <f>PPSS!D396</f>
        <v/>
      </c>
      <c r="C385" t="str">
        <f>IF(PPSS!A396=0,"",PPSS!A396)</f>
        <v/>
      </c>
      <c r="D385" t="str">
        <f>IF(PPSS!AG396=0,"",PPSS!AG396)</f>
        <v/>
      </c>
      <c r="E385" t="str">
        <f>PPSS!B396</f>
        <v/>
      </c>
      <c r="F385" t="str">
        <f>PPSS!AH396</f>
        <v/>
      </c>
      <c r="G385" s="6"/>
      <c r="H385" s="6" t="str">
        <f>IF($C385&lt;&gt;"",PPSS!E396,"")</f>
        <v/>
      </c>
      <c r="I385" s="6" t="str">
        <f>IF($C385&lt;&gt;"",PPSS!F396,"")</f>
        <v/>
      </c>
      <c r="J385" s="6" t="str">
        <f>IF($C385&lt;&gt;"",PPSS!G396,"")</f>
        <v/>
      </c>
      <c r="K385" s="6" t="str">
        <f t="shared" si="15"/>
        <v/>
      </c>
      <c r="L385" s="6"/>
      <c r="M385" s="6" t="str">
        <f>IF($C385&lt;&gt;"",PPSS!H396,"")</f>
        <v/>
      </c>
      <c r="N385" s="6" t="str">
        <f>IF($C385&lt;&gt;"",PPSS!I396,"")</f>
        <v/>
      </c>
      <c r="O385" s="6" t="str">
        <f>IF($C385&lt;&gt;"",PPSS!J396,"")</f>
        <v/>
      </c>
      <c r="P385" s="6" t="str">
        <f t="shared" si="16"/>
        <v/>
      </c>
      <c r="Q385" s="6" t="str">
        <f t="shared" si="17"/>
        <v/>
      </c>
    </row>
    <row r="386" spans="1:17" x14ac:dyDescent="0.25">
      <c r="A386" s="77" t="str">
        <f>IF($C386&lt;&gt;"",Imputaciones!$R$1,"")</f>
        <v/>
      </c>
      <c r="B386" t="str">
        <f>PPSS!D397</f>
        <v/>
      </c>
      <c r="C386" t="str">
        <f>IF(PPSS!A397=0,"",PPSS!A397)</f>
        <v/>
      </c>
      <c r="D386" t="str">
        <f>IF(PPSS!AG397=0,"",PPSS!AG397)</f>
        <v/>
      </c>
      <c r="E386" t="str">
        <f>PPSS!B397</f>
        <v/>
      </c>
      <c r="F386" t="str">
        <f>PPSS!AH397</f>
        <v/>
      </c>
      <c r="G386" s="6"/>
      <c r="H386" s="6" t="str">
        <f>IF($C386&lt;&gt;"",PPSS!E397,"")</f>
        <v/>
      </c>
      <c r="I386" s="6" t="str">
        <f>IF($C386&lt;&gt;"",PPSS!F397,"")</f>
        <v/>
      </c>
      <c r="J386" s="6" t="str">
        <f>IF($C386&lt;&gt;"",PPSS!G397,"")</f>
        <v/>
      </c>
      <c r="K386" s="6" t="str">
        <f t="shared" si="15"/>
        <v/>
      </c>
      <c r="L386" s="6"/>
      <c r="M386" s="6" t="str">
        <f>IF($C386&lt;&gt;"",PPSS!H397,"")</f>
        <v/>
      </c>
      <c r="N386" s="6" t="str">
        <f>IF($C386&lt;&gt;"",PPSS!I397,"")</f>
        <v/>
      </c>
      <c r="O386" s="6" t="str">
        <f>IF($C386&lt;&gt;"",PPSS!J397,"")</f>
        <v/>
      </c>
      <c r="P386" s="6" t="str">
        <f t="shared" si="16"/>
        <v/>
      </c>
      <c r="Q386" s="6" t="str">
        <f t="shared" si="17"/>
        <v/>
      </c>
    </row>
    <row r="387" spans="1:17" x14ac:dyDescent="0.25">
      <c r="A387" s="77" t="str">
        <f>IF($C387&lt;&gt;"",Imputaciones!$R$1,"")</f>
        <v/>
      </c>
      <c r="B387" t="str">
        <f>PPSS!D398</f>
        <v/>
      </c>
      <c r="C387" t="str">
        <f>IF(PPSS!A398=0,"",PPSS!A398)</f>
        <v/>
      </c>
      <c r="D387" t="str">
        <f>IF(PPSS!AG398=0,"",PPSS!AG398)</f>
        <v/>
      </c>
      <c r="E387" t="str">
        <f>PPSS!B398</f>
        <v/>
      </c>
      <c r="F387" t="str">
        <f>PPSS!AH398</f>
        <v/>
      </c>
      <c r="G387" s="6"/>
      <c r="H387" s="6" t="str">
        <f>IF($C387&lt;&gt;"",PPSS!E398,"")</f>
        <v/>
      </c>
      <c r="I387" s="6" t="str">
        <f>IF($C387&lt;&gt;"",PPSS!F398,"")</f>
        <v/>
      </c>
      <c r="J387" s="6" t="str">
        <f>IF($C387&lt;&gt;"",PPSS!G398,"")</f>
        <v/>
      </c>
      <c r="K387" s="6" t="str">
        <f t="shared" si="15"/>
        <v/>
      </c>
      <c r="L387" s="6"/>
      <c r="M387" s="6" t="str">
        <f>IF($C387&lt;&gt;"",PPSS!H398,"")</f>
        <v/>
      </c>
      <c r="N387" s="6" t="str">
        <f>IF($C387&lt;&gt;"",PPSS!I398,"")</f>
        <v/>
      </c>
      <c r="O387" s="6" t="str">
        <f>IF($C387&lt;&gt;"",PPSS!J398,"")</f>
        <v/>
      </c>
      <c r="P387" s="6" t="str">
        <f t="shared" si="16"/>
        <v/>
      </c>
      <c r="Q387" s="6" t="str">
        <f t="shared" si="17"/>
        <v/>
      </c>
    </row>
    <row r="388" spans="1:17" x14ac:dyDescent="0.25">
      <c r="A388" s="77" t="str">
        <f>IF($C388&lt;&gt;"",Imputaciones!$R$1,"")</f>
        <v/>
      </c>
      <c r="B388" t="str">
        <f>PPSS!D399</f>
        <v/>
      </c>
      <c r="C388" t="str">
        <f>IF(PPSS!A399=0,"",PPSS!A399)</f>
        <v/>
      </c>
      <c r="D388" t="str">
        <f>IF(PPSS!AG399=0,"",PPSS!AG399)</f>
        <v/>
      </c>
      <c r="E388" t="str">
        <f>PPSS!B399</f>
        <v/>
      </c>
      <c r="F388" t="str">
        <f>PPSS!AH399</f>
        <v/>
      </c>
      <c r="G388" s="6"/>
      <c r="H388" s="6" t="str">
        <f>IF($C388&lt;&gt;"",PPSS!E399,"")</f>
        <v/>
      </c>
      <c r="I388" s="6" t="str">
        <f>IF($C388&lt;&gt;"",PPSS!F399,"")</f>
        <v/>
      </c>
      <c r="J388" s="6" t="str">
        <f>IF($C388&lt;&gt;"",PPSS!G399,"")</f>
        <v/>
      </c>
      <c r="K388" s="6" t="str">
        <f t="shared" si="15"/>
        <v/>
      </c>
      <c r="L388" s="6"/>
      <c r="M388" s="6" t="str">
        <f>IF($C388&lt;&gt;"",PPSS!H399,"")</f>
        <v/>
      </c>
      <c r="N388" s="6" t="str">
        <f>IF($C388&lt;&gt;"",PPSS!I399,"")</f>
        <v/>
      </c>
      <c r="O388" s="6" t="str">
        <f>IF($C388&lt;&gt;"",PPSS!J399,"")</f>
        <v/>
      </c>
      <c r="P388" s="6" t="str">
        <f t="shared" si="16"/>
        <v/>
      </c>
      <c r="Q388" s="6" t="str">
        <f t="shared" si="17"/>
        <v/>
      </c>
    </row>
    <row r="389" spans="1:17" x14ac:dyDescent="0.25">
      <c r="A389" s="77" t="str">
        <f>IF($C389&lt;&gt;"",Imputaciones!$R$1,"")</f>
        <v/>
      </c>
      <c r="B389" t="str">
        <f>PPSS!D400</f>
        <v/>
      </c>
      <c r="C389" t="str">
        <f>IF(PPSS!A400=0,"",PPSS!A400)</f>
        <v/>
      </c>
      <c r="D389" t="str">
        <f>IF(PPSS!AG400=0,"",PPSS!AG400)</f>
        <v/>
      </c>
      <c r="E389" t="str">
        <f>PPSS!B400</f>
        <v/>
      </c>
      <c r="F389" t="str">
        <f>PPSS!AH400</f>
        <v/>
      </c>
      <c r="G389" s="6"/>
      <c r="H389" s="6" t="str">
        <f>IF($C389&lt;&gt;"",PPSS!E400,"")</f>
        <v/>
      </c>
      <c r="I389" s="6" t="str">
        <f>IF($C389&lt;&gt;"",PPSS!F400,"")</f>
        <v/>
      </c>
      <c r="J389" s="6" t="str">
        <f>IF($C389&lt;&gt;"",PPSS!G400,"")</f>
        <v/>
      </c>
      <c r="K389" s="6" t="str">
        <f t="shared" ref="K389:K400" si="18">IF($C389&lt;&gt;"",SUM(G389:J389),"")</f>
        <v/>
      </c>
      <c r="L389" s="6"/>
      <c r="M389" s="6" t="str">
        <f>IF($C389&lt;&gt;"",PPSS!H400,"")</f>
        <v/>
      </c>
      <c r="N389" s="6" t="str">
        <f>IF($C389&lt;&gt;"",PPSS!I400,"")</f>
        <v/>
      </c>
      <c r="O389" s="6" t="str">
        <f>IF($C389&lt;&gt;"",PPSS!J400,"")</f>
        <v/>
      </c>
      <c r="P389" s="6" t="str">
        <f t="shared" ref="P389:P400" si="19">IF($C389&lt;&gt;"",SUM(M389:O389),"")</f>
        <v/>
      </c>
      <c r="Q389" s="6" t="str">
        <f t="shared" ref="Q389:Q400" si="20">IF($C389&lt;&gt;"",P389+K389,"")</f>
        <v/>
      </c>
    </row>
    <row r="390" spans="1:17" x14ac:dyDescent="0.25">
      <c r="A390" s="77" t="str">
        <f>IF($C390&lt;&gt;"",Imputaciones!$R$1,"")</f>
        <v/>
      </c>
      <c r="B390" t="str">
        <f>PPSS!D401</f>
        <v/>
      </c>
      <c r="C390" t="str">
        <f>IF(PPSS!A401=0,"",PPSS!A401)</f>
        <v/>
      </c>
      <c r="D390" t="str">
        <f>IF(PPSS!AG401=0,"",PPSS!AG401)</f>
        <v/>
      </c>
      <c r="E390" t="str">
        <f>PPSS!B401</f>
        <v/>
      </c>
      <c r="F390" t="str">
        <f>PPSS!AH401</f>
        <v/>
      </c>
      <c r="G390" s="6"/>
      <c r="H390" s="6" t="str">
        <f>IF($C390&lt;&gt;"",PPSS!E401,"")</f>
        <v/>
      </c>
      <c r="I390" s="6" t="str">
        <f>IF($C390&lt;&gt;"",PPSS!F401,"")</f>
        <v/>
      </c>
      <c r="J390" s="6" t="str">
        <f>IF($C390&lt;&gt;"",PPSS!G401,"")</f>
        <v/>
      </c>
      <c r="K390" s="6" t="str">
        <f t="shared" si="18"/>
        <v/>
      </c>
      <c r="L390" s="6"/>
      <c r="M390" s="6" t="str">
        <f>IF($C390&lt;&gt;"",PPSS!H401,"")</f>
        <v/>
      </c>
      <c r="N390" s="6" t="str">
        <f>IF($C390&lt;&gt;"",PPSS!I401,"")</f>
        <v/>
      </c>
      <c r="O390" s="6" t="str">
        <f>IF($C390&lt;&gt;"",PPSS!J401,"")</f>
        <v/>
      </c>
      <c r="P390" s="6" t="str">
        <f t="shared" si="19"/>
        <v/>
      </c>
      <c r="Q390" s="6" t="str">
        <f t="shared" si="20"/>
        <v/>
      </c>
    </row>
    <row r="391" spans="1:17" x14ac:dyDescent="0.25">
      <c r="A391" s="77" t="str">
        <f>IF($C391&lt;&gt;"",Imputaciones!$R$1,"")</f>
        <v/>
      </c>
      <c r="B391" t="str">
        <f>PPSS!D402</f>
        <v/>
      </c>
      <c r="C391" t="str">
        <f>IF(PPSS!A402=0,"",PPSS!A402)</f>
        <v/>
      </c>
      <c r="D391" t="str">
        <f>IF(PPSS!AG402=0,"",PPSS!AG402)</f>
        <v/>
      </c>
      <c r="E391" t="str">
        <f>PPSS!B402</f>
        <v/>
      </c>
      <c r="F391" t="str">
        <f>PPSS!AH402</f>
        <v/>
      </c>
      <c r="G391" s="6"/>
      <c r="H391" s="6" t="str">
        <f>IF($C391&lt;&gt;"",PPSS!E402,"")</f>
        <v/>
      </c>
      <c r="I391" s="6" t="str">
        <f>IF($C391&lt;&gt;"",PPSS!F402,"")</f>
        <v/>
      </c>
      <c r="J391" s="6" t="str">
        <f>IF($C391&lt;&gt;"",PPSS!G402,"")</f>
        <v/>
      </c>
      <c r="K391" s="6" t="str">
        <f t="shared" si="18"/>
        <v/>
      </c>
      <c r="L391" s="6"/>
      <c r="M391" s="6" t="str">
        <f>IF($C391&lt;&gt;"",PPSS!H402,"")</f>
        <v/>
      </c>
      <c r="N391" s="6" t="str">
        <f>IF($C391&lt;&gt;"",PPSS!I402,"")</f>
        <v/>
      </c>
      <c r="O391" s="6" t="str">
        <f>IF($C391&lt;&gt;"",PPSS!J402,"")</f>
        <v/>
      </c>
      <c r="P391" s="6" t="str">
        <f t="shared" si="19"/>
        <v/>
      </c>
      <c r="Q391" s="6" t="str">
        <f t="shared" si="20"/>
        <v/>
      </c>
    </row>
    <row r="392" spans="1:17" x14ac:dyDescent="0.25">
      <c r="A392" s="77" t="str">
        <f>IF($C392&lt;&gt;"",Imputaciones!$R$1,"")</f>
        <v/>
      </c>
      <c r="B392" t="str">
        <f>PPSS!D403</f>
        <v/>
      </c>
      <c r="C392" t="str">
        <f>IF(PPSS!A403=0,"",PPSS!A403)</f>
        <v/>
      </c>
      <c r="D392" t="str">
        <f>IF(PPSS!AG403=0,"",PPSS!AG403)</f>
        <v/>
      </c>
      <c r="E392" t="str">
        <f>PPSS!B403</f>
        <v/>
      </c>
      <c r="F392" t="str">
        <f>PPSS!AH403</f>
        <v/>
      </c>
      <c r="G392" s="6"/>
      <c r="H392" s="6" t="str">
        <f>IF($C392&lt;&gt;"",PPSS!E403,"")</f>
        <v/>
      </c>
      <c r="I392" s="6" t="str">
        <f>IF($C392&lt;&gt;"",PPSS!F403,"")</f>
        <v/>
      </c>
      <c r="J392" s="6" t="str">
        <f>IF($C392&lt;&gt;"",PPSS!G403,"")</f>
        <v/>
      </c>
      <c r="K392" s="6" t="str">
        <f t="shared" si="18"/>
        <v/>
      </c>
      <c r="L392" s="6"/>
      <c r="M392" s="6" t="str">
        <f>IF($C392&lt;&gt;"",PPSS!H403,"")</f>
        <v/>
      </c>
      <c r="N392" s="6" t="str">
        <f>IF($C392&lt;&gt;"",PPSS!I403,"")</f>
        <v/>
      </c>
      <c r="O392" s="6" t="str">
        <f>IF($C392&lt;&gt;"",PPSS!J403,"")</f>
        <v/>
      </c>
      <c r="P392" s="6" t="str">
        <f t="shared" si="19"/>
        <v/>
      </c>
      <c r="Q392" s="6" t="str">
        <f t="shared" si="20"/>
        <v/>
      </c>
    </row>
    <row r="393" spans="1:17" x14ac:dyDescent="0.25">
      <c r="A393" s="77" t="str">
        <f>IF($C393&lt;&gt;"",Imputaciones!$R$1,"")</f>
        <v/>
      </c>
      <c r="B393" t="str">
        <f>PPSS!D404</f>
        <v/>
      </c>
      <c r="C393" t="str">
        <f>IF(PPSS!A404=0,"",PPSS!A404)</f>
        <v/>
      </c>
      <c r="D393" t="str">
        <f>IF(PPSS!AG404=0,"",PPSS!AG404)</f>
        <v/>
      </c>
      <c r="E393" t="str">
        <f>PPSS!B404</f>
        <v/>
      </c>
      <c r="F393" t="str">
        <f>PPSS!AH404</f>
        <v/>
      </c>
      <c r="G393" s="6"/>
      <c r="H393" s="6" t="str">
        <f>IF($C393&lt;&gt;"",PPSS!E404,"")</f>
        <v/>
      </c>
      <c r="I393" s="6" t="str">
        <f>IF($C393&lt;&gt;"",PPSS!F404,"")</f>
        <v/>
      </c>
      <c r="J393" s="6" t="str">
        <f>IF($C393&lt;&gt;"",PPSS!G404,"")</f>
        <v/>
      </c>
      <c r="K393" s="6" t="str">
        <f t="shared" si="18"/>
        <v/>
      </c>
      <c r="L393" s="6"/>
      <c r="M393" s="6" t="str">
        <f>IF($C393&lt;&gt;"",PPSS!H404,"")</f>
        <v/>
      </c>
      <c r="N393" s="6" t="str">
        <f>IF($C393&lt;&gt;"",PPSS!I404,"")</f>
        <v/>
      </c>
      <c r="O393" s="6" t="str">
        <f>IF($C393&lt;&gt;"",PPSS!J404,"")</f>
        <v/>
      </c>
      <c r="P393" s="6" t="str">
        <f t="shared" si="19"/>
        <v/>
      </c>
      <c r="Q393" s="6" t="str">
        <f t="shared" si="20"/>
        <v/>
      </c>
    </row>
    <row r="394" spans="1:17" x14ac:dyDescent="0.25">
      <c r="A394" s="77" t="str">
        <f>IF($C394&lt;&gt;"",Imputaciones!$R$1,"")</f>
        <v/>
      </c>
      <c r="B394" t="str">
        <f>PPSS!D405</f>
        <v/>
      </c>
      <c r="C394" t="str">
        <f>IF(PPSS!A405=0,"",PPSS!A405)</f>
        <v/>
      </c>
      <c r="D394" t="str">
        <f>IF(PPSS!AG405=0,"",PPSS!AG405)</f>
        <v/>
      </c>
      <c r="E394" t="str">
        <f>PPSS!B405</f>
        <v/>
      </c>
      <c r="F394" t="str">
        <f>PPSS!AH405</f>
        <v/>
      </c>
      <c r="G394" s="6"/>
      <c r="H394" s="6" t="str">
        <f>IF($C394&lt;&gt;"",PPSS!E405,"")</f>
        <v/>
      </c>
      <c r="I394" s="6" t="str">
        <f>IF($C394&lt;&gt;"",PPSS!F405,"")</f>
        <v/>
      </c>
      <c r="J394" s="6" t="str">
        <f>IF($C394&lt;&gt;"",PPSS!G405,"")</f>
        <v/>
      </c>
      <c r="K394" s="6" t="str">
        <f t="shared" si="18"/>
        <v/>
      </c>
      <c r="L394" s="6"/>
      <c r="M394" s="6" t="str">
        <f>IF($C394&lt;&gt;"",PPSS!H405,"")</f>
        <v/>
      </c>
      <c r="N394" s="6" t="str">
        <f>IF($C394&lt;&gt;"",PPSS!I405,"")</f>
        <v/>
      </c>
      <c r="O394" s="6" t="str">
        <f>IF($C394&lt;&gt;"",PPSS!J405,"")</f>
        <v/>
      </c>
      <c r="P394" s="6" t="str">
        <f t="shared" si="19"/>
        <v/>
      </c>
      <c r="Q394" s="6" t="str">
        <f t="shared" si="20"/>
        <v/>
      </c>
    </row>
    <row r="395" spans="1:17" x14ac:dyDescent="0.25">
      <c r="A395" s="77" t="str">
        <f>IF($C395&lt;&gt;"",Imputaciones!$R$1,"")</f>
        <v/>
      </c>
      <c r="B395" t="str">
        <f>PPSS!D406</f>
        <v/>
      </c>
      <c r="C395" t="str">
        <f>IF(PPSS!A406=0,"",PPSS!A406)</f>
        <v/>
      </c>
      <c r="D395" t="str">
        <f>IF(PPSS!AG406=0,"",PPSS!AG406)</f>
        <v/>
      </c>
      <c r="E395" t="str">
        <f>PPSS!B406</f>
        <v/>
      </c>
      <c r="F395" t="str">
        <f>PPSS!AH406</f>
        <v/>
      </c>
      <c r="G395" s="6"/>
      <c r="H395" s="6" t="str">
        <f>IF($C395&lt;&gt;"",PPSS!E406,"")</f>
        <v/>
      </c>
      <c r="I395" s="6" t="str">
        <f>IF($C395&lt;&gt;"",PPSS!F406,"")</f>
        <v/>
      </c>
      <c r="J395" s="6" t="str">
        <f>IF($C395&lt;&gt;"",PPSS!G406,"")</f>
        <v/>
      </c>
      <c r="K395" s="6" t="str">
        <f t="shared" si="18"/>
        <v/>
      </c>
      <c r="L395" s="6"/>
      <c r="M395" s="6" t="str">
        <f>IF($C395&lt;&gt;"",PPSS!H406,"")</f>
        <v/>
      </c>
      <c r="N395" s="6" t="str">
        <f>IF($C395&lt;&gt;"",PPSS!I406,"")</f>
        <v/>
      </c>
      <c r="O395" s="6" t="str">
        <f>IF($C395&lt;&gt;"",PPSS!J406,"")</f>
        <v/>
      </c>
      <c r="P395" s="6" t="str">
        <f t="shared" si="19"/>
        <v/>
      </c>
      <c r="Q395" s="6" t="str">
        <f t="shared" si="20"/>
        <v/>
      </c>
    </row>
    <row r="396" spans="1:17" x14ac:dyDescent="0.25">
      <c r="A396" s="77" t="str">
        <f>IF($C396&lt;&gt;"",Imputaciones!$R$1,"")</f>
        <v/>
      </c>
      <c r="B396" t="str">
        <f>PPSS!D407</f>
        <v/>
      </c>
      <c r="C396" t="str">
        <f>IF(PPSS!A407=0,"",PPSS!A407)</f>
        <v/>
      </c>
      <c r="D396" t="str">
        <f>IF(PPSS!AG407=0,"",PPSS!AG407)</f>
        <v/>
      </c>
      <c r="E396" t="str">
        <f>PPSS!B407</f>
        <v/>
      </c>
      <c r="F396" t="str">
        <f>PPSS!AH407</f>
        <v/>
      </c>
      <c r="G396" s="6"/>
      <c r="H396" s="6" t="str">
        <f>IF($C396&lt;&gt;"",PPSS!E407,"")</f>
        <v/>
      </c>
      <c r="I396" s="6" t="str">
        <f>IF($C396&lt;&gt;"",PPSS!F407,"")</f>
        <v/>
      </c>
      <c r="J396" s="6" t="str">
        <f>IF($C396&lt;&gt;"",PPSS!G407,"")</f>
        <v/>
      </c>
      <c r="K396" s="6" t="str">
        <f t="shared" si="18"/>
        <v/>
      </c>
      <c r="L396" s="6"/>
      <c r="M396" s="6" t="str">
        <f>IF($C396&lt;&gt;"",PPSS!H407,"")</f>
        <v/>
      </c>
      <c r="N396" s="6" t="str">
        <f>IF($C396&lt;&gt;"",PPSS!I407,"")</f>
        <v/>
      </c>
      <c r="O396" s="6" t="str">
        <f>IF($C396&lt;&gt;"",PPSS!J407,"")</f>
        <v/>
      </c>
      <c r="P396" s="6" t="str">
        <f t="shared" si="19"/>
        <v/>
      </c>
      <c r="Q396" s="6" t="str">
        <f t="shared" si="20"/>
        <v/>
      </c>
    </row>
    <row r="397" spans="1:17" x14ac:dyDescent="0.25">
      <c r="A397" s="77" t="str">
        <f>IF($C397&lt;&gt;"",Imputaciones!$R$1,"")</f>
        <v/>
      </c>
      <c r="B397" t="str">
        <f>PPSS!D408</f>
        <v/>
      </c>
      <c r="C397" t="str">
        <f>IF(PPSS!A408=0,"",PPSS!A408)</f>
        <v/>
      </c>
      <c r="D397" t="str">
        <f>IF(PPSS!AG408=0,"",PPSS!AG408)</f>
        <v/>
      </c>
      <c r="E397" t="str">
        <f>PPSS!B408</f>
        <v/>
      </c>
      <c r="F397" t="str">
        <f>PPSS!AH408</f>
        <v/>
      </c>
      <c r="G397" s="6"/>
      <c r="H397" s="6" t="str">
        <f>IF($C397&lt;&gt;"",PPSS!E408,"")</f>
        <v/>
      </c>
      <c r="I397" s="6" t="str">
        <f>IF($C397&lt;&gt;"",PPSS!F408,"")</f>
        <v/>
      </c>
      <c r="J397" s="6" t="str">
        <f>IF($C397&lt;&gt;"",PPSS!G408,"")</f>
        <v/>
      </c>
      <c r="K397" s="6" t="str">
        <f t="shared" si="18"/>
        <v/>
      </c>
      <c r="L397" s="6"/>
      <c r="M397" s="6" t="str">
        <f>IF($C397&lt;&gt;"",PPSS!H408,"")</f>
        <v/>
      </c>
      <c r="N397" s="6" t="str">
        <f>IF($C397&lt;&gt;"",PPSS!I408,"")</f>
        <v/>
      </c>
      <c r="O397" s="6" t="str">
        <f>IF($C397&lt;&gt;"",PPSS!J408,"")</f>
        <v/>
      </c>
      <c r="P397" s="6" t="str">
        <f t="shared" si="19"/>
        <v/>
      </c>
      <c r="Q397" s="6" t="str">
        <f t="shared" si="20"/>
        <v/>
      </c>
    </row>
    <row r="398" spans="1:17" x14ac:dyDescent="0.25">
      <c r="A398" s="77" t="str">
        <f>IF($C398&lt;&gt;"",Imputaciones!$R$1,"")</f>
        <v/>
      </c>
      <c r="B398" t="str">
        <f>PPSS!D409</f>
        <v/>
      </c>
      <c r="C398" t="str">
        <f>IF(PPSS!A409=0,"",PPSS!A409)</f>
        <v/>
      </c>
      <c r="D398" t="str">
        <f>IF(PPSS!AG409=0,"",PPSS!AG409)</f>
        <v/>
      </c>
      <c r="E398" t="str">
        <f>PPSS!B409</f>
        <v/>
      </c>
      <c r="F398" t="str">
        <f>PPSS!AH409</f>
        <v/>
      </c>
      <c r="G398" s="6"/>
      <c r="H398" s="6" t="str">
        <f>IF($C398&lt;&gt;"",PPSS!E409,"")</f>
        <v/>
      </c>
      <c r="I398" s="6" t="str">
        <f>IF($C398&lt;&gt;"",PPSS!F409,"")</f>
        <v/>
      </c>
      <c r="J398" s="6" t="str">
        <f>IF($C398&lt;&gt;"",PPSS!G409,"")</f>
        <v/>
      </c>
      <c r="K398" s="6" t="str">
        <f t="shared" si="18"/>
        <v/>
      </c>
      <c r="L398" s="6"/>
      <c r="M398" s="6" t="str">
        <f>IF($C398&lt;&gt;"",PPSS!H409,"")</f>
        <v/>
      </c>
      <c r="N398" s="6" t="str">
        <f>IF($C398&lt;&gt;"",PPSS!I409,"")</f>
        <v/>
      </c>
      <c r="O398" s="6" t="str">
        <f>IF($C398&lt;&gt;"",PPSS!J409,"")</f>
        <v/>
      </c>
      <c r="P398" s="6" t="str">
        <f t="shared" si="19"/>
        <v/>
      </c>
      <c r="Q398" s="6" t="str">
        <f t="shared" si="20"/>
        <v/>
      </c>
    </row>
    <row r="399" spans="1:17" x14ac:dyDescent="0.25">
      <c r="A399" s="77" t="str">
        <f>IF($C399&lt;&gt;"",Imputaciones!$R$1,"")</f>
        <v/>
      </c>
      <c r="B399" t="str">
        <f>PPSS!D410</f>
        <v/>
      </c>
      <c r="C399" t="str">
        <f>IF(PPSS!A410=0,"",PPSS!A410)</f>
        <v/>
      </c>
      <c r="D399" t="str">
        <f>IF(PPSS!AG410=0,"",PPSS!AG410)</f>
        <v/>
      </c>
      <c r="E399" t="str">
        <f>PPSS!B410</f>
        <v/>
      </c>
      <c r="F399" t="str">
        <f>PPSS!AH410</f>
        <v/>
      </c>
      <c r="G399" s="6"/>
      <c r="H399" s="6" t="str">
        <f>IF($C399&lt;&gt;"",PPSS!E410,"")</f>
        <v/>
      </c>
      <c r="I399" s="6" t="str">
        <f>IF($C399&lt;&gt;"",PPSS!F410,"")</f>
        <v/>
      </c>
      <c r="J399" s="6" t="str">
        <f>IF($C399&lt;&gt;"",PPSS!G410,"")</f>
        <v/>
      </c>
      <c r="K399" s="6" t="str">
        <f t="shared" si="18"/>
        <v/>
      </c>
      <c r="L399" s="6"/>
      <c r="M399" s="6" t="str">
        <f>IF($C399&lt;&gt;"",PPSS!H410,"")</f>
        <v/>
      </c>
      <c r="N399" s="6" t="str">
        <f>IF($C399&lt;&gt;"",PPSS!I410,"")</f>
        <v/>
      </c>
      <c r="O399" s="6" t="str">
        <f>IF($C399&lt;&gt;"",PPSS!J410,"")</f>
        <v/>
      </c>
      <c r="P399" s="6" t="str">
        <f t="shared" si="19"/>
        <v/>
      </c>
      <c r="Q399" s="6" t="str">
        <f t="shared" si="20"/>
        <v/>
      </c>
    </row>
    <row r="400" spans="1:17" x14ac:dyDescent="0.25">
      <c r="A400" s="77" t="str">
        <f>IF($C400&lt;&gt;"",Imputaciones!$R$1,"")</f>
        <v/>
      </c>
      <c r="B400" t="str">
        <f>PPSS!D411</f>
        <v/>
      </c>
      <c r="C400" t="str">
        <f>IF(PPSS!A411=0,"",PPSS!A411)</f>
        <v/>
      </c>
      <c r="D400" t="str">
        <f>IF(PPSS!AG411=0,"",PPSS!AG411)</f>
        <v/>
      </c>
      <c r="E400" t="str">
        <f>PPSS!B411</f>
        <v/>
      </c>
      <c r="F400" t="str">
        <f>PPSS!AH411</f>
        <v/>
      </c>
      <c r="G400" s="6"/>
      <c r="H400" s="6" t="str">
        <f>IF($C400&lt;&gt;"",PPSS!E411,"")</f>
        <v/>
      </c>
      <c r="I400" s="6" t="str">
        <f>IF($C400&lt;&gt;"",PPSS!F411,"")</f>
        <v/>
      </c>
      <c r="J400" s="6" t="str">
        <f>IF($C400&lt;&gt;"",PPSS!G411,"")</f>
        <v/>
      </c>
      <c r="K400" s="6" t="str">
        <f t="shared" si="18"/>
        <v/>
      </c>
      <c r="L400" s="6"/>
      <c r="M400" s="6" t="str">
        <f>IF($C400&lt;&gt;"",PPSS!H411,"")</f>
        <v/>
      </c>
      <c r="N400" s="6" t="str">
        <f>IF($C400&lt;&gt;"",PPSS!I411,"")</f>
        <v/>
      </c>
      <c r="O400" s="6" t="str">
        <f>IF($C400&lt;&gt;"",PPSS!J411,"")</f>
        <v/>
      </c>
      <c r="P400" s="6" t="str">
        <f t="shared" si="19"/>
        <v/>
      </c>
      <c r="Q400" s="6" t="str">
        <f t="shared" si="20"/>
        <v/>
      </c>
    </row>
  </sheetData>
  <mergeCells count="1">
    <mergeCell ref="A1:Q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723C-CB0D-4244-84D6-FACE3E6FC78C}">
  <dimension ref="A1:U23"/>
  <sheetViews>
    <sheetView topLeftCell="A11" workbookViewId="0">
      <selection activeCell="L31" sqref="L31"/>
    </sheetView>
  </sheetViews>
  <sheetFormatPr baseColWidth="10" defaultRowHeight="15" x14ac:dyDescent="0.25"/>
  <cols>
    <col min="1" max="1" width="28" bestFit="1" customWidth="1"/>
  </cols>
  <sheetData>
    <row r="1" spans="1:21" x14ac:dyDescent="0.25">
      <c r="A1" t="s">
        <v>0</v>
      </c>
      <c r="B1" t="s">
        <v>47</v>
      </c>
      <c r="C1" t="s">
        <v>48</v>
      </c>
      <c r="D1" t="s">
        <v>49</v>
      </c>
      <c r="E1" t="s">
        <v>1</v>
      </c>
      <c r="H1" t="s">
        <v>50</v>
      </c>
      <c r="I1" t="s">
        <v>51</v>
      </c>
    </row>
    <row r="2" spans="1:21" x14ac:dyDescent="0.25">
      <c r="A2" t="s">
        <v>52</v>
      </c>
      <c r="B2" s="6">
        <v>24.5</v>
      </c>
      <c r="C2" s="6">
        <v>8.5</v>
      </c>
      <c r="D2" s="6"/>
      <c r="E2" s="6">
        <v>33</v>
      </c>
      <c r="F2" t="s">
        <v>11</v>
      </c>
      <c r="H2" s="6">
        <v>13</v>
      </c>
      <c r="I2" s="6">
        <f t="shared" ref="I2:I11" si="0">E2-H2</f>
        <v>20</v>
      </c>
      <c r="J2" s="6"/>
    </row>
    <row r="3" spans="1:21" x14ac:dyDescent="0.25">
      <c r="A3" t="s">
        <v>2</v>
      </c>
      <c r="B3" s="6">
        <v>47.5</v>
      </c>
      <c r="C3" s="6">
        <v>72.5</v>
      </c>
      <c r="D3" s="6">
        <v>87.5</v>
      </c>
      <c r="E3" s="6">
        <v>207.5</v>
      </c>
      <c r="F3" t="s">
        <v>12</v>
      </c>
      <c r="H3" s="6">
        <v>205</v>
      </c>
      <c r="I3" s="6">
        <f t="shared" si="0"/>
        <v>2.5</v>
      </c>
      <c r="J3" s="6"/>
    </row>
    <row r="4" spans="1:21" x14ac:dyDescent="0.25">
      <c r="A4" t="s">
        <v>31</v>
      </c>
      <c r="B4" s="6">
        <v>25</v>
      </c>
      <c r="C4" s="6">
        <v>19.5</v>
      </c>
      <c r="D4" s="6">
        <v>41</v>
      </c>
      <c r="E4" s="6">
        <v>85.5</v>
      </c>
      <c r="F4" t="s">
        <v>12</v>
      </c>
      <c r="H4" s="6">
        <v>46.5</v>
      </c>
      <c r="I4" s="6">
        <f t="shared" si="0"/>
        <v>39</v>
      </c>
      <c r="J4" s="6"/>
    </row>
    <row r="5" spans="1:21" x14ac:dyDescent="0.25">
      <c r="A5" t="s">
        <v>53</v>
      </c>
      <c r="B5" s="6"/>
      <c r="C5" s="6">
        <v>16</v>
      </c>
      <c r="D5" s="6">
        <v>6</v>
      </c>
      <c r="E5" s="6">
        <v>22</v>
      </c>
      <c r="F5" t="s">
        <v>13</v>
      </c>
      <c r="H5" s="6">
        <v>0</v>
      </c>
      <c r="I5" s="6">
        <f t="shared" si="0"/>
        <v>22</v>
      </c>
      <c r="J5" s="6"/>
    </row>
    <row r="6" spans="1:21" x14ac:dyDescent="0.25">
      <c r="A6" t="s">
        <v>3</v>
      </c>
      <c r="B6" s="6">
        <v>19</v>
      </c>
      <c r="C6" s="6">
        <v>5.75</v>
      </c>
      <c r="D6" s="6">
        <v>3.25</v>
      </c>
      <c r="E6" s="6">
        <v>28</v>
      </c>
      <c r="F6" t="s">
        <v>12</v>
      </c>
      <c r="H6" s="6">
        <v>28</v>
      </c>
      <c r="I6" s="6">
        <f t="shared" si="0"/>
        <v>0</v>
      </c>
      <c r="J6" s="6"/>
    </row>
    <row r="7" spans="1:21" x14ac:dyDescent="0.25">
      <c r="A7" t="s">
        <v>54</v>
      </c>
      <c r="B7" s="6"/>
      <c r="C7" s="6">
        <v>23</v>
      </c>
      <c r="D7" s="6"/>
      <c r="E7" s="6">
        <v>23</v>
      </c>
      <c r="F7" t="s">
        <v>11</v>
      </c>
      <c r="H7" s="6">
        <v>3.25</v>
      </c>
      <c r="I7" s="6">
        <f t="shared" si="0"/>
        <v>19.75</v>
      </c>
      <c r="J7" s="6"/>
    </row>
    <row r="8" spans="1:21" x14ac:dyDescent="0.25">
      <c r="A8" t="s">
        <v>5</v>
      </c>
      <c r="B8" s="6">
        <v>22.5</v>
      </c>
      <c r="C8" s="6">
        <v>42</v>
      </c>
      <c r="D8" s="6">
        <v>47</v>
      </c>
      <c r="E8" s="6">
        <v>111.5</v>
      </c>
      <c r="F8" t="s">
        <v>12</v>
      </c>
      <c r="H8" s="6">
        <v>111.5</v>
      </c>
      <c r="I8" s="6">
        <f t="shared" si="0"/>
        <v>0</v>
      </c>
      <c r="J8" s="6"/>
      <c r="P8">
        <v>1</v>
      </c>
      <c r="Q8">
        <f>P8*60*60</f>
        <v>3600</v>
      </c>
      <c r="T8">
        <v>0.5</v>
      </c>
      <c r="U8">
        <f>T8*60*60</f>
        <v>1800</v>
      </c>
    </row>
    <row r="9" spans="1:21" x14ac:dyDescent="0.25">
      <c r="A9" t="s">
        <v>6</v>
      </c>
      <c r="B9" s="6"/>
      <c r="C9" s="6"/>
      <c r="D9" s="6">
        <v>56</v>
      </c>
      <c r="E9" s="6">
        <v>56</v>
      </c>
      <c r="F9" t="s">
        <v>14</v>
      </c>
      <c r="H9" s="6">
        <v>56</v>
      </c>
      <c r="I9" s="6">
        <f t="shared" si="0"/>
        <v>0</v>
      </c>
      <c r="J9" s="6"/>
      <c r="P9">
        <v>36</v>
      </c>
      <c r="Q9">
        <f>P9*60</f>
        <v>2160</v>
      </c>
    </row>
    <row r="10" spans="1:21" x14ac:dyDescent="0.25">
      <c r="A10" t="s">
        <v>7</v>
      </c>
      <c r="B10" s="6"/>
      <c r="C10" s="6">
        <v>80</v>
      </c>
      <c r="D10" s="6">
        <v>155.5</v>
      </c>
      <c r="E10" s="6">
        <v>235.5</v>
      </c>
      <c r="F10" t="s">
        <v>11</v>
      </c>
      <c r="H10" s="6">
        <v>235.5</v>
      </c>
      <c r="I10" s="6">
        <f t="shared" si="0"/>
        <v>0</v>
      </c>
      <c r="J10" s="6"/>
      <c r="P10">
        <v>28</v>
      </c>
      <c r="Q10">
        <f>P10</f>
        <v>28</v>
      </c>
    </row>
    <row r="11" spans="1:21" x14ac:dyDescent="0.25">
      <c r="A11" t="s">
        <v>8</v>
      </c>
      <c r="B11" s="6"/>
      <c r="C11" s="6"/>
      <c r="D11" s="6">
        <v>27</v>
      </c>
      <c r="E11" s="6">
        <v>27</v>
      </c>
      <c r="F11" t="s">
        <v>12</v>
      </c>
      <c r="H11" s="6">
        <v>0</v>
      </c>
      <c r="I11" s="6">
        <f t="shared" si="0"/>
        <v>27</v>
      </c>
      <c r="J11" s="6"/>
      <c r="Q11">
        <f>SUM(Q8:Q10)</f>
        <v>5788</v>
      </c>
      <c r="S11">
        <f>Q11/79</f>
        <v>73.265822784810126</v>
      </c>
      <c r="U11">
        <f>U8/S11</f>
        <v>24.56807187284036</v>
      </c>
    </row>
    <row r="12" spans="1:21" x14ac:dyDescent="0.25">
      <c r="A12" t="s">
        <v>1</v>
      </c>
      <c r="B12" s="6">
        <v>138.5</v>
      </c>
      <c r="C12" s="6">
        <v>267.25</v>
      </c>
      <c r="D12" s="6">
        <v>423.25</v>
      </c>
      <c r="E12" s="6">
        <v>829</v>
      </c>
      <c r="H12" s="6">
        <f>SUM(H2:H11)</f>
        <v>698.75</v>
      </c>
      <c r="I12" s="6">
        <f>SUM(I2:I11)</f>
        <v>130.25</v>
      </c>
      <c r="J12" s="6">
        <f>I12+H12</f>
        <v>829</v>
      </c>
    </row>
    <row r="18" spans="14:15" x14ac:dyDescent="0.25">
      <c r="N18" s="190" t="s">
        <v>435</v>
      </c>
      <c r="O18" s="190"/>
    </row>
    <row r="19" spans="14:15" x14ac:dyDescent="0.25">
      <c r="N19" t="s">
        <v>357</v>
      </c>
      <c r="O19">
        <v>-7</v>
      </c>
    </row>
    <row r="20" spans="14:15" x14ac:dyDescent="0.25">
      <c r="N20" t="s">
        <v>350</v>
      </c>
      <c r="O20">
        <v>-8.5</v>
      </c>
    </row>
    <row r="21" spans="14:15" x14ac:dyDescent="0.25">
      <c r="N21" t="s">
        <v>340</v>
      </c>
      <c r="O21">
        <v>-138</v>
      </c>
    </row>
    <row r="22" spans="14:15" x14ac:dyDescent="0.25">
      <c r="N22" t="s">
        <v>4</v>
      </c>
      <c r="O22">
        <v>-10</v>
      </c>
    </row>
    <row r="23" spans="14:15" x14ac:dyDescent="0.25">
      <c r="N23" t="s">
        <v>351</v>
      </c>
      <c r="O23">
        <v>-12.5</v>
      </c>
    </row>
  </sheetData>
  <mergeCells count="1">
    <mergeCell ref="N18:O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B5DD-182A-46D2-91F3-C6139A4259DE}">
  <dimension ref="A6:S93"/>
  <sheetViews>
    <sheetView topLeftCell="A60" workbookViewId="0">
      <selection activeCell="F81" sqref="F81"/>
    </sheetView>
  </sheetViews>
  <sheetFormatPr baseColWidth="10" defaultRowHeight="15" x14ac:dyDescent="0.25"/>
  <cols>
    <col min="1" max="1" width="17.28515625" customWidth="1"/>
    <col min="2" max="5" width="12" bestFit="1" customWidth="1"/>
    <col min="10" max="11" width="12" bestFit="1" customWidth="1"/>
  </cols>
  <sheetData>
    <row r="6" spans="1:17" x14ac:dyDescent="0.25">
      <c r="H6" t="s">
        <v>77</v>
      </c>
      <c r="I6" s="11" t="s">
        <v>75</v>
      </c>
    </row>
    <row r="8" spans="1:17" x14ac:dyDescent="0.25">
      <c r="C8" s="13" t="s">
        <v>70</v>
      </c>
      <c r="D8" s="13" t="s">
        <v>69</v>
      </c>
      <c r="G8" s="13" t="s">
        <v>70</v>
      </c>
      <c r="H8" s="13" t="s">
        <v>69</v>
      </c>
    </row>
    <row r="9" spans="1:17" x14ac:dyDescent="0.25">
      <c r="A9" t="s">
        <v>63</v>
      </c>
      <c r="B9" t="s">
        <v>66</v>
      </c>
      <c r="C9" s="2">
        <f>$E9*G$9</f>
        <v>6607.4529000000002</v>
      </c>
      <c r="D9" s="2">
        <f>$E9*H$9</f>
        <v>5653.5470999999998</v>
      </c>
      <c r="E9" s="1">
        <v>12261</v>
      </c>
      <c r="F9" s="2"/>
      <c r="G9" s="16">
        <v>0.53890000000000005</v>
      </c>
      <c r="H9" s="16">
        <v>0.46110000000000001</v>
      </c>
      <c r="J9" s="2">
        <f>E9-K9</f>
        <v>11828.19</v>
      </c>
      <c r="K9" s="1">
        <v>432.81</v>
      </c>
    </row>
    <row r="10" spans="1:17" x14ac:dyDescent="0.25">
      <c r="A10" t="s">
        <v>64</v>
      </c>
      <c r="B10" t="s">
        <v>67</v>
      </c>
      <c r="C10" s="2">
        <f>$E10*G$9</f>
        <v>5737.6683000000003</v>
      </c>
      <c r="D10" s="2">
        <f>$E10*H$9</f>
        <v>4909.3316999999997</v>
      </c>
      <c r="E10" s="1">
        <v>10647</v>
      </c>
      <c r="F10" s="2"/>
      <c r="G10" s="16">
        <v>0.53890000000000005</v>
      </c>
      <c r="H10" s="16">
        <v>0.46110000000000001</v>
      </c>
      <c r="J10" s="2">
        <f>E10-K10</f>
        <v>10282.17</v>
      </c>
      <c r="K10" s="1">
        <v>364.83</v>
      </c>
    </row>
    <row r="11" spans="1:17" x14ac:dyDescent="0.25">
      <c r="A11" t="s">
        <v>65</v>
      </c>
      <c r="B11" t="s">
        <v>68</v>
      </c>
      <c r="C11" s="17">
        <f>C12-SUM(C9:C10)</f>
        <v>16760.728040034115</v>
      </c>
      <c r="D11" s="17">
        <f>D12-SUM(D9:D10)</f>
        <v>11095.071959965891</v>
      </c>
      <c r="E11" s="1">
        <f>Perfiles03!O16</f>
        <v>27855.8</v>
      </c>
      <c r="O11" t="s">
        <v>73</v>
      </c>
      <c r="P11" t="s">
        <v>72</v>
      </c>
    </row>
    <row r="12" spans="1:17" x14ac:dyDescent="0.25">
      <c r="C12" s="2">
        <f>$E$12*G12</f>
        <v>29105.849240034117</v>
      </c>
      <c r="D12" s="2">
        <f>$E$12*H12</f>
        <v>21657.95075996589</v>
      </c>
      <c r="E12" s="2">
        <f>SUM(E9:E11)</f>
        <v>50763.8</v>
      </c>
      <c r="G12" s="16">
        <f>VLOOKUP($I$6,N12:P14,2,FALSE)</f>
        <v>0.5733583624558074</v>
      </c>
      <c r="H12" s="16">
        <f>VLOOKUP($I$6,N12:P14,3,FALSE)</f>
        <v>0.42664163754419265</v>
      </c>
      <c r="N12" t="s">
        <v>75</v>
      </c>
      <c r="O12" s="16">
        <v>0.5733583624558074</v>
      </c>
      <c r="P12" s="16">
        <v>0.42664163754419265</v>
      </c>
      <c r="Q12" t="s">
        <v>71</v>
      </c>
    </row>
    <row r="13" spans="1:17" x14ac:dyDescent="0.25">
      <c r="N13" t="s">
        <v>76</v>
      </c>
      <c r="O13" s="16">
        <v>0.4</v>
      </c>
      <c r="P13" s="16">
        <v>0.6</v>
      </c>
      <c r="Q13" t="s">
        <v>74</v>
      </c>
    </row>
    <row r="14" spans="1:17" x14ac:dyDescent="0.25">
      <c r="C14" s="16">
        <f>C12/E12</f>
        <v>0.5733583624558074</v>
      </c>
      <c r="D14" s="16">
        <f>D12/E12</f>
        <v>0.42664163754419271</v>
      </c>
      <c r="N14" t="s">
        <v>78</v>
      </c>
      <c r="O14" s="16">
        <v>0.64089398973119904</v>
      </c>
      <c r="P14" s="16">
        <v>0.35910601026880096</v>
      </c>
      <c r="Q14" t="s">
        <v>79</v>
      </c>
    </row>
    <row r="15" spans="1:17" x14ac:dyDescent="0.25">
      <c r="C15" s="2"/>
      <c r="D15" s="2"/>
    </row>
    <row r="16" spans="1:17" x14ac:dyDescent="0.25">
      <c r="E16" s="2"/>
      <c r="H16" s="2"/>
      <c r="K16" s="2"/>
    </row>
    <row r="18" spans="1:16" x14ac:dyDescent="0.25">
      <c r="E18" s="16"/>
    </row>
    <row r="22" spans="1:16" x14ac:dyDescent="0.25">
      <c r="A22" s="20"/>
      <c r="B22" s="20"/>
      <c r="C22" s="20"/>
      <c r="D22" s="20"/>
      <c r="E22" s="20"/>
      <c r="O22">
        <v>108.88</v>
      </c>
    </row>
    <row r="23" spans="1:16" x14ac:dyDescent="0.25">
      <c r="A23" s="20"/>
      <c r="B23" s="20"/>
      <c r="C23" s="20"/>
      <c r="D23" s="20"/>
      <c r="E23" s="20"/>
      <c r="O23" s="35">
        <f t="shared" ref="O23:O28" si="0">$O$22/P23</f>
        <v>6.5158587672052661</v>
      </c>
      <c r="P23" s="35">
        <v>16.71</v>
      </c>
    </row>
    <row r="24" spans="1:16" x14ac:dyDescent="0.25">
      <c r="A24" s="20" t="s">
        <v>81</v>
      </c>
      <c r="B24" s="21">
        <v>0.53890000000000005</v>
      </c>
      <c r="C24" s="21">
        <v>0.46110000000000001</v>
      </c>
      <c r="D24" s="20"/>
      <c r="E24" s="20"/>
      <c r="O24" s="35">
        <f t="shared" si="0"/>
        <v>6.0154696132596674</v>
      </c>
      <c r="P24" s="35">
        <v>18.100000000000001</v>
      </c>
    </row>
    <row r="25" spans="1:16" x14ac:dyDescent="0.25">
      <c r="A25" s="19" t="s">
        <v>82</v>
      </c>
      <c r="B25" s="19" t="s">
        <v>83</v>
      </c>
      <c r="C25" s="19" t="s">
        <v>84</v>
      </c>
      <c r="D25" s="18"/>
      <c r="E25" s="20"/>
      <c r="O25" s="35">
        <f t="shared" si="0"/>
        <v>5.8822258238789837</v>
      </c>
      <c r="P25" s="35">
        <v>18.510000000000002</v>
      </c>
    </row>
    <row r="26" spans="1:16" x14ac:dyDescent="0.25">
      <c r="A26" s="20" t="s">
        <v>85</v>
      </c>
      <c r="B26" s="22">
        <f t="shared" ref="B26:D27" si="1">C9</f>
        <v>6607.4529000000002</v>
      </c>
      <c r="C26" s="22">
        <f t="shared" si="1"/>
        <v>5653.5470999999998</v>
      </c>
      <c r="D26" s="22">
        <f t="shared" si="1"/>
        <v>12261</v>
      </c>
      <c r="E26" s="20"/>
      <c r="O26" s="35">
        <f t="shared" si="0"/>
        <v>4.3938660209846647</v>
      </c>
      <c r="P26" s="35">
        <v>24.78</v>
      </c>
    </row>
    <row r="27" spans="1:16" x14ac:dyDescent="0.25">
      <c r="A27" s="20" t="s">
        <v>86</v>
      </c>
      <c r="B27" s="22">
        <f t="shared" si="1"/>
        <v>5737.6683000000003</v>
      </c>
      <c r="C27" s="22">
        <f t="shared" si="1"/>
        <v>4909.3316999999997</v>
      </c>
      <c r="D27" s="22">
        <f t="shared" si="1"/>
        <v>10647</v>
      </c>
      <c r="E27" s="20"/>
      <c r="O27" s="35">
        <f t="shared" si="0"/>
        <v>3.6076872100728958</v>
      </c>
      <c r="P27" s="35">
        <v>30.18</v>
      </c>
    </row>
    <row r="28" spans="1:16" x14ac:dyDescent="0.25">
      <c r="A28" s="20"/>
      <c r="B28" s="22">
        <f>SUM(B26:B27)</f>
        <v>12345.121200000001</v>
      </c>
      <c r="C28" s="22">
        <f>SUM(C26:C27)</f>
        <v>10562.878799999999</v>
      </c>
      <c r="D28" s="20"/>
      <c r="E28" s="20"/>
      <c r="O28" s="35">
        <f t="shared" si="0"/>
        <v>3.156857060017396</v>
      </c>
      <c r="P28" s="35">
        <v>34.49</v>
      </c>
    </row>
    <row r="29" spans="1:16" x14ac:dyDescent="0.25">
      <c r="A29" s="20"/>
      <c r="B29" s="20"/>
      <c r="C29" s="20"/>
      <c r="D29" s="20"/>
      <c r="E29" s="20"/>
    </row>
    <row r="30" spans="1:16" x14ac:dyDescent="0.25">
      <c r="A30" s="20"/>
      <c r="B30" s="20"/>
      <c r="C30" s="20"/>
      <c r="D30" s="20"/>
      <c r="E30" s="20"/>
    </row>
    <row r="34" spans="1:13" x14ac:dyDescent="0.25">
      <c r="A34" s="20"/>
      <c r="B34" s="20"/>
      <c r="C34" s="20"/>
      <c r="D34" s="20"/>
      <c r="E34" s="20"/>
      <c r="M34" t="s">
        <v>138</v>
      </c>
    </row>
    <row r="35" spans="1:13" x14ac:dyDescent="0.25">
      <c r="A35" s="20"/>
      <c r="B35" s="20"/>
      <c r="C35" s="20"/>
      <c r="D35" s="20"/>
      <c r="E35" s="20"/>
    </row>
    <row r="36" spans="1:13" x14ac:dyDescent="0.25">
      <c r="A36" s="20" t="s">
        <v>88</v>
      </c>
      <c r="B36" s="21">
        <v>0.57340000000000002</v>
      </c>
      <c r="C36" s="21">
        <v>0.42659999999999998</v>
      </c>
      <c r="D36" s="20"/>
      <c r="E36" s="20"/>
    </row>
    <row r="37" spans="1:13" x14ac:dyDescent="0.25">
      <c r="A37" s="19" t="s">
        <v>82</v>
      </c>
      <c r="B37" s="19" t="s">
        <v>83</v>
      </c>
      <c r="C37" s="19" t="s">
        <v>84</v>
      </c>
      <c r="D37" s="18"/>
      <c r="E37" s="20"/>
    </row>
    <row r="38" spans="1:13" x14ac:dyDescent="0.25">
      <c r="A38" s="20" t="s">
        <v>89</v>
      </c>
      <c r="B38" s="22">
        <v>16760.728040034115</v>
      </c>
      <c r="C38" s="22">
        <v>11095.071959965891</v>
      </c>
      <c r="D38" s="22">
        <v>27855.8</v>
      </c>
      <c r="E38" s="20"/>
    </row>
    <row r="39" spans="1:13" x14ac:dyDescent="0.25">
      <c r="A39" s="20"/>
      <c r="B39" s="22"/>
      <c r="C39" s="22"/>
      <c r="D39" s="22"/>
      <c r="E39" s="20"/>
    </row>
    <row r="40" spans="1:13" x14ac:dyDescent="0.25">
      <c r="A40" s="20"/>
      <c r="B40" s="22"/>
      <c r="C40" s="22"/>
      <c r="D40" s="20"/>
      <c r="E40" s="20"/>
    </row>
    <row r="41" spans="1:13" x14ac:dyDescent="0.25">
      <c r="A41" s="20"/>
      <c r="B41" s="20"/>
      <c r="C41" s="20"/>
      <c r="D41" s="20"/>
      <c r="E41" s="20"/>
    </row>
    <row r="42" spans="1:13" x14ac:dyDescent="0.25">
      <c r="A42" s="20"/>
      <c r="B42" s="20"/>
      <c r="C42" s="20"/>
      <c r="D42" s="20"/>
      <c r="E42" s="20"/>
    </row>
    <row r="43" spans="1:13" x14ac:dyDescent="0.25">
      <c r="A43" s="20"/>
      <c r="B43" s="22"/>
      <c r="C43" s="22"/>
      <c r="D43" s="20"/>
      <c r="E43" s="20"/>
    </row>
    <row r="44" spans="1:13" x14ac:dyDescent="0.25">
      <c r="A44" s="20"/>
      <c r="B44" s="20"/>
      <c r="C44" s="20"/>
      <c r="D44" s="20"/>
      <c r="E44" s="20"/>
    </row>
    <row r="45" spans="1:13" x14ac:dyDescent="0.25">
      <c r="A45" s="20" t="s">
        <v>88</v>
      </c>
      <c r="B45" s="21">
        <v>0.53890000000000005</v>
      </c>
      <c r="C45" s="21">
        <v>0.46110000000000001</v>
      </c>
      <c r="D45" s="20"/>
      <c r="E45" s="20"/>
    </row>
    <row r="46" spans="1:13" x14ac:dyDescent="0.25">
      <c r="A46" s="19" t="s">
        <v>82</v>
      </c>
      <c r="B46" s="19" t="s">
        <v>83</v>
      </c>
      <c r="C46" s="19" t="s">
        <v>84</v>
      </c>
      <c r="D46" s="18"/>
      <c r="E46" s="20"/>
    </row>
    <row r="47" spans="1:13" x14ac:dyDescent="0.25">
      <c r="A47" s="20" t="s">
        <v>137</v>
      </c>
      <c r="B47" s="22">
        <v>21466.61373045732</v>
      </c>
      <c r="C47" s="22">
        <v>21605.386269542691</v>
      </c>
      <c r="D47" s="22">
        <v>43072</v>
      </c>
      <c r="E47" s="20"/>
    </row>
    <row r="48" spans="1:13" x14ac:dyDescent="0.25">
      <c r="A48" s="20"/>
      <c r="B48" s="22"/>
      <c r="C48" s="22"/>
      <c r="D48" s="22"/>
      <c r="E48" s="20"/>
    </row>
    <row r="49" spans="1:19" x14ac:dyDescent="0.25">
      <c r="A49" s="20"/>
      <c r="B49" s="22"/>
      <c r="C49" s="22"/>
      <c r="D49" s="20"/>
      <c r="E49" s="20"/>
    </row>
    <row r="50" spans="1:19" x14ac:dyDescent="0.25">
      <c r="A50" s="20"/>
      <c r="B50" s="20"/>
      <c r="C50" s="20"/>
      <c r="D50" s="20"/>
      <c r="E50" s="20"/>
    </row>
    <row r="51" spans="1:19" x14ac:dyDescent="0.25">
      <c r="A51" s="20"/>
      <c r="B51" s="20"/>
      <c r="C51" s="20"/>
      <c r="D51" s="20"/>
      <c r="E51" s="20"/>
    </row>
    <row r="52" spans="1:19" x14ac:dyDescent="0.25">
      <c r="A52" s="20" t="s">
        <v>88</v>
      </c>
      <c r="B52" s="21">
        <v>0.52692606558826116</v>
      </c>
      <c r="C52" s="21">
        <v>0.47307393441173884</v>
      </c>
      <c r="D52" s="20"/>
    </row>
    <row r="53" spans="1:19" x14ac:dyDescent="0.25">
      <c r="A53" s="19" t="s">
        <v>82</v>
      </c>
      <c r="B53" s="19" t="s">
        <v>83</v>
      </c>
      <c r="C53" s="19" t="s">
        <v>84</v>
      </c>
      <c r="D53" s="18"/>
    </row>
    <row r="54" spans="1:19" x14ac:dyDescent="0.25">
      <c r="A54" s="20" t="s">
        <v>147</v>
      </c>
      <c r="B54" s="22">
        <v>22936.694282115037</v>
      </c>
      <c r="C54" s="22">
        <v>22733.145717884967</v>
      </c>
      <c r="D54" s="22">
        <v>45669.84</v>
      </c>
    </row>
    <row r="57" spans="1:19" x14ac:dyDescent="0.25">
      <c r="A57" s="20" t="s">
        <v>88</v>
      </c>
      <c r="B57" s="21">
        <v>0.49756694435009674</v>
      </c>
      <c r="C57" s="21">
        <v>0.50243305564990337</v>
      </c>
      <c r="D57" s="20"/>
    </row>
    <row r="58" spans="1:19" x14ac:dyDescent="0.25">
      <c r="A58" s="19" t="s">
        <v>82</v>
      </c>
      <c r="B58" s="19" t="s">
        <v>84</v>
      </c>
      <c r="C58" s="19" t="s">
        <v>83</v>
      </c>
      <c r="D58" s="18"/>
      <c r="Q58">
        <v>161</v>
      </c>
    </row>
    <row r="59" spans="1:19" x14ac:dyDescent="0.25">
      <c r="A59" s="20" t="s">
        <v>273</v>
      </c>
      <c r="B59" s="22">
        <v>25551.030000000013</v>
      </c>
      <c r="C59" s="22">
        <v>18933.690000000002</v>
      </c>
      <c r="D59" s="22">
        <v>44484.72</v>
      </c>
      <c r="Q59">
        <v>138</v>
      </c>
    </row>
    <row r="60" spans="1:19" x14ac:dyDescent="0.25">
      <c r="Q60">
        <f>Q58-Q59</f>
        <v>23</v>
      </c>
    </row>
    <row r="61" spans="1:19" x14ac:dyDescent="0.25">
      <c r="S61">
        <f>147-88</f>
        <v>59</v>
      </c>
    </row>
    <row r="62" spans="1:19" x14ac:dyDescent="0.25">
      <c r="A62" s="20" t="s">
        <v>373</v>
      </c>
      <c r="B62" s="21">
        <v>0.57492697560590511</v>
      </c>
      <c r="C62" s="21">
        <v>0.42507302439409494</v>
      </c>
      <c r="D62" s="20"/>
    </row>
    <row r="63" spans="1:19" x14ac:dyDescent="0.25">
      <c r="A63" s="19" t="s">
        <v>82</v>
      </c>
      <c r="B63" s="19" t="s">
        <v>84</v>
      </c>
      <c r="C63" s="19" t="s">
        <v>83</v>
      </c>
      <c r="D63" s="18"/>
      <c r="Q63">
        <v>190</v>
      </c>
    </row>
    <row r="64" spans="1:19" x14ac:dyDescent="0.25">
      <c r="A64" s="20" t="s">
        <v>372</v>
      </c>
      <c r="B64" s="22">
        <v>33554.54</v>
      </c>
      <c r="C64" s="22">
        <v>24474.32</v>
      </c>
      <c r="D64" s="22">
        <v>58028.86</v>
      </c>
      <c r="Q64">
        <v>14</v>
      </c>
    </row>
    <row r="65" spans="1:17" ht="14.25" customHeight="1" x14ac:dyDescent="0.25">
      <c r="Q65">
        <f>Q63-Q64</f>
        <v>176</v>
      </c>
    </row>
    <row r="66" spans="1:17" ht="14.25" customHeight="1" x14ac:dyDescent="0.25"/>
    <row r="67" spans="1:17" ht="14.25" customHeight="1" x14ac:dyDescent="0.25">
      <c r="A67" s="20" t="s">
        <v>373</v>
      </c>
      <c r="B67" s="21">
        <v>0.64220309433920253</v>
      </c>
      <c r="C67" s="21">
        <v>0.35779690566079753</v>
      </c>
      <c r="D67" s="20"/>
    </row>
    <row r="68" spans="1:17" ht="14.25" customHeight="1" x14ac:dyDescent="0.25">
      <c r="A68" s="19" t="s">
        <v>82</v>
      </c>
      <c r="B68" s="19" t="s">
        <v>84</v>
      </c>
      <c r="C68" s="19" t="s">
        <v>83</v>
      </c>
      <c r="D68" s="18"/>
    </row>
    <row r="69" spans="1:17" ht="14.25" customHeight="1" x14ac:dyDescent="0.25">
      <c r="A69" s="20" t="s">
        <v>399</v>
      </c>
      <c r="B69" s="22">
        <v>30031.279999999999</v>
      </c>
      <c r="C69" s="22">
        <v>18235.68</v>
      </c>
      <c r="D69" s="22">
        <v>48266.960000000006</v>
      </c>
    </row>
    <row r="70" spans="1:17" ht="14.25" customHeight="1" x14ac:dyDescent="0.25"/>
    <row r="71" spans="1:17" ht="14.25" customHeight="1" x14ac:dyDescent="0.25"/>
    <row r="72" spans="1:17" ht="14.25" customHeight="1" x14ac:dyDescent="0.25">
      <c r="A72" s="20" t="s">
        <v>373</v>
      </c>
      <c r="B72" s="21">
        <v>0.59104910852782688</v>
      </c>
      <c r="C72" s="21">
        <v>0.40895089147217301</v>
      </c>
      <c r="D72" s="20"/>
    </row>
    <row r="73" spans="1:17" ht="14.25" customHeight="1" x14ac:dyDescent="0.25">
      <c r="A73" s="19" t="s">
        <v>82</v>
      </c>
      <c r="B73" s="19" t="s">
        <v>84</v>
      </c>
      <c r="C73" s="19" t="s">
        <v>83</v>
      </c>
      <c r="D73" s="18"/>
    </row>
    <row r="74" spans="1:17" ht="14.25" customHeight="1" x14ac:dyDescent="0.25">
      <c r="A74" s="20" t="s">
        <v>429</v>
      </c>
      <c r="B74" s="22">
        <v>38184.040000000008</v>
      </c>
      <c r="C74" s="22">
        <v>27629.679999999993</v>
      </c>
      <c r="D74" s="22">
        <v>65813.72</v>
      </c>
    </row>
    <row r="75" spans="1:17" ht="14.25" customHeight="1" x14ac:dyDescent="0.25"/>
    <row r="76" spans="1:17" ht="14.25" customHeight="1" x14ac:dyDescent="0.25"/>
    <row r="77" spans="1:17" ht="14.25" customHeight="1" x14ac:dyDescent="0.25">
      <c r="A77" s="20" t="s">
        <v>373</v>
      </c>
      <c r="B77" s="21">
        <v>0.59872664661774311</v>
      </c>
      <c r="C77" s="21">
        <v>0.40127335338225695</v>
      </c>
      <c r="D77" s="20"/>
    </row>
    <row r="78" spans="1:17" ht="14.25" customHeight="1" x14ac:dyDescent="0.25">
      <c r="A78" s="19" t="s">
        <v>82</v>
      </c>
      <c r="B78" s="19" t="s">
        <v>84</v>
      </c>
      <c r="C78" s="19" t="s">
        <v>83</v>
      </c>
      <c r="D78" s="18"/>
    </row>
    <row r="79" spans="1:17" ht="14.25" customHeight="1" x14ac:dyDescent="0.25">
      <c r="A79" s="20" t="s">
        <v>460</v>
      </c>
      <c r="B79" s="22">
        <v>42449.100000000006</v>
      </c>
      <c r="C79" s="22">
        <v>28013.640000000014</v>
      </c>
      <c r="D79" s="22">
        <v>70462.739999999991</v>
      </c>
    </row>
    <row r="80" spans="1:17" ht="14.25" customHeight="1" x14ac:dyDescent="0.25"/>
    <row r="81" spans="1:12" ht="14.25" customHeight="1" x14ac:dyDescent="0.25"/>
    <row r="82" spans="1:12" ht="14.25" customHeight="1" x14ac:dyDescent="0.25">
      <c r="A82" s="20" t="s">
        <v>373</v>
      </c>
      <c r="B82" s="21">
        <v>0.54801594263415654</v>
      </c>
      <c r="C82" s="21">
        <v>0.45198405736584341</v>
      </c>
      <c r="D82" s="20"/>
    </row>
    <row r="83" spans="1:12" ht="14.25" customHeight="1" x14ac:dyDescent="0.25">
      <c r="A83" s="19" t="s">
        <v>82</v>
      </c>
      <c r="B83" s="19" t="s">
        <v>84</v>
      </c>
      <c r="C83" s="19" t="s">
        <v>83</v>
      </c>
      <c r="D83" s="18"/>
    </row>
    <row r="84" spans="1:12" ht="14.25" customHeight="1" x14ac:dyDescent="0.25">
      <c r="A84" s="20" t="s">
        <v>511</v>
      </c>
      <c r="B84" s="22">
        <v>38734.129999999976</v>
      </c>
      <c r="C84" s="22">
        <v>34133.910000000003</v>
      </c>
      <c r="D84" s="22">
        <v>72868.039999999994</v>
      </c>
    </row>
    <row r="85" spans="1:12" ht="14.25" customHeight="1" x14ac:dyDescent="0.25"/>
    <row r="86" spans="1:12" ht="14.25" customHeight="1" x14ac:dyDescent="0.25"/>
    <row r="87" spans="1:12" ht="14.25" customHeight="1" x14ac:dyDescent="0.25">
      <c r="A87" s="20" t="s">
        <v>373</v>
      </c>
      <c r="B87" s="21">
        <v>0.67022234302465611</v>
      </c>
      <c r="C87" s="21">
        <v>0.32977765697534389</v>
      </c>
      <c r="D87" s="20"/>
    </row>
    <row r="88" spans="1:12" ht="14.25" customHeight="1" x14ac:dyDescent="0.25">
      <c r="A88" s="19" t="s">
        <v>82</v>
      </c>
      <c r="B88" s="19" t="s">
        <v>84</v>
      </c>
      <c r="C88" s="19" t="s">
        <v>83</v>
      </c>
      <c r="D88" s="18"/>
    </row>
    <row r="89" spans="1:12" ht="14.25" customHeight="1" x14ac:dyDescent="0.25">
      <c r="A89" s="20" t="s">
        <v>514</v>
      </c>
      <c r="B89" s="22">
        <v>47905.380000000005</v>
      </c>
      <c r="C89" s="22">
        <v>25123.380000000005</v>
      </c>
      <c r="D89" s="22">
        <v>73028.759999999995</v>
      </c>
    </row>
    <row r="90" spans="1:12" x14ac:dyDescent="0.25">
      <c r="L90" s="16"/>
    </row>
    <row r="91" spans="1:12" x14ac:dyDescent="0.25">
      <c r="B91">
        <v>0.50243305564990337</v>
      </c>
      <c r="C91">
        <v>0.49756694435009674</v>
      </c>
    </row>
    <row r="92" spans="1:12" x14ac:dyDescent="0.25">
      <c r="B92" t="s">
        <v>83</v>
      </c>
      <c r="C92" t="s">
        <v>84</v>
      </c>
    </row>
    <row r="93" spans="1:12" x14ac:dyDescent="0.25">
      <c r="B93">
        <v>18933.690000000002</v>
      </c>
      <c r="C93">
        <v>25551.030000000013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EB23-F746-4CE3-BBB3-BB9089BE152E}">
  <dimension ref="A2:Y17"/>
  <sheetViews>
    <sheetView workbookViewId="0">
      <selection activeCell="E4" sqref="E4"/>
    </sheetView>
  </sheetViews>
  <sheetFormatPr baseColWidth="10" defaultRowHeight="15" x14ac:dyDescent="0.25"/>
  <cols>
    <col min="2" max="2" width="10.7109375" customWidth="1"/>
    <col min="3" max="4" width="12" bestFit="1" customWidth="1"/>
    <col min="5" max="5" width="12" customWidth="1"/>
    <col min="6" max="6" width="19.7109375" bestFit="1" customWidth="1"/>
    <col min="7" max="7" width="12.85546875" bestFit="1" customWidth="1"/>
    <col min="10" max="10" width="20.85546875" bestFit="1" customWidth="1"/>
    <col min="11" max="11" width="18.7109375" bestFit="1" customWidth="1"/>
    <col min="12" max="12" width="19.42578125" bestFit="1" customWidth="1"/>
    <col min="13" max="13" width="19" bestFit="1" customWidth="1"/>
    <col min="14" max="16" width="19" customWidth="1"/>
    <col min="17" max="17" width="12" bestFit="1" customWidth="1"/>
    <col min="18" max="18" width="12.5703125" bestFit="1" customWidth="1"/>
    <col min="20" max="20" width="14" bestFit="1" customWidth="1"/>
    <col min="21" max="21" width="12" bestFit="1" customWidth="1"/>
    <col min="22" max="22" width="11" bestFit="1" customWidth="1"/>
  </cols>
  <sheetData>
    <row r="2" spans="1:25" x14ac:dyDescent="0.25">
      <c r="C2" s="3" t="s">
        <v>32</v>
      </c>
      <c r="D2" s="3" t="s">
        <v>45</v>
      </c>
      <c r="E2" s="4" t="s">
        <v>46</v>
      </c>
      <c r="G2" t="s">
        <v>16</v>
      </c>
      <c r="H2" t="s">
        <v>30</v>
      </c>
      <c r="J2" t="s">
        <v>40</v>
      </c>
      <c r="K2" t="s">
        <v>41</v>
      </c>
      <c r="L2" t="s">
        <v>59</v>
      </c>
      <c r="M2" t="s">
        <v>60</v>
      </c>
      <c r="N2" s="14" t="s">
        <v>62</v>
      </c>
      <c r="O2" s="14"/>
      <c r="P2" s="14"/>
      <c r="R2" t="s">
        <v>44</v>
      </c>
    </row>
    <row r="3" spans="1:25" x14ac:dyDescent="0.25">
      <c r="A3" t="s">
        <v>11</v>
      </c>
      <c r="B3" s="6">
        <f>SUMIF(Imputaciones!$O$97:$O$122,Perfiles03!$A3,Imputaciones!$D$97:$D$122)</f>
        <v>180.75</v>
      </c>
      <c r="C3" s="1">
        <v>34.49</v>
      </c>
      <c r="D3" s="1">
        <v>28</v>
      </c>
      <c r="E3" s="1"/>
      <c r="F3" s="16">
        <f>(C3-D3)/C3</f>
        <v>0.18817048419831839</v>
      </c>
      <c r="G3">
        <f>B3*(C3/D3)</f>
        <v>222.64526785714284</v>
      </c>
      <c r="J3" s="7">
        <f>G3</f>
        <v>222.64526785714284</v>
      </c>
      <c r="K3" s="7">
        <f>IF(J3&gt;Y3,Y3,J3)</f>
        <v>168</v>
      </c>
      <c r="L3" s="7">
        <f>K3</f>
        <v>168</v>
      </c>
      <c r="M3" s="7">
        <f>L3</f>
        <v>168</v>
      </c>
      <c r="N3" s="7">
        <v>168</v>
      </c>
      <c r="O3" s="7">
        <f>N3</f>
        <v>168</v>
      </c>
      <c r="P3" s="7">
        <f>(M3-N3)*(D3/$D$6)</f>
        <v>0</v>
      </c>
      <c r="U3" s="7">
        <f>G3-Y3</f>
        <v>54.645267857142841</v>
      </c>
      <c r="V3" s="2">
        <f>U3*D3</f>
        <v>1530.0674999999997</v>
      </c>
      <c r="X3" s="8" t="s">
        <v>28</v>
      </c>
      <c r="Y3">
        <v>168</v>
      </c>
    </row>
    <row r="4" spans="1:25" x14ac:dyDescent="0.25">
      <c r="A4" t="s">
        <v>12</v>
      </c>
      <c r="B4" s="6">
        <f>SUMIF(Imputaciones!$O$97:$O$122,Perfiles03!$A4,Imputaciones!$D$97:$D$122)</f>
        <v>384</v>
      </c>
      <c r="C4" s="1">
        <v>30.18</v>
      </c>
      <c r="D4" s="1">
        <v>22</v>
      </c>
      <c r="E4" s="1">
        <v>18.510000000000002</v>
      </c>
      <c r="F4" s="16">
        <f>(C4-D4)/C4</f>
        <v>0.27104042412193508</v>
      </c>
      <c r="G4">
        <f>B4*(C4/D4)</f>
        <v>526.77818181818179</v>
      </c>
      <c r="H4">
        <f>PS!X50</f>
        <v>-15.5</v>
      </c>
      <c r="J4" s="7">
        <f>G4</f>
        <v>526.77818181818179</v>
      </c>
      <c r="K4" s="7">
        <f>J4</f>
        <v>526.77818181818179</v>
      </c>
      <c r="L4" s="7">
        <f>IF(K4&gt;Y4,K4-U9,K4)</f>
        <v>504</v>
      </c>
      <c r="M4" s="7">
        <f>L4</f>
        <v>504</v>
      </c>
      <c r="N4" s="7">
        <v>492</v>
      </c>
      <c r="O4" s="7">
        <f>N4</f>
        <v>492</v>
      </c>
      <c r="P4" s="7">
        <f>(M4-N4)*(D4/$D$6)</f>
        <v>16.923076923076923</v>
      </c>
      <c r="R4" s="7">
        <f>H4-L4</f>
        <v>-519.5</v>
      </c>
      <c r="T4" t="s">
        <v>17</v>
      </c>
      <c r="U4" s="7">
        <f>$V$3/D4</f>
        <v>69.548522727272712</v>
      </c>
      <c r="X4" s="8" t="s">
        <v>35</v>
      </c>
      <c r="Y4">
        <f>3*168</f>
        <v>504</v>
      </c>
    </row>
    <row r="5" spans="1:25" x14ac:dyDescent="0.25">
      <c r="A5" t="s">
        <v>13</v>
      </c>
      <c r="B5" s="6">
        <f>SUMIF(Imputaciones!$O$97:$O$122,Perfiles03!$A5,Imputaciones!$D$97:$D$122)</f>
        <v>10</v>
      </c>
      <c r="C5" s="1">
        <v>24.78</v>
      </c>
      <c r="D5" s="1">
        <v>22</v>
      </c>
      <c r="E5" s="1">
        <v>18.100000000000001</v>
      </c>
      <c r="F5" s="16">
        <f>(C5-D5)/C5</f>
        <v>0.11218724778046817</v>
      </c>
      <c r="G5">
        <f>B5*(C5/D5)</f>
        <v>11.263636363636365</v>
      </c>
      <c r="H5">
        <f>PS!Y50</f>
        <v>-293.75</v>
      </c>
      <c r="J5" s="7">
        <f>(C15/D5)+G5</f>
        <v>403.18909090909091</v>
      </c>
      <c r="K5" s="7">
        <f>IF(J3&gt;Y3,J5+U5,J5)</f>
        <v>472.73761363636362</v>
      </c>
      <c r="L5" s="7">
        <f>IF(K4&gt;Y4,K5+U10,K5)</f>
        <v>495.51579545454541</v>
      </c>
      <c r="M5" s="7">
        <f>IF(L5&gt;Y5,Y5,L5)</f>
        <v>495.51579545454541</v>
      </c>
      <c r="N5" s="7">
        <v>501.5</v>
      </c>
      <c r="O5" s="7">
        <f>N5</f>
        <v>501.5</v>
      </c>
      <c r="P5" s="7">
        <f>(M5-N5)*(D5/$D$6)</f>
        <v>-8.4392628205128819</v>
      </c>
      <c r="R5" s="7">
        <f>H5-L5</f>
        <v>-789.26579545454547</v>
      </c>
      <c r="T5" t="s">
        <v>18</v>
      </c>
      <c r="U5" s="7">
        <f>$V$3/D5</f>
        <v>69.548522727272712</v>
      </c>
      <c r="X5" s="8" t="s">
        <v>36</v>
      </c>
      <c r="Y5">
        <f>3*168</f>
        <v>504</v>
      </c>
    </row>
    <row r="6" spans="1:25" x14ac:dyDescent="0.25">
      <c r="A6" t="s">
        <v>14</v>
      </c>
      <c r="B6" s="6">
        <f>SUMIF(Imputaciones!$O$97:$O$122,Perfiles03!$A6,Imputaciones!$D$97:$D$122)</f>
        <v>516</v>
      </c>
      <c r="C6" s="1">
        <v>16.71</v>
      </c>
      <c r="D6" s="1">
        <v>15.6</v>
      </c>
      <c r="E6" s="1">
        <v>12.76</v>
      </c>
      <c r="F6" s="16">
        <f>(C6-D6)/C6</f>
        <v>6.6427289048474031E-2</v>
      </c>
      <c r="G6">
        <f>B6*(C6/D6)</f>
        <v>552.71538461538455</v>
      </c>
      <c r="H6">
        <f>PS!AC50</f>
        <v>456</v>
      </c>
      <c r="J6" s="7">
        <f>0</f>
        <v>0</v>
      </c>
      <c r="K6" s="7">
        <f>J6</f>
        <v>0</v>
      </c>
      <c r="L6" s="7">
        <v>0</v>
      </c>
      <c r="M6" s="7">
        <f>L6+U15</f>
        <v>-11.964903846153907</v>
      </c>
      <c r="N6" s="7">
        <f>M6+P6</f>
        <v>-3.481089743589866</v>
      </c>
      <c r="O6" s="7">
        <v>83</v>
      </c>
      <c r="P6" s="7">
        <f>SUM(P3:P5)</f>
        <v>8.4838141025640414</v>
      </c>
      <c r="R6" s="7">
        <f>H6-L6</f>
        <v>456</v>
      </c>
      <c r="T6" t="s">
        <v>19</v>
      </c>
      <c r="U6" s="7">
        <f>$V$3/D6</f>
        <v>98.081249999999983</v>
      </c>
      <c r="X6" s="8" t="s">
        <v>37</v>
      </c>
      <c r="Y6">
        <f>7*168</f>
        <v>1176</v>
      </c>
    </row>
    <row r="7" spans="1:25" x14ac:dyDescent="0.25">
      <c r="B7" s="6">
        <f>SUM(B3:B6)</f>
        <v>1090.75</v>
      </c>
      <c r="G7">
        <f>SUM(G3:G6)</f>
        <v>1313.4024706543455</v>
      </c>
      <c r="H7">
        <f>SUM(H3:H6)</f>
        <v>146.75</v>
      </c>
      <c r="J7" s="7">
        <f t="shared" ref="J7:O7" si="0">SUM(J3:J6)</f>
        <v>1152.6125405844155</v>
      </c>
      <c r="K7" s="7">
        <f t="shared" si="0"/>
        <v>1167.5157954545455</v>
      </c>
      <c r="L7" s="7">
        <f t="shared" si="0"/>
        <v>1167.5157954545455</v>
      </c>
      <c r="M7" s="7">
        <f t="shared" si="0"/>
        <v>1155.5508916083916</v>
      </c>
      <c r="N7" s="7">
        <f t="shared" si="0"/>
        <v>1158.0189102564102</v>
      </c>
      <c r="O7" s="7">
        <f t="shared" si="0"/>
        <v>1244.5</v>
      </c>
      <c r="P7" s="7"/>
      <c r="T7" t="s">
        <v>29</v>
      </c>
      <c r="U7" s="7">
        <f>MAX(U4:U6)</f>
        <v>98.081249999999983</v>
      </c>
    </row>
    <row r="9" spans="1:25" x14ac:dyDescent="0.25">
      <c r="F9" t="s">
        <v>27</v>
      </c>
      <c r="G9">
        <f>G4+G5+G6++U7</f>
        <v>1188.8384527972028</v>
      </c>
      <c r="U9">
        <f>K4-Y4</f>
        <v>22.778181818181793</v>
      </c>
      <c r="V9" s="2">
        <f>U9*D4</f>
        <v>501.11999999999944</v>
      </c>
    </row>
    <row r="10" spans="1:25" x14ac:dyDescent="0.25">
      <c r="T10" t="s">
        <v>39</v>
      </c>
      <c r="U10">
        <f>V9/D5</f>
        <v>22.778181818181793</v>
      </c>
    </row>
    <row r="11" spans="1:25" x14ac:dyDescent="0.25">
      <c r="C11" s="10" t="s">
        <v>33</v>
      </c>
      <c r="D11" s="3" t="s">
        <v>34</v>
      </c>
      <c r="E11" s="4"/>
      <c r="J11" s="3" t="s">
        <v>42</v>
      </c>
      <c r="K11" s="3" t="s">
        <v>42</v>
      </c>
      <c r="L11" s="3" t="s">
        <v>42</v>
      </c>
      <c r="M11" s="13" t="s">
        <v>42</v>
      </c>
      <c r="N11" s="13" t="s">
        <v>42</v>
      </c>
      <c r="O11" s="13" t="s">
        <v>42</v>
      </c>
      <c r="T11" t="s">
        <v>38</v>
      </c>
      <c r="U11">
        <f>V9/D6</f>
        <v>32.123076923076887</v>
      </c>
    </row>
    <row r="12" spans="1:25" x14ac:dyDescent="0.25">
      <c r="C12" s="2">
        <f>B3*C3</f>
        <v>6234.0675000000001</v>
      </c>
      <c r="D12" s="2">
        <f>G3*D3</f>
        <v>6234.0674999999992</v>
      </c>
      <c r="E12" s="2"/>
      <c r="J12" s="1">
        <f t="shared" ref="J12:O12" si="1">J3*$D3</f>
        <v>6234.0674999999992</v>
      </c>
      <c r="K12" s="1">
        <f t="shared" si="1"/>
        <v>4704</v>
      </c>
      <c r="L12" s="1">
        <f t="shared" si="1"/>
        <v>4704</v>
      </c>
      <c r="M12" s="1">
        <f t="shared" si="1"/>
        <v>4704</v>
      </c>
      <c r="N12" s="1">
        <f t="shared" si="1"/>
        <v>4704</v>
      </c>
      <c r="O12" s="1">
        <f t="shared" si="1"/>
        <v>4704</v>
      </c>
      <c r="P12" s="1"/>
      <c r="R12" s="2"/>
    </row>
    <row r="13" spans="1:25" x14ac:dyDescent="0.25">
      <c r="C13" s="2">
        <f>B4*C4</f>
        <v>11589.119999999999</v>
      </c>
      <c r="D13" s="2">
        <f>G4*D4</f>
        <v>11589.119999999999</v>
      </c>
      <c r="E13" s="2"/>
      <c r="J13" s="1">
        <f t="shared" ref="J13:K15" si="2">J4*$D4</f>
        <v>11589.119999999999</v>
      </c>
      <c r="K13" s="1">
        <f t="shared" si="2"/>
        <v>11589.119999999999</v>
      </c>
      <c r="L13" s="1">
        <f t="shared" ref="L13:O15" si="3">L4*$D4</f>
        <v>11088</v>
      </c>
      <c r="M13" s="1">
        <f t="shared" si="3"/>
        <v>11088</v>
      </c>
      <c r="N13" s="1">
        <f t="shared" si="3"/>
        <v>10824</v>
      </c>
      <c r="O13" s="1">
        <f t="shared" si="3"/>
        <v>10824</v>
      </c>
      <c r="P13" s="1"/>
      <c r="R13" s="2"/>
    </row>
    <row r="14" spans="1:25" x14ac:dyDescent="0.25">
      <c r="C14" s="2">
        <f>B5*C5</f>
        <v>247.8</v>
      </c>
      <c r="D14" s="2">
        <f>G5*D5</f>
        <v>247.80000000000004</v>
      </c>
      <c r="E14" s="2"/>
      <c r="J14" s="1">
        <f t="shared" si="2"/>
        <v>8870.16</v>
      </c>
      <c r="K14" s="1">
        <f t="shared" si="2"/>
        <v>10400.227499999999</v>
      </c>
      <c r="L14" s="1">
        <f t="shared" si="3"/>
        <v>10901.3475</v>
      </c>
      <c r="M14" s="1">
        <f t="shared" si="3"/>
        <v>10901.3475</v>
      </c>
      <c r="N14" s="1">
        <f t="shared" si="3"/>
        <v>11033</v>
      </c>
      <c r="O14" s="1">
        <f t="shared" si="3"/>
        <v>11033</v>
      </c>
      <c r="P14" s="1"/>
      <c r="R14" s="2"/>
      <c r="U14" s="7">
        <f>L5-Y5</f>
        <v>-8.4842045454545882</v>
      </c>
      <c r="V14" s="2">
        <f>U14*D5</f>
        <v>-186.65250000000094</v>
      </c>
    </row>
    <row r="15" spans="1:25" x14ac:dyDescent="0.25">
      <c r="C15" s="2">
        <f>B6*C6</f>
        <v>8622.36</v>
      </c>
      <c r="D15" s="2">
        <f>G6*D6</f>
        <v>8622.3599999999988</v>
      </c>
      <c r="E15" s="2"/>
      <c r="J15" s="1">
        <f t="shared" si="2"/>
        <v>0</v>
      </c>
      <c r="K15" s="1">
        <f t="shared" si="2"/>
        <v>0</v>
      </c>
      <c r="L15" s="1">
        <f t="shared" si="3"/>
        <v>0</v>
      </c>
      <c r="M15" s="1">
        <f t="shared" si="3"/>
        <v>-186.65250000000094</v>
      </c>
      <c r="N15" s="1">
        <f t="shared" si="3"/>
        <v>-54.305000000001911</v>
      </c>
      <c r="O15" s="1">
        <f t="shared" si="3"/>
        <v>1294.8</v>
      </c>
      <c r="P15" s="1"/>
      <c r="R15" s="1"/>
      <c r="T15" t="s">
        <v>61</v>
      </c>
      <c r="U15">
        <f>V14/D6</f>
        <v>-11.964903846153907</v>
      </c>
    </row>
    <row r="16" spans="1:25" x14ac:dyDescent="0.25">
      <c r="A16" s="11"/>
      <c r="B16" s="12" t="s">
        <v>43</v>
      </c>
      <c r="C16" s="9">
        <f>SUM(C12:C15)</f>
        <v>26693.3475</v>
      </c>
      <c r="D16" s="2">
        <f>SUM(D12:D15)</f>
        <v>26693.347499999996</v>
      </c>
      <c r="E16" s="2"/>
      <c r="J16" s="1">
        <f t="shared" ref="J16:O16" si="4">SUM(J12:J15)</f>
        <v>26693.3475</v>
      </c>
      <c r="K16" s="1">
        <f t="shared" si="4"/>
        <v>26693.347499999996</v>
      </c>
      <c r="L16" s="1">
        <f t="shared" si="4"/>
        <v>26693.3475</v>
      </c>
      <c r="M16" s="1">
        <f t="shared" si="4"/>
        <v>26506.695</v>
      </c>
      <c r="N16" s="1">
        <f t="shared" si="4"/>
        <v>26506.695</v>
      </c>
      <c r="O16" s="15">
        <f t="shared" si="4"/>
        <v>27855.8</v>
      </c>
      <c r="P16" s="1"/>
    </row>
    <row r="17" spans="4:16" x14ac:dyDescent="0.25">
      <c r="D17" s="2">
        <f>D16-$C$16</f>
        <v>0</v>
      </c>
      <c r="E17" s="2"/>
      <c r="J17" s="2">
        <f t="shared" ref="J17:O17" si="5">J16-$C$16</f>
        <v>0</v>
      </c>
      <c r="K17" s="2">
        <f t="shared" si="5"/>
        <v>0</v>
      </c>
      <c r="L17" s="2">
        <f t="shared" si="5"/>
        <v>0</v>
      </c>
      <c r="M17" s="2">
        <f t="shared" si="5"/>
        <v>-186.65250000000015</v>
      </c>
      <c r="N17" s="2">
        <f t="shared" si="5"/>
        <v>-186.65250000000015</v>
      </c>
      <c r="O17" s="2">
        <f t="shared" si="5"/>
        <v>1162.4524999999994</v>
      </c>
      <c r="P17" s="2"/>
    </row>
  </sheetData>
  <conditionalFormatting sqref="D17:E17 J17:N17 P17">
    <cfRule type="cellIs" dxfId="93" priority="6" operator="equal">
      <formula>0</formula>
    </cfRule>
  </conditionalFormatting>
  <conditionalFormatting sqref="D17:E17 J17:N17 P17">
    <cfRule type="cellIs" dxfId="92" priority="5" operator="greaterThan">
      <formula>0</formula>
    </cfRule>
  </conditionalFormatting>
  <conditionalFormatting sqref="D17:E17 J17:N17 P17">
    <cfRule type="cellIs" dxfId="91" priority="4" operator="lessThan">
      <formula>0</formula>
    </cfRule>
  </conditionalFormatting>
  <conditionalFormatting sqref="O17">
    <cfRule type="cellIs" dxfId="90" priority="3" operator="equal">
      <formula>0</formula>
    </cfRule>
  </conditionalFormatting>
  <conditionalFormatting sqref="O17">
    <cfRule type="cellIs" dxfId="89" priority="2" operator="greaterThan">
      <formula>0</formula>
    </cfRule>
  </conditionalFormatting>
  <conditionalFormatting sqref="O17">
    <cfRule type="cellIs" dxfId="88" priority="1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E37D-0309-4782-98FE-E7F0035CDC05}">
  <dimension ref="A1:R34"/>
  <sheetViews>
    <sheetView workbookViewId="0">
      <selection activeCell="N19" sqref="N19"/>
    </sheetView>
  </sheetViews>
  <sheetFormatPr baseColWidth="10" defaultRowHeight="15" x14ac:dyDescent="0.25"/>
  <cols>
    <col min="1" max="1" width="6.5703125" bestFit="1" customWidth="1"/>
    <col min="2" max="2" width="17.140625" bestFit="1" customWidth="1"/>
    <col min="3" max="4" width="13" bestFit="1" customWidth="1"/>
    <col min="5" max="5" width="17.28515625" bestFit="1" customWidth="1"/>
    <col min="6" max="6" width="6.42578125" style="20" customWidth="1"/>
    <col min="10" max="10" width="12" bestFit="1" customWidth="1"/>
    <col min="14" max="15" width="13" bestFit="1" customWidth="1"/>
    <col min="18" max="18" width="13" bestFit="1" customWidth="1"/>
  </cols>
  <sheetData>
    <row r="1" spans="1:18" x14ac:dyDescent="0.25">
      <c r="A1" s="20"/>
      <c r="B1" s="20"/>
      <c r="C1" s="195" t="s">
        <v>463</v>
      </c>
      <c r="D1" s="195"/>
      <c r="E1" s="40" t="s">
        <v>136</v>
      </c>
      <c r="G1" s="195" t="s">
        <v>150</v>
      </c>
      <c r="H1" s="195"/>
    </row>
    <row r="2" spans="1:18" x14ac:dyDescent="0.25">
      <c r="A2" s="196" t="s">
        <v>82</v>
      </c>
      <c r="B2" s="196"/>
      <c r="C2" s="19" t="s">
        <v>84</v>
      </c>
      <c r="D2" s="19" t="s">
        <v>73</v>
      </c>
      <c r="E2" s="19" t="s">
        <v>113</v>
      </c>
      <c r="G2" s="19" t="str">
        <f>C2</f>
        <v>Fujitsu</v>
      </c>
      <c r="H2" s="19" t="str">
        <f>D2</f>
        <v>EMERGYA</v>
      </c>
      <c r="M2" s="190" t="s">
        <v>152</v>
      </c>
      <c r="N2" s="190"/>
      <c r="O2" t="s">
        <v>151</v>
      </c>
    </row>
    <row r="3" spans="1:18" x14ac:dyDescent="0.25">
      <c r="A3" s="20" t="s">
        <v>63</v>
      </c>
      <c r="B3" s="42" t="str">
        <f>L3&amp;" - "&amp;M3</f>
        <v>Enero - 2019</v>
      </c>
      <c r="C3" s="43">
        <f>ROUND(5653.5471,2)</f>
        <v>5653.55</v>
      </c>
      <c r="D3" s="43">
        <f>ROUND(6607.4529,2)</f>
        <v>6607.45</v>
      </c>
      <c r="E3" s="43">
        <v>12261</v>
      </c>
      <c r="G3" s="21">
        <f t="shared" ref="G3:H10" si="0">C3/$E3</f>
        <v>0.46110023652230653</v>
      </c>
      <c r="H3" s="21">
        <f t="shared" si="0"/>
        <v>0.53889976347769353</v>
      </c>
      <c r="J3" t="s">
        <v>149</v>
      </c>
      <c r="L3" t="s">
        <v>117</v>
      </c>
      <c r="M3">
        <v>2019</v>
      </c>
      <c r="N3" s="1">
        <v>6374.21</v>
      </c>
      <c r="O3" s="2">
        <f>N3-D3</f>
        <v>-233.23999999999978</v>
      </c>
    </row>
    <row r="4" spans="1:18" x14ac:dyDescent="0.25">
      <c r="A4" s="20" t="s">
        <v>64</v>
      </c>
      <c r="B4" s="42" t="str">
        <f t="shared" ref="B4:B14" si="1">L4&amp;" - "&amp;M4</f>
        <v>Febrero - 2019</v>
      </c>
      <c r="C4" s="43">
        <f>ROUND(4909.3317,2)</f>
        <v>4909.33</v>
      </c>
      <c r="D4" s="43">
        <f>ROUND(5737.6683,2)</f>
        <v>5737.67</v>
      </c>
      <c r="E4" s="43">
        <v>10647</v>
      </c>
      <c r="G4" s="21">
        <f t="shared" si="0"/>
        <v>0.46109984033060958</v>
      </c>
      <c r="H4" s="21">
        <f t="shared" si="0"/>
        <v>0.53890015966939042</v>
      </c>
      <c r="J4" s="1">
        <v>10647</v>
      </c>
      <c r="K4" s="2">
        <f>J4-E4</f>
        <v>0</v>
      </c>
      <c r="L4" t="s">
        <v>118</v>
      </c>
      <c r="M4">
        <v>2019</v>
      </c>
      <c r="N4" s="1">
        <v>5541.06</v>
      </c>
      <c r="O4" s="2">
        <f>N4-D4</f>
        <v>-196.60999999999967</v>
      </c>
    </row>
    <row r="5" spans="1:18" x14ac:dyDescent="0.25">
      <c r="A5" s="20" t="s">
        <v>65</v>
      </c>
      <c r="B5" s="42" t="str">
        <f t="shared" si="1"/>
        <v>Marzo - 2019</v>
      </c>
      <c r="C5" s="43">
        <v>11095.07</v>
      </c>
      <c r="D5" s="43">
        <v>16760.73</v>
      </c>
      <c r="E5" s="43">
        <v>27855.8</v>
      </c>
      <c r="G5" s="21">
        <f t="shared" si="0"/>
        <v>0.39830376438659093</v>
      </c>
      <c r="H5" s="21">
        <f t="shared" si="0"/>
        <v>0.60169623561340901</v>
      </c>
      <c r="J5" s="1">
        <v>27855.8</v>
      </c>
      <c r="K5" s="2">
        <f>J5-E5</f>
        <v>0</v>
      </c>
      <c r="L5" t="s">
        <v>119</v>
      </c>
      <c r="M5">
        <v>2019</v>
      </c>
      <c r="N5" s="1">
        <v>16760.73</v>
      </c>
      <c r="O5" s="2">
        <f>N5-D5</f>
        <v>0</v>
      </c>
      <c r="Q5" s="190" t="s">
        <v>115</v>
      </c>
      <c r="R5" s="190"/>
    </row>
    <row r="6" spans="1:18" x14ac:dyDescent="0.25">
      <c r="A6" s="20" t="s">
        <v>114</v>
      </c>
      <c r="B6" s="42" t="str">
        <f t="shared" si="1"/>
        <v>Abril - 2019</v>
      </c>
      <c r="C6" s="43">
        <v>21605.39</v>
      </c>
      <c r="D6" s="43">
        <v>21466.61</v>
      </c>
      <c r="E6" s="43">
        <v>43072</v>
      </c>
      <c r="G6" s="21">
        <f t="shared" si="0"/>
        <v>0.50161102340267461</v>
      </c>
      <c r="H6" s="21">
        <f t="shared" si="0"/>
        <v>0.49838897659732539</v>
      </c>
      <c r="J6" s="1">
        <v>43072</v>
      </c>
      <c r="K6" s="2">
        <f>J6-E6</f>
        <v>0</v>
      </c>
      <c r="L6" t="s">
        <v>96</v>
      </c>
      <c r="M6">
        <v>2019</v>
      </c>
      <c r="N6" s="1">
        <v>21466.61</v>
      </c>
      <c r="O6" s="2">
        <f t="shared" ref="O6:O14" si="2">N6-D6</f>
        <v>0</v>
      </c>
      <c r="Q6" t="str">
        <f>C2</f>
        <v>Fujitsu</v>
      </c>
      <c r="R6" t="str">
        <f>D2</f>
        <v>EMERGYA</v>
      </c>
    </row>
    <row r="7" spans="1:18" x14ac:dyDescent="0.25">
      <c r="A7" s="20" t="s">
        <v>116</v>
      </c>
      <c r="B7" s="42" t="str">
        <f t="shared" si="1"/>
        <v>Mayo - 2019</v>
      </c>
      <c r="C7" s="22">
        <v>22733.15</v>
      </c>
      <c r="D7" s="22">
        <v>22936.69</v>
      </c>
      <c r="E7" s="43">
        <v>45669.84</v>
      </c>
      <c r="G7" s="21">
        <f>C7/$E7</f>
        <v>0.49777161470239445</v>
      </c>
      <c r="H7" s="21">
        <f t="shared" si="0"/>
        <v>0.50222838529760561</v>
      </c>
      <c r="J7" s="1">
        <v>45669.84</v>
      </c>
      <c r="K7" s="2">
        <f>J7-E7</f>
        <v>0</v>
      </c>
      <c r="L7" t="s">
        <v>120</v>
      </c>
      <c r="M7">
        <v>2019</v>
      </c>
      <c r="N7" s="1">
        <f>22936.69+((O3+O4)*-1)</f>
        <v>23366.539999999997</v>
      </c>
      <c r="O7" s="2">
        <f t="shared" si="2"/>
        <v>429.84999999999854</v>
      </c>
      <c r="Q7" s="33">
        <v>0.56319446976772891</v>
      </c>
      <c r="R7" s="34">
        <v>0.43680553023227103</v>
      </c>
    </row>
    <row r="8" spans="1:18" x14ac:dyDescent="0.25">
      <c r="A8" s="20" t="s">
        <v>128</v>
      </c>
      <c r="B8" s="42" t="str">
        <f t="shared" si="1"/>
        <v>Junio - 2019</v>
      </c>
      <c r="C8" s="22">
        <v>25551.030000000013</v>
      </c>
      <c r="D8" s="22">
        <v>18933.690000000002</v>
      </c>
      <c r="E8" s="43">
        <v>44484.72</v>
      </c>
      <c r="G8" s="21">
        <f t="shared" ref="G8:G10" si="3">C8/$E8</f>
        <v>0.57437767395186512</v>
      </c>
      <c r="H8" s="21">
        <f t="shared" si="0"/>
        <v>0.42562232604813521</v>
      </c>
      <c r="I8" s="16"/>
      <c r="L8" t="s">
        <v>121</v>
      </c>
      <c r="M8">
        <v>2019</v>
      </c>
      <c r="N8" s="1">
        <v>18933.690000000002</v>
      </c>
      <c r="O8" s="2">
        <f t="shared" si="2"/>
        <v>0</v>
      </c>
    </row>
    <row r="9" spans="1:18" x14ac:dyDescent="0.25">
      <c r="A9" s="169" t="s">
        <v>129</v>
      </c>
      <c r="B9" s="170" t="str">
        <f t="shared" si="1"/>
        <v>Julio - 2019</v>
      </c>
      <c r="C9" s="171">
        <v>33554.54</v>
      </c>
      <c r="D9" s="171">
        <v>24474.32</v>
      </c>
      <c r="E9" s="172">
        <v>58028.86</v>
      </c>
      <c r="F9" s="169"/>
      <c r="G9" s="173">
        <f t="shared" si="3"/>
        <v>0.57823882805900373</v>
      </c>
      <c r="H9" s="173">
        <f t="shared" si="0"/>
        <v>0.42176117194099627</v>
      </c>
      <c r="L9" t="s">
        <v>122</v>
      </c>
      <c r="M9">
        <v>2019</v>
      </c>
      <c r="N9" s="1">
        <v>24969.11</v>
      </c>
      <c r="O9" s="2">
        <f t="shared" si="2"/>
        <v>494.79000000000087</v>
      </c>
    </row>
    <row r="10" spans="1:18" x14ac:dyDescent="0.25">
      <c r="A10" s="169" t="s">
        <v>130</v>
      </c>
      <c r="B10" s="170" t="str">
        <f t="shared" si="1"/>
        <v>Agosto - 2019</v>
      </c>
      <c r="C10" s="171">
        <v>30031.279999999999</v>
      </c>
      <c r="D10" s="171">
        <v>18235.68</v>
      </c>
      <c r="E10" s="172">
        <v>48266.960000000006</v>
      </c>
      <c r="F10" s="169"/>
      <c r="G10" s="173">
        <f t="shared" si="3"/>
        <v>0.62219124635154144</v>
      </c>
      <c r="H10" s="173">
        <f t="shared" si="0"/>
        <v>0.37780875364845845</v>
      </c>
      <c r="L10" t="s">
        <v>123</v>
      </c>
      <c r="M10">
        <v>2019</v>
      </c>
      <c r="N10" s="1"/>
      <c r="O10" s="2">
        <f t="shared" si="2"/>
        <v>-18235.68</v>
      </c>
    </row>
    <row r="11" spans="1:18" x14ac:dyDescent="0.25">
      <c r="A11" s="169" t="s">
        <v>131</v>
      </c>
      <c r="B11" s="170" t="str">
        <f t="shared" si="1"/>
        <v>Septiembre - 2019</v>
      </c>
      <c r="C11" s="171">
        <v>38184.04</v>
      </c>
      <c r="D11" s="171">
        <v>27629.68</v>
      </c>
      <c r="E11" s="172">
        <v>65813.72</v>
      </c>
      <c r="F11" s="40"/>
      <c r="G11" s="173">
        <f t="shared" ref="G11" si="4">C11/$E11</f>
        <v>0.58018358482091581</v>
      </c>
      <c r="H11" s="173">
        <f t="shared" ref="H11" si="5">D11/$E11</f>
        <v>0.41981641517908425</v>
      </c>
      <c r="L11" t="s">
        <v>124</v>
      </c>
      <c r="M11">
        <v>2019</v>
      </c>
      <c r="N11" s="1"/>
      <c r="O11" s="2">
        <f t="shared" si="2"/>
        <v>-27629.68</v>
      </c>
    </row>
    <row r="12" spans="1:18" x14ac:dyDescent="0.25">
      <c r="A12" s="20" t="s">
        <v>132</v>
      </c>
      <c r="B12" s="170" t="str">
        <f t="shared" si="1"/>
        <v>Octubre - 2019</v>
      </c>
      <c r="C12" s="172">
        <v>42449.100000000006</v>
      </c>
      <c r="D12" s="171">
        <v>28013.640000000014</v>
      </c>
      <c r="E12" s="172">
        <v>70462.739999999991</v>
      </c>
      <c r="F12" s="169"/>
      <c r="G12" s="173">
        <f t="shared" ref="G12" si="6">C12/$E12</f>
        <v>0.60243328601754642</v>
      </c>
      <c r="H12" s="173">
        <f t="shared" ref="H12" si="7">D12/$E12</f>
        <v>0.39756671398245397</v>
      </c>
      <c r="L12" t="s">
        <v>125</v>
      </c>
      <c r="M12">
        <v>2019</v>
      </c>
      <c r="N12" s="1"/>
      <c r="O12" s="2">
        <f t="shared" si="2"/>
        <v>-28013.640000000014</v>
      </c>
    </row>
    <row r="13" spans="1:18" x14ac:dyDescent="0.25">
      <c r="A13" s="169" t="s">
        <v>133</v>
      </c>
      <c r="B13" s="170" t="str">
        <f t="shared" si="1"/>
        <v>Noviembre - 2019</v>
      </c>
      <c r="C13" s="171">
        <v>38734.129999999976</v>
      </c>
      <c r="D13" s="171">
        <v>34133.910000000003</v>
      </c>
      <c r="E13" s="172">
        <v>72868.039999999994</v>
      </c>
      <c r="F13" s="169"/>
      <c r="G13" s="173">
        <f t="shared" ref="G13" si="8">C13/$E13</f>
        <v>0.5315654160589468</v>
      </c>
      <c r="H13" s="173">
        <f t="shared" ref="H13" si="9">D13/$E13</f>
        <v>0.46843458394105297</v>
      </c>
      <c r="L13" t="s">
        <v>126</v>
      </c>
      <c r="M13">
        <v>2019</v>
      </c>
      <c r="N13" s="1"/>
      <c r="O13" s="2">
        <f t="shared" si="2"/>
        <v>-34133.910000000003</v>
      </c>
    </row>
    <row r="14" spans="1:18" x14ac:dyDescent="0.25">
      <c r="A14" s="40" t="s">
        <v>134</v>
      </c>
      <c r="B14" s="162" t="str">
        <f t="shared" si="1"/>
        <v>Diciembre - 2019</v>
      </c>
      <c r="C14" s="41">
        <f>C16-SUM(C3:C13)</f>
        <v>47905.380000000005</v>
      </c>
      <c r="D14" s="41">
        <f>D16-SUM(D3:D13)</f>
        <v>25123.380000000005</v>
      </c>
      <c r="E14" s="163">
        <v>73028.759999999995</v>
      </c>
      <c r="F14" s="40"/>
      <c r="G14" s="164">
        <f t="shared" ref="G14" si="10">C14/$E14</f>
        <v>0.65597964418401744</v>
      </c>
      <c r="H14" s="164">
        <f t="shared" ref="H14" si="11">D14/$E14</f>
        <v>0.34402035581598273</v>
      </c>
      <c r="L14" t="s">
        <v>127</v>
      </c>
      <c r="M14">
        <v>2019</v>
      </c>
      <c r="N14" s="1"/>
      <c r="O14" s="2">
        <f t="shared" si="2"/>
        <v>-25123.380000000005</v>
      </c>
    </row>
    <row r="15" spans="1:18" x14ac:dyDescent="0.25">
      <c r="A15" s="37" t="s">
        <v>80</v>
      </c>
      <c r="B15" s="37"/>
      <c r="C15" s="38">
        <f>SUM(C3:C14)</f>
        <v>322405.99</v>
      </c>
      <c r="D15" s="38">
        <f>SUM(D3:D14)</f>
        <v>250053.45</v>
      </c>
      <c r="E15" s="38">
        <f>SUM(E3:E14)</f>
        <v>572459.43999999994</v>
      </c>
      <c r="F15" s="41"/>
      <c r="G15" s="39">
        <f>C15/$E15</f>
        <v>0.5631944684150898</v>
      </c>
      <c r="H15" s="39">
        <f>D15/$E15</f>
        <v>0.43680553158491026</v>
      </c>
      <c r="N15" s="2">
        <f>SUM(N3:N14)</f>
        <v>117411.95</v>
      </c>
      <c r="O15" s="2">
        <f>SUM(O3:O14)</f>
        <v>-132641.50000000003</v>
      </c>
      <c r="R15" s="2">
        <f>184344.64</f>
        <v>184344.64</v>
      </c>
    </row>
    <row r="16" spans="1:18" x14ac:dyDescent="0.25">
      <c r="C16" s="2">
        <f>ROUND($E$15*Q7,2)</f>
        <v>322405.99</v>
      </c>
      <c r="D16" s="2">
        <f>ROUND($E$15*R7,2)</f>
        <v>250053.45</v>
      </c>
      <c r="G16" s="21">
        <f>C16/$E$15</f>
        <v>0.5631944684150898</v>
      </c>
      <c r="H16" s="21">
        <f>D16/$E$15</f>
        <v>0.43680553158491026</v>
      </c>
      <c r="R16" s="2">
        <f>R15-N7-N6</f>
        <v>139511.49</v>
      </c>
    </row>
    <row r="18" spans="3:18" x14ac:dyDescent="0.25">
      <c r="R18" s="2">
        <f>R16+N15</f>
        <v>256923.44</v>
      </c>
    </row>
    <row r="20" spans="3:18" x14ac:dyDescent="0.25">
      <c r="C20" s="186"/>
      <c r="D20" s="186"/>
    </row>
    <row r="21" spans="3:18" x14ac:dyDescent="0.25">
      <c r="N21">
        <f>125.63</f>
        <v>125.63</v>
      </c>
    </row>
    <row r="22" spans="3:18" x14ac:dyDescent="0.25">
      <c r="N22">
        <f>N21/2</f>
        <v>62.814999999999998</v>
      </c>
    </row>
    <row r="23" spans="3:18" x14ac:dyDescent="0.25">
      <c r="M23">
        <f>161</f>
        <v>161</v>
      </c>
    </row>
    <row r="24" spans="3:18" x14ac:dyDescent="0.25">
      <c r="M24">
        <v>2576</v>
      </c>
    </row>
    <row r="25" spans="3:18" x14ac:dyDescent="0.25">
      <c r="M25">
        <f>M24/M23</f>
        <v>16</v>
      </c>
    </row>
    <row r="26" spans="3:18" x14ac:dyDescent="0.25">
      <c r="C26" s="2">
        <f>C16-SUM(C3:C11)</f>
        <v>129088.60999999999</v>
      </c>
      <c r="D26">
        <v>28013.640000000014</v>
      </c>
      <c r="O26">
        <v>560</v>
      </c>
    </row>
    <row r="27" spans="3:18" x14ac:dyDescent="0.25">
      <c r="E27">
        <v>72868.039999999994</v>
      </c>
      <c r="M27">
        <v>35</v>
      </c>
      <c r="O27">
        <v>784</v>
      </c>
    </row>
    <row r="28" spans="3:18" x14ac:dyDescent="0.25">
      <c r="M28">
        <f>M27*M25</f>
        <v>560</v>
      </c>
      <c r="O28">
        <f>O27-O26</f>
        <v>224</v>
      </c>
    </row>
    <row r="29" spans="3:18" x14ac:dyDescent="0.25">
      <c r="O29">
        <v>1914</v>
      </c>
      <c r="R29">
        <v>19930.21</v>
      </c>
    </row>
    <row r="30" spans="3:18" x14ac:dyDescent="0.25">
      <c r="O30">
        <f>O29-O28</f>
        <v>1690</v>
      </c>
      <c r="R30" s="2">
        <f>D9-R29</f>
        <v>4544.1100000000006</v>
      </c>
    </row>
    <row r="32" spans="3:18" x14ac:dyDescent="0.25">
      <c r="R32">
        <v>18127.29</v>
      </c>
    </row>
    <row r="34" spans="18:18" x14ac:dyDescent="0.25">
      <c r="R34" s="2">
        <f>R32-R30</f>
        <v>13583.18</v>
      </c>
    </row>
  </sheetData>
  <mergeCells count="5">
    <mergeCell ref="Q5:R5"/>
    <mergeCell ref="C1:D1"/>
    <mergeCell ref="G1:H1"/>
    <mergeCell ref="A2:B2"/>
    <mergeCell ref="M2:N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997C-9559-46BA-94B1-69BD3FE7CE8C}">
  <dimension ref="A1:R14"/>
  <sheetViews>
    <sheetView workbookViewId="0">
      <selection activeCell="J23" sqref="J23"/>
    </sheetView>
  </sheetViews>
  <sheetFormatPr baseColWidth="10" defaultRowHeight="15" x14ac:dyDescent="0.25"/>
  <cols>
    <col min="2" max="2" width="17.140625" bestFit="1" customWidth="1"/>
    <col min="3" max="4" width="13" style="1" bestFit="1" customWidth="1"/>
    <col min="5" max="5" width="13" bestFit="1" customWidth="1"/>
    <col min="6" max="7" width="12" bestFit="1" customWidth="1"/>
    <col min="8" max="9" width="13" bestFit="1" customWidth="1"/>
    <col min="10" max="10" width="17.7109375" bestFit="1" customWidth="1"/>
  </cols>
  <sheetData>
    <row r="1" spans="1:18" x14ac:dyDescent="0.25">
      <c r="C1" s="1" t="str">
        <f>'Resumen Facturación'!C2</f>
        <v>Fujitsu</v>
      </c>
      <c r="D1" s="1" t="str">
        <f>'Resumen Facturación'!D2</f>
        <v>EMERGYA</v>
      </c>
      <c r="E1" s="1" t="str">
        <f>'Resumen Facturación'!E2</f>
        <v>CECEU</v>
      </c>
      <c r="F1" s="2" t="str">
        <f>C1</f>
        <v>Fujitsu</v>
      </c>
      <c r="G1" s="2" t="str">
        <f>D1</f>
        <v>EMERGYA</v>
      </c>
      <c r="H1" s="2" t="str">
        <f>C1</f>
        <v>Fujitsu</v>
      </c>
      <c r="I1" s="2" t="str">
        <f>D1</f>
        <v>EMERGYA</v>
      </c>
      <c r="J1" t="s">
        <v>135</v>
      </c>
    </row>
    <row r="2" spans="1:18" x14ac:dyDescent="0.25">
      <c r="A2" t="str">
        <f>'Resumen Facturación'!A3</f>
        <v>C1</v>
      </c>
      <c r="B2" t="str">
        <f>'Resumen Facturación'!B3</f>
        <v>Enero - 2019</v>
      </c>
      <c r="C2" s="1">
        <f>'Resumen Facturación'!C3</f>
        <v>5653.55</v>
      </c>
      <c r="D2" s="1">
        <f>'Resumen Facturación'!D3</f>
        <v>6607.45</v>
      </c>
      <c r="E2" s="1">
        <f>'Resumen Facturación'!E3</f>
        <v>12261</v>
      </c>
      <c r="F2" s="1">
        <v>5653.55</v>
      </c>
      <c r="G2" s="1">
        <v>6374.21</v>
      </c>
      <c r="H2" s="2">
        <f>F2-C2</f>
        <v>0</v>
      </c>
      <c r="I2" s="2">
        <f>G2-D2</f>
        <v>-233.23999999999978</v>
      </c>
      <c r="J2" s="2"/>
    </row>
    <row r="3" spans="1:18" x14ac:dyDescent="0.25">
      <c r="A3" t="str">
        <f>'Resumen Facturación'!A4</f>
        <v>C2</v>
      </c>
      <c r="B3" t="str">
        <f>'Resumen Facturación'!B4</f>
        <v>Febrero - 2019</v>
      </c>
      <c r="C3" s="1">
        <f>'Resumen Facturación'!C4</f>
        <v>4909.33</v>
      </c>
      <c r="D3" s="1">
        <f>'Resumen Facturación'!D4</f>
        <v>5737.67</v>
      </c>
      <c r="E3" s="1">
        <f>'Resumen Facturación'!E4</f>
        <v>10647</v>
      </c>
      <c r="F3" s="1">
        <v>4909.33</v>
      </c>
      <c r="G3" s="1">
        <v>5541.06</v>
      </c>
      <c r="H3" s="2">
        <f>F3-C3</f>
        <v>0</v>
      </c>
      <c r="I3" s="2">
        <f>G3-D3</f>
        <v>-196.60999999999967</v>
      </c>
      <c r="J3" s="2"/>
    </row>
    <row r="4" spans="1:18" x14ac:dyDescent="0.25">
      <c r="A4" t="str">
        <f>'Resumen Facturación'!A5</f>
        <v>C3</v>
      </c>
      <c r="B4" t="str">
        <f>'Resumen Facturación'!B5</f>
        <v>Marzo - 2019</v>
      </c>
      <c r="C4" s="1">
        <f>'Resumen Facturación'!C5</f>
        <v>11095.07</v>
      </c>
      <c r="D4" s="1">
        <f>'Resumen Facturación'!D5</f>
        <v>16760.73</v>
      </c>
      <c r="E4" s="1">
        <f>'Resumen Facturación'!E5</f>
        <v>27855.8</v>
      </c>
      <c r="F4" s="1">
        <v>11095.07</v>
      </c>
      <c r="G4" s="1">
        <v>16760.73</v>
      </c>
      <c r="H4" s="2">
        <f t="shared" ref="H4:H13" si="0">F4-C4</f>
        <v>0</v>
      </c>
      <c r="I4" s="2">
        <f t="shared" ref="I4:I13" si="1">G4-D4</f>
        <v>0</v>
      </c>
      <c r="J4" s="2"/>
    </row>
    <row r="5" spans="1:18" x14ac:dyDescent="0.25">
      <c r="A5" t="str">
        <f>'Resumen Facturación'!A6</f>
        <v>C4</v>
      </c>
      <c r="B5" t="str">
        <f>'Resumen Facturación'!B6</f>
        <v>Abril - 2019</v>
      </c>
      <c r="C5" s="1">
        <f>'Resumen Facturación'!C6</f>
        <v>21605.39</v>
      </c>
      <c r="D5" s="1">
        <f>'Resumen Facturación'!D6</f>
        <v>21466.61</v>
      </c>
      <c r="E5" s="1">
        <f>'Resumen Facturación'!E6</f>
        <v>43072</v>
      </c>
      <c r="F5" s="1"/>
      <c r="G5" s="1">
        <v>21896.463730457319</v>
      </c>
      <c r="H5" s="2">
        <f t="shared" si="0"/>
        <v>-21605.39</v>
      </c>
      <c r="I5" s="2">
        <f t="shared" si="1"/>
        <v>429.85373045731831</v>
      </c>
      <c r="J5" s="2">
        <f>IF(D5=0,0,D5+(SUM(I1:I4)*-1))</f>
        <v>21896.46</v>
      </c>
    </row>
    <row r="6" spans="1:18" x14ac:dyDescent="0.25">
      <c r="A6" t="str">
        <f>'Resumen Facturación'!A7</f>
        <v>C5</v>
      </c>
      <c r="B6" t="str">
        <f>'Resumen Facturación'!B7</f>
        <v>Mayo - 2019</v>
      </c>
      <c r="C6" s="1">
        <f>'Resumen Facturación'!C7</f>
        <v>22733.15</v>
      </c>
      <c r="D6" s="1">
        <f>'Resumen Facturación'!D7</f>
        <v>22936.69</v>
      </c>
      <c r="E6" s="1">
        <f>'Resumen Facturación'!E7</f>
        <v>45669.84</v>
      </c>
      <c r="F6" s="1"/>
      <c r="G6" s="1"/>
      <c r="H6" s="2">
        <f t="shared" si="0"/>
        <v>-22733.15</v>
      </c>
      <c r="I6" s="2">
        <f t="shared" si="1"/>
        <v>-22936.69</v>
      </c>
      <c r="J6" s="2">
        <f>IF(D6=0,0,D6+(SUM(I2:I5)*-1))</f>
        <v>22936.686269542679</v>
      </c>
    </row>
    <row r="7" spans="1:18" x14ac:dyDescent="0.25">
      <c r="A7" t="str">
        <f>'Resumen Facturación'!A8</f>
        <v>C6</v>
      </c>
      <c r="B7" t="str">
        <f>'Resumen Facturación'!B8</f>
        <v>Junio - 2019</v>
      </c>
      <c r="C7" s="1">
        <f>'Resumen Facturación'!C8</f>
        <v>25551.030000000013</v>
      </c>
      <c r="D7" s="1">
        <f>'Resumen Facturación'!D8</f>
        <v>18933.690000000002</v>
      </c>
      <c r="E7" s="1">
        <f>'Resumen Facturación'!E8</f>
        <v>44484.72</v>
      </c>
      <c r="F7" s="1"/>
      <c r="G7" s="1"/>
      <c r="H7" s="2">
        <f t="shared" si="0"/>
        <v>-25551.030000000013</v>
      </c>
      <c r="I7" s="2">
        <f t="shared" si="1"/>
        <v>-18933.690000000002</v>
      </c>
      <c r="J7" s="2">
        <f>IF(D7=0,0,D7+(SUM(I3:I6)*-1))</f>
        <v>41637.13626954268</v>
      </c>
    </row>
    <row r="8" spans="1:18" x14ac:dyDescent="0.25">
      <c r="A8" t="str">
        <f>'Resumen Facturación'!A9</f>
        <v>C7</v>
      </c>
      <c r="B8" t="str">
        <f>'Resumen Facturación'!B9</f>
        <v>Julio - 2019</v>
      </c>
      <c r="C8" s="1">
        <f>'Resumen Facturación'!C9</f>
        <v>33554.54</v>
      </c>
      <c r="D8" s="1">
        <f>'Resumen Facturación'!D9</f>
        <v>24474.32</v>
      </c>
      <c r="E8" s="1">
        <f>'Resumen Facturación'!E9</f>
        <v>58028.86</v>
      </c>
      <c r="F8" s="1"/>
      <c r="G8" s="1"/>
      <c r="H8" s="2">
        <f t="shared" si="0"/>
        <v>-33554.54</v>
      </c>
      <c r="I8" s="2">
        <f t="shared" si="1"/>
        <v>-24474.32</v>
      </c>
      <c r="J8" s="2">
        <f t="shared" ref="J8:J13" si="2">IF(D8=0,0,D8+(SUM(I4:I7)*-1))</f>
        <v>65914.846269542672</v>
      </c>
    </row>
    <row r="9" spans="1:18" x14ac:dyDescent="0.25">
      <c r="A9" t="str">
        <f>'Resumen Facturación'!A10</f>
        <v>C8</v>
      </c>
      <c r="B9" t="str">
        <f>'Resumen Facturación'!B10</f>
        <v>Agosto - 2019</v>
      </c>
      <c r="C9" s="1">
        <f>'Resumen Facturación'!C10</f>
        <v>30031.279999999999</v>
      </c>
      <c r="D9" s="1">
        <f>'Resumen Facturación'!D10</f>
        <v>18235.68</v>
      </c>
      <c r="E9" s="1">
        <f>'Resumen Facturación'!E10</f>
        <v>48266.960000000006</v>
      </c>
      <c r="F9" s="1"/>
      <c r="G9" s="1"/>
      <c r="H9" s="2">
        <f t="shared" si="0"/>
        <v>-30031.279999999999</v>
      </c>
      <c r="I9" s="2">
        <f t="shared" si="1"/>
        <v>-18235.68</v>
      </c>
      <c r="J9" s="2">
        <f t="shared" si="2"/>
        <v>84150.526269542665</v>
      </c>
      <c r="P9" s="35">
        <v>19930.21</v>
      </c>
      <c r="Q9" t="s">
        <v>125</v>
      </c>
      <c r="R9" s="35">
        <v>28013.640000000014</v>
      </c>
    </row>
    <row r="10" spans="1:18" ht="15.75" customHeight="1" x14ac:dyDescent="0.25">
      <c r="A10" t="str">
        <f>'Resumen Facturación'!A11</f>
        <v>C9</v>
      </c>
      <c r="B10" t="str">
        <f>'Resumen Facturación'!B11</f>
        <v>Septiembre - 2019</v>
      </c>
      <c r="C10" s="1">
        <f>'Resumen Facturación'!C11</f>
        <v>38184.04</v>
      </c>
      <c r="D10" s="1">
        <f>'Resumen Facturación'!D11</f>
        <v>27629.68</v>
      </c>
      <c r="E10" s="1">
        <f>'Resumen Facturación'!E11</f>
        <v>65813.72</v>
      </c>
      <c r="F10" s="1"/>
      <c r="G10" s="1"/>
      <c r="H10" s="2">
        <f t="shared" si="0"/>
        <v>-38184.04</v>
      </c>
      <c r="I10" s="2">
        <f t="shared" si="1"/>
        <v>-27629.68</v>
      </c>
      <c r="J10" s="2">
        <f t="shared" si="2"/>
        <v>112210.06</v>
      </c>
      <c r="P10" s="35">
        <v>7578.24</v>
      </c>
      <c r="Q10" t="s">
        <v>127</v>
      </c>
      <c r="R10" s="35">
        <v>7578.24</v>
      </c>
    </row>
    <row r="11" spans="1:18" x14ac:dyDescent="0.25">
      <c r="A11" t="str">
        <f>'Resumen Facturación'!A12</f>
        <v>C10</v>
      </c>
      <c r="B11" t="str">
        <f>'Resumen Facturación'!B12</f>
        <v>Octubre - 2019</v>
      </c>
      <c r="C11" s="1">
        <f>'Resumen Facturación'!C12</f>
        <v>42449.100000000006</v>
      </c>
      <c r="D11" s="1">
        <f>'Resumen Facturación'!D12</f>
        <v>28013.640000000014</v>
      </c>
      <c r="E11" s="1">
        <f>'Resumen Facturación'!E12</f>
        <v>70462.739999999991</v>
      </c>
      <c r="F11" s="1"/>
      <c r="G11" s="1"/>
      <c r="H11" s="2">
        <f t="shared" si="0"/>
        <v>-42449.100000000006</v>
      </c>
      <c r="I11" s="2">
        <f t="shared" si="1"/>
        <v>-28013.640000000014</v>
      </c>
      <c r="J11" s="2">
        <f t="shared" si="2"/>
        <v>117287.01000000001</v>
      </c>
      <c r="P11" s="35">
        <v>19930.21</v>
      </c>
      <c r="Q11" t="s">
        <v>117</v>
      </c>
      <c r="R11" s="35">
        <f>R12-(R10+R9)</f>
        <v>11846.779999999984</v>
      </c>
    </row>
    <row r="12" spans="1:18" x14ac:dyDescent="0.25">
      <c r="A12" t="str">
        <f>'Resumen Facturación'!A13</f>
        <v>C11</v>
      </c>
      <c r="B12" t="str">
        <f>'Resumen Facturación'!B13</f>
        <v>Noviembre - 2019</v>
      </c>
      <c r="C12" s="1">
        <f>'Resumen Facturación'!C13</f>
        <v>38734.129999999976</v>
      </c>
      <c r="D12" s="1">
        <f>'Resumen Facturación'!D13</f>
        <v>34133.910000000003</v>
      </c>
      <c r="E12" s="1">
        <f>'Resumen Facturación'!E13</f>
        <v>72868.039999999994</v>
      </c>
      <c r="F12" s="1"/>
      <c r="G12" s="1"/>
      <c r="H12" s="2">
        <f t="shared" si="0"/>
        <v>-38734.129999999976</v>
      </c>
      <c r="I12" s="2">
        <f t="shared" si="1"/>
        <v>-34133.910000000003</v>
      </c>
      <c r="J12" s="2">
        <f t="shared" si="2"/>
        <v>132487.23000000001</v>
      </c>
      <c r="P12" s="35">
        <f>SUM(P9:P11)</f>
        <v>47438.659999999996</v>
      </c>
      <c r="R12" s="35">
        <v>47438.659999999996</v>
      </c>
    </row>
    <row r="13" spans="1:18" x14ac:dyDescent="0.25">
      <c r="A13" t="str">
        <f>'Resumen Facturación'!A14</f>
        <v>C12</v>
      </c>
      <c r="B13" t="str">
        <f>'Resumen Facturación'!B14</f>
        <v>Diciembre - 2019</v>
      </c>
      <c r="C13" s="1">
        <f>'Resumen Facturación'!C14</f>
        <v>47905.380000000005</v>
      </c>
      <c r="D13" s="1">
        <f>'Resumen Facturación'!D14</f>
        <v>25123.380000000005</v>
      </c>
      <c r="E13" s="1">
        <f>'Resumen Facturación'!E14</f>
        <v>73028.759999999995</v>
      </c>
      <c r="F13" s="1"/>
      <c r="G13" s="1"/>
      <c r="H13" s="2">
        <f t="shared" si="0"/>
        <v>-47905.380000000005</v>
      </c>
      <c r="I13" s="2">
        <f t="shared" si="1"/>
        <v>-25123.380000000005</v>
      </c>
      <c r="J13" s="2">
        <f t="shared" si="2"/>
        <v>133136.29000000004</v>
      </c>
    </row>
    <row r="14" spans="1:18" ht="15.75" customHeight="1" x14ac:dyDescent="0.25">
      <c r="C14" s="2">
        <f t="shared" ref="C14:I14" si="3">SUM(C2:C13)</f>
        <v>322405.99</v>
      </c>
      <c r="D14" s="2">
        <f t="shared" si="3"/>
        <v>250053.45</v>
      </c>
      <c r="E14" s="2">
        <f t="shared" si="3"/>
        <v>572459.43999999994</v>
      </c>
      <c r="F14" s="2">
        <f t="shared" si="3"/>
        <v>21657.95</v>
      </c>
      <c r="G14" s="2">
        <f t="shared" si="3"/>
        <v>50572.463730457319</v>
      </c>
      <c r="H14" s="2">
        <f t="shared" si="3"/>
        <v>-300748.04000000004</v>
      </c>
      <c r="I14" s="2">
        <f t="shared" si="3"/>
        <v>-199480.98626954269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29B8-0691-4319-BF40-F2A763B098C2}">
  <dimension ref="A1:AD28"/>
  <sheetViews>
    <sheetView workbookViewId="0">
      <selection activeCell="B3" sqref="B3"/>
    </sheetView>
  </sheetViews>
  <sheetFormatPr baseColWidth="10" defaultRowHeight="15" x14ac:dyDescent="0.25"/>
  <cols>
    <col min="2" max="2" width="10.7109375" customWidth="1"/>
    <col min="3" max="4" width="12" bestFit="1" customWidth="1"/>
    <col min="5" max="5" width="12" customWidth="1"/>
    <col min="6" max="6" width="19.7109375" bestFit="1" customWidth="1"/>
    <col min="7" max="7" width="12.85546875" bestFit="1" customWidth="1"/>
    <col min="10" max="10" width="20.85546875" bestFit="1" customWidth="1"/>
    <col min="11" max="11" width="18.7109375" bestFit="1" customWidth="1"/>
    <col min="12" max="12" width="19.42578125" bestFit="1" customWidth="1"/>
    <col min="13" max="13" width="19" bestFit="1" customWidth="1"/>
    <col min="14" max="16" width="19" customWidth="1"/>
    <col min="17" max="17" width="12" bestFit="1" customWidth="1"/>
    <col min="18" max="18" width="22" bestFit="1" customWidth="1"/>
    <col min="20" max="20" width="14" bestFit="1" customWidth="1"/>
    <col min="21" max="21" width="13.28515625" bestFit="1" customWidth="1"/>
    <col min="22" max="22" width="11" bestFit="1" customWidth="1"/>
    <col min="27" max="27" width="6.5703125" bestFit="1" customWidth="1"/>
  </cols>
  <sheetData>
    <row r="1" spans="1:30" x14ac:dyDescent="0.25">
      <c r="X1" t="s">
        <v>91</v>
      </c>
      <c r="Y1">
        <f>20*8</f>
        <v>160</v>
      </c>
      <c r="AC1">
        <f>(20-6)*8</f>
        <v>112</v>
      </c>
    </row>
    <row r="2" spans="1:30" x14ac:dyDescent="0.25">
      <c r="C2" s="23" t="s">
        <v>32</v>
      </c>
      <c r="D2" s="23" t="s">
        <v>45</v>
      </c>
      <c r="E2" s="23" t="s">
        <v>46</v>
      </c>
      <c r="G2" t="s">
        <v>16</v>
      </c>
      <c r="H2" t="s">
        <v>30</v>
      </c>
      <c r="J2" t="s">
        <v>92</v>
      </c>
      <c r="N2" s="14" t="s">
        <v>62</v>
      </c>
      <c r="O2" s="14"/>
      <c r="P2" s="14"/>
      <c r="R2" t="s">
        <v>44</v>
      </c>
    </row>
    <row r="3" spans="1:30" x14ac:dyDescent="0.25">
      <c r="A3" t="s">
        <v>11</v>
      </c>
      <c r="B3" s="6">
        <f>SUMIF(Imputaciones!$O$97:$O$122,Perfiles04!$A3,Imputaciones!$E$97:$E$122)</f>
        <v>182.5</v>
      </c>
      <c r="C3" s="1">
        <v>34.49</v>
      </c>
      <c r="D3" s="1">
        <v>28</v>
      </c>
      <c r="E3" s="1"/>
      <c r="F3" s="16">
        <f>(C3-D3)/C3</f>
        <v>0.18817048419831839</v>
      </c>
      <c r="G3">
        <f>B3*(C3/D3)</f>
        <v>224.80089285714286</v>
      </c>
      <c r="J3" s="7">
        <f>IF(G3&gt;Y3,Y3,G3)</f>
        <v>160</v>
      </c>
      <c r="K3" s="7">
        <f>IF(J3&gt;Y3,Y3,J3)</f>
        <v>160</v>
      </c>
      <c r="L3" s="7">
        <f>K3</f>
        <v>160</v>
      </c>
      <c r="M3" s="7">
        <f>L3</f>
        <v>160</v>
      </c>
      <c r="N3" s="7">
        <v>160</v>
      </c>
      <c r="O3" s="7">
        <f>N3</f>
        <v>160</v>
      </c>
      <c r="P3" s="7">
        <f>(M3-N3)*(D3/$D$6)</f>
        <v>0</v>
      </c>
      <c r="Q3" s="24">
        <f>O3/Y3</f>
        <v>1</v>
      </c>
      <c r="U3" s="7">
        <f>G3-Y3</f>
        <v>64.800892857142856</v>
      </c>
      <c r="V3" s="2">
        <f>U3*D3</f>
        <v>1814.425</v>
      </c>
      <c r="X3" s="8" t="s">
        <v>28</v>
      </c>
      <c r="Y3">
        <f>Z3*$Y$1</f>
        <v>160</v>
      </c>
      <c r="Z3">
        <v>1</v>
      </c>
      <c r="AA3" s="6">
        <f>Y3-O3</f>
        <v>0</v>
      </c>
      <c r="AC3">
        <f>AD3*$AC$1</f>
        <v>112</v>
      </c>
      <c r="AD3">
        <v>1</v>
      </c>
    </row>
    <row r="4" spans="1:30" x14ac:dyDescent="0.25">
      <c r="A4" t="s">
        <v>12</v>
      </c>
      <c r="B4" s="6">
        <f>SUMIF(Imputaciones!$O$97:$O$122,Perfiles04!$A4,Imputaciones!$E$97:$E$122)</f>
        <v>299</v>
      </c>
      <c r="C4" s="1">
        <v>30.18</v>
      </c>
      <c r="D4" s="1">
        <v>22</v>
      </c>
      <c r="E4" s="1">
        <v>18.510000000000002</v>
      </c>
      <c r="F4" s="16">
        <f>(C4-D4)/C4</f>
        <v>0.27104042412193508</v>
      </c>
      <c r="G4">
        <f>B4*(C4/D4)</f>
        <v>410.17363636363638</v>
      </c>
      <c r="H4" s="6">
        <f>PS!W50</f>
        <v>236</v>
      </c>
      <c r="I4" s="6">
        <f>H4-G4</f>
        <v>-174.17363636363638</v>
      </c>
      <c r="J4" s="7">
        <f>IF(G3&gt;Y3,G4+U4,G4)</f>
        <v>492.64750000000004</v>
      </c>
      <c r="K4" s="7">
        <f>J4</f>
        <v>492.64750000000004</v>
      </c>
      <c r="L4" s="7">
        <f>IF(K4&gt;Y4,K4-U9,K4)</f>
        <v>480</v>
      </c>
      <c r="M4" s="7">
        <f>L4</f>
        <v>480</v>
      </c>
      <c r="N4" s="7">
        <v>458</v>
      </c>
      <c r="O4" s="7">
        <v>453</v>
      </c>
      <c r="P4" s="7">
        <f>(M4-N4)*(D4/$D$6)</f>
        <v>31.025641025641029</v>
      </c>
      <c r="Q4" s="24">
        <f>O4/Y4</f>
        <v>0.94374999999999998</v>
      </c>
      <c r="R4" s="7">
        <f>H4-L4</f>
        <v>-244</v>
      </c>
      <c r="T4" t="s">
        <v>17</v>
      </c>
      <c r="U4" s="7">
        <f>$V$3/D4</f>
        <v>82.473863636363632</v>
      </c>
      <c r="X4" s="8" t="s">
        <v>35</v>
      </c>
      <c r="Y4">
        <f>Z4*$Y$1</f>
        <v>480</v>
      </c>
      <c r="Z4">
        <v>3</v>
      </c>
      <c r="AA4" s="6">
        <f>Y4-O4</f>
        <v>27</v>
      </c>
      <c r="AC4">
        <f>AD4*$AC$1</f>
        <v>336</v>
      </c>
      <c r="AD4">
        <v>3</v>
      </c>
    </row>
    <row r="5" spans="1:30" x14ac:dyDescent="0.25">
      <c r="A5" t="s">
        <v>13</v>
      </c>
      <c r="B5" s="6">
        <f>SUMIF(Imputaciones!$O$97:$O$122,Perfiles04!$A5,Imputaciones!$E$97:$E$122)</f>
        <v>318.5</v>
      </c>
      <c r="C5" s="1">
        <v>24.78</v>
      </c>
      <c r="D5" s="1">
        <v>22</v>
      </c>
      <c r="E5" s="1">
        <v>18.100000000000001</v>
      </c>
      <c r="F5" s="16">
        <f>(C5-D5)/C5</f>
        <v>0.11218724778046817</v>
      </c>
      <c r="G5">
        <f>B5*(C5/D5)</f>
        <v>358.74681818181818</v>
      </c>
      <c r="H5" s="6">
        <f>PS!X50</f>
        <v>-15.5</v>
      </c>
      <c r="I5" s="6">
        <f>H5-G5</f>
        <v>-374.24681818181818</v>
      </c>
      <c r="J5" s="7">
        <f>G5</f>
        <v>358.74681818181818</v>
      </c>
      <c r="K5" s="7">
        <f>IF(J3&gt;Y3,J5+U5,J5)</f>
        <v>358.74681818181818</v>
      </c>
      <c r="L5" s="7">
        <f>IF(K4&gt;Y4,K5+U10,K5)</f>
        <v>371.39431818181822</v>
      </c>
      <c r="M5" s="7">
        <f>IF(L5&gt;Y5,Y5,L5)</f>
        <v>371.39431818181822</v>
      </c>
      <c r="N5" s="7">
        <v>364</v>
      </c>
      <c r="O5" s="7">
        <v>457</v>
      </c>
      <c r="P5" s="7">
        <f>(M5-N5)*(D5/$D$6)</f>
        <v>10.427884615384672</v>
      </c>
      <c r="Q5" s="24">
        <f>O5/Y5</f>
        <v>0.95208333333333328</v>
      </c>
      <c r="R5" s="7">
        <f>H5-L5</f>
        <v>-386.89431818181822</v>
      </c>
      <c r="T5" t="s">
        <v>18</v>
      </c>
      <c r="U5" s="7">
        <f>$V$3/D5</f>
        <v>82.473863636363632</v>
      </c>
      <c r="X5" s="8" t="s">
        <v>36</v>
      </c>
      <c r="Y5">
        <f>Z5*$Y$1</f>
        <v>480</v>
      </c>
      <c r="Z5">
        <v>3</v>
      </c>
      <c r="AA5" s="6">
        <f>Y5-O5</f>
        <v>23</v>
      </c>
      <c r="AC5">
        <f>AD5*$AC$1</f>
        <v>336</v>
      </c>
      <c r="AD5">
        <v>3</v>
      </c>
    </row>
    <row r="6" spans="1:30" x14ac:dyDescent="0.25">
      <c r="A6" t="s">
        <v>14</v>
      </c>
      <c r="B6" s="6">
        <f>SUMIF(Imputaciones!$O$97:$O$122,Perfiles04!$A6,Imputaciones!$E$97:$E$122)</f>
        <v>701.5</v>
      </c>
      <c r="C6" s="1">
        <v>16.71</v>
      </c>
      <c r="D6" s="1">
        <v>15.6</v>
      </c>
      <c r="E6" s="1">
        <v>12.76</v>
      </c>
      <c r="F6" s="16">
        <f>(C6-D6)/C6</f>
        <v>6.6427289048474031E-2</v>
      </c>
      <c r="G6">
        <f>B6*(C6/D6)</f>
        <v>751.41442307692307</v>
      </c>
      <c r="H6" s="6">
        <f>PS!Y50</f>
        <v>-293.75</v>
      </c>
      <c r="I6" s="6">
        <f>H6-G6</f>
        <v>-1045.164423076923</v>
      </c>
      <c r="J6" s="7">
        <f>G6</f>
        <v>751.41442307692307</v>
      </c>
      <c r="K6" s="7">
        <f>J6</f>
        <v>751.41442307692307</v>
      </c>
      <c r="L6" s="7">
        <f>K6</f>
        <v>751.41442307692307</v>
      </c>
      <c r="M6" s="7">
        <f>L6</f>
        <v>751.41442307692307</v>
      </c>
      <c r="N6" s="7">
        <f>M6+P6</f>
        <v>792.86794871794882</v>
      </c>
      <c r="O6" s="7">
        <v>689</v>
      </c>
      <c r="P6" s="7">
        <f>SUM(P3:P5)</f>
        <v>41.453525641025699</v>
      </c>
      <c r="Q6" s="24">
        <f>O6/Y6</f>
        <v>0.61517857142857146</v>
      </c>
      <c r="R6" s="7">
        <f>H6-L6</f>
        <v>-1045.164423076923</v>
      </c>
      <c r="T6" t="s">
        <v>19</v>
      </c>
      <c r="U6" s="7">
        <f>$V$3/D6</f>
        <v>116.30929487179488</v>
      </c>
      <c r="X6" s="8" t="s">
        <v>37</v>
      </c>
      <c r="Y6">
        <f>Z6*$Y$1</f>
        <v>1120</v>
      </c>
      <c r="Z6">
        <v>7</v>
      </c>
      <c r="AA6" s="6">
        <f>Y6-O6</f>
        <v>431</v>
      </c>
      <c r="AC6">
        <f>AD6*$AC$1</f>
        <v>784</v>
      </c>
      <c r="AD6">
        <v>7</v>
      </c>
    </row>
    <row r="7" spans="1:30" x14ac:dyDescent="0.25">
      <c r="B7" s="6">
        <f>SUM(B3:B6)</f>
        <v>1501.5</v>
      </c>
      <c r="G7">
        <f>SUM(G3:G6)</f>
        <v>1745.1357704795205</v>
      </c>
      <c r="H7">
        <f>SUM(H3:H6)</f>
        <v>-73.25</v>
      </c>
      <c r="J7" s="7">
        <f t="shared" ref="J7:O7" si="0">SUM(J3:J6)</f>
        <v>1762.8087412587413</v>
      </c>
      <c r="K7" s="7">
        <f t="shared" si="0"/>
        <v>1762.8087412587413</v>
      </c>
      <c r="L7" s="7">
        <f t="shared" si="0"/>
        <v>1762.8087412587413</v>
      </c>
      <c r="M7" s="7">
        <f t="shared" si="0"/>
        <v>1762.8087412587413</v>
      </c>
      <c r="N7" s="7">
        <f t="shared" si="0"/>
        <v>1774.8679487179488</v>
      </c>
      <c r="O7" s="7">
        <f t="shared" si="0"/>
        <v>1759</v>
      </c>
      <c r="P7" s="7"/>
      <c r="T7" t="s">
        <v>29</v>
      </c>
      <c r="U7" s="7">
        <f>MAX(U4:U6)</f>
        <v>116.30929487179488</v>
      </c>
    </row>
    <row r="9" spans="1:30" x14ac:dyDescent="0.25">
      <c r="F9" t="s">
        <v>27</v>
      </c>
      <c r="G9">
        <f>G4+G5+G6++U7</f>
        <v>1636.6441724941724</v>
      </c>
      <c r="U9">
        <f>K4-Y4</f>
        <v>12.647500000000036</v>
      </c>
      <c r="V9" s="2">
        <f>U9*D4</f>
        <v>278.2450000000008</v>
      </c>
    </row>
    <row r="10" spans="1:30" x14ac:dyDescent="0.25">
      <c r="T10" t="s">
        <v>39</v>
      </c>
      <c r="U10">
        <f>V9/D5</f>
        <v>12.647500000000036</v>
      </c>
    </row>
    <row r="11" spans="1:30" x14ac:dyDescent="0.25">
      <c r="C11" s="10" t="s">
        <v>33</v>
      </c>
      <c r="D11" s="23" t="s">
        <v>34</v>
      </c>
      <c r="E11" s="23"/>
      <c r="J11" s="23" t="s">
        <v>42</v>
      </c>
      <c r="K11" s="23" t="s">
        <v>42</v>
      </c>
      <c r="L11" s="23" t="s">
        <v>42</v>
      </c>
      <c r="M11" s="23" t="s">
        <v>42</v>
      </c>
      <c r="N11" s="23" t="s">
        <v>42</v>
      </c>
      <c r="O11" s="23" t="s">
        <v>42</v>
      </c>
      <c r="T11" t="s">
        <v>38</v>
      </c>
      <c r="U11">
        <f>V9/D6</f>
        <v>17.836217948718001</v>
      </c>
    </row>
    <row r="12" spans="1:30" x14ac:dyDescent="0.25">
      <c r="C12" s="2">
        <f>B3*C3</f>
        <v>6294.4250000000002</v>
      </c>
      <c r="D12" s="2">
        <f>G3*D3</f>
        <v>6294.4250000000002</v>
      </c>
      <c r="E12" s="2"/>
      <c r="J12" s="1">
        <f t="shared" ref="J12:O15" si="1">J3*$D3</f>
        <v>4480</v>
      </c>
      <c r="K12" s="1">
        <f t="shared" si="1"/>
        <v>4480</v>
      </c>
      <c r="L12" s="1">
        <f t="shared" si="1"/>
        <v>4480</v>
      </c>
      <c r="M12" s="1">
        <f t="shared" si="1"/>
        <v>4480</v>
      </c>
      <c r="N12" s="1">
        <f t="shared" si="1"/>
        <v>4480</v>
      </c>
      <c r="O12" s="1">
        <f t="shared" si="1"/>
        <v>4480</v>
      </c>
      <c r="P12" s="1"/>
      <c r="R12" s="2"/>
    </row>
    <row r="13" spans="1:30" x14ac:dyDescent="0.25">
      <c r="C13" s="2">
        <f>B4*C4</f>
        <v>9023.82</v>
      </c>
      <c r="D13" s="2">
        <f>G4*D4</f>
        <v>9023.82</v>
      </c>
      <c r="E13" s="2"/>
      <c r="J13" s="1">
        <f t="shared" si="1"/>
        <v>10838.245000000001</v>
      </c>
      <c r="K13" s="1">
        <f t="shared" si="1"/>
        <v>10838.245000000001</v>
      </c>
      <c r="L13" s="1">
        <f t="shared" si="1"/>
        <v>10560</v>
      </c>
      <c r="M13" s="1">
        <f t="shared" si="1"/>
        <v>10560</v>
      </c>
      <c r="N13" s="1">
        <f t="shared" si="1"/>
        <v>10076</v>
      </c>
      <c r="O13" s="1">
        <f t="shared" si="1"/>
        <v>9966</v>
      </c>
      <c r="P13" s="1"/>
      <c r="R13" s="2"/>
    </row>
    <row r="14" spans="1:30" x14ac:dyDescent="0.25">
      <c r="C14" s="2">
        <f>B5*C5</f>
        <v>7892.43</v>
      </c>
      <c r="D14" s="2">
        <f>G5*D5</f>
        <v>7892.43</v>
      </c>
      <c r="E14" s="2"/>
      <c r="J14" s="1">
        <f t="shared" si="1"/>
        <v>7892.43</v>
      </c>
      <c r="K14" s="1">
        <f t="shared" si="1"/>
        <v>7892.43</v>
      </c>
      <c r="L14" s="1">
        <f t="shared" si="1"/>
        <v>8170.6750000000011</v>
      </c>
      <c r="M14" s="1">
        <f t="shared" si="1"/>
        <v>8170.6750000000011</v>
      </c>
      <c r="N14" s="1">
        <f t="shared" si="1"/>
        <v>8008</v>
      </c>
      <c r="O14" s="1">
        <f t="shared" si="1"/>
        <v>10054</v>
      </c>
      <c r="P14" s="1"/>
      <c r="R14" s="2"/>
      <c r="U14" s="7">
        <f>L5-Y5</f>
        <v>-108.60568181818178</v>
      </c>
      <c r="V14" s="2">
        <f>U14*D5</f>
        <v>-2389.3249999999989</v>
      </c>
    </row>
    <row r="15" spans="1:30" x14ac:dyDescent="0.25">
      <c r="C15" s="2">
        <f>B6*C6</f>
        <v>11722.065000000001</v>
      </c>
      <c r="D15" s="2">
        <f>G6*D6</f>
        <v>11722.065000000001</v>
      </c>
      <c r="E15" s="2"/>
      <c r="J15" s="1">
        <f t="shared" si="1"/>
        <v>11722.065000000001</v>
      </c>
      <c r="K15" s="1">
        <f t="shared" si="1"/>
        <v>11722.065000000001</v>
      </c>
      <c r="L15" s="1">
        <f t="shared" si="1"/>
        <v>11722.065000000001</v>
      </c>
      <c r="M15" s="1">
        <f t="shared" si="1"/>
        <v>11722.065000000001</v>
      </c>
      <c r="N15" s="1">
        <f t="shared" si="1"/>
        <v>12368.740000000002</v>
      </c>
      <c r="O15" s="1">
        <f t="shared" si="1"/>
        <v>10748.4</v>
      </c>
      <c r="P15" s="1"/>
      <c r="R15" s="1"/>
      <c r="T15" t="s">
        <v>61</v>
      </c>
      <c r="U15">
        <f>V14/D6</f>
        <v>-153.16185897435892</v>
      </c>
    </row>
    <row r="16" spans="1:30" x14ac:dyDescent="0.25">
      <c r="A16" s="25"/>
      <c r="B16" s="26" t="s">
        <v>106</v>
      </c>
      <c r="C16" s="9">
        <f>SUM(C12:C15)</f>
        <v>34932.74</v>
      </c>
      <c r="D16" s="2">
        <f>SUM(D12:D15)</f>
        <v>34932.74</v>
      </c>
      <c r="E16" s="2"/>
      <c r="J16" s="1">
        <f t="shared" ref="J16:O16" si="2">SUM(J12:J15)</f>
        <v>34932.740000000005</v>
      </c>
      <c r="K16" s="1">
        <f t="shared" si="2"/>
        <v>34932.740000000005</v>
      </c>
      <c r="L16" s="1">
        <f t="shared" si="2"/>
        <v>34932.740000000005</v>
      </c>
      <c r="M16" s="1">
        <f t="shared" si="2"/>
        <v>34932.740000000005</v>
      </c>
      <c r="N16" s="1">
        <f t="shared" si="2"/>
        <v>34932.740000000005</v>
      </c>
      <c r="O16" s="15">
        <f t="shared" si="2"/>
        <v>35248.400000000001</v>
      </c>
      <c r="P16" s="1"/>
    </row>
    <row r="17" spans="1:16" x14ac:dyDescent="0.25">
      <c r="D17" s="2">
        <f>D16-$C$16</f>
        <v>0</v>
      </c>
      <c r="E17" s="2"/>
      <c r="J17" s="2">
        <f t="shared" ref="J17:O17" si="3">J16-$C$16</f>
        <v>0</v>
      </c>
      <c r="K17" s="2">
        <f t="shared" si="3"/>
        <v>0</v>
      </c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315.66000000000349</v>
      </c>
      <c r="P17" s="2"/>
    </row>
    <row r="21" spans="1:16" x14ac:dyDescent="0.25">
      <c r="D21" s="2">
        <f>Y3*D3</f>
        <v>4480</v>
      </c>
      <c r="E21" s="2">
        <f>D21-D12</f>
        <v>-1814.4250000000002</v>
      </c>
    </row>
    <row r="22" spans="1:16" x14ac:dyDescent="0.25">
      <c r="D22" s="2">
        <f>Y4*D4</f>
        <v>10560</v>
      </c>
      <c r="E22" s="2">
        <f>D22-D13</f>
        <v>1536.1800000000003</v>
      </c>
    </row>
    <row r="23" spans="1:16" x14ac:dyDescent="0.25">
      <c r="D23" s="2">
        <f>Y5*D5</f>
        <v>10560</v>
      </c>
      <c r="E23" s="2">
        <f>D23-D14</f>
        <v>2667.5699999999997</v>
      </c>
    </row>
    <row r="24" spans="1:16" x14ac:dyDescent="0.25">
      <c r="D24" s="2">
        <f>Y6*D6</f>
        <v>17472</v>
      </c>
      <c r="E24" s="2">
        <f>D24-D15</f>
        <v>5749.9349999999995</v>
      </c>
    </row>
    <row r="25" spans="1:16" x14ac:dyDescent="0.25">
      <c r="A25" s="25"/>
      <c r="B25" s="26" t="s">
        <v>107</v>
      </c>
      <c r="D25" s="9">
        <f>SUM(D21:D24)</f>
        <v>43072</v>
      </c>
      <c r="E25" s="16">
        <f>D16/D25</f>
        <v>0.81103129643387806</v>
      </c>
      <c r="G25">
        <v>14</v>
      </c>
    </row>
    <row r="26" spans="1:16" x14ac:dyDescent="0.25">
      <c r="D26" s="2">
        <f>D25-D16</f>
        <v>8139.260000000002</v>
      </c>
      <c r="G26">
        <v>20</v>
      </c>
      <c r="J26" s="1">
        <v>208355.36</v>
      </c>
    </row>
    <row r="27" spans="1:16" x14ac:dyDescent="0.25">
      <c r="G27" s="16">
        <f>G25/G26</f>
        <v>0.7</v>
      </c>
      <c r="J27" s="1">
        <v>16760.73</v>
      </c>
    </row>
    <row r="28" spans="1:16" x14ac:dyDescent="0.25">
      <c r="J28" s="1">
        <f>J26-J27</f>
        <v>191594.62999999998</v>
      </c>
    </row>
  </sheetData>
  <conditionalFormatting sqref="D17:E17 J17:N17 P17">
    <cfRule type="cellIs" dxfId="87" priority="6" operator="equal">
      <formula>0</formula>
    </cfRule>
  </conditionalFormatting>
  <conditionalFormatting sqref="D17:E17 J17:N17 P17">
    <cfRule type="cellIs" dxfId="86" priority="5" operator="greaterThan">
      <formula>0</formula>
    </cfRule>
  </conditionalFormatting>
  <conditionalFormatting sqref="D17:E17 J17:N17 P17">
    <cfRule type="cellIs" dxfId="85" priority="4" operator="lessThan">
      <formula>0</formula>
    </cfRule>
  </conditionalFormatting>
  <conditionalFormatting sqref="O17">
    <cfRule type="cellIs" dxfId="84" priority="3" operator="equal">
      <formula>0</formula>
    </cfRule>
  </conditionalFormatting>
  <conditionalFormatting sqref="O17">
    <cfRule type="cellIs" dxfId="83" priority="2" operator="greaterThan">
      <formula>0</formula>
    </cfRule>
  </conditionalFormatting>
  <conditionalFormatting sqref="O17">
    <cfRule type="cellIs" dxfId="8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4B14-F054-4ADF-BB0F-F9E8602D8A51}">
  <dimension ref="A1:AD35"/>
  <sheetViews>
    <sheetView workbookViewId="0">
      <selection activeCell="J6" sqref="J6"/>
    </sheetView>
  </sheetViews>
  <sheetFormatPr baseColWidth="10" defaultRowHeight="15" x14ac:dyDescent="0.25"/>
  <cols>
    <col min="2" max="2" width="10.7109375" customWidth="1"/>
    <col min="3" max="4" width="12" bestFit="1" customWidth="1"/>
    <col min="5" max="5" width="12" customWidth="1"/>
    <col min="6" max="6" width="19.7109375" bestFit="1" customWidth="1"/>
    <col min="7" max="7" width="12.85546875" bestFit="1" customWidth="1"/>
    <col min="10" max="10" width="20.85546875" bestFit="1" customWidth="1"/>
    <col min="11" max="11" width="18.7109375" bestFit="1" customWidth="1"/>
    <col min="12" max="12" width="19.42578125" bestFit="1" customWidth="1"/>
    <col min="13" max="13" width="19" bestFit="1" customWidth="1"/>
    <col min="14" max="16" width="19" customWidth="1"/>
    <col min="17" max="17" width="12" bestFit="1" customWidth="1"/>
    <col min="18" max="18" width="22" bestFit="1" customWidth="1"/>
    <col min="20" max="20" width="14" bestFit="1" customWidth="1"/>
    <col min="21" max="21" width="13.28515625" bestFit="1" customWidth="1"/>
    <col min="22" max="22" width="11" bestFit="1" customWidth="1"/>
    <col min="27" max="27" width="6.5703125" bestFit="1" customWidth="1"/>
  </cols>
  <sheetData>
    <row r="1" spans="1:30" x14ac:dyDescent="0.25">
      <c r="X1" t="s">
        <v>91</v>
      </c>
      <c r="Y1">
        <v>168</v>
      </c>
      <c r="AC1">
        <f>(20-6)*8</f>
        <v>112</v>
      </c>
    </row>
    <row r="2" spans="1:30" x14ac:dyDescent="0.25">
      <c r="C2" s="36" t="s">
        <v>32</v>
      </c>
      <c r="D2" s="36" t="s">
        <v>45</v>
      </c>
      <c r="E2" s="36" t="s">
        <v>46</v>
      </c>
      <c r="G2" t="s">
        <v>16</v>
      </c>
      <c r="H2" t="s">
        <v>30</v>
      </c>
      <c r="J2" t="s">
        <v>92</v>
      </c>
      <c r="N2" s="14" t="s">
        <v>62</v>
      </c>
      <c r="O2" s="14"/>
      <c r="P2" s="14"/>
      <c r="R2" t="s">
        <v>44</v>
      </c>
    </row>
    <row r="3" spans="1:30" x14ac:dyDescent="0.25">
      <c r="A3" t="s">
        <v>11</v>
      </c>
      <c r="B3" s="6">
        <f>SUMIF(Imputaciones!$O$97:$O$122,Perfiles05!$A3,Imputaciones!$E$97:$E$122)</f>
        <v>182.5</v>
      </c>
      <c r="C3" s="1">
        <v>34.49</v>
      </c>
      <c r="D3" s="1">
        <v>28</v>
      </c>
      <c r="E3" s="1"/>
      <c r="F3" s="16">
        <f>(C3-D3)/C3</f>
        <v>0.18817048419831839</v>
      </c>
      <c r="G3">
        <f>B3*(C3/D3)</f>
        <v>224.80089285714286</v>
      </c>
      <c r="J3" s="7">
        <f>IF(G3&gt;Y3,Y3,G3)</f>
        <v>168</v>
      </c>
      <c r="K3" s="7">
        <f>IF(J3&gt;Y3,Y3,J3)</f>
        <v>168</v>
      </c>
      <c r="L3" s="7">
        <f>K3</f>
        <v>168</v>
      </c>
      <c r="M3" s="7">
        <f>L3</f>
        <v>168</v>
      </c>
      <c r="N3" s="7">
        <v>160</v>
      </c>
      <c r="O3" s="7">
        <f>N3</f>
        <v>160</v>
      </c>
      <c r="P3" s="7">
        <f>(M3-N3)*(D3/$D$6)</f>
        <v>14.358974358974359</v>
      </c>
      <c r="Q3" s="24">
        <f>O3/Y3</f>
        <v>0.95238095238095233</v>
      </c>
      <c r="U3" s="7">
        <f>G3-Y3</f>
        <v>56.800892857142856</v>
      </c>
      <c r="V3" s="2">
        <f>U3*D3</f>
        <v>1590.425</v>
      </c>
      <c r="X3" s="8" t="s">
        <v>28</v>
      </c>
      <c r="Y3">
        <f>Z3*$Y$1</f>
        <v>168</v>
      </c>
      <c r="Z3">
        <v>1</v>
      </c>
      <c r="AA3" s="6">
        <f>Y3-O3</f>
        <v>8</v>
      </c>
      <c r="AC3">
        <f>AD3*$AC$1</f>
        <v>112</v>
      </c>
      <c r="AD3">
        <v>1</v>
      </c>
    </row>
    <row r="4" spans="1:30" x14ac:dyDescent="0.25">
      <c r="A4" t="s">
        <v>12</v>
      </c>
      <c r="B4" s="6">
        <f>SUMIF(Imputaciones!$O$97:$O$122,Perfiles05!$A4,Imputaciones!$E$97:$E$122)</f>
        <v>299</v>
      </c>
      <c r="C4" s="1">
        <v>30.18</v>
      </c>
      <c r="D4" s="1">
        <v>22</v>
      </c>
      <c r="E4" s="1">
        <v>18.510000000000002</v>
      </c>
      <c r="F4" s="16">
        <f>(C4-D4)/C4</f>
        <v>0.27104042412193508</v>
      </c>
      <c r="G4">
        <f>B4*(C4/D4)</f>
        <v>410.17363636363638</v>
      </c>
      <c r="H4" s="6">
        <f>PS!W50</f>
        <v>236</v>
      </c>
      <c r="I4" s="6">
        <f>H4-G4</f>
        <v>-174.17363636363638</v>
      </c>
      <c r="J4" s="7">
        <f>IF(G3&gt;Y3,G4+U4,G4)</f>
        <v>482.46568181818185</v>
      </c>
      <c r="K4" s="7">
        <f>J4</f>
        <v>482.46568181818185</v>
      </c>
      <c r="L4" s="7">
        <f>IF(K4&gt;Y4,K4-U9,K4)</f>
        <v>482.46568181818185</v>
      </c>
      <c r="M4" s="7">
        <f>L4</f>
        <v>482.46568181818185</v>
      </c>
      <c r="N4" s="7">
        <v>458</v>
      </c>
      <c r="O4" s="7">
        <v>453</v>
      </c>
      <c r="P4" s="7">
        <f>(M4-N4)*(D4/$D$6)</f>
        <v>34.502884615384659</v>
      </c>
      <c r="Q4" s="24">
        <f>O4/Y4</f>
        <v>0.89880952380952384</v>
      </c>
      <c r="R4" s="7">
        <f>H4-L4</f>
        <v>-246.46568181818185</v>
      </c>
      <c r="T4" t="s">
        <v>17</v>
      </c>
      <c r="U4" s="7">
        <f>$V$3/D4</f>
        <v>72.292045454545459</v>
      </c>
      <c r="X4" s="8" t="s">
        <v>35</v>
      </c>
      <c r="Y4">
        <f>Z4*$Y$1</f>
        <v>504</v>
      </c>
      <c r="Z4">
        <v>3</v>
      </c>
      <c r="AA4" s="6">
        <f>Y4-O4</f>
        <v>51</v>
      </c>
      <c r="AC4">
        <f>AD4*$AC$1</f>
        <v>336</v>
      </c>
      <c r="AD4">
        <v>3</v>
      </c>
    </row>
    <row r="5" spans="1:30" x14ac:dyDescent="0.25">
      <c r="A5" t="s">
        <v>13</v>
      </c>
      <c r="B5" s="6">
        <f>SUMIF(Imputaciones!$O$97:$O$122,Perfiles05!$A5,Imputaciones!$E$97:$E$122)</f>
        <v>318.5</v>
      </c>
      <c r="C5" s="1">
        <v>24.78</v>
      </c>
      <c r="D5" s="1">
        <v>22</v>
      </c>
      <c r="E5" s="1">
        <v>18.100000000000001</v>
      </c>
      <c r="F5" s="16">
        <f>(C5-D5)/C5</f>
        <v>0.11218724778046817</v>
      </c>
      <c r="G5">
        <f>B5*(C5/D5)</f>
        <v>358.74681818181818</v>
      </c>
      <c r="H5" s="6">
        <f>PS!X50</f>
        <v>-15.5</v>
      </c>
      <c r="I5" s="6">
        <f>H5-G5</f>
        <v>-374.24681818181818</v>
      </c>
      <c r="J5" s="7">
        <f>G5</f>
        <v>358.74681818181818</v>
      </c>
      <c r="K5" s="7">
        <f>IF(J3&gt;Y3,J5+U5,J5)</f>
        <v>358.74681818181818</v>
      </c>
      <c r="L5" s="7">
        <f>IF(K4&gt;Y4,K5+U10,K5)</f>
        <v>358.74681818181818</v>
      </c>
      <c r="M5" s="7">
        <f>IF(L5&gt;Y5,Y5,L5)</f>
        <v>358.74681818181818</v>
      </c>
      <c r="N5" s="7">
        <v>364</v>
      </c>
      <c r="O5" s="7">
        <v>457</v>
      </c>
      <c r="P5" s="7">
        <f>(M5-N5)*(D5/$D$6)</f>
        <v>-7.4083333333333297</v>
      </c>
      <c r="Q5" s="24">
        <f>O5/Y5</f>
        <v>0.90674603174603174</v>
      </c>
      <c r="R5" s="7">
        <f>H5-L5</f>
        <v>-374.24681818181818</v>
      </c>
      <c r="T5" t="s">
        <v>18</v>
      </c>
      <c r="U5" s="7">
        <f>$V$3/D5</f>
        <v>72.292045454545459</v>
      </c>
      <c r="X5" s="8" t="s">
        <v>36</v>
      </c>
      <c r="Y5">
        <f>Z5*$Y$1</f>
        <v>504</v>
      </c>
      <c r="Z5">
        <v>3</v>
      </c>
      <c r="AA5" s="6">
        <f>Y5-O5</f>
        <v>47</v>
      </c>
      <c r="AC5">
        <f>AD5*$AC$1</f>
        <v>336</v>
      </c>
      <c r="AD5">
        <v>3</v>
      </c>
    </row>
    <row r="6" spans="1:30" x14ac:dyDescent="0.25">
      <c r="A6" t="s">
        <v>14</v>
      </c>
      <c r="B6" s="6">
        <f>SUMIF(Imputaciones!$O$97:$O$122,Perfiles05!$A6,Imputaciones!$E$97:$E$122)</f>
        <v>701.5</v>
      </c>
      <c r="C6" s="1">
        <v>16.71</v>
      </c>
      <c r="D6" s="1">
        <v>15.6</v>
      </c>
      <c r="E6" s="1">
        <v>12.76</v>
      </c>
      <c r="F6" s="16">
        <f>(C6-D6)/C6</f>
        <v>6.6427289048474031E-2</v>
      </c>
      <c r="G6">
        <f>B6*(C6/D6)</f>
        <v>751.41442307692307</v>
      </c>
      <c r="H6" s="6">
        <f>PS!Y50</f>
        <v>-293.75</v>
      </c>
      <c r="I6" s="6">
        <f>H6-G6</f>
        <v>-1045.164423076923</v>
      </c>
      <c r="J6" s="7">
        <f>G6</f>
        <v>751.41442307692307</v>
      </c>
      <c r="K6" s="7">
        <f>J6</f>
        <v>751.41442307692307</v>
      </c>
      <c r="L6" s="7">
        <f>K6</f>
        <v>751.41442307692307</v>
      </c>
      <c r="M6" s="7">
        <f>L6</f>
        <v>751.41442307692307</v>
      </c>
      <c r="N6" s="7">
        <f>M6+P6</f>
        <v>792.86794871794871</v>
      </c>
      <c r="O6" s="7">
        <v>689</v>
      </c>
      <c r="P6" s="7">
        <f>SUM(P3:P5)</f>
        <v>41.453525641025685</v>
      </c>
      <c r="Q6" s="24">
        <f>O6/Y6</f>
        <v>0.58588435374149661</v>
      </c>
      <c r="R6" s="7">
        <f>H6-L6</f>
        <v>-1045.164423076923</v>
      </c>
      <c r="T6" t="s">
        <v>19</v>
      </c>
      <c r="U6" s="7">
        <f>$V$3/D6</f>
        <v>101.95032051282051</v>
      </c>
      <c r="X6" s="8" t="s">
        <v>37</v>
      </c>
      <c r="Y6">
        <f>Z6*$Y$1</f>
        <v>1176</v>
      </c>
      <c r="Z6">
        <v>7</v>
      </c>
      <c r="AA6" s="6">
        <f>Y6-O6</f>
        <v>487</v>
      </c>
      <c r="AC6">
        <f>AD6*$AC$1</f>
        <v>784</v>
      </c>
      <c r="AD6">
        <v>7</v>
      </c>
    </row>
    <row r="7" spans="1:30" x14ac:dyDescent="0.25">
      <c r="B7" s="6">
        <f>SUM(B3:B6)</f>
        <v>1501.5</v>
      </c>
      <c r="G7">
        <f>SUM(G3:G6)</f>
        <v>1745.1357704795205</v>
      </c>
      <c r="H7">
        <f>SUM(H3:H6)</f>
        <v>-73.25</v>
      </c>
      <c r="J7" s="7">
        <f t="shared" ref="J7:O7" si="0">SUM(J3:J6)</f>
        <v>1760.626923076923</v>
      </c>
      <c r="K7" s="7">
        <f t="shared" si="0"/>
        <v>1760.626923076923</v>
      </c>
      <c r="L7" s="7">
        <f t="shared" si="0"/>
        <v>1760.626923076923</v>
      </c>
      <c r="M7" s="7">
        <f t="shared" si="0"/>
        <v>1760.626923076923</v>
      </c>
      <c r="N7" s="7">
        <f t="shared" si="0"/>
        <v>1774.8679487179488</v>
      </c>
      <c r="O7" s="7">
        <f t="shared" si="0"/>
        <v>1759</v>
      </c>
      <c r="P7" s="7"/>
      <c r="T7" t="s">
        <v>29</v>
      </c>
      <c r="U7" s="7">
        <f>MAX(U4:U6)</f>
        <v>101.95032051282051</v>
      </c>
    </row>
    <row r="9" spans="1:30" x14ac:dyDescent="0.25">
      <c r="F9" t="s">
        <v>27</v>
      </c>
      <c r="G9">
        <f>G4+G5+G6++U7</f>
        <v>1622.285198135198</v>
      </c>
      <c r="U9">
        <f>K4-Y4</f>
        <v>-21.534318181818151</v>
      </c>
      <c r="V9" s="2">
        <f>U9*D4</f>
        <v>-473.75499999999931</v>
      </c>
    </row>
    <row r="10" spans="1:30" x14ac:dyDescent="0.25">
      <c r="T10" t="s">
        <v>39</v>
      </c>
      <c r="U10">
        <f>V9/D5</f>
        <v>-21.534318181818151</v>
      </c>
    </row>
    <row r="11" spans="1:30" x14ac:dyDescent="0.25">
      <c r="C11" s="10" t="s">
        <v>33</v>
      </c>
      <c r="D11" s="36" t="s">
        <v>34</v>
      </c>
      <c r="E11" s="36"/>
      <c r="J11" s="36" t="s">
        <v>42</v>
      </c>
      <c r="K11" s="36" t="s">
        <v>42</v>
      </c>
      <c r="L11" s="36" t="s">
        <v>42</v>
      </c>
      <c r="M11" s="36" t="s">
        <v>42</v>
      </c>
      <c r="N11" s="36" t="s">
        <v>42</v>
      </c>
      <c r="O11" s="36" t="s">
        <v>42</v>
      </c>
      <c r="T11" t="s">
        <v>38</v>
      </c>
      <c r="U11">
        <f>V9/D6</f>
        <v>-30.368910256410214</v>
      </c>
    </row>
    <row r="12" spans="1:30" x14ac:dyDescent="0.25">
      <c r="C12" s="2">
        <f>B3*C3</f>
        <v>6294.4250000000002</v>
      </c>
      <c r="D12" s="2">
        <f>G3*D3</f>
        <v>6294.4250000000002</v>
      </c>
      <c r="E12" s="2"/>
      <c r="J12" s="1">
        <f t="shared" ref="J12:O15" si="1">J3*$D3</f>
        <v>4704</v>
      </c>
      <c r="K12" s="1">
        <f t="shared" si="1"/>
        <v>4704</v>
      </c>
      <c r="L12" s="1">
        <f t="shared" si="1"/>
        <v>4704</v>
      </c>
      <c r="M12" s="1">
        <f t="shared" si="1"/>
        <v>4704</v>
      </c>
      <c r="N12" s="1">
        <f t="shared" si="1"/>
        <v>4480</v>
      </c>
      <c r="O12" s="1">
        <f t="shared" si="1"/>
        <v>4480</v>
      </c>
      <c r="P12" s="1"/>
      <c r="R12" s="2"/>
    </row>
    <row r="13" spans="1:30" x14ac:dyDescent="0.25">
      <c r="C13" s="2">
        <f>B4*C4</f>
        <v>9023.82</v>
      </c>
      <c r="D13" s="2">
        <f>G4*D4</f>
        <v>9023.82</v>
      </c>
      <c r="E13" s="2"/>
      <c r="J13" s="1">
        <f t="shared" si="1"/>
        <v>10614.245000000001</v>
      </c>
      <c r="K13" s="1">
        <f t="shared" si="1"/>
        <v>10614.245000000001</v>
      </c>
      <c r="L13" s="1">
        <f t="shared" si="1"/>
        <v>10614.245000000001</v>
      </c>
      <c r="M13" s="1">
        <f t="shared" si="1"/>
        <v>10614.245000000001</v>
      </c>
      <c r="N13" s="1">
        <f t="shared" si="1"/>
        <v>10076</v>
      </c>
      <c r="O13" s="1">
        <f t="shared" si="1"/>
        <v>9966</v>
      </c>
      <c r="P13" s="1"/>
      <c r="R13" s="2"/>
    </row>
    <row r="14" spans="1:30" x14ac:dyDescent="0.25">
      <c r="C14" s="2">
        <f>B5*C5</f>
        <v>7892.43</v>
      </c>
      <c r="D14" s="2">
        <f>G5*D5</f>
        <v>7892.43</v>
      </c>
      <c r="E14" s="2"/>
      <c r="J14" s="1">
        <f t="shared" si="1"/>
        <v>7892.43</v>
      </c>
      <c r="K14" s="1">
        <f t="shared" si="1"/>
        <v>7892.43</v>
      </c>
      <c r="L14" s="1">
        <f t="shared" si="1"/>
        <v>7892.43</v>
      </c>
      <c r="M14" s="1">
        <f t="shared" si="1"/>
        <v>7892.43</v>
      </c>
      <c r="N14" s="1">
        <f t="shared" si="1"/>
        <v>8008</v>
      </c>
      <c r="O14" s="1">
        <f t="shared" si="1"/>
        <v>10054</v>
      </c>
      <c r="P14" s="1"/>
      <c r="R14" s="2"/>
      <c r="U14" s="7">
        <f>L5-Y5</f>
        <v>-145.25318181818182</v>
      </c>
      <c r="V14" s="2">
        <f>U14*D5</f>
        <v>-3195.5699999999997</v>
      </c>
    </row>
    <row r="15" spans="1:30" x14ac:dyDescent="0.25">
      <c r="C15" s="2">
        <f>B6*C6</f>
        <v>11722.065000000001</v>
      </c>
      <c r="D15" s="2">
        <f>G6*D6</f>
        <v>11722.065000000001</v>
      </c>
      <c r="E15" s="2"/>
      <c r="J15" s="1">
        <f t="shared" si="1"/>
        <v>11722.065000000001</v>
      </c>
      <c r="K15" s="1">
        <f t="shared" si="1"/>
        <v>11722.065000000001</v>
      </c>
      <c r="L15" s="1">
        <f t="shared" si="1"/>
        <v>11722.065000000001</v>
      </c>
      <c r="M15" s="1">
        <f t="shared" si="1"/>
        <v>11722.065000000001</v>
      </c>
      <c r="N15" s="1">
        <f t="shared" si="1"/>
        <v>12368.74</v>
      </c>
      <c r="O15" s="1">
        <f t="shared" si="1"/>
        <v>10748.4</v>
      </c>
      <c r="P15" s="1"/>
      <c r="R15" s="1"/>
      <c r="T15" t="s">
        <v>61</v>
      </c>
      <c r="U15">
        <f>V14/D6</f>
        <v>-204.84423076923076</v>
      </c>
    </row>
    <row r="16" spans="1:30" x14ac:dyDescent="0.25">
      <c r="A16" s="25"/>
      <c r="B16" s="26" t="s">
        <v>106</v>
      </c>
      <c r="C16" s="9">
        <f>SUM(C12:C15)</f>
        <v>34932.74</v>
      </c>
      <c r="D16" s="2">
        <f>SUM(D12:D15)</f>
        <v>34932.74</v>
      </c>
      <c r="E16" s="2"/>
      <c r="J16" s="1">
        <f t="shared" ref="J16:O16" si="2">SUM(J12:J15)</f>
        <v>34932.740000000005</v>
      </c>
      <c r="K16" s="1">
        <f t="shared" si="2"/>
        <v>34932.740000000005</v>
      </c>
      <c r="L16" s="1">
        <f t="shared" si="2"/>
        <v>34932.740000000005</v>
      </c>
      <c r="M16" s="1">
        <f t="shared" si="2"/>
        <v>34932.740000000005</v>
      </c>
      <c r="N16" s="1">
        <f t="shared" si="2"/>
        <v>34932.74</v>
      </c>
      <c r="O16" s="15">
        <f t="shared" si="2"/>
        <v>35248.400000000001</v>
      </c>
      <c r="P16" s="1"/>
    </row>
    <row r="17" spans="1:16" x14ac:dyDescent="0.25">
      <c r="D17" s="2">
        <f>D16-$C$16</f>
        <v>0</v>
      </c>
      <c r="E17" s="2"/>
      <c r="J17" s="2">
        <f t="shared" ref="J17:O17" si="3">J16-$C$16</f>
        <v>0</v>
      </c>
      <c r="K17" s="2">
        <f t="shared" si="3"/>
        <v>0</v>
      </c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315.66000000000349</v>
      </c>
      <c r="P17" s="2"/>
    </row>
    <row r="21" spans="1:16" x14ac:dyDescent="0.25">
      <c r="C21">
        <f>Y3</f>
        <v>168</v>
      </c>
      <c r="D21" s="2">
        <f>Y3*D3</f>
        <v>4704</v>
      </c>
      <c r="E21" s="2">
        <f>D21-D12</f>
        <v>-1590.4250000000002</v>
      </c>
      <c r="F21">
        <v>168</v>
      </c>
      <c r="G21" s="2">
        <f>F21*D3</f>
        <v>4704</v>
      </c>
    </row>
    <row r="22" spans="1:16" x14ac:dyDescent="0.25">
      <c r="C22">
        <f>Y4</f>
        <v>504</v>
      </c>
      <c r="D22" s="2">
        <f>Y4*D4</f>
        <v>11088</v>
      </c>
      <c r="E22" s="2">
        <f>D22-D13</f>
        <v>2064.1800000000003</v>
      </c>
      <c r="F22">
        <v>528</v>
      </c>
      <c r="G22" s="2">
        <f>F22*D4</f>
        <v>11616</v>
      </c>
    </row>
    <row r="23" spans="1:16" x14ac:dyDescent="0.25">
      <c r="C23">
        <f>Y5</f>
        <v>504</v>
      </c>
      <c r="D23" s="2">
        <f>Y5*D5</f>
        <v>11088</v>
      </c>
      <c r="E23" s="2">
        <f>D23-D14</f>
        <v>3195.5699999999997</v>
      </c>
      <c r="F23">
        <v>504</v>
      </c>
      <c r="G23" s="2">
        <f>F23*D5</f>
        <v>11088</v>
      </c>
    </row>
    <row r="24" spans="1:16" x14ac:dyDescent="0.25">
      <c r="C24">
        <f>Y6</f>
        <v>1176</v>
      </c>
      <c r="D24" s="2">
        <f>Y6*D6</f>
        <v>18345.599999999999</v>
      </c>
      <c r="E24" s="2">
        <f>D24-D15</f>
        <v>6623.534999999998</v>
      </c>
      <c r="F24">
        <v>1142</v>
      </c>
      <c r="G24" s="2">
        <f>F24*D6</f>
        <v>17815.2</v>
      </c>
    </row>
    <row r="25" spans="1:16" x14ac:dyDescent="0.25">
      <c r="A25" s="25"/>
      <c r="B25" s="26" t="s">
        <v>107</v>
      </c>
      <c r="D25" s="9">
        <f>SUM(D21:D24)</f>
        <v>45225.599999999999</v>
      </c>
      <c r="E25" s="16">
        <f>D16/D25</f>
        <v>0.77241075850845542</v>
      </c>
      <c r="G25" s="9">
        <f>SUM(G21:G24)</f>
        <v>45223.199999999997</v>
      </c>
    </row>
    <row r="26" spans="1:16" x14ac:dyDescent="0.25">
      <c r="D26" s="2">
        <f>D25-D16</f>
        <v>10292.86</v>
      </c>
      <c r="J26" s="1">
        <v>208355.36</v>
      </c>
    </row>
    <row r="27" spans="1:16" x14ac:dyDescent="0.25">
      <c r="J27" s="1">
        <v>16760.73</v>
      </c>
    </row>
    <row r="28" spans="1:16" x14ac:dyDescent="0.25">
      <c r="C28">
        <v>24</v>
      </c>
      <c r="D28" s="2">
        <f>C28*E28</f>
        <v>444.24</v>
      </c>
      <c r="E28" s="1">
        <v>18.510000000000002</v>
      </c>
      <c r="J28" s="1">
        <f>J26-J27</f>
        <v>191594.62999999998</v>
      </c>
    </row>
    <row r="29" spans="1:16" x14ac:dyDescent="0.25">
      <c r="C29">
        <v>0</v>
      </c>
      <c r="D29" s="2">
        <f>C29*E29</f>
        <v>0</v>
      </c>
      <c r="E29" s="1">
        <v>18.100000000000001</v>
      </c>
    </row>
    <row r="30" spans="1:16" x14ac:dyDescent="0.25">
      <c r="C30">
        <v>0</v>
      </c>
      <c r="D30" s="2">
        <f>C30*E30</f>
        <v>0</v>
      </c>
      <c r="E30" s="1">
        <v>12.76</v>
      </c>
    </row>
    <row r="31" spans="1:16" x14ac:dyDescent="0.25">
      <c r="A31" s="25"/>
      <c r="B31" s="26" t="s">
        <v>148</v>
      </c>
      <c r="D31" s="9">
        <f>SUM(D28:D30)</f>
        <v>444.24</v>
      </c>
    </row>
    <row r="33" spans="1:7" x14ac:dyDescent="0.25">
      <c r="G33">
        <v>14</v>
      </c>
    </row>
    <row r="34" spans="1:7" x14ac:dyDescent="0.25">
      <c r="A34" s="25" t="s">
        <v>1</v>
      </c>
      <c r="D34" s="9">
        <f>D31+D25</f>
        <v>45669.84</v>
      </c>
      <c r="G34">
        <v>20</v>
      </c>
    </row>
    <row r="35" spans="1:7" x14ac:dyDescent="0.25">
      <c r="G35" s="16">
        <f>G33/G34</f>
        <v>0.7</v>
      </c>
    </row>
  </sheetData>
  <conditionalFormatting sqref="D17:E17 J17:N17 P17">
    <cfRule type="cellIs" dxfId="81" priority="6" operator="equal">
      <formula>0</formula>
    </cfRule>
  </conditionalFormatting>
  <conditionalFormatting sqref="D17:E17 J17:N17 P17">
    <cfRule type="cellIs" dxfId="80" priority="5" operator="greaterThan">
      <formula>0</formula>
    </cfRule>
  </conditionalFormatting>
  <conditionalFormatting sqref="D17:E17 J17:N17 P17">
    <cfRule type="cellIs" dxfId="79" priority="4" operator="lessThan">
      <formula>0</formula>
    </cfRule>
  </conditionalFormatting>
  <conditionalFormatting sqref="O17">
    <cfRule type="cellIs" dxfId="78" priority="3" operator="equal">
      <formula>0</formula>
    </cfRule>
  </conditionalFormatting>
  <conditionalFormatting sqref="O17">
    <cfRule type="cellIs" dxfId="77" priority="2" operator="greaterThan">
      <formula>0</formula>
    </cfRule>
  </conditionalFormatting>
  <conditionalFormatting sqref="O17">
    <cfRule type="cellIs" dxfId="7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D5B6-1927-4968-AC0D-49D30C8CC66B}">
  <dimension ref="A1:AD35"/>
  <sheetViews>
    <sheetView workbookViewId="0">
      <selection activeCell="C21" sqref="C21:C24"/>
    </sheetView>
  </sheetViews>
  <sheetFormatPr baseColWidth="10" defaultRowHeight="15" x14ac:dyDescent="0.25"/>
  <cols>
    <col min="2" max="2" width="10.7109375" customWidth="1"/>
    <col min="3" max="4" width="12" bestFit="1" customWidth="1"/>
    <col min="5" max="5" width="12" customWidth="1"/>
    <col min="6" max="6" width="19.7109375" bestFit="1" customWidth="1"/>
    <col min="7" max="7" width="12.85546875" bestFit="1" customWidth="1"/>
    <col min="10" max="10" width="20.85546875" bestFit="1" customWidth="1"/>
    <col min="11" max="11" width="18.7109375" bestFit="1" customWidth="1"/>
    <col min="12" max="12" width="19.42578125" bestFit="1" customWidth="1"/>
    <col min="13" max="13" width="19" bestFit="1" customWidth="1"/>
    <col min="14" max="16" width="19" customWidth="1"/>
    <col min="17" max="17" width="12" bestFit="1" customWidth="1"/>
    <col min="18" max="18" width="22" bestFit="1" customWidth="1"/>
    <col min="20" max="20" width="14" bestFit="1" customWidth="1"/>
    <col min="21" max="21" width="13.28515625" bestFit="1" customWidth="1"/>
    <col min="22" max="22" width="11" bestFit="1" customWidth="1"/>
    <col min="27" max="27" width="6.5703125" bestFit="1" customWidth="1"/>
  </cols>
  <sheetData>
    <row r="1" spans="1:30" x14ac:dyDescent="0.25">
      <c r="X1" t="s">
        <v>91</v>
      </c>
      <c r="Y1">
        <v>152</v>
      </c>
      <c r="AC1">
        <f>(20-6)*8</f>
        <v>112</v>
      </c>
    </row>
    <row r="2" spans="1:30" x14ac:dyDescent="0.25">
      <c r="C2" s="44" t="s">
        <v>32</v>
      </c>
      <c r="D2" s="44" t="s">
        <v>45</v>
      </c>
      <c r="E2" s="44" t="s">
        <v>46</v>
      </c>
      <c r="G2" t="s">
        <v>16</v>
      </c>
      <c r="H2" t="s">
        <v>30</v>
      </c>
      <c r="J2" t="s">
        <v>92</v>
      </c>
      <c r="N2" s="14" t="s">
        <v>62</v>
      </c>
      <c r="O2" s="14"/>
      <c r="P2" s="14"/>
      <c r="R2" t="s">
        <v>44</v>
      </c>
    </row>
    <row r="3" spans="1:30" x14ac:dyDescent="0.25">
      <c r="A3" t="s">
        <v>11</v>
      </c>
      <c r="B3" s="6">
        <f>SUMIF(Imputaciones!$O$97:$O$122,Perfiles06!$A3,Imputaciones!$E$97:$E$122)</f>
        <v>182.5</v>
      </c>
      <c r="C3" s="1">
        <v>34.49</v>
      </c>
      <c r="D3" s="1">
        <v>28</v>
      </c>
      <c r="E3" s="1"/>
      <c r="F3" s="16">
        <f>(C3-D3)/C3</f>
        <v>0.18817048419831839</v>
      </c>
      <c r="G3">
        <f>B3*(C3/D3)</f>
        <v>224.80089285714286</v>
      </c>
      <c r="J3" s="7">
        <f>IF(G3&gt;Y3,Y3,G3)</f>
        <v>152</v>
      </c>
      <c r="K3" s="7">
        <f>IF(J3&gt;Y3,Y3,J3)</f>
        <v>152</v>
      </c>
      <c r="L3" s="7">
        <f>K3</f>
        <v>152</v>
      </c>
      <c r="M3" s="7">
        <f>L3</f>
        <v>152</v>
      </c>
      <c r="N3" s="7">
        <v>160</v>
      </c>
      <c r="O3" s="7">
        <f>N3</f>
        <v>160</v>
      </c>
      <c r="P3" s="7">
        <f>(M3-N3)*(D3/$D$6)</f>
        <v>-14.358974358974359</v>
      </c>
      <c r="Q3" s="24">
        <f>O3/Y3</f>
        <v>1.0526315789473684</v>
      </c>
      <c r="U3" s="7">
        <f>G3-Y3</f>
        <v>72.800892857142856</v>
      </c>
      <c r="V3" s="2">
        <f>U3*D3</f>
        <v>2038.425</v>
      </c>
      <c r="X3" s="8" t="s">
        <v>28</v>
      </c>
      <c r="Y3">
        <f>Z3*$Y$1</f>
        <v>152</v>
      </c>
      <c r="Z3">
        <v>1</v>
      </c>
      <c r="AA3" s="6">
        <f>Y3-O3</f>
        <v>-8</v>
      </c>
      <c r="AC3">
        <f>AD3*$AC$1</f>
        <v>112</v>
      </c>
      <c r="AD3">
        <v>1</v>
      </c>
    </row>
    <row r="4" spans="1:30" x14ac:dyDescent="0.25">
      <c r="A4" t="s">
        <v>12</v>
      </c>
      <c r="B4" s="6">
        <f>SUMIF(Imputaciones!$O$97:$O$122,Perfiles06!$A4,Imputaciones!$E$97:$E$122)</f>
        <v>299</v>
      </c>
      <c r="C4" s="1">
        <v>30.18</v>
      </c>
      <c r="D4" s="1">
        <v>22</v>
      </c>
      <c r="E4" s="1">
        <v>18.510000000000002</v>
      </c>
      <c r="F4" s="16">
        <f>(C4-D4)/C4</f>
        <v>0.27104042412193508</v>
      </c>
      <c r="G4">
        <f>B4*(C4/D4)</f>
        <v>410.17363636363638</v>
      </c>
      <c r="H4" s="6">
        <f>PS!W50</f>
        <v>236</v>
      </c>
      <c r="I4" s="6">
        <f>H4-G4</f>
        <v>-174.17363636363638</v>
      </c>
      <c r="J4" s="7">
        <f>IF(G3&gt;Y3,G4+U4,G4)</f>
        <v>502.82931818181817</v>
      </c>
      <c r="K4" s="7">
        <f>J4</f>
        <v>502.82931818181817</v>
      </c>
      <c r="L4" s="7">
        <f>IF(K4&gt;Y4,K4-U9,K4)</f>
        <v>456</v>
      </c>
      <c r="M4" s="7">
        <f>L4</f>
        <v>456</v>
      </c>
      <c r="N4" s="7">
        <v>458</v>
      </c>
      <c r="O4" s="7">
        <v>453</v>
      </c>
      <c r="P4" s="7">
        <f>(M4-N4)*(D4/$D$6)</f>
        <v>-2.8205128205128207</v>
      </c>
      <c r="Q4" s="24">
        <f>O4/Y4</f>
        <v>0.99342105263157898</v>
      </c>
      <c r="R4" s="7">
        <f>H4-L4</f>
        <v>-220</v>
      </c>
      <c r="T4" t="s">
        <v>17</v>
      </c>
      <c r="U4" s="7">
        <f>$V$3/D4</f>
        <v>92.655681818181819</v>
      </c>
      <c r="X4" s="8" t="s">
        <v>35</v>
      </c>
      <c r="Y4">
        <f>Z4*$Y$1</f>
        <v>456</v>
      </c>
      <c r="Z4">
        <v>3</v>
      </c>
      <c r="AA4" s="6">
        <f>Y4-O4</f>
        <v>3</v>
      </c>
      <c r="AC4">
        <f>AD4*$AC$1</f>
        <v>336</v>
      </c>
      <c r="AD4">
        <v>3</v>
      </c>
    </row>
    <row r="5" spans="1:30" x14ac:dyDescent="0.25">
      <c r="A5" t="s">
        <v>13</v>
      </c>
      <c r="B5" s="6">
        <f>SUMIF(Imputaciones!$O$97:$O$122,Perfiles06!$A5,Imputaciones!$E$97:$E$122)</f>
        <v>318.5</v>
      </c>
      <c r="C5" s="1">
        <v>24.78</v>
      </c>
      <c r="D5" s="1">
        <v>22</v>
      </c>
      <c r="E5" s="1">
        <v>18.100000000000001</v>
      </c>
      <c r="F5" s="16">
        <f>(C5-D5)/C5</f>
        <v>0.11218724778046817</v>
      </c>
      <c r="G5">
        <f>B5*(C5/D5)</f>
        <v>358.74681818181818</v>
      </c>
      <c r="H5" s="6">
        <f>PS!X50</f>
        <v>-15.5</v>
      </c>
      <c r="I5" s="6">
        <f>H5-G5</f>
        <v>-374.24681818181818</v>
      </c>
      <c r="J5" s="7">
        <f>G5</f>
        <v>358.74681818181818</v>
      </c>
      <c r="K5" s="7">
        <f>IF(J3&gt;Y3,J5+U5,J5)</f>
        <v>358.74681818181818</v>
      </c>
      <c r="L5" s="7">
        <f>IF(K4&gt;Y4,K5+U10,K5)</f>
        <v>405.57613636363635</v>
      </c>
      <c r="M5" s="7">
        <f>IF(L5&gt;Y5,Y5,L5)</f>
        <v>405.57613636363635</v>
      </c>
      <c r="N5" s="7">
        <v>364</v>
      </c>
      <c r="O5" s="7">
        <v>457</v>
      </c>
      <c r="P5" s="7">
        <f>(M5-N5)*(D5/$D$6)</f>
        <v>58.63301282051281</v>
      </c>
      <c r="Q5" s="24">
        <f>O5/Y5</f>
        <v>1.0021929824561404</v>
      </c>
      <c r="R5" s="7">
        <f>H5-L5</f>
        <v>-421.07613636363635</v>
      </c>
      <c r="T5" t="s">
        <v>18</v>
      </c>
      <c r="U5" s="7">
        <f>$V$3/D5</f>
        <v>92.655681818181819</v>
      </c>
      <c r="X5" s="8" t="s">
        <v>36</v>
      </c>
      <c r="Y5">
        <f>Z5*$Y$1</f>
        <v>456</v>
      </c>
      <c r="Z5">
        <v>3</v>
      </c>
      <c r="AA5" s="6">
        <f>Y5-O5</f>
        <v>-1</v>
      </c>
      <c r="AC5">
        <f>AD5*$AC$1</f>
        <v>336</v>
      </c>
      <c r="AD5">
        <v>3</v>
      </c>
    </row>
    <row r="6" spans="1:30" x14ac:dyDescent="0.25">
      <c r="A6" t="s">
        <v>14</v>
      </c>
      <c r="B6" s="6">
        <f>SUMIF(Imputaciones!$O$97:$O$122,Perfiles06!$A6,Imputaciones!$E$97:$E$122)</f>
        <v>701.5</v>
      </c>
      <c r="C6" s="1">
        <v>16.71</v>
      </c>
      <c r="D6" s="1">
        <v>15.6</v>
      </c>
      <c r="E6" s="1">
        <v>12.76</v>
      </c>
      <c r="F6" s="16">
        <f>(C6-D6)/C6</f>
        <v>6.6427289048474031E-2</v>
      </c>
      <c r="G6">
        <f>B6*(C6/D6)</f>
        <v>751.41442307692307</v>
      </c>
      <c r="H6" s="6">
        <f>PS!Y50</f>
        <v>-293.75</v>
      </c>
      <c r="I6" s="6">
        <f>H6-G6</f>
        <v>-1045.164423076923</v>
      </c>
      <c r="J6" s="7">
        <f>G6</f>
        <v>751.41442307692307</v>
      </c>
      <c r="K6" s="7">
        <f>J6</f>
        <v>751.41442307692307</v>
      </c>
      <c r="L6" s="7">
        <f>K6</f>
        <v>751.41442307692307</v>
      </c>
      <c r="M6" s="7">
        <f>L6</f>
        <v>751.41442307692307</v>
      </c>
      <c r="N6" s="7">
        <f>M6+P6</f>
        <v>792.86794871794871</v>
      </c>
      <c r="O6" s="7">
        <v>689</v>
      </c>
      <c r="P6" s="7">
        <f>SUM(P3:P5)</f>
        <v>41.453525641025635</v>
      </c>
      <c r="Q6" s="24">
        <f>O6/Y6</f>
        <v>0.64755639097744366</v>
      </c>
      <c r="R6" s="7">
        <f>H6-L6</f>
        <v>-1045.164423076923</v>
      </c>
      <c r="T6" t="s">
        <v>19</v>
      </c>
      <c r="U6" s="7">
        <f>$V$3/D6</f>
        <v>130.66826923076923</v>
      </c>
      <c r="X6" s="8" t="s">
        <v>37</v>
      </c>
      <c r="Y6">
        <f>Z6*$Y$1</f>
        <v>1064</v>
      </c>
      <c r="Z6">
        <v>7</v>
      </c>
      <c r="AA6" s="6">
        <f>Y6-O6</f>
        <v>375</v>
      </c>
      <c r="AC6">
        <f>AD6*$AC$1</f>
        <v>784</v>
      </c>
      <c r="AD6">
        <v>7</v>
      </c>
    </row>
    <row r="7" spans="1:30" x14ac:dyDescent="0.25">
      <c r="B7" s="6">
        <f>SUM(B3:B6)</f>
        <v>1501.5</v>
      </c>
      <c r="G7">
        <f>SUM(G3:G6)</f>
        <v>1745.1357704795205</v>
      </c>
      <c r="H7">
        <f>SUM(H3:H6)</f>
        <v>-73.25</v>
      </c>
      <c r="J7" s="7">
        <f t="shared" ref="J7:O7" si="0">SUM(J3:J6)</f>
        <v>1764.9905594405595</v>
      </c>
      <c r="K7" s="7">
        <f t="shared" si="0"/>
        <v>1764.9905594405595</v>
      </c>
      <c r="L7" s="7">
        <f t="shared" si="0"/>
        <v>1764.9905594405595</v>
      </c>
      <c r="M7" s="7">
        <f t="shared" si="0"/>
        <v>1764.9905594405595</v>
      </c>
      <c r="N7" s="7">
        <f t="shared" si="0"/>
        <v>1774.8679487179488</v>
      </c>
      <c r="O7" s="7">
        <f t="shared" si="0"/>
        <v>1759</v>
      </c>
      <c r="P7" s="7"/>
      <c r="T7" t="s">
        <v>29</v>
      </c>
      <c r="U7" s="7">
        <f>MAX(U4:U6)</f>
        <v>130.66826923076923</v>
      </c>
    </row>
    <row r="9" spans="1:30" x14ac:dyDescent="0.25">
      <c r="F9" t="s">
        <v>27</v>
      </c>
      <c r="G9">
        <f>G4+G5+G6++U7</f>
        <v>1651.0031468531467</v>
      </c>
      <c r="U9">
        <f>K4-Y4</f>
        <v>46.829318181818167</v>
      </c>
      <c r="V9" s="2">
        <f>U9*D4</f>
        <v>1030.2449999999997</v>
      </c>
    </row>
    <row r="10" spans="1:30" x14ac:dyDescent="0.25">
      <c r="T10" t="s">
        <v>39</v>
      </c>
      <c r="U10">
        <f>V9/D5</f>
        <v>46.829318181818167</v>
      </c>
    </row>
    <row r="11" spans="1:30" x14ac:dyDescent="0.25">
      <c r="C11" s="10" t="s">
        <v>33</v>
      </c>
      <c r="D11" s="44" t="s">
        <v>34</v>
      </c>
      <c r="E11" s="44"/>
      <c r="J11" s="44" t="s">
        <v>42</v>
      </c>
      <c r="K11" s="44" t="s">
        <v>42</v>
      </c>
      <c r="L11" s="44" t="s">
        <v>42</v>
      </c>
      <c r="M11" s="44" t="s">
        <v>42</v>
      </c>
      <c r="N11" s="44" t="s">
        <v>42</v>
      </c>
      <c r="O11" s="44" t="s">
        <v>42</v>
      </c>
      <c r="T11" t="s">
        <v>38</v>
      </c>
      <c r="U11">
        <f>V9/D6</f>
        <v>66.041346153846135</v>
      </c>
    </row>
    <row r="12" spans="1:30" x14ac:dyDescent="0.25">
      <c r="C12" s="2">
        <f>B3*C3</f>
        <v>6294.4250000000002</v>
      </c>
      <c r="D12" s="2">
        <f>G3*D3</f>
        <v>6294.4250000000002</v>
      </c>
      <c r="E12" s="2"/>
      <c r="J12" s="1">
        <f t="shared" ref="J12:O15" si="1">J3*$D3</f>
        <v>4256</v>
      </c>
      <c r="K12" s="1">
        <f t="shared" si="1"/>
        <v>4256</v>
      </c>
      <c r="L12" s="1">
        <f t="shared" si="1"/>
        <v>4256</v>
      </c>
      <c r="M12" s="1">
        <f t="shared" si="1"/>
        <v>4256</v>
      </c>
      <c r="N12" s="1">
        <f t="shared" si="1"/>
        <v>4480</v>
      </c>
      <c r="O12" s="1">
        <f t="shared" si="1"/>
        <v>4480</v>
      </c>
      <c r="P12" s="1"/>
      <c r="R12" s="2"/>
      <c r="Y12">
        <f>Y3-36+6</f>
        <v>122</v>
      </c>
    </row>
    <row r="13" spans="1:30" x14ac:dyDescent="0.25">
      <c r="C13" s="2">
        <f>B4*C4</f>
        <v>9023.82</v>
      </c>
      <c r="D13" s="2">
        <f>G4*D4</f>
        <v>9023.82</v>
      </c>
      <c r="E13" s="2"/>
      <c r="J13" s="1">
        <f t="shared" si="1"/>
        <v>11062.244999999999</v>
      </c>
      <c r="K13" s="1">
        <f t="shared" si="1"/>
        <v>11062.244999999999</v>
      </c>
      <c r="L13" s="1">
        <f t="shared" si="1"/>
        <v>10032</v>
      </c>
      <c r="M13" s="1">
        <f t="shared" si="1"/>
        <v>10032</v>
      </c>
      <c r="N13" s="1">
        <f t="shared" si="1"/>
        <v>10076</v>
      </c>
      <c r="O13" s="1">
        <f t="shared" si="1"/>
        <v>9966</v>
      </c>
      <c r="P13" s="1"/>
      <c r="R13" s="2"/>
    </row>
    <row r="14" spans="1:30" x14ac:dyDescent="0.25">
      <c r="C14" s="2">
        <f>B5*C5</f>
        <v>7892.43</v>
      </c>
      <c r="D14" s="2">
        <f>G5*D5</f>
        <v>7892.43</v>
      </c>
      <c r="E14" s="2"/>
      <c r="J14" s="1">
        <f t="shared" si="1"/>
        <v>7892.43</v>
      </c>
      <c r="K14" s="1">
        <f t="shared" si="1"/>
        <v>7892.43</v>
      </c>
      <c r="L14" s="1">
        <f t="shared" si="1"/>
        <v>8922.6749999999993</v>
      </c>
      <c r="M14" s="1">
        <f t="shared" si="1"/>
        <v>8922.6749999999993</v>
      </c>
      <c r="N14" s="1">
        <f t="shared" si="1"/>
        <v>8008</v>
      </c>
      <c r="O14" s="1">
        <f t="shared" si="1"/>
        <v>10054</v>
      </c>
      <c r="P14" s="1"/>
      <c r="R14" s="2"/>
      <c r="U14" s="7">
        <f>L5-Y5</f>
        <v>-50.423863636363649</v>
      </c>
      <c r="V14" s="2">
        <f>U14*D5</f>
        <v>-1109.3250000000003</v>
      </c>
    </row>
    <row r="15" spans="1:30" x14ac:dyDescent="0.25">
      <c r="C15" s="2">
        <f>B6*C6</f>
        <v>11722.065000000001</v>
      </c>
      <c r="D15" s="2">
        <f>G6*D6</f>
        <v>11722.065000000001</v>
      </c>
      <c r="E15" s="2"/>
      <c r="J15" s="1">
        <f t="shared" si="1"/>
        <v>11722.065000000001</v>
      </c>
      <c r="K15" s="1">
        <f t="shared" si="1"/>
        <v>11722.065000000001</v>
      </c>
      <c r="L15" s="1">
        <f t="shared" si="1"/>
        <v>11722.065000000001</v>
      </c>
      <c r="M15" s="1">
        <f t="shared" si="1"/>
        <v>11722.065000000001</v>
      </c>
      <c r="N15" s="1">
        <f t="shared" si="1"/>
        <v>12368.74</v>
      </c>
      <c r="O15" s="1">
        <f t="shared" si="1"/>
        <v>10748.4</v>
      </c>
      <c r="P15" s="1"/>
      <c r="R15" s="1"/>
      <c r="T15" t="s">
        <v>61</v>
      </c>
      <c r="U15">
        <f>V14/D6</f>
        <v>-71.110576923076948</v>
      </c>
    </row>
    <row r="16" spans="1:30" x14ac:dyDescent="0.25">
      <c r="A16" s="25"/>
      <c r="B16" s="26" t="s">
        <v>106</v>
      </c>
      <c r="C16" s="9">
        <f>SUM(C12:C15)</f>
        <v>34932.74</v>
      </c>
      <c r="D16" s="2">
        <f>SUM(D12:D15)</f>
        <v>34932.74</v>
      </c>
      <c r="E16" s="2"/>
      <c r="J16" s="1">
        <f t="shared" ref="J16:O16" si="2">SUM(J12:J15)</f>
        <v>34932.74</v>
      </c>
      <c r="K16" s="1">
        <f t="shared" si="2"/>
        <v>34932.74</v>
      </c>
      <c r="L16" s="1">
        <f t="shared" si="2"/>
        <v>34932.74</v>
      </c>
      <c r="M16" s="1">
        <f t="shared" si="2"/>
        <v>34932.74</v>
      </c>
      <c r="N16" s="1">
        <f t="shared" si="2"/>
        <v>34932.74</v>
      </c>
      <c r="O16" s="15">
        <f t="shared" si="2"/>
        <v>35248.400000000001</v>
      </c>
      <c r="P16" s="1"/>
    </row>
    <row r="17" spans="1:16" x14ac:dyDescent="0.25">
      <c r="D17" s="2">
        <f>D16-$C$16</f>
        <v>0</v>
      </c>
      <c r="E17" s="2"/>
      <c r="J17" s="2">
        <f t="shared" ref="J17:O17" si="3">J16-$C$16</f>
        <v>0</v>
      </c>
      <c r="K17" s="2">
        <f t="shared" si="3"/>
        <v>0</v>
      </c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315.66000000000349</v>
      </c>
      <c r="P17" s="2"/>
    </row>
    <row r="21" spans="1:16" x14ac:dyDescent="0.25">
      <c r="C21">
        <f>Y12</f>
        <v>122</v>
      </c>
      <c r="D21" s="2">
        <f>Y12*D3</f>
        <v>3416</v>
      </c>
      <c r="E21" s="2">
        <f>D21-D12</f>
        <v>-2878.4250000000002</v>
      </c>
      <c r="F21">
        <v>168</v>
      </c>
      <c r="G21" s="2">
        <f>F21*D3</f>
        <v>4704</v>
      </c>
    </row>
    <row r="22" spans="1:16" x14ac:dyDescent="0.25">
      <c r="C22">
        <f>Y4</f>
        <v>456</v>
      </c>
      <c r="D22" s="2">
        <f>Y4*D4</f>
        <v>10032</v>
      </c>
      <c r="E22" s="2">
        <f>D22-D13</f>
        <v>1008.1800000000003</v>
      </c>
      <c r="F22">
        <v>528</v>
      </c>
      <c r="G22" s="2">
        <f>F22*D4</f>
        <v>11616</v>
      </c>
    </row>
    <row r="23" spans="1:16" x14ac:dyDescent="0.25">
      <c r="C23">
        <f>Y5</f>
        <v>456</v>
      </c>
      <c r="D23" s="2">
        <f>Y5*D5</f>
        <v>10032</v>
      </c>
      <c r="E23" s="2">
        <f>D23-D14</f>
        <v>2139.5699999999997</v>
      </c>
      <c r="F23">
        <v>504</v>
      </c>
      <c r="G23" s="2">
        <f>F23*D5</f>
        <v>11088</v>
      </c>
    </row>
    <row r="24" spans="1:16" x14ac:dyDescent="0.25">
      <c r="C24">
        <f>Y6</f>
        <v>1064</v>
      </c>
      <c r="D24" s="2">
        <f>Y6*D6</f>
        <v>16598.399999999998</v>
      </c>
      <c r="E24" s="2">
        <f>D24-D15</f>
        <v>4876.3349999999973</v>
      </c>
      <c r="F24">
        <v>1142</v>
      </c>
      <c r="G24" s="2">
        <f>F24*D6</f>
        <v>17815.2</v>
      </c>
    </row>
    <row r="25" spans="1:16" x14ac:dyDescent="0.25">
      <c r="A25" s="25"/>
      <c r="B25" s="26" t="s">
        <v>107</v>
      </c>
      <c r="D25" s="9">
        <f>SUM(D21:D24)</f>
        <v>40078.399999999994</v>
      </c>
      <c r="E25" s="16">
        <f>D16/D25</f>
        <v>0.87161014411752968</v>
      </c>
      <c r="G25" s="9">
        <f>SUM(G21:G24)</f>
        <v>45223.199999999997</v>
      </c>
    </row>
    <row r="26" spans="1:16" x14ac:dyDescent="0.25">
      <c r="D26" s="2">
        <f>D25-D16</f>
        <v>5145.6599999999962</v>
      </c>
      <c r="J26" s="1">
        <v>208355.36</v>
      </c>
    </row>
    <row r="27" spans="1:16" x14ac:dyDescent="0.25">
      <c r="J27" s="1">
        <v>16760.73</v>
      </c>
    </row>
    <row r="28" spans="1:16" x14ac:dyDescent="0.25">
      <c r="C28">
        <v>232</v>
      </c>
      <c r="D28" s="2">
        <f>C28*E28</f>
        <v>4294.3200000000006</v>
      </c>
      <c r="E28" s="1">
        <v>18.510000000000002</v>
      </c>
      <c r="J28" s="1">
        <f>J26-J27</f>
        <v>191594.62999999998</v>
      </c>
    </row>
    <row r="29" spans="1:16" x14ac:dyDescent="0.25">
      <c r="C29">
        <v>0</v>
      </c>
      <c r="D29" s="2">
        <f>C29*E29</f>
        <v>0</v>
      </c>
      <c r="E29" s="1">
        <v>18.100000000000001</v>
      </c>
    </row>
    <row r="30" spans="1:16" x14ac:dyDescent="0.25">
      <c r="C30">
        <v>0</v>
      </c>
      <c r="D30" s="2">
        <f>C30*E30</f>
        <v>0</v>
      </c>
      <c r="E30" s="1">
        <v>12.76</v>
      </c>
    </row>
    <row r="31" spans="1:16" x14ac:dyDescent="0.25">
      <c r="A31" s="25"/>
      <c r="B31" s="26" t="s">
        <v>148</v>
      </c>
      <c r="D31" s="9">
        <f>SUM(D28:D30)</f>
        <v>4294.3200000000006</v>
      </c>
    </row>
    <row r="33" spans="1:7" x14ac:dyDescent="0.25">
      <c r="G33">
        <v>14</v>
      </c>
    </row>
    <row r="34" spans="1:7" x14ac:dyDescent="0.25">
      <c r="A34" s="25" t="s">
        <v>1</v>
      </c>
      <c r="D34" s="9">
        <f>D31+D25</f>
        <v>44372.719999999994</v>
      </c>
      <c r="G34">
        <v>20</v>
      </c>
    </row>
    <row r="35" spans="1:7" x14ac:dyDescent="0.25">
      <c r="G35" s="16">
        <f>G33/G34</f>
        <v>0.7</v>
      </c>
    </row>
  </sheetData>
  <conditionalFormatting sqref="D17:E17 J17:N17 P17">
    <cfRule type="cellIs" dxfId="75" priority="6" operator="equal">
      <formula>0</formula>
    </cfRule>
  </conditionalFormatting>
  <conditionalFormatting sqref="D17:E17 J17:N17 P17">
    <cfRule type="cellIs" dxfId="74" priority="5" operator="greaterThan">
      <formula>0</formula>
    </cfRule>
  </conditionalFormatting>
  <conditionalFormatting sqref="D17:E17 J17:N17 P17">
    <cfRule type="cellIs" dxfId="73" priority="4" operator="lessThan">
      <formula>0</formula>
    </cfRule>
  </conditionalFormatting>
  <conditionalFormatting sqref="O17">
    <cfRule type="cellIs" dxfId="72" priority="3" operator="equal">
      <formula>0</formula>
    </cfRule>
  </conditionalFormatting>
  <conditionalFormatting sqref="O17">
    <cfRule type="cellIs" dxfId="71" priority="2" operator="greaterThan">
      <formula>0</formula>
    </cfRule>
  </conditionalFormatting>
  <conditionalFormatting sqref="O17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5979-0C5C-4E27-A643-CDCCE853147E}">
  <dimension ref="A1:AD35"/>
  <sheetViews>
    <sheetView workbookViewId="0">
      <selection activeCell="K17" sqref="K17"/>
    </sheetView>
  </sheetViews>
  <sheetFormatPr baseColWidth="10" defaultRowHeight="15" x14ac:dyDescent="0.25"/>
  <cols>
    <col min="2" max="2" width="10.7109375" customWidth="1"/>
    <col min="3" max="4" width="12" bestFit="1" customWidth="1"/>
    <col min="5" max="5" width="12" customWidth="1"/>
    <col min="6" max="6" width="19.7109375" bestFit="1" customWidth="1"/>
    <col min="7" max="7" width="12.85546875" bestFit="1" customWidth="1"/>
    <col min="10" max="10" width="20.85546875" bestFit="1" customWidth="1"/>
    <col min="11" max="11" width="18.7109375" bestFit="1" customWidth="1"/>
    <col min="12" max="12" width="19.42578125" bestFit="1" customWidth="1"/>
    <col min="13" max="13" width="19" bestFit="1" customWidth="1"/>
    <col min="14" max="16" width="19" customWidth="1"/>
    <col min="17" max="17" width="12" bestFit="1" customWidth="1"/>
    <col min="18" max="18" width="22" bestFit="1" customWidth="1"/>
    <col min="20" max="20" width="14" bestFit="1" customWidth="1"/>
    <col min="21" max="21" width="13.28515625" bestFit="1" customWidth="1"/>
    <col min="22" max="22" width="11" bestFit="1" customWidth="1"/>
    <col min="27" max="27" width="6.5703125" bestFit="1" customWidth="1"/>
  </cols>
  <sheetData>
    <row r="1" spans="1:30" x14ac:dyDescent="0.25">
      <c r="X1" t="s">
        <v>91</v>
      </c>
      <c r="Y1">
        <v>152</v>
      </c>
      <c r="AC1">
        <f>(20-6)*8</f>
        <v>112</v>
      </c>
    </row>
    <row r="2" spans="1:30" x14ac:dyDescent="0.25">
      <c r="C2" s="78" t="s">
        <v>32</v>
      </c>
      <c r="D2" s="78" t="s">
        <v>45</v>
      </c>
      <c r="E2" s="78" t="s">
        <v>46</v>
      </c>
      <c r="G2" t="s">
        <v>16</v>
      </c>
      <c r="H2" t="s">
        <v>30</v>
      </c>
      <c r="J2" t="s">
        <v>92</v>
      </c>
      <c r="N2" s="14" t="s">
        <v>62</v>
      </c>
      <c r="O2" s="14"/>
      <c r="P2" s="14"/>
      <c r="R2" t="s">
        <v>44</v>
      </c>
    </row>
    <row r="3" spans="1:30" x14ac:dyDescent="0.25">
      <c r="A3" t="s">
        <v>11</v>
      </c>
      <c r="B3" s="6">
        <f>SUMIF(Imputaciones!$O$97:$O$127,Perfiles07!$A3,Imputaciones!$H$97:$H$127)</f>
        <v>139</v>
      </c>
      <c r="C3" s="1">
        <v>34.49</v>
      </c>
      <c r="D3" s="1">
        <v>28</v>
      </c>
      <c r="E3" s="1"/>
      <c r="F3" s="16">
        <f>(C3-D3)/C3</f>
        <v>0.18817048419831839</v>
      </c>
      <c r="G3">
        <f>B3*(C3/D3)</f>
        <v>171.21821428571428</v>
      </c>
      <c r="J3" s="7">
        <f>IF(G3&gt;Y3,Y3,G3)</f>
        <v>152</v>
      </c>
      <c r="K3" s="7">
        <f>IF(J3&gt;Y3,Y3,J3)</f>
        <v>152</v>
      </c>
      <c r="L3" s="7">
        <f>K3</f>
        <v>152</v>
      </c>
      <c r="M3" s="7">
        <f>L3</f>
        <v>152</v>
      </c>
      <c r="N3" s="7">
        <v>160</v>
      </c>
      <c r="O3" s="7">
        <f>N3</f>
        <v>160</v>
      </c>
      <c r="P3" s="7">
        <f>(M3-N3)*(D3/$D$6)</f>
        <v>-14.358974358974359</v>
      </c>
      <c r="Q3" s="24">
        <f>O3/Y3</f>
        <v>1.0526315789473684</v>
      </c>
      <c r="U3" s="7">
        <f>G3-Y3</f>
        <v>19.218214285714282</v>
      </c>
      <c r="V3" s="2">
        <f>U3*D3</f>
        <v>538.1099999999999</v>
      </c>
      <c r="X3" s="8" t="s">
        <v>28</v>
      </c>
      <c r="Y3">
        <f>Z3*$Y$1</f>
        <v>152</v>
      </c>
      <c r="Z3">
        <v>1</v>
      </c>
      <c r="AA3" s="6">
        <f>Y3-O3</f>
        <v>-8</v>
      </c>
      <c r="AC3">
        <f>AD3*$AC$1</f>
        <v>112</v>
      </c>
      <c r="AD3">
        <v>1</v>
      </c>
    </row>
    <row r="4" spans="1:30" x14ac:dyDescent="0.25">
      <c r="A4" t="s">
        <v>12</v>
      </c>
      <c r="B4" s="6">
        <f>SUMIF(Imputaciones!$O$97:$O$127,Perfiles07!$A4,Imputaciones!$H$97:$H$127)</f>
        <v>465</v>
      </c>
      <c r="C4" s="1">
        <v>30.18</v>
      </c>
      <c r="D4" s="1">
        <v>22</v>
      </c>
      <c r="E4" s="1">
        <v>18.510000000000002</v>
      </c>
      <c r="F4" s="16">
        <f>(C4-D4)/C4</f>
        <v>0.27104042412193508</v>
      </c>
      <c r="G4">
        <f>B4*(C4/D4)</f>
        <v>637.89545454545453</v>
      </c>
      <c r="H4" s="6">
        <f>PS!W50</f>
        <v>236</v>
      </c>
      <c r="I4" s="6">
        <f>H4-G4</f>
        <v>-401.89545454545453</v>
      </c>
      <c r="J4" s="7">
        <f>IF(G3&gt;Y3,G4+U4,G4)</f>
        <v>662.35500000000002</v>
      </c>
      <c r="K4" s="7">
        <f>J4</f>
        <v>662.35500000000002</v>
      </c>
      <c r="L4" s="7">
        <f>IF(K4&gt;Y4,K4-U9,K4)</f>
        <v>456</v>
      </c>
      <c r="M4" s="7">
        <f>L4</f>
        <v>456</v>
      </c>
      <c r="N4" s="7">
        <v>458</v>
      </c>
      <c r="O4" s="7">
        <v>453</v>
      </c>
      <c r="P4" s="7">
        <f>(M4-N4)*(D4/$D$6)</f>
        <v>-2.8205128205128207</v>
      </c>
      <c r="Q4" s="24">
        <f>O4/Y4</f>
        <v>0.99342105263157898</v>
      </c>
      <c r="R4" s="7">
        <f>H4-L4</f>
        <v>-220</v>
      </c>
      <c r="T4" t="s">
        <v>17</v>
      </c>
      <c r="U4" s="7">
        <f>$V$3/D4</f>
        <v>24.459545454545449</v>
      </c>
      <c r="X4" s="8" t="s">
        <v>35</v>
      </c>
      <c r="Y4">
        <f>Z4*$Y$1</f>
        <v>456</v>
      </c>
      <c r="Z4">
        <v>3</v>
      </c>
      <c r="AA4" s="6">
        <f>Y4-O4</f>
        <v>3</v>
      </c>
      <c r="AC4">
        <f>AD4*$AC$1</f>
        <v>336</v>
      </c>
      <c r="AD4">
        <v>3</v>
      </c>
    </row>
    <row r="5" spans="1:30" x14ac:dyDescent="0.25">
      <c r="A5" t="s">
        <v>13</v>
      </c>
      <c r="B5" s="6">
        <f>SUMIF(Imputaciones!$O$97:$O$127,Perfiles07!$A5,Imputaciones!$H$97:$H$127)</f>
        <v>626</v>
      </c>
      <c r="C5" s="1">
        <v>24.78</v>
      </c>
      <c r="D5" s="1">
        <v>22</v>
      </c>
      <c r="E5" s="1">
        <v>18.100000000000001</v>
      </c>
      <c r="F5" s="16">
        <f>(C5-D5)/C5</f>
        <v>0.11218724778046817</v>
      </c>
      <c r="G5">
        <f>B5*(C5/D5)</f>
        <v>705.10363636363638</v>
      </c>
      <c r="H5" s="6">
        <f>PS!X50</f>
        <v>-15.5</v>
      </c>
      <c r="I5" s="6">
        <f>H5-G5</f>
        <v>-720.60363636363638</v>
      </c>
      <c r="J5" s="7">
        <f>G5</f>
        <v>705.10363636363638</v>
      </c>
      <c r="K5" s="7">
        <f>IF(J3&gt;Y3,J5+U5,J5)</f>
        <v>705.10363636363638</v>
      </c>
      <c r="L5" s="7">
        <f>IF(K4&gt;Y4,K5+U10,K5)</f>
        <v>911.4586363636364</v>
      </c>
      <c r="M5" s="7">
        <f>IF(L5&gt;Y5,Y5,L5)</f>
        <v>456</v>
      </c>
      <c r="N5" s="7">
        <v>364</v>
      </c>
      <c r="O5" s="7">
        <v>457</v>
      </c>
      <c r="P5" s="7">
        <f>(M5-N5)*(D5/$D$6)</f>
        <v>129.74358974358975</v>
      </c>
      <c r="Q5" s="24">
        <f>O5/Y5</f>
        <v>1.0021929824561404</v>
      </c>
      <c r="R5" s="7">
        <f>H5-L5</f>
        <v>-926.9586363636364</v>
      </c>
      <c r="T5" t="s">
        <v>18</v>
      </c>
      <c r="U5" s="7">
        <f>$V$3/D5</f>
        <v>24.459545454545449</v>
      </c>
      <c r="X5" s="8" t="s">
        <v>36</v>
      </c>
      <c r="Y5">
        <f>Z5*$Y$1</f>
        <v>456</v>
      </c>
      <c r="Z5">
        <v>3</v>
      </c>
      <c r="AA5" s="6">
        <f>Y5-O5</f>
        <v>-1</v>
      </c>
      <c r="AC5">
        <f>AD5*$AC$1</f>
        <v>336</v>
      </c>
      <c r="AD5">
        <v>3</v>
      </c>
    </row>
    <row r="6" spans="1:30" x14ac:dyDescent="0.25">
      <c r="A6" t="s">
        <v>14</v>
      </c>
      <c r="B6" s="6">
        <f>SUMIF(Imputaciones!$O$97:$O$127,Perfiles07!$A6,Imputaciones!$H$97:$H$127)</f>
        <v>1223.5</v>
      </c>
      <c r="C6" s="1">
        <v>16.71</v>
      </c>
      <c r="D6" s="1">
        <v>15.6</v>
      </c>
      <c r="E6" s="1">
        <v>12.76</v>
      </c>
      <c r="F6" s="16">
        <f>(C6-D6)/C6</f>
        <v>6.6427289048474031E-2</v>
      </c>
      <c r="G6">
        <f>B6*(C6/D6)</f>
        <v>1310.5567307692306</v>
      </c>
      <c r="H6" s="6">
        <f>PS!Y50</f>
        <v>-293.75</v>
      </c>
      <c r="I6" s="6">
        <f>H6-G6</f>
        <v>-1604.3067307692306</v>
      </c>
      <c r="J6" s="7">
        <f>G6</f>
        <v>1310.5567307692306</v>
      </c>
      <c r="K6" s="7">
        <f>J6</f>
        <v>1310.5567307692306</v>
      </c>
      <c r="L6" s="7">
        <f>K6</f>
        <v>1310.5567307692306</v>
      </c>
      <c r="M6" s="7">
        <f>L6</f>
        <v>1310.5567307692306</v>
      </c>
      <c r="N6" s="7">
        <f>M6+P6</f>
        <v>1423.1208333333332</v>
      </c>
      <c r="O6" s="7">
        <v>689</v>
      </c>
      <c r="P6" s="7">
        <f>SUM(P3:P5)</f>
        <v>112.56410256410257</v>
      </c>
      <c r="Q6" s="24">
        <f>O6/Y6</f>
        <v>0.64755639097744366</v>
      </c>
      <c r="R6" s="7">
        <f>H6-L6</f>
        <v>-1604.3067307692306</v>
      </c>
      <c r="T6" t="s">
        <v>19</v>
      </c>
      <c r="U6" s="7">
        <f>$V$3/D6</f>
        <v>34.494230769230761</v>
      </c>
      <c r="X6" s="8" t="s">
        <v>37</v>
      </c>
      <c r="Y6">
        <f>Z6*$Y$1</f>
        <v>1064</v>
      </c>
      <c r="Z6">
        <v>7</v>
      </c>
      <c r="AA6" s="6">
        <f>Y6-O6</f>
        <v>375</v>
      </c>
      <c r="AC6">
        <f>AD6*$AC$1</f>
        <v>784</v>
      </c>
      <c r="AD6">
        <v>7</v>
      </c>
    </row>
    <row r="7" spans="1:30" x14ac:dyDescent="0.25">
      <c r="B7" s="6">
        <f>SUM(B3:B6)</f>
        <v>2453.5</v>
      </c>
      <c r="G7">
        <f>SUM(G3:G6)</f>
        <v>2824.7740359640356</v>
      </c>
      <c r="H7">
        <f>SUM(H3:H6)</f>
        <v>-73.25</v>
      </c>
      <c r="J7" s="7">
        <f t="shared" ref="J7:O7" si="0">SUM(J3:J6)</f>
        <v>2830.0153671328671</v>
      </c>
      <c r="K7" s="7">
        <f t="shared" si="0"/>
        <v>2830.0153671328671</v>
      </c>
      <c r="L7" s="7">
        <f t="shared" si="0"/>
        <v>2830.0153671328671</v>
      </c>
      <c r="M7" s="7">
        <f t="shared" si="0"/>
        <v>2374.5567307692309</v>
      </c>
      <c r="N7" s="7">
        <f t="shared" si="0"/>
        <v>2405.1208333333334</v>
      </c>
      <c r="O7" s="7">
        <f t="shared" si="0"/>
        <v>1759</v>
      </c>
      <c r="P7" s="7"/>
      <c r="T7" t="s">
        <v>29</v>
      </c>
      <c r="U7" s="7">
        <f>MAX(U4:U6)</f>
        <v>34.494230769230761</v>
      </c>
    </row>
    <row r="9" spans="1:30" x14ac:dyDescent="0.25">
      <c r="F9" t="s">
        <v>27</v>
      </c>
      <c r="G9">
        <f>G4+G5+G6++U7</f>
        <v>2688.0500524475524</v>
      </c>
      <c r="U9">
        <f>K4-Y4</f>
        <v>206.35500000000002</v>
      </c>
      <c r="V9" s="2">
        <f>U9*D4</f>
        <v>4539.8100000000004</v>
      </c>
    </row>
    <row r="10" spans="1:30" x14ac:dyDescent="0.25">
      <c r="T10" t="s">
        <v>39</v>
      </c>
      <c r="U10">
        <f>V9/D5</f>
        <v>206.35500000000002</v>
      </c>
    </row>
    <row r="11" spans="1:30" x14ac:dyDescent="0.25">
      <c r="C11" s="10" t="s">
        <v>33</v>
      </c>
      <c r="D11" s="78" t="s">
        <v>34</v>
      </c>
      <c r="E11" s="78" t="s">
        <v>371</v>
      </c>
      <c r="J11" s="78" t="s">
        <v>42</v>
      </c>
      <c r="K11" s="78" t="s">
        <v>42</v>
      </c>
      <c r="L11" s="78" t="s">
        <v>42</v>
      </c>
      <c r="M11" s="78" t="s">
        <v>42</v>
      </c>
      <c r="N11" s="78" t="s">
        <v>42</v>
      </c>
      <c r="O11" s="78" t="s">
        <v>42</v>
      </c>
      <c r="T11" t="s">
        <v>38</v>
      </c>
      <c r="U11">
        <f>V9/D6</f>
        <v>291.01346153846157</v>
      </c>
    </row>
    <row r="12" spans="1:30" x14ac:dyDescent="0.25">
      <c r="C12" s="2">
        <f>B3*C3</f>
        <v>4794.1100000000006</v>
      </c>
      <c r="D12" s="2">
        <f>G3*D3</f>
        <v>4794.1099999999997</v>
      </c>
      <c r="E12" s="2">
        <f>B3*D3</f>
        <v>3892</v>
      </c>
      <c r="J12" s="1">
        <f t="shared" ref="J12:O15" si="1">J3*$D3</f>
        <v>4256</v>
      </c>
      <c r="K12" s="1">
        <f t="shared" si="1"/>
        <v>4256</v>
      </c>
      <c r="L12" s="1">
        <f t="shared" si="1"/>
        <v>4256</v>
      </c>
      <c r="M12" s="1">
        <f t="shared" si="1"/>
        <v>4256</v>
      </c>
      <c r="N12" s="1">
        <f t="shared" si="1"/>
        <v>4480</v>
      </c>
      <c r="O12" s="1">
        <f t="shared" si="1"/>
        <v>4480</v>
      </c>
      <c r="P12" s="1"/>
      <c r="R12" s="2"/>
      <c r="Y12">
        <f>Y3-36+6</f>
        <v>122</v>
      </c>
    </row>
    <row r="13" spans="1:30" x14ac:dyDescent="0.25">
      <c r="C13" s="2">
        <f>B4*C4</f>
        <v>14033.7</v>
      </c>
      <c r="D13" s="2">
        <f>G4*D4</f>
        <v>14033.699999999999</v>
      </c>
      <c r="E13" s="2">
        <f t="shared" ref="E13:E15" si="2">B4*D4</f>
        <v>10230</v>
      </c>
      <c r="J13" s="1">
        <f t="shared" si="1"/>
        <v>14571.810000000001</v>
      </c>
      <c r="K13" s="1">
        <f t="shared" si="1"/>
        <v>14571.810000000001</v>
      </c>
      <c r="L13" s="1">
        <f t="shared" si="1"/>
        <v>10032</v>
      </c>
      <c r="M13" s="1">
        <f t="shared" si="1"/>
        <v>10032</v>
      </c>
      <c r="N13" s="1">
        <f t="shared" si="1"/>
        <v>10076</v>
      </c>
      <c r="O13" s="1">
        <f t="shared" si="1"/>
        <v>9966</v>
      </c>
      <c r="P13" s="1"/>
      <c r="R13" s="2"/>
    </row>
    <row r="14" spans="1:30" x14ac:dyDescent="0.25">
      <c r="C14" s="2">
        <f>B5*C5</f>
        <v>15512.28</v>
      </c>
      <c r="D14" s="2">
        <f>G5*D5</f>
        <v>15512.28</v>
      </c>
      <c r="E14" s="2">
        <f t="shared" si="2"/>
        <v>13772</v>
      </c>
      <c r="J14" s="1">
        <f t="shared" si="1"/>
        <v>15512.28</v>
      </c>
      <c r="K14" s="1">
        <f t="shared" si="1"/>
        <v>15512.28</v>
      </c>
      <c r="L14" s="1">
        <f t="shared" si="1"/>
        <v>20052.09</v>
      </c>
      <c r="M14" s="1">
        <f t="shared" si="1"/>
        <v>10032</v>
      </c>
      <c r="N14" s="1">
        <f t="shared" si="1"/>
        <v>8008</v>
      </c>
      <c r="O14" s="1">
        <f t="shared" si="1"/>
        <v>10054</v>
      </c>
      <c r="P14" s="1"/>
      <c r="R14" s="2"/>
      <c r="U14" s="7">
        <f>L5-Y5</f>
        <v>455.4586363636364</v>
      </c>
      <c r="V14" s="2">
        <f>U14*D5</f>
        <v>10020.09</v>
      </c>
    </row>
    <row r="15" spans="1:30" x14ac:dyDescent="0.25">
      <c r="C15" s="2">
        <f>B6*C6</f>
        <v>20444.685000000001</v>
      </c>
      <c r="D15" s="2">
        <f>G6*D6</f>
        <v>20444.684999999998</v>
      </c>
      <c r="E15" s="2">
        <f t="shared" si="2"/>
        <v>19086.599999999999</v>
      </c>
      <c r="J15" s="1">
        <f t="shared" si="1"/>
        <v>20444.684999999998</v>
      </c>
      <c r="K15" s="1">
        <f t="shared" si="1"/>
        <v>20444.684999999998</v>
      </c>
      <c r="L15" s="1">
        <f t="shared" si="1"/>
        <v>20444.684999999998</v>
      </c>
      <c r="M15" s="1">
        <f t="shared" si="1"/>
        <v>20444.684999999998</v>
      </c>
      <c r="N15" s="1">
        <f t="shared" si="1"/>
        <v>22200.684999999998</v>
      </c>
      <c r="O15" s="1">
        <f t="shared" si="1"/>
        <v>10748.4</v>
      </c>
      <c r="P15" s="1"/>
      <c r="R15" s="1"/>
      <c r="T15" t="s">
        <v>61</v>
      </c>
      <c r="U15">
        <f>V14/D6</f>
        <v>642.31346153846152</v>
      </c>
    </row>
    <row r="16" spans="1:30" x14ac:dyDescent="0.25">
      <c r="A16" s="25"/>
      <c r="B16" s="26" t="s">
        <v>106</v>
      </c>
      <c r="C16" s="141">
        <f>SUM(C12:C15)</f>
        <v>54784.775000000009</v>
      </c>
      <c r="D16" s="2">
        <f>SUM(D12:D15)</f>
        <v>54784.774999999994</v>
      </c>
      <c r="E16" s="2">
        <f>SUM(E12:E15)</f>
        <v>46980.6</v>
      </c>
      <c r="J16" s="1">
        <f t="shared" ref="J16:O16" si="3">SUM(J12:J15)</f>
        <v>54784.775000000001</v>
      </c>
      <c r="K16" s="1">
        <f t="shared" si="3"/>
        <v>54784.775000000001</v>
      </c>
      <c r="L16" s="1">
        <f t="shared" si="3"/>
        <v>54784.774999999994</v>
      </c>
      <c r="M16" s="1">
        <f t="shared" si="3"/>
        <v>44764.684999999998</v>
      </c>
      <c r="N16" s="1">
        <f t="shared" si="3"/>
        <v>44764.684999999998</v>
      </c>
      <c r="O16" s="15">
        <f t="shared" si="3"/>
        <v>35248.400000000001</v>
      </c>
      <c r="P16" s="1"/>
    </row>
    <row r="17" spans="1:16" x14ac:dyDescent="0.25">
      <c r="D17" s="2">
        <f>D16-$C$16</f>
        <v>0</v>
      </c>
      <c r="E17" s="2"/>
      <c r="J17" s="2">
        <f t="shared" ref="J17:O17" si="4">J16-$C$16</f>
        <v>0</v>
      </c>
      <c r="K17" s="2">
        <f t="shared" si="4"/>
        <v>0</v>
      </c>
      <c r="L17" s="2">
        <f t="shared" si="4"/>
        <v>0</v>
      </c>
      <c r="M17" s="2">
        <f t="shared" si="4"/>
        <v>-10020.090000000011</v>
      </c>
      <c r="N17" s="2">
        <f t="shared" si="4"/>
        <v>-10020.090000000011</v>
      </c>
      <c r="O17" s="2">
        <f t="shared" si="4"/>
        <v>-19536.375000000007</v>
      </c>
      <c r="P17" s="2"/>
    </row>
    <row r="21" spans="1:16" x14ac:dyDescent="0.25">
      <c r="C21">
        <f>Y12</f>
        <v>122</v>
      </c>
      <c r="D21" s="2">
        <f>Y12*D3</f>
        <v>3416</v>
      </c>
      <c r="E21" s="2">
        <f>D21-D12</f>
        <v>-1378.1099999999997</v>
      </c>
      <c r="F21">
        <v>168</v>
      </c>
      <c r="G21" s="2">
        <f>F21*D3</f>
        <v>4704</v>
      </c>
    </row>
    <row r="22" spans="1:16" x14ac:dyDescent="0.25">
      <c r="C22">
        <f>Y4</f>
        <v>456</v>
      </c>
      <c r="D22" s="2">
        <f>Y4*D4</f>
        <v>10032</v>
      </c>
      <c r="E22" s="2">
        <f>D22-D13</f>
        <v>-4001.6999999999989</v>
      </c>
      <c r="F22">
        <v>528</v>
      </c>
      <c r="G22" s="2">
        <f>F22*D4</f>
        <v>11616</v>
      </c>
    </row>
    <row r="23" spans="1:16" x14ac:dyDescent="0.25">
      <c r="C23">
        <f>Y5</f>
        <v>456</v>
      </c>
      <c r="D23" s="2">
        <f>Y5*D5</f>
        <v>10032</v>
      </c>
      <c r="E23" s="2">
        <f>D23-D14</f>
        <v>-5480.2800000000007</v>
      </c>
      <c r="F23">
        <v>504</v>
      </c>
      <c r="G23" s="2">
        <f>F23*D5</f>
        <v>11088</v>
      </c>
    </row>
    <row r="24" spans="1:16" x14ac:dyDescent="0.25">
      <c r="C24">
        <f>Y6</f>
        <v>1064</v>
      </c>
      <c r="D24" s="2">
        <f>Y6*D6</f>
        <v>16598.399999999998</v>
      </c>
      <c r="E24" s="2">
        <f>D24-D15</f>
        <v>-3846.2849999999999</v>
      </c>
      <c r="F24">
        <v>1142</v>
      </c>
      <c r="G24" s="2">
        <f>F24*D6</f>
        <v>17815.2</v>
      </c>
    </row>
    <row r="25" spans="1:16" x14ac:dyDescent="0.25">
      <c r="A25" s="25"/>
      <c r="B25" s="26" t="s">
        <v>107</v>
      </c>
      <c r="D25" s="9">
        <f>SUM(D21:D24)</f>
        <v>40078.399999999994</v>
      </c>
      <c r="E25" s="16">
        <f>D16/D25</f>
        <v>1.3669401722623657</v>
      </c>
      <c r="G25" s="9">
        <f>SUM(G21:G24)</f>
        <v>45223.199999999997</v>
      </c>
    </row>
    <row r="26" spans="1:16" x14ac:dyDescent="0.25">
      <c r="D26" s="2">
        <f>D25-D16</f>
        <v>-14706.375</v>
      </c>
      <c r="J26" s="1">
        <v>208355.36</v>
      </c>
    </row>
    <row r="27" spans="1:16" x14ac:dyDescent="0.25">
      <c r="J27" s="1">
        <v>16760.73</v>
      </c>
    </row>
    <row r="28" spans="1:16" x14ac:dyDescent="0.25">
      <c r="C28">
        <v>232</v>
      </c>
      <c r="D28" s="2">
        <f>C28*E28</f>
        <v>4294.3200000000006</v>
      </c>
      <c r="E28" s="1">
        <v>18.510000000000002</v>
      </c>
      <c r="J28" s="1">
        <f>J26-J27</f>
        <v>191594.62999999998</v>
      </c>
    </row>
    <row r="29" spans="1:16" x14ac:dyDescent="0.25">
      <c r="C29">
        <v>0</v>
      </c>
      <c r="D29" s="2">
        <f>C29*E29</f>
        <v>0</v>
      </c>
      <c r="E29" s="1">
        <v>18.100000000000001</v>
      </c>
    </row>
    <row r="30" spans="1:16" x14ac:dyDescent="0.25">
      <c r="C30">
        <v>0</v>
      </c>
      <c r="D30" s="2">
        <f>C30*E30</f>
        <v>0</v>
      </c>
      <c r="E30" s="1">
        <v>12.76</v>
      </c>
    </row>
    <row r="31" spans="1:16" x14ac:dyDescent="0.25">
      <c r="A31" s="25"/>
      <c r="B31" s="26" t="s">
        <v>148</v>
      </c>
      <c r="D31" s="9">
        <f>SUM(D28:D30)</f>
        <v>4294.3200000000006</v>
      </c>
    </row>
    <row r="33" spans="1:7" x14ac:dyDescent="0.25">
      <c r="G33">
        <v>14</v>
      </c>
    </row>
    <row r="34" spans="1:7" x14ac:dyDescent="0.25">
      <c r="A34" s="25" t="s">
        <v>1</v>
      </c>
      <c r="D34" s="9">
        <f>D31+D25</f>
        <v>44372.719999999994</v>
      </c>
      <c r="G34">
        <v>20</v>
      </c>
    </row>
    <row r="35" spans="1:7" x14ac:dyDescent="0.25">
      <c r="G35" s="16">
        <f>G33/G34</f>
        <v>0.7</v>
      </c>
    </row>
  </sheetData>
  <conditionalFormatting sqref="D17:E17 J17:N17 P17">
    <cfRule type="cellIs" dxfId="69" priority="6" operator="equal">
      <formula>0</formula>
    </cfRule>
  </conditionalFormatting>
  <conditionalFormatting sqref="D17:E17 J17:N17 P17">
    <cfRule type="cellIs" dxfId="68" priority="5" operator="greaterThan">
      <formula>0</formula>
    </cfRule>
  </conditionalFormatting>
  <conditionalFormatting sqref="D17:E17 J17:N17 P17">
    <cfRule type="cellIs" dxfId="67" priority="4" operator="lessThan">
      <formula>0</formula>
    </cfRule>
  </conditionalFormatting>
  <conditionalFormatting sqref="O17">
    <cfRule type="cellIs" dxfId="66" priority="3" operator="equal">
      <formula>0</formula>
    </cfRule>
  </conditionalFormatting>
  <conditionalFormatting sqref="O17">
    <cfRule type="cellIs" dxfId="65" priority="2" operator="greaterThan">
      <formula>0</formula>
    </cfRule>
  </conditionalFormatting>
  <conditionalFormatting sqref="O17">
    <cfRule type="cellIs" dxfId="6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7123-424A-4536-B49C-883CF76AE2AD}">
  <dimension ref="A1:AE35"/>
  <sheetViews>
    <sheetView workbookViewId="0">
      <selection activeCell="B3" sqref="B3"/>
    </sheetView>
  </sheetViews>
  <sheetFormatPr baseColWidth="10" defaultRowHeight="15" x14ac:dyDescent="0.25"/>
  <cols>
    <col min="2" max="2" width="10.7109375" customWidth="1"/>
    <col min="3" max="4" width="13.5703125" bestFit="1" customWidth="1"/>
    <col min="5" max="5" width="12" bestFit="1" customWidth="1"/>
    <col min="6" max="6" width="12" customWidth="1"/>
    <col min="7" max="7" width="19.7109375" bestFit="1" customWidth="1"/>
    <col min="8" max="8" width="12.85546875" bestFit="1" customWidth="1"/>
    <col min="11" max="11" width="20.85546875" bestFit="1" customWidth="1"/>
    <col min="12" max="12" width="18.7109375" bestFit="1" customWidth="1"/>
    <col min="13" max="13" width="19.42578125" bestFit="1" customWidth="1"/>
    <col min="14" max="14" width="19" bestFit="1" customWidth="1"/>
    <col min="15" max="17" width="19" customWidth="1"/>
    <col min="18" max="18" width="12" bestFit="1" customWidth="1"/>
    <col min="19" max="19" width="22" bestFit="1" customWidth="1"/>
    <col min="21" max="21" width="14" bestFit="1" customWidth="1"/>
    <col min="22" max="22" width="13.28515625" bestFit="1" customWidth="1"/>
    <col min="23" max="23" width="11" bestFit="1" customWidth="1"/>
    <col min="28" max="28" width="6.5703125" bestFit="1" customWidth="1"/>
  </cols>
  <sheetData>
    <row r="1" spans="1:31" x14ac:dyDescent="0.25">
      <c r="G1" t="s">
        <v>396</v>
      </c>
      <c r="Y1" t="s">
        <v>91</v>
      </c>
      <c r="Z1">
        <v>152</v>
      </c>
      <c r="AD1">
        <f>(20-6)*8</f>
        <v>112</v>
      </c>
    </row>
    <row r="2" spans="1:31" x14ac:dyDescent="0.25">
      <c r="C2" s="166" t="s">
        <v>395</v>
      </c>
      <c r="D2" s="165" t="s">
        <v>393</v>
      </c>
      <c r="E2" s="165" t="s">
        <v>45</v>
      </c>
      <c r="F2" s="165" t="s">
        <v>46</v>
      </c>
      <c r="G2" s="16">
        <v>0.19</v>
      </c>
      <c r="H2" t="s">
        <v>16</v>
      </c>
      <c r="I2" t="s">
        <v>30</v>
      </c>
      <c r="K2" t="s">
        <v>92</v>
      </c>
      <c r="O2" s="14" t="s">
        <v>62</v>
      </c>
      <c r="P2" s="14"/>
      <c r="Q2" s="14"/>
      <c r="S2" t="s">
        <v>44</v>
      </c>
    </row>
    <row r="3" spans="1:31" x14ac:dyDescent="0.25">
      <c r="A3" t="s">
        <v>11</v>
      </c>
      <c r="B3" s="6">
        <f>SUMIF(Imputaciones!$O$97:$O$127,Perfiles08!$A3,Imputaciones!$I$97:$I$127)</f>
        <v>63.5</v>
      </c>
      <c r="C3" s="1">
        <f>E3/(1-$G$2)</f>
        <v>34.567901234567898</v>
      </c>
      <c r="D3" s="1">
        <v>34.49</v>
      </c>
      <c r="E3" s="1">
        <v>28</v>
      </c>
      <c r="F3" s="1"/>
      <c r="G3" s="16">
        <f>(D3-E3)/D3</f>
        <v>0.18817048419831839</v>
      </c>
      <c r="H3">
        <f>B3*(D3/E3)</f>
        <v>78.218392857142859</v>
      </c>
      <c r="K3" s="7">
        <f>IF(H3&gt;Z3,Z3,H3)</f>
        <v>78.218392857142859</v>
      </c>
      <c r="L3" s="7">
        <f>IF(K3&gt;Z3,Z3,K3)</f>
        <v>78.218392857142859</v>
      </c>
      <c r="M3" s="7">
        <f>L3</f>
        <v>78.218392857142859</v>
      </c>
      <c r="N3" s="7">
        <f>M3</f>
        <v>78.218392857142859</v>
      </c>
      <c r="O3" s="7">
        <v>160</v>
      </c>
      <c r="P3" s="7">
        <f>O3</f>
        <v>160</v>
      </c>
      <c r="Q3" s="7">
        <f>(N3-O3)*(E3/$E$6)</f>
        <v>-146.78749999999999</v>
      </c>
      <c r="R3" s="24">
        <f>P3/Z3</f>
        <v>1.0526315789473684</v>
      </c>
      <c r="V3" s="7">
        <f>H3-Z3</f>
        <v>-73.781607142857141</v>
      </c>
      <c r="W3" s="2">
        <f>V3*E3</f>
        <v>-2065.8849999999998</v>
      </c>
      <c r="Y3" s="8" t="s">
        <v>28</v>
      </c>
      <c r="Z3">
        <f>AA3*$Z$1</f>
        <v>152</v>
      </c>
      <c r="AA3">
        <v>1</v>
      </c>
      <c r="AB3" s="6">
        <f>Z3-P3</f>
        <v>-8</v>
      </c>
      <c r="AD3">
        <f>AE3*$AD$1</f>
        <v>112</v>
      </c>
      <c r="AE3">
        <v>1</v>
      </c>
    </row>
    <row r="4" spans="1:31" x14ac:dyDescent="0.25">
      <c r="A4" t="s">
        <v>12</v>
      </c>
      <c r="B4" s="6">
        <f>SUMIF(Imputaciones!$O$97:$O$127,Perfiles08!$A4,Imputaciones!$I$97:$I$127)</f>
        <v>291</v>
      </c>
      <c r="C4" s="1">
        <f t="shared" ref="C4:C6" si="0">E4/(1-$G$2)</f>
        <v>27.160493827160494</v>
      </c>
      <c r="D4" s="1">
        <v>30.18</v>
      </c>
      <c r="E4" s="1">
        <v>22</v>
      </c>
      <c r="F4" s="1">
        <v>18.510000000000002</v>
      </c>
      <c r="G4" s="16">
        <f>(D4-E4)/D4</f>
        <v>0.27104042412193508</v>
      </c>
      <c r="H4">
        <f>B4*(D4/E4)</f>
        <v>399.1990909090909</v>
      </c>
      <c r="I4" s="6">
        <f>PS!W50</f>
        <v>236</v>
      </c>
      <c r="J4" s="6">
        <f>I4-H4</f>
        <v>-163.1990909090909</v>
      </c>
      <c r="K4" s="7">
        <f>IF(H3&gt;Z3,H4+V4,H4)</f>
        <v>399.1990909090909</v>
      </c>
      <c r="L4" s="7">
        <f>K4</f>
        <v>399.1990909090909</v>
      </c>
      <c r="M4" s="7">
        <f>IF(L4&gt;Z4,L4-V9,L4)</f>
        <v>399.1990909090909</v>
      </c>
      <c r="N4" s="7">
        <f>M4</f>
        <v>399.1990909090909</v>
      </c>
      <c r="O4" s="7">
        <v>458</v>
      </c>
      <c r="P4" s="7">
        <v>453</v>
      </c>
      <c r="Q4" s="7">
        <f>(N4-O4)*(E4/$E$6)</f>
        <v>-82.924358974358995</v>
      </c>
      <c r="R4" s="24">
        <f>P4/Z4</f>
        <v>0.99342105263157898</v>
      </c>
      <c r="S4" s="7">
        <f>I4-M4</f>
        <v>-163.1990909090909</v>
      </c>
      <c r="U4" t="s">
        <v>17</v>
      </c>
      <c r="V4" s="7">
        <f>$W$3/E4</f>
        <v>-93.903863636363624</v>
      </c>
      <c r="Y4" s="8" t="s">
        <v>35</v>
      </c>
      <c r="Z4">
        <f>AA4*$Z$1</f>
        <v>456</v>
      </c>
      <c r="AA4">
        <v>3</v>
      </c>
      <c r="AB4" s="6">
        <f>Z4-P4</f>
        <v>3</v>
      </c>
      <c r="AD4">
        <f>AE4*$AD$1</f>
        <v>336</v>
      </c>
      <c r="AE4">
        <v>3</v>
      </c>
    </row>
    <row r="5" spans="1:31" x14ac:dyDescent="0.25">
      <c r="A5" t="s">
        <v>13</v>
      </c>
      <c r="B5" s="6">
        <f>SUMIF(Imputaciones!$O$97:$O$127,Perfiles08!$A5,Imputaciones!$I$97:$I$127)</f>
        <v>384</v>
      </c>
      <c r="C5" s="1">
        <f t="shared" si="0"/>
        <v>27.160493827160494</v>
      </c>
      <c r="D5" s="1">
        <v>24.78</v>
      </c>
      <c r="E5" s="1">
        <v>22</v>
      </c>
      <c r="F5" s="1">
        <v>18.100000000000001</v>
      </c>
      <c r="G5" s="16">
        <f>(D5-E5)/D5</f>
        <v>0.11218724778046817</v>
      </c>
      <c r="H5">
        <f>B5*(D5/E5)</f>
        <v>432.5236363636364</v>
      </c>
      <c r="I5" s="6">
        <f>PS!X50</f>
        <v>-15.5</v>
      </c>
      <c r="J5" s="6">
        <f>I5-H5</f>
        <v>-448.0236363636364</v>
      </c>
      <c r="K5" s="7">
        <f>H5</f>
        <v>432.5236363636364</v>
      </c>
      <c r="L5" s="7">
        <f>IF(K3&gt;Z3,K5+V5,K5)</f>
        <v>432.5236363636364</v>
      </c>
      <c r="M5" s="7">
        <f>IF(L4&gt;Z4,L5+V10,L5)</f>
        <v>432.5236363636364</v>
      </c>
      <c r="N5" s="7">
        <f>IF(M5&gt;Z5,Z5,M5)</f>
        <v>432.5236363636364</v>
      </c>
      <c r="O5" s="7">
        <v>364</v>
      </c>
      <c r="P5" s="7">
        <v>457</v>
      </c>
      <c r="Q5" s="7">
        <f>(N5-O5)*(E5/$E$6)</f>
        <v>96.63589743589749</v>
      </c>
      <c r="R5" s="24">
        <f>P5/Z5</f>
        <v>1.0021929824561404</v>
      </c>
      <c r="S5" s="7">
        <f>I5-M5</f>
        <v>-448.0236363636364</v>
      </c>
      <c r="U5" t="s">
        <v>18</v>
      </c>
      <c r="V5" s="7">
        <f>$W$3/E5</f>
        <v>-93.903863636363624</v>
      </c>
      <c r="Y5" s="8" t="s">
        <v>36</v>
      </c>
      <c r="Z5">
        <f>AA5*$Z$1</f>
        <v>456</v>
      </c>
      <c r="AA5">
        <v>3</v>
      </c>
      <c r="AB5" s="6">
        <f>Z5-P5</f>
        <v>-1</v>
      </c>
      <c r="AD5">
        <f>AE5*$AD$1</f>
        <v>336</v>
      </c>
      <c r="AE5">
        <v>3</v>
      </c>
    </row>
    <row r="6" spans="1:31" x14ac:dyDescent="0.25">
      <c r="A6" t="s">
        <v>14</v>
      </c>
      <c r="B6" s="6">
        <f>SUMIF(Imputaciones!$O$97:$O$127,Perfiles08!$A6,Imputaciones!$I$97:$I$127)</f>
        <v>983</v>
      </c>
      <c r="C6" s="1">
        <f t="shared" si="0"/>
        <v>19.259259259259256</v>
      </c>
      <c r="D6" s="1">
        <v>16.71</v>
      </c>
      <c r="E6" s="1">
        <v>15.6</v>
      </c>
      <c r="F6" s="1">
        <v>12.76</v>
      </c>
      <c r="G6" s="16">
        <f>(D6-E6)/D6</f>
        <v>6.6427289048474031E-2</v>
      </c>
      <c r="H6">
        <f>B6*(D6/E6)</f>
        <v>1052.9442307692307</v>
      </c>
      <c r="I6" s="6">
        <f>PS!Y50</f>
        <v>-293.75</v>
      </c>
      <c r="J6" s="6">
        <f>I6-H6</f>
        <v>-1346.6942307692307</v>
      </c>
      <c r="K6" s="7">
        <f>H6</f>
        <v>1052.9442307692307</v>
      </c>
      <c r="L6" s="7">
        <f>K6</f>
        <v>1052.9442307692307</v>
      </c>
      <c r="M6" s="7">
        <f>L6</f>
        <v>1052.9442307692307</v>
      </c>
      <c r="N6" s="7">
        <f>M6</f>
        <v>1052.9442307692307</v>
      </c>
      <c r="O6" s="7">
        <f>N6+Q6</f>
        <v>919.8682692307691</v>
      </c>
      <c r="P6" s="7">
        <v>689</v>
      </c>
      <c r="Q6" s="7">
        <f>SUM(Q3:Q5)</f>
        <v>-133.07596153846151</v>
      </c>
      <c r="R6" s="24">
        <f>P6/Z6</f>
        <v>0.64755639097744366</v>
      </c>
      <c r="S6" s="7">
        <f>I6-M6</f>
        <v>-1346.6942307692307</v>
      </c>
      <c r="U6" t="s">
        <v>19</v>
      </c>
      <c r="V6" s="7">
        <f>$W$3/E6</f>
        <v>-132.42852564102563</v>
      </c>
      <c r="Y6" s="8" t="s">
        <v>37</v>
      </c>
      <c r="Z6">
        <f>AA6*$Z$1</f>
        <v>1064</v>
      </c>
      <c r="AA6">
        <v>7</v>
      </c>
      <c r="AB6" s="6">
        <f>Z6-P6</f>
        <v>375</v>
      </c>
      <c r="AD6">
        <f>AE6*$AD$1</f>
        <v>784</v>
      </c>
      <c r="AE6">
        <v>7</v>
      </c>
    </row>
    <row r="7" spans="1:31" x14ac:dyDescent="0.25">
      <c r="B7" s="6">
        <f>SUM(B3:B6)</f>
        <v>1721.5</v>
      </c>
      <c r="C7" s="6"/>
      <c r="H7">
        <f>SUM(H3:H6)</f>
        <v>1962.8853508991008</v>
      </c>
      <c r="I7">
        <f>SUM(I3:I6)</f>
        <v>-73.25</v>
      </c>
      <c r="K7" s="7">
        <f t="shared" ref="K7:P7" si="1">SUM(K3:K6)</f>
        <v>1962.8853508991008</v>
      </c>
      <c r="L7" s="7">
        <f t="shared" si="1"/>
        <v>1962.8853508991008</v>
      </c>
      <c r="M7" s="7">
        <f t="shared" si="1"/>
        <v>1962.8853508991008</v>
      </c>
      <c r="N7" s="7">
        <f t="shared" si="1"/>
        <v>1962.8853508991008</v>
      </c>
      <c r="O7" s="7">
        <f t="shared" si="1"/>
        <v>1901.8682692307691</v>
      </c>
      <c r="P7" s="7">
        <f t="shared" si="1"/>
        <v>1759</v>
      </c>
      <c r="Q7" s="7"/>
      <c r="U7" t="s">
        <v>29</v>
      </c>
      <c r="V7" s="7">
        <f>MAX(V4:V6)</f>
        <v>-93.903863636363624</v>
      </c>
    </row>
    <row r="8" spans="1:31" x14ac:dyDescent="0.25">
      <c r="E8" s="2"/>
    </row>
    <row r="9" spans="1:31" x14ac:dyDescent="0.25">
      <c r="G9" t="s">
        <v>27</v>
      </c>
      <c r="H9">
        <f>H4+H5+H6++V7</f>
        <v>1790.7630944055943</v>
      </c>
      <c r="V9">
        <f>L4-Z4</f>
        <v>-56.800909090909101</v>
      </c>
      <c r="W9" s="2">
        <f>V9*E4</f>
        <v>-1249.6200000000003</v>
      </c>
    </row>
    <row r="10" spans="1:31" x14ac:dyDescent="0.25">
      <c r="U10" t="s">
        <v>39</v>
      </c>
      <c r="V10">
        <f>W9/E5</f>
        <v>-56.800909090909109</v>
      </c>
    </row>
    <row r="11" spans="1:31" x14ac:dyDescent="0.25">
      <c r="C11" s="10" t="s">
        <v>397</v>
      </c>
      <c r="D11" s="10" t="s">
        <v>394</v>
      </c>
      <c r="E11" s="165" t="s">
        <v>34</v>
      </c>
      <c r="F11" s="165" t="s">
        <v>371</v>
      </c>
      <c r="K11" s="165" t="s">
        <v>42</v>
      </c>
      <c r="L11" s="165" t="s">
        <v>42</v>
      </c>
      <c r="M11" s="165" t="s">
        <v>42</v>
      </c>
      <c r="N11" s="165" t="s">
        <v>42</v>
      </c>
      <c r="O11" s="165" t="s">
        <v>42</v>
      </c>
      <c r="P11" s="165" t="s">
        <v>42</v>
      </c>
      <c r="U11" t="s">
        <v>38</v>
      </c>
      <c r="V11">
        <f>W9/E6</f>
        <v>-80.103846153846177</v>
      </c>
    </row>
    <row r="12" spans="1:31" x14ac:dyDescent="0.25">
      <c r="C12" s="2">
        <f>B3*C3</f>
        <v>2195.0617283950614</v>
      </c>
      <c r="D12" s="2">
        <f>B3*D3</f>
        <v>2190.1150000000002</v>
      </c>
      <c r="E12" s="2">
        <f>H3*E3</f>
        <v>2190.1150000000002</v>
      </c>
      <c r="F12" s="2">
        <f>B3*E3</f>
        <v>1778</v>
      </c>
      <c r="K12" s="1">
        <f t="shared" ref="K12:P15" si="2">K3*$E3</f>
        <v>2190.1150000000002</v>
      </c>
      <c r="L12" s="1">
        <f t="shared" si="2"/>
        <v>2190.1150000000002</v>
      </c>
      <c r="M12" s="1">
        <f t="shared" si="2"/>
        <v>2190.1150000000002</v>
      </c>
      <c r="N12" s="1">
        <f t="shared" si="2"/>
        <v>2190.1150000000002</v>
      </c>
      <c r="O12" s="1">
        <f t="shared" si="2"/>
        <v>4480</v>
      </c>
      <c r="P12" s="1">
        <f t="shared" si="2"/>
        <v>4480</v>
      </c>
      <c r="Q12" s="1"/>
      <c r="S12" s="2"/>
      <c r="Z12">
        <f>Z3-36+6</f>
        <v>122</v>
      </c>
    </row>
    <row r="13" spans="1:31" x14ac:dyDescent="0.25">
      <c r="C13" s="2">
        <f t="shared" ref="C13:C15" si="3">B4*C4</f>
        <v>7903.7037037037035</v>
      </c>
      <c r="D13" s="2">
        <f>B4*D4</f>
        <v>8782.3799999999992</v>
      </c>
      <c r="E13" s="2">
        <f>H4*E4</f>
        <v>8782.3799999999992</v>
      </c>
      <c r="F13" s="2">
        <f t="shared" ref="F13:F15" si="4">B4*E4</f>
        <v>6402</v>
      </c>
      <c r="K13" s="1">
        <f t="shared" si="2"/>
        <v>8782.3799999999992</v>
      </c>
      <c r="L13" s="1">
        <f t="shared" si="2"/>
        <v>8782.3799999999992</v>
      </c>
      <c r="M13" s="1">
        <f t="shared" si="2"/>
        <v>8782.3799999999992</v>
      </c>
      <c r="N13" s="1">
        <f t="shared" si="2"/>
        <v>8782.3799999999992</v>
      </c>
      <c r="O13" s="1">
        <f t="shared" si="2"/>
        <v>10076</v>
      </c>
      <c r="P13" s="1">
        <f t="shared" si="2"/>
        <v>9966</v>
      </c>
      <c r="Q13" s="1"/>
      <c r="S13" s="2"/>
    </row>
    <row r="14" spans="1:31" x14ac:dyDescent="0.25">
      <c r="C14" s="2">
        <f t="shared" si="3"/>
        <v>10429.62962962963</v>
      </c>
      <c r="D14" s="2">
        <f>B5*D5</f>
        <v>9515.52</v>
      </c>
      <c r="E14" s="2">
        <f>H5*E5</f>
        <v>9515.52</v>
      </c>
      <c r="F14" s="2">
        <f t="shared" si="4"/>
        <v>8448</v>
      </c>
      <c r="K14" s="1">
        <f t="shared" si="2"/>
        <v>9515.52</v>
      </c>
      <c r="L14" s="1">
        <f t="shared" si="2"/>
        <v>9515.52</v>
      </c>
      <c r="M14" s="1">
        <f t="shared" si="2"/>
        <v>9515.52</v>
      </c>
      <c r="N14" s="1">
        <f t="shared" si="2"/>
        <v>9515.52</v>
      </c>
      <c r="O14" s="1">
        <f t="shared" si="2"/>
        <v>8008</v>
      </c>
      <c r="P14" s="1">
        <f t="shared" si="2"/>
        <v>10054</v>
      </c>
      <c r="Q14" s="1"/>
      <c r="S14" s="2"/>
      <c r="V14" s="7">
        <f>M5-Z5</f>
        <v>-23.476363636363601</v>
      </c>
      <c r="W14" s="2">
        <f>V14*E5</f>
        <v>-516.47999999999922</v>
      </c>
    </row>
    <row r="15" spans="1:31" x14ac:dyDescent="0.25">
      <c r="C15" s="2">
        <f t="shared" si="3"/>
        <v>18931.85185185185</v>
      </c>
      <c r="D15" s="2">
        <f>B6*D6</f>
        <v>16425.93</v>
      </c>
      <c r="E15" s="2">
        <f>H6*E6</f>
        <v>16425.929999999997</v>
      </c>
      <c r="F15" s="2">
        <f t="shared" si="4"/>
        <v>15334.8</v>
      </c>
      <c r="K15" s="1">
        <f t="shared" si="2"/>
        <v>16425.929999999997</v>
      </c>
      <c r="L15" s="1">
        <f t="shared" si="2"/>
        <v>16425.929999999997</v>
      </c>
      <c r="M15" s="1">
        <f t="shared" si="2"/>
        <v>16425.929999999997</v>
      </c>
      <c r="N15" s="1">
        <f t="shared" si="2"/>
        <v>16425.929999999997</v>
      </c>
      <c r="O15" s="1">
        <f t="shared" si="2"/>
        <v>14349.944999999998</v>
      </c>
      <c r="P15" s="1">
        <f t="shared" si="2"/>
        <v>10748.4</v>
      </c>
      <c r="Q15" s="1"/>
      <c r="S15" s="1"/>
      <c r="U15" t="s">
        <v>61</v>
      </c>
      <c r="V15">
        <f>W14/E6</f>
        <v>-33.107692307692261</v>
      </c>
    </row>
    <row r="16" spans="1:31" x14ac:dyDescent="0.25">
      <c r="A16" s="25"/>
      <c r="B16" s="26" t="s">
        <v>106</v>
      </c>
      <c r="C16" s="141">
        <f>SUM(C12:C15)</f>
        <v>39460.246913580238</v>
      </c>
      <c r="D16" s="141">
        <f>SUM(D12:D15)</f>
        <v>36913.945</v>
      </c>
      <c r="E16" s="2">
        <f>SUM(E12:E15)</f>
        <v>36913.944999999992</v>
      </c>
      <c r="F16" s="2">
        <f>SUM(F12:F15)</f>
        <v>31962.799999999999</v>
      </c>
      <c r="K16" s="1">
        <f t="shared" ref="K16:P16" si="5">SUM(K12:K15)</f>
        <v>36913.944999999992</v>
      </c>
      <c r="L16" s="1">
        <f t="shared" si="5"/>
        <v>36913.944999999992</v>
      </c>
      <c r="M16" s="1">
        <f t="shared" si="5"/>
        <v>36913.944999999992</v>
      </c>
      <c r="N16" s="1">
        <f t="shared" si="5"/>
        <v>36913.944999999992</v>
      </c>
      <c r="O16" s="1">
        <f t="shared" si="5"/>
        <v>36913.945</v>
      </c>
      <c r="P16" s="15">
        <f t="shared" si="5"/>
        <v>35248.400000000001</v>
      </c>
      <c r="Q16" s="1"/>
    </row>
    <row r="17" spans="1:17" x14ac:dyDescent="0.25">
      <c r="E17" s="2">
        <f>E16-$D$16</f>
        <v>0</v>
      </c>
      <c r="F17" s="2"/>
      <c r="K17" s="2">
        <f t="shared" ref="K17:P17" si="6">K16-$D$16</f>
        <v>0</v>
      </c>
      <c r="L17" s="2">
        <f t="shared" si="6"/>
        <v>0</v>
      </c>
      <c r="M17" s="2">
        <f t="shared" si="6"/>
        <v>0</v>
      </c>
      <c r="N17" s="2">
        <f t="shared" si="6"/>
        <v>0</v>
      </c>
      <c r="O17" s="2">
        <f t="shared" si="6"/>
        <v>0</v>
      </c>
      <c r="P17" s="2">
        <f t="shared" si="6"/>
        <v>-1665.5449999999983</v>
      </c>
      <c r="Q17" s="2"/>
    </row>
    <row r="21" spans="1:17" x14ac:dyDescent="0.25">
      <c r="D21">
        <f>Z12</f>
        <v>122</v>
      </c>
      <c r="E21" s="2">
        <f>Z12*E3</f>
        <v>3416</v>
      </c>
      <c r="F21" s="2">
        <f>E21-E12</f>
        <v>1225.8849999999998</v>
      </c>
      <c r="G21">
        <v>168</v>
      </c>
      <c r="H21" s="2">
        <f>G21*E3</f>
        <v>4704</v>
      </c>
    </row>
    <row r="22" spans="1:17" x14ac:dyDescent="0.25">
      <c r="D22">
        <f>Z4</f>
        <v>456</v>
      </c>
      <c r="E22" s="2">
        <f>Z4*E4</f>
        <v>10032</v>
      </c>
      <c r="F22" s="2">
        <f>E22-E13</f>
        <v>1249.6200000000008</v>
      </c>
      <c r="G22">
        <v>528</v>
      </c>
      <c r="H22" s="2">
        <f>G22*E4</f>
        <v>11616</v>
      </c>
    </row>
    <row r="23" spans="1:17" x14ac:dyDescent="0.25">
      <c r="D23">
        <f>Z5</f>
        <v>456</v>
      </c>
      <c r="E23" s="2">
        <f>Z5*E5</f>
        <v>10032</v>
      </c>
      <c r="F23" s="2">
        <f>E23-E14</f>
        <v>516.47999999999956</v>
      </c>
      <c r="G23">
        <v>504</v>
      </c>
      <c r="H23" s="2">
        <f>G23*E5</f>
        <v>11088</v>
      </c>
    </row>
    <row r="24" spans="1:17" x14ac:dyDescent="0.25">
      <c r="D24">
        <f>Z6</f>
        <v>1064</v>
      </c>
      <c r="E24" s="2">
        <f>Z6*E6</f>
        <v>16598.399999999998</v>
      </c>
      <c r="F24" s="2">
        <f>E24-E15</f>
        <v>172.47000000000116</v>
      </c>
      <c r="G24">
        <v>1142</v>
      </c>
      <c r="H24" s="2">
        <f>G24*E6</f>
        <v>17815.2</v>
      </c>
      <c r="O24" s="1"/>
      <c r="P24" s="16"/>
    </row>
    <row r="25" spans="1:17" x14ac:dyDescent="0.25">
      <c r="A25" s="25"/>
      <c r="B25" s="26" t="s">
        <v>107</v>
      </c>
      <c r="C25" s="26"/>
      <c r="E25" s="9">
        <f>SUM(E21:E24)</f>
        <v>40078.399999999994</v>
      </c>
      <c r="F25" s="16">
        <f>E16/E25</f>
        <v>0.92104337997524843</v>
      </c>
      <c r="H25" s="9">
        <f>SUM(H21:H24)</f>
        <v>45223.199999999997</v>
      </c>
      <c r="O25" s="1"/>
      <c r="P25" s="16"/>
    </row>
    <row r="26" spans="1:17" x14ac:dyDescent="0.25">
      <c r="E26" s="2">
        <f>E25-E16</f>
        <v>3164.4550000000017</v>
      </c>
      <c r="K26" s="1">
        <v>208355.36</v>
      </c>
      <c r="O26" s="1"/>
      <c r="P26" s="16"/>
    </row>
    <row r="27" spans="1:17" x14ac:dyDescent="0.25">
      <c r="K27" s="1">
        <v>16760.73</v>
      </c>
      <c r="O27" s="1"/>
      <c r="P27" s="16"/>
    </row>
    <row r="28" spans="1:17" x14ac:dyDescent="0.25">
      <c r="D28">
        <v>232</v>
      </c>
      <c r="E28" s="2">
        <f>D28*F28</f>
        <v>4294.3200000000006</v>
      </c>
      <c r="F28" s="1">
        <v>18.510000000000002</v>
      </c>
      <c r="K28" s="1">
        <f>K26-K27</f>
        <v>191594.62999999998</v>
      </c>
    </row>
    <row r="29" spans="1:17" x14ac:dyDescent="0.25">
      <c r="D29">
        <v>0</v>
      </c>
      <c r="E29" s="2">
        <f>D29*F29</f>
        <v>0</v>
      </c>
      <c r="F29" s="1">
        <v>18.100000000000001</v>
      </c>
    </row>
    <row r="30" spans="1:17" x14ac:dyDescent="0.25">
      <c r="D30">
        <v>0</v>
      </c>
      <c r="E30" s="2">
        <f>D30*F30</f>
        <v>0</v>
      </c>
      <c r="F30" s="1">
        <v>12.76</v>
      </c>
      <c r="O30" s="2"/>
    </row>
    <row r="31" spans="1:17" x14ac:dyDescent="0.25">
      <c r="A31" s="25"/>
      <c r="B31" s="26" t="s">
        <v>148</v>
      </c>
      <c r="C31" s="26"/>
      <c r="E31" s="9">
        <f>SUM(E28:E30)</f>
        <v>4294.3200000000006</v>
      </c>
      <c r="O31" s="2"/>
    </row>
    <row r="32" spans="1:17" x14ac:dyDescent="0.25">
      <c r="O32" s="2"/>
    </row>
    <row r="33" spans="1:15" x14ac:dyDescent="0.25">
      <c r="H33">
        <v>14</v>
      </c>
      <c r="O33" s="2"/>
    </row>
    <row r="34" spans="1:15" x14ac:dyDescent="0.25">
      <c r="A34" s="25" t="s">
        <v>1</v>
      </c>
      <c r="E34" s="9">
        <f>E31+E25</f>
        <v>44372.719999999994</v>
      </c>
      <c r="H34">
        <v>20</v>
      </c>
      <c r="O34" s="141"/>
    </row>
    <row r="35" spans="1:15" x14ac:dyDescent="0.25">
      <c r="H35" s="16">
        <f>H33/H34</f>
        <v>0.7</v>
      </c>
    </row>
  </sheetData>
  <conditionalFormatting sqref="E17:F17 K17:O17 Q17">
    <cfRule type="cellIs" dxfId="63" priority="6" operator="equal">
      <formula>0</formula>
    </cfRule>
  </conditionalFormatting>
  <conditionalFormatting sqref="E17:F17 K17:O17 Q17">
    <cfRule type="cellIs" dxfId="62" priority="5" operator="greaterThan">
      <formula>0</formula>
    </cfRule>
  </conditionalFormatting>
  <conditionalFormatting sqref="E17:F17 K17:O17 Q17">
    <cfRule type="cellIs" dxfId="61" priority="4" operator="lessThan">
      <formula>0</formula>
    </cfRule>
  </conditionalFormatting>
  <conditionalFormatting sqref="P17">
    <cfRule type="cellIs" dxfId="60" priority="3" operator="equal">
      <formula>0</formula>
    </cfRule>
  </conditionalFormatting>
  <conditionalFormatting sqref="P17">
    <cfRule type="cellIs" dxfId="59" priority="2" operator="greaterThan">
      <formula>0</formula>
    </cfRule>
  </conditionalFormatting>
  <conditionalFormatting sqref="P17">
    <cfRule type="cellIs" dxfId="5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0F81-AC6C-4277-960D-00F6FC509654}">
  <dimension ref="A1:AE35"/>
  <sheetViews>
    <sheetView workbookViewId="0">
      <selection activeCell="M20" sqref="M20"/>
    </sheetView>
  </sheetViews>
  <sheetFormatPr baseColWidth="10" defaultRowHeight="15" x14ac:dyDescent="0.25"/>
  <cols>
    <col min="2" max="2" width="10.7109375" customWidth="1"/>
    <col min="3" max="4" width="13.5703125" bestFit="1" customWidth="1"/>
    <col min="5" max="5" width="12" bestFit="1" customWidth="1"/>
    <col min="6" max="6" width="12" customWidth="1"/>
    <col min="7" max="7" width="19.7109375" bestFit="1" customWidth="1"/>
    <col min="8" max="8" width="12.85546875" bestFit="1" customWidth="1"/>
    <col min="11" max="11" width="20.85546875" bestFit="1" customWidth="1"/>
    <col min="12" max="12" width="18.7109375" bestFit="1" customWidth="1"/>
    <col min="13" max="13" width="19.42578125" bestFit="1" customWidth="1"/>
    <col min="14" max="14" width="19" bestFit="1" customWidth="1"/>
    <col min="15" max="17" width="19" customWidth="1"/>
    <col min="18" max="18" width="12" bestFit="1" customWidth="1"/>
    <col min="19" max="19" width="22" bestFit="1" customWidth="1"/>
    <col min="21" max="21" width="14" bestFit="1" customWidth="1"/>
    <col min="22" max="22" width="13.28515625" bestFit="1" customWidth="1"/>
    <col min="23" max="23" width="11" bestFit="1" customWidth="1"/>
    <col min="28" max="28" width="6.5703125" bestFit="1" customWidth="1"/>
  </cols>
  <sheetData>
    <row r="1" spans="1:31" x14ac:dyDescent="0.25">
      <c r="G1" t="s">
        <v>396</v>
      </c>
      <c r="Y1" t="s">
        <v>91</v>
      </c>
      <c r="Z1">
        <v>152</v>
      </c>
      <c r="AD1">
        <f>(20-6)*8</f>
        <v>112</v>
      </c>
    </row>
    <row r="2" spans="1:31" x14ac:dyDescent="0.25">
      <c r="C2" s="174" t="s">
        <v>395</v>
      </c>
      <c r="D2" s="174" t="s">
        <v>393</v>
      </c>
      <c r="E2" s="174" t="s">
        <v>45</v>
      </c>
      <c r="F2" s="174" t="s">
        <v>46</v>
      </c>
      <c r="G2" s="16">
        <v>0.19</v>
      </c>
      <c r="H2" t="s">
        <v>16</v>
      </c>
      <c r="I2" t="s">
        <v>30</v>
      </c>
      <c r="K2" t="s">
        <v>92</v>
      </c>
      <c r="O2" s="14" t="s">
        <v>62</v>
      </c>
      <c r="P2" s="14"/>
      <c r="Q2" s="14"/>
      <c r="S2" t="s">
        <v>44</v>
      </c>
    </row>
    <row r="3" spans="1:31" x14ac:dyDescent="0.25">
      <c r="A3" t="s">
        <v>11</v>
      </c>
      <c r="B3" s="6">
        <f>SUMIF(Imputaciones!$O$97:$O$128,Perfiles09!$A3,Imputaciones!$J$97:$J$128)</f>
        <v>194</v>
      </c>
      <c r="C3" s="1">
        <f>E3/(1-$G$2)</f>
        <v>34.567901234567898</v>
      </c>
      <c r="D3" s="1">
        <v>34.49</v>
      </c>
      <c r="E3" s="1">
        <v>28</v>
      </c>
      <c r="F3" s="1"/>
      <c r="G3" s="16">
        <f>(D3-E3)/D3</f>
        <v>0.18817048419831839</v>
      </c>
      <c r="H3">
        <f>B3*(D3/E3)</f>
        <v>238.96642857142857</v>
      </c>
      <c r="K3" s="7">
        <f>IF(H3&gt;Z3,Z3,H3)</f>
        <v>152</v>
      </c>
      <c r="L3" s="7">
        <f>IF(K3&gt;Z3,Z3,K3)</f>
        <v>152</v>
      </c>
      <c r="M3" s="7">
        <f>L3</f>
        <v>152</v>
      </c>
      <c r="N3" s="7">
        <f>M3</f>
        <v>152</v>
      </c>
      <c r="O3" s="7">
        <v>160</v>
      </c>
      <c r="P3" s="7">
        <f>O3</f>
        <v>160</v>
      </c>
      <c r="Q3" s="7">
        <f>(N3-O3)*(E3/$E$6)</f>
        <v>-14.358974358974359</v>
      </c>
      <c r="R3" s="24">
        <f>P3/Z3</f>
        <v>1.0526315789473684</v>
      </c>
      <c r="V3" s="7">
        <f>H3-Z3</f>
        <v>86.966428571428565</v>
      </c>
      <c r="W3" s="2">
        <f>V3*E3</f>
        <v>2435.06</v>
      </c>
      <c r="Y3" s="8" t="s">
        <v>28</v>
      </c>
      <c r="Z3">
        <f>AA3*$Z$1</f>
        <v>152</v>
      </c>
      <c r="AA3">
        <v>1</v>
      </c>
      <c r="AB3" s="6">
        <f>Z3-P3</f>
        <v>-8</v>
      </c>
      <c r="AD3">
        <f>AE3*$AD$1</f>
        <v>112</v>
      </c>
      <c r="AE3">
        <v>1</v>
      </c>
    </row>
    <row r="4" spans="1:31" x14ac:dyDescent="0.25">
      <c r="A4" t="s">
        <v>12</v>
      </c>
      <c r="B4" s="6">
        <f ca="1">SUMIF(Imputaciones!$O$97:$O$128,Perfiles09!$A4,Imputaciones!$J$97:$J$127)</f>
        <v>316.5</v>
      </c>
      <c r="C4" s="1">
        <f t="shared" ref="C4:C6" si="0">E4/(1-$G$2)</f>
        <v>27.160493827160494</v>
      </c>
      <c r="D4" s="1">
        <v>30.18</v>
      </c>
      <c r="E4" s="1">
        <v>22</v>
      </c>
      <c r="F4" s="1">
        <v>18.510000000000002</v>
      </c>
      <c r="G4" s="16">
        <f>(D4-E4)/D4</f>
        <v>0.27104042412193508</v>
      </c>
      <c r="H4">
        <f ca="1">B4*(D4/E4)</f>
        <v>434.18045454545455</v>
      </c>
      <c r="I4" s="6">
        <f>PS!W50</f>
        <v>236</v>
      </c>
      <c r="J4" s="6">
        <f ca="1">I4-H4</f>
        <v>-198.18045454545455</v>
      </c>
      <c r="K4" s="7">
        <f ca="1">IF(H3&gt;Z3,H4+V4,H4)</f>
        <v>544.86500000000001</v>
      </c>
      <c r="L4" s="7">
        <f ca="1">K4</f>
        <v>544.86500000000001</v>
      </c>
      <c r="M4" s="7">
        <f ca="1">IF(L4&gt;Z4,L4-V9,L4)</f>
        <v>456</v>
      </c>
      <c r="N4" s="7">
        <f ca="1">M4</f>
        <v>456</v>
      </c>
      <c r="O4" s="7">
        <v>458</v>
      </c>
      <c r="P4" s="7">
        <v>453</v>
      </c>
      <c r="Q4" s="7">
        <f ca="1">(N4-O4)*(E4/$E$6)</f>
        <v>-2.8205128205128207</v>
      </c>
      <c r="R4" s="24">
        <f>P4/Z4</f>
        <v>0.99342105263157898</v>
      </c>
      <c r="S4" s="7">
        <f ca="1">I4-M4</f>
        <v>-220</v>
      </c>
      <c r="U4" t="s">
        <v>17</v>
      </c>
      <c r="V4" s="7">
        <f>$W$3/E4</f>
        <v>110.68454545454546</v>
      </c>
      <c r="Y4" s="8" t="s">
        <v>35</v>
      </c>
      <c r="Z4">
        <f>AA4*$Z$1</f>
        <v>456</v>
      </c>
      <c r="AA4">
        <v>3</v>
      </c>
      <c r="AB4" s="6">
        <f>Z4-P4</f>
        <v>3</v>
      </c>
      <c r="AD4">
        <f>AE4*$AD$1</f>
        <v>336</v>
      </c>
      <c r="AE4">
        <v>3</v>
      </c>
    </row>
    <row r="5" spans="1:31" x14ac:dyDescent="0.25">
      <c r="A5" t="s">
        <v>13</v>
      </c>
      <c r="B5" s="6">
        <f ca="1">SUMIF(Imputaciones!$O$97:$O$128,Perfiles09!$A5,Imputaciones!$J$97:$J$127)</f>
        <v>456</v>
      </c>
      <c r="C5" s="1">
        <f t="shared" si="0"/>
        <v>27.160493827160494</v>
      </c>
      <c r="D5" s="1">
        <v>24.78</v>
      </c>
      <c r="E5" s="1">
        <v>22</v>
      </c>
      <c r="F5" s="1">
        <v>18.100000000000001</v>
      </c>
      <c r="G5" s="16">
        <f>(D5-E5)/D5</f>
        <v>0.11218724778046817</v>
      </c>
      <c r="H5">
        <f ca="1">B5*(D5/E5)</f>
        <v>513.62181818181818</v>
      </c>
      <c r="I5" s="6">
        <f>PS!X50</f>
        <v>-15.5</v>
      </c>
      <c r="J5" s="6">
        <f ca="1">I5-H5</f>
        <v>-529.12181818181818</v>
      </c>
      <c r="K5" s="7">
        <f ca="1">H5</f>
        <v>513.62181818181818</v>
      </c>
      <c r="L5" s="7">
        <f ca="1">IF(K3&gt;Z3,K5+V5,K5)</f>
        <v>513.62181818181818</v>
      </c>
      <c r="M5" s="7">
        <f ca="1">IF(L4&gt;Z4,L5+V10,L5)</f>
        <v>602.48681818181819</v>
      </c>
      <c r="N5" s="7">
        <f ca="1">IF(M5&gt;Z5,Z5,M5)</f>
        <v>456</v>
      </c>
      <c r="O5" s="7">
        <v>364</v>
      </c>
      <c r="P5" s="7">
        <v>457</v>
      </c>
      <c r="Q5" s="7">
        <f ca="1">(N5-O5)*(E5/$E$6)</f>
        <v>129.74358974358975</v>
      </c>
      <c r="R5" s="24">
        <f>P5/Z5</f>
        <v>1.0021929824561404</v>
      </c>
      <c r="S5" s="7">
        <f ca="1">I5-M5</f>
        <v>-617.98681818181819</v>
      </c>
      <c r="U5" t="s">
        <v>18</v>
      </c>
      <c r="V5" s="7">
        <f>$W$3/E5</f>
        <v>110.68454545454546</v>
      </c>
      <c r="Y5" s="8" t="s">
        <v>36</v>
      </c>
      <c r="Z5">
        <f>AA5*$Z$1</f>
        <v>456</v>
      </c>
      <c r="AA5">
        <v>3</v>
      </c>
      <c r="AB5" s="6">
        <f>Z5-P5</f>
        <v>-1</v>
      </c>
      <c r="AD5">
        <f>AE5*$AD$1</f>
        <v>336</v>
      </c>
      <c r="AE5">
        <v>3</v>
      </c>
    </row>
    <row r="6" spans="1:31" x14ac:dyDescent="0.25">
      <c r="A6" t="s">
        <v>14</v>
      </c>
      <c r="B6" s="6">
        <f ca="1">SUMIF(Imputaciones!$O$97:$O$128,Perfiles09!$A6,Imputaciones!$J$97:$J$127)</f>
        <v>1289</v>
      </c>
      <c r="C6" s="1">
        <f t="shared" si="0"/>
        <v>19.259259259259256</v>
      </c>
      <c r="D6" s="1">
        <v>16.71</v>
      </c>
      <c r="E6" s="1">
        <v>15.6</v>
      </c>
      <c r="F6" s="1">
        <v>12.76</v>
      </c>
      <c r="G6" s="16">
        <f>(D6-E6)/D6</f>
        <v>6.6427289048474031E-2</v>
      </c>
      <c r="H6">
        <f ca="1">B6*(D6/E6)</f>
        <v>1380.7173076923077</v>
      </c>
      <c r="I6" s="6">
        <f>PS!Y50</f>
        <v>-293.75</v>
      </c>
      <c r="J6" s="6">
        <f ca="1">I6-H6</f>
        <v>-1674.4673076923077</v>
      </c>
      <c r="K6" s="7">
        <f ca="1">H6</f>
        <v>1380.7173076923077</v>
      </c>
      <c r="L6" s="7">
        <f ca="1">K6</f>
        <v>1380.7173076923077</v>
      </c>
      <c r="M6" s="7">
        <f ca="1">L6</f>
        <v>1380.7173076923077</v>
      </c>
      <c r="N6" s="7">
        <f ca="1">M6</f>
        <v>1380.7173076923077</v>
      </c>
      <c r="O6" s="7">
        <f ca="1">N6+Q6</f>
        <v>1493.2814102564103</v>
      </c>
      <c r="P6" s="7">
        <v>689</v>
      </c>
      <c r="Q6" s="7">
        <f ca="1">SUM(Q3:Q5)</f>
        <v>112.56410256410257</v>
      </c>
      <c r="R6" s="24">
        <f>P6/Z6</f>
        <v>0.64755639097744366</v>
      </c>
      <c r="S6" s="7">
        <f ca="1">I6-M6</f>
        <v>-1674.4673076923077</v>
      </c>
      <c r="U6" t="s">
        <v>19</v>
      </c>
      <c r="V6" s="7">
        <f>$W$3/E6</f>
        <v>156.09358974358975</v>
      </c>
      <c r="Y6" s="8" t="s">
        <v>37</v>
      </c>
      <c r="Z6">
        <f>AA6*$Z$1</f>
        <v>1064</v>
      </c>
      <c r="AA6">
        <v>7</v>
      </c>
      <c r="AB6" s="6">
        <f>Z6-P6</f>
        <v>375</v>
      </c>
      <c r="AD6">
        <f>AE6*$AD$1</f>
        <v>784</v>
      </c>
      <c r="AE6">
        <v>7</v>
      </c>
    </row>
    <row r="7" spans="1:31" x14ac:dyDescent="0.25">
      <c r="B7" s="6">
        <f ca="1">SUM(B3:B6)</f>
        <v>2255.5</v>
      </c>
      <c r="C7" s="6"/>
      <c r="H7">
        <f ca="1">SUM(H3:H6)</f>
        <v>2567.4860089910089</v>
      </c>
      <c r="I7">
        <f>SUM(I3:I6)</f>
        <v>-73.25</v>
      </c>
      <c r="K7" s="7">
        <f t="shared" ref="K7:P7" ca="1" si="1">SUM(K3:K6)</f>
        <v>2591.204125874126</v>
      </c>
      <c r="L7" s="7">
        <f t="shared" ca="1" si="1"/>
        <v>2591.204125874126</v>
      </c>
      <c r="M7" s="7">
        <f t="shared" ca="1" si="1"/>
        <v>2591.204125874126</v>
      </c>
      <c r="N7" s="7">
        <f t="shared" ca="1" si="1"/>
        <v>2444.7173076923077</v>
      </c>
      <c r="O7" s="7">
        <f t="shared" ca="1" si="1"/>
        <v>2475.2814102564103</v>
      </c>
      <c r="P7" s="7">
        <f t="shared" si="1"/>
        <v>1759</v>
      </c>
      <c r="Q7" s="7"/>
      <c r="U7" t="s">
        <v>29</v>
      </c>
      <c r="V7" s="7">
        <f>MAX(V4:V6)</f>
        <v>156.09358974358975</v>
      </c>
    </row>
    <row r="8" spans="1:31" x14ac:dyDescent="0.25">
      <c r="E8" s="2"/>
    </row>
    <row r="9" spans="1:31" x14ac:dyDescent="0.25">
      <c r="G9" t="s">
        <v>27</v>
      </c>
      <c r="H9">
        <f ca="1">H4+H5+H6++V7</f>
        <v>2484.6131701631703</v>
      </c>
      <c r="V9">
        <f ca="1">L4-Z4</f>
        <v>88.865000000000009</v>
      </c>
      <c r="W9" s="2">
        <f ca="1">V9*E4</f>
        <v>1955.0300000000002</v>
      </c>
    </row>
    <row r="10" spans="1:31" x14ac:dyDescent="0.25">
      <c r="U10" t="s">
        <v>39</v>
      </c>
      <c r="V10">
        <f ca="1">W9/E5</f>
        <v>88.865000000000009</v>
      </c>
    </row>
    <row r="11" spans="1:31" x14ac:dyDescent="0.25">
      <c r="C11" s="10" t="s">
        <v>397</v>
      </c>
      <c r="D11" s="10" t="s">
        <v>394</v>
      </c>
      <c r="E11" s="174" t="s">
        <v>34</v>
      </c>
      <c r="F11" s="174" t="s">
        <v>371</v>
      </c>
      <c r="K11" s="174" t="s">
        <v>42</v>
      </c>
      <c r="L11" s="174" t="s">
        <v>42</v>
      </c>
      <c r="M11" s="174" t="s">
        <v>42</v>
      </c>
      <c r="N11" s="174" t="s">
        <v>42</v>
      </c>
      <c r="O11" s="174" t="s">
        <v>42</v>
      </c>
      <c r="P11" s="174" t="s">
        <v>42</v>
      </c>
      <c r="U11" t="s">
        <v>38</v>
      </c>
      <c r="V11">
        <f ca="1">W9/E6</f>
        <v>125.32243589743591</v>
      </c>
    </row>
    <row r="12" spans="1:31" x14ac:dyDescent="0.25">
      <c r="C12" s="2">
        <f>B3*C3</f>
        <v>6706.1728395061727</v>
      </c>
      <c r="D12" s="2">
        <f>B3*D3</f>
        <v>6691.06</v>
      </c>
      <c r="E12" s="2">
        <f>H3*E3</f>
        <v>6691.0599999999995</v>
      </c>
      <c r="F12" s="2">
        <f>B3*E3</f>
        <v>5432</v>
      </c>
      <c r="K12" s="1">
        <f t="shared" ref="K12:P15" si="2">K3*$E3</f>
        <v>4256</v>
      </c>
      <c r="L12" s="1">
        <f t="shared" si="2"/>
        <v>4256</v>
      </c>
      <c r="M12" s="1">
        <f t="shared" si="2"/>
        <v>4256</v>
      </c>
      <c r="N12" s="1">
        <f t="shared" si="2"/>
        <v>4256</v>
      </c>
      <c r="O12" s="1">
        <f t="shared" si="2"/>
        <v>4480</v>
      </c>
      <c r="P12" s="1">
        <f t="shared" si="2"/>
        <v>4480</v>
      </c>
      <c r="Q12" s="1"/>
      <c r="S12" s="2"/>
      <c r="Z12">
        <f>Z3-36+6</f>
        <v>122</v>
      </c>
    </row>
    <row r="13" spans="1:31" x14ac:dyDescent="0.25">
      <c r="C13" s="2">
        <f t="shared" ref="C13:C15" ca="1" si="3">B4*C4</f>
        <v>8596.2962962962956</v>
      </c>
      <c r="D13" s="2">
        <f ca="1">B4*D4</f>
        <v>9551.9699999999993</v>
      </c>
      <c r="E13" s="2">
        <f ca="1">H4*E4</f>
        <v>9551.9699999999993</v>
      </c>
      <c r="F13" s="2">
        <f t="shared" ref="F13:F15" ca="1" si="4">B4*E4</f>
        <v>6963</v>
      </c>
      <c r="K13" s="1">
        <f t="shared" ca="1" si="2"/>
        <v>11987.03</v>
      </c>
      <c r="L13" s="1">
        <f t="shared" ca="1" si="2"/>
        <v>11987.03</v>
      </c>
      <c r="M13" s="1">
        <f t="shared" ca="1" si="2"/>
        <v>10032</v>
      </c>
      <c r="N13" s="1">
        <f t="shared" ca="1" si="2"/>
        <v>10032</v>
      </c>
      <c r="O13" s="1">
        <f t="shared" si="2"/>
        <v>10076</v>
      </c>
      <c r="P13" s="1">
        <f t="shared" si="2"/>
        <v>9966</v>
      </c>
      <c r="Q13" s="1"/>
      <c r="S13" s="2"/>
    </row>
    <row r="14" spans="1:31" x14ac:dyDescent="0.25">
      <c r="C14" s="2">
        <f t="shared" ca="1" si="3"/>
        <v>12385.185185185184</v>
      </c>
      <c r="D14" s="2">
        <f ca="1">B5*D5</f>
        <v>11299.68</v>
      </c>
      <c r="E14" s="2">
        <f ca="1">H5*E5</f>
        <v>11299.68</v>
      </c>
      <c r="F14" s="2">
        <f t="shared" ca="1" si="4"/>
        <v>10032</v>
      </c>
      <c r="K14" s="1">
        <f t="shared" ca="1" si="2"/>
        <v>11299.68</v>
      </c>
      <c r="L14" s="1">
        <f t="shared" ca="1" si="2"/>
        <v>11299.68</v>
      </c>
      <c r="M14" s="1">
        <f t="shared" ca="1" si="2"/>
        <v>13254.710000000001</v>
      </c>
      <c r="N14" s="1">
        <f t="shared" ca="1" si="2"/>
        <v>10032</v>
      </c>
      <c r="O14" s="1">
        <f t="shared" si="2"/>
        <v>8008</v>
      </c>
      <c r="P14" s="1">
        <f t="shared" si="2"/>
        <v>10054</v>
      </c>
      <c r="Q14" s="1"/>
      <c r="S14" s="2"/>
      <c r="V14" s="7">
        <f ca="1">M5-Z5</f>
        <v>146.48681818181819</v>
      </c>
      <c r="W14" s="2">
        <f ca="1">V14*E5</f>
        <v>3222.71</v>
      </c>
    </row>
    <row r="15" spans="1:31" x14ac:dyDescent="0.25">
      <c r="C15" s="2">
        <f t="shared" ca="1" si="3"/>
        <v>24825.185185185182</v>
      </c>
      <c r="D15" s="2">
        <f ca="1">B6*D6</f>
        <v>21539.190000000002</v>
      </c>
      <c r="E15" s="2">
        <f ca="1">H6*E6</f>
        <v>21539.19</v>
      </c>
      <c r="F15" s="2">
        <f t="shared" ca="1" si="4"/>
        <v>20108.399999999998</v>
      </c>
      <c r="K15" s="1">
        <f t="shared" ca="1" si="2"/>
        <v>21539.19</v>
      </c>
      <c r="L15" s="1">
        <f t="shared" ca="1" si="2"/>
        <v>21539.19</v>
      </c>
      <c r="M15" s="1">
        <f t="shared" ca="1" si="2"/>
        <v>21539.19</v>
      </c>
      <c r="N15" s="1">
        <f t="shared" ca="1" si="2"/>
        <v>21539.19</v>
      </c>
      <c r="O15" s="1">
        <f t="shared" ca="1" si="2"/>
        <v>23295.19</v>
      </c>
      <c r="P15" s="1">
        <f t="shared" si="2"/>
        <v>10748.4</v>
      </c>
      <c r="Q15" s="1"/>
      <c r="S15" s="1"/>
      <c r="U15" t="s">
        <v>61</v>
      </c>
      <c r="V15">
        <f ca="1">W14/E6</f>
        <v>206.58397435897436</v>
      </c>
    </row>
    <row r="16" spans="1:31" x14ac:dyDescent="0.25">
      <c r="A16" s="25"/>
      <c r="B16" s="26" t="s">
        <v>106</v>
      </c>
      <c r="C16" s="141">
        <f ca="1">SUM(C12:C15)</f>
        <v>52512.839506172837</v>
      </c>
      <c r="D16" s="141">
        <f ca="1">SUM(D12:D15)</f>
        <v>49081.9</v>
      </c>
      <c r="E16" s="2">
        <f ca="1">SUM(E12:E15)</f>
        <v>49081.899999999994</v>
      </c>
      <c r="F16" s="2">
        <f ca="1">SUM(F12:F15)</f>
        <v>42535.399999999994</v>
      </c>
      <c r="K16" s="1">
        <f t="shared" ref="K16:P16" ca="1" si="5">SUM(K12:K15)</f>
        <v>49081.899999999994</v>
      </c>
      <c r="L16" s="1">
        <f t="shared" ca="1" si="5"/>
        <v>49081.899999999994</v>
      </c>
      <c r="M16" s="1">
        <f t="shared" ca="1" si="5"/>
        <v>49081.899999999994</v>
      </c>
      <c r="N16" s="1">
        <f t="shared" ca="1" si="5"/>
        <v>45859.19</v>
      </c>
      <c r="O16" s="1">
        <f t="shared" ca="1" si="5"/>
        <v>45859.19</v>
      </c>
      <c r="P16" s="15">
        <f t="shared" si="5"/>
        <v>35248.400000000001</v>
      </c>
      <c r="Q16" s="1"/>
    </row>
    <row r="17" spans="1:17" x14ac:dyDescent="0.25">
      <c r="E17" s="2">
        <f ca="1">E16-$D$16</f>
        <v>0</v>
      </c>
      <c r="F17" s="2"/>
      <c r="K17" s="2">
        <f t="shared" ref="K17:P17" ca="1" si="6">K16-$D$16</f>
        <v>0</v>
      </c>
      <c r="L17" s="2">
        <f t="shared" ca="1" si="6"/>
        <v>0</v>
      </c>
      <c r="M17" s="2">
        <f t="shared" ca="1" si="6"/>
        <v>0</v>
      </c>
      <c r="N17" s="2">
        <f t="shared" ca="1" si="6"/>
        <v>-3222.7099999999991</v>
      </c>
      <c r="O17" s="2">
        <f t="shared" ca="1" si="6"/>
        <v>-3222.7099999999991</v>
      </c>
      <c r="P17" s="2">
        <f t="shared" ca="1" si="6"/>
        <v>-13833.5</v>
      </c>
      <c r="Q17" s="2"/>
    </row>
    <row r="21" spans="1:17" x14ac:dyDescent="0.25">
      <c r="D21">
        <f>Z12</f>
        <v>122</v>
      </c>
      <c r="E21" s="2">
        <f>Z12*E3</f>
        <v>3416</v>
      </c>
      <c r="F21" s="2">
        <f>E21-E12</f>
        <v>-3275.0599999999995</v>
      </c>
      <c r="G21">
        <v>168</v>
      </c>
      <c r="H21" s="2">
        <f>G21*E3</f>
        <v>4704</v>
      </c>
    </row>
    <row r="22" spans="1:17" x14ac:dyDescent="0.25">
      <c r="D22">
        <f>Z4</f>
        <v>456</v>
      </c>
      <c r="E22" s="2">
        <f>Z4*E4</f>
        <v>10032</v>
      </c>
      <c r="F22" s="2">
        <f ca="1">E22-E13</f>
        <v>480.03000000000065</v>
      </c>
      <c r="G22">
        <v>528</v>
      </c>
      <c r="H22" s="2">
        <f>G22*E4</f>
        <v>11616</v>
      </c>
    </row>
    <row r="23" spans="1:17" x14ac:dyDescent="0.25">
      <c r="D23">
        <f>Z5</f>
        <v>456</v>
      </c>
      <c r="E23" s="2">
        <f>Z5*E5</f>
        <v>10032</v>
      </c>
      <c r="F23" s="2">
        <f ca="1">E23-E14</f>
        <v>-1267.6800000000003</v>
      </c>
      <c r="G23">
        <v>504</v>
      </c>
      <c r="H23" s="2">
        <f>G23*E5</f>
        <v>11088</v>
      </c>
    </row>
    <row r="24" spans="1:17" x14ac:dyDescent="0.25">
      <c r="D24">
        <f>Z6</f>
        <v>1064</v>
      </c>
      <c r="E24" s="2">
        <f>Z6*E6</f>
        <v>16598.399999999998</v>
      </c>
      <c r="F24" s="2">
        <f ca="1">E24-E15</f>
        <v>-4940.7900000000009</v>
      </c>
      <c r="G24">
        <v>1142</v>
      </c>
      <c r="H24" s="2">
        <f>G24*E6</f>
        <v>17815.2</v>
      </c>
      <c r="O24" s="1"/>
      <c r="P24" s="16"/>
    </row>
    <row r="25" spans="1:17" x14ac:dyDescent="0.25">
      <c r="A25" s="25"/>
      <c r="B25" s="26" t="s">
        <v>107</v>
      </c>
      <c r="C25" s="26"/>
      <c r="E25" s="9">
        <f>SUM(E21:E24)</f>
        <v>40078.399999999994</v>
      </c>
      <c r="F25" s="16">
        <f ca="1">E16/E25</f>
        <v>1.2246471915046508</v>
      </c>
      <c r="H25" s="9">
        <f>SUM(H21:H24)</f>
        <v>45223.199999999997</v>
      </c>
      <c r="O25" s="1"/>
      <c r="P25" s="16"/>
    </row>
    <row r="26" spans="1:17" x14ac:dyDescent="0.25">
      <c r="E26" s="2">
        <f ca="1">E25-E16</f>
        <v>-9003.5</v>
      </c>
      <c r="K26" s="1">
        <v>208355.36</v>
      </c>
      <c r="O26" s="1"/>
      <c r="P26" s="16"/>
    </row>
    <row r="27" spans="1:17" x14ac:dyDescent="0.25">
      <c r="K27" s="1">
        <v>16760.73</v>
      </c>
      <c r="O27" s="1"/>
      <c r="P27" s="16"/>
    </row>
    <row r="28" spans="1:17" x14ac:dyDescent="0.25">
      <c r="D28">
        <v>232</v>
      </c>
      <c r="E28" s="2">
        <f>D28*F28</f>
        <v>4294.3200000000006</v>
      </c>
      <c r="F28" s="1">
        <v>18.510000000000002</v>
      </c>
      <c r="K28" s="1">
        <f>K26-K27</f>
        <v>191594.62999999998</v>
      </c>
    </row>
    <row r="29" spans="1:17" x14ac:dyDescent="0.25">
      <c r="D29">
        <v>0</v>
      </c>
      <c r="E29" s="2">
        <f>D29*F29</f>
        <v>0</v>
      </c>
      <c r="F29" s="1">
        <v>18.100000000000001</v>
      </c>
    </row>
    <row r="30" spans="1:17" x14ac:dyDescent="0.25">
      <c r="D30">
        <v>0</v>
      </c>
      <c r="E30" s="2">
        <f>D30*F30</f>
        <v>0</v>
      </c>
      <c r="F30" s="1">
        <v>12.76</v>
      </c>
      <c r="O30" s="2"/>
    </row>
    <row r="31" spans="1:17" x14ac:dyDescent="0.25">
      <c r="A31" s="25"/>
      <c r="B31" s="26" t="s">
        <v>148</v>
      </c>
      <c r="C31" s="26"/>
      <c r="E31" s="9">
        <f>SUM(E28:E30)</f>
        <v>4294.3200000000006</v>
      </c>
      <c r="O31" s="2"/>
    </row>
    <row r="32" spans="1:17" x14ac:dyDescent="0.25">
      <c r="O32" s="2"/>
    </row>
    <row r="33" spans="1:15" x14ac:dyDescent="0.25">
      <c r="H33">
        <v>14</v>
      </c>
      <c r="O33" s="2"/>
    </row>
    <row r="34" spans="1:15" x14ac:dyDescent="0.25">
      <c r="A34" s="25" t="s">
        <v>1</v>
      </c>
      <c r="E34" s="9">
        <f>E31+E25</f>
        <v>44372.719999999994</v>
      </c>
      <c r="H34">
        <v>20</v>
      </c>
      <c r="O34" s="141"/>
    </row>
    <row r="35" spans="1:15" x14ac:dyDescent="0.25">
      <c r="H35" s="16">
        <f>H33/H34</f>
        <v>0.7</v>
      </c>
    </row>
  </sheetData>
  <conditionalFormatting sqref="E17:F17 K17:O17 Q17">
    <cfRule type="cellIs" dxfId="57" priority="6" operator="equal">
      <formula>0</formula>
    </cfRule>
  </conditionalFormatting>
  <conditionalFormatting sqref="E17:F17 K17:O17 Q17">
    <cfRule type="cellIs" dxfId="56" priority="5" operator="greaterThan">
      <formula>0</formula>
    </cfRule>
  </conditionalFormatting>
  <conditionalFormatting sqref="E17:F17 K17:O17 Q17">
    <cfRule type="cellIs" dxfId="55" priority="4" operator="lessThan">
      <formula>0</formula>
    </cfRule>
  </conditionalFormatting>
  <conditionalFormatting sqref="P17">
    <cfRule type="cellIs" dxfId="54" priority="3" operator="equal">
      <formula>0</formula>
    </cfRule>
  </conditionalFormatting>
  <conditionalFormatting sqref="P17">
    <cfRule type="cellIs" dxfId="53" priority="2" operator="greaterThan">
      <formula>0</formula>
    </cfRule>
  </conditionalFormatting>
  <conditionalFormatting sqref="P17">
    <cfRule type="cellIs" dxfId="5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36D2-B741-4FE0-A674-AF5DDF6C82B4}">
  <dimension ref="A1:AE35"/>
  <sheetViews>
    <sheetView workbookViewId="0">
      <selection activeCell="B7" sqref="B7"/>
    </sheetView>
  </sheetViews>
  <sheetFormatPr baseColWidth="10" defaultRowHeight="15" x14ac:dyDescent="0.25"/>
  <cols>
    <col min="2" max="2" width="10.7109375" customWidth="1"/>
    <col min="3" max="4" width="13.5703125" bestFit="1" customWidth="1"/>
    <col min="5" max="5" width="12" bestFit="1" customWidth="1"/>
    <col min="6" max="6" width="12" customWidth="1"/>
    <col min="7" max="7" width="19.7109375" bestFit="1" customWidth="1"/>
    <col min="8" max="8" width="12.85546875" bestFit="1" customWidth="1"/>
    <col min="11" max="11" width="20.85546875" bestFit="1" customWidth="1"/>
    <col min="12" max="12" width="18.7109375" bestFit="1" customWidth="1"/>
    <col min="13" max="13" width="19.42578125" bestFit="1" customWidth="1"/>
    <col min="14" max="14" width="19" bestFit="1" customWidth="1"/>
    <col min="15" max="17" width="19" customWidth="1"/>
    <col min="18" max="18" width="12" bestFit="1" customWidth="1"/>
    <col min="19" max="19" width="22" bestFit="1" customWidth="1"/>
    <col min="21" max="21" width="14" bestFit="1" customWidth="1"/>
    <col min="22" max="22" width="13.28515625" bestFit="1" customWidth="1"/>
    <col min="23" max="23" width="11" bestFit="1" customWidth="1"/>
    <col min="28" max="28" width="6.5703125" bestFit="1" customWidth="1"/>
  </cols>
  <sheetData>
    <row r="1" spans="1:31" x14ac:dyDescent="0.25">
      <c r="G1" t="s">
        <v>396</v>
      </c>
      <c r="Y1" t="s">
        <v>91</v>
      </c>
      <c r="Z1">
        <v>152</v>
      </c>
      <c r="AD1">
        <f>(20-6)*8</f>
        <v>112</v>
      </c>
    </row>
    <row r="2" spans="1:31" x14ac:dyDescent="0.25">
      <c r="C2" s="175" t="s">
        <v>395</v>
      </c>
      <c r="D2" s="175" t="s">
        <v>393</v>
      </c>
      <c r="E2" s="175" t="s">
        <v>45</v>
      </c>
      <c r="F2" s="175" t="s">
        <v>46</v>
      </c>
      <c r="G2" s="16">
        <v>0.19</v>
      </c>
      <c r="H2" t="s">
        <v>16</v>
      </c>
      <c r="I2" t="s">
        <v>30</v>
      </c>
      <c r="K2" t="s">
        <v>92</v>
      </c>
      <c r="O2" s="14" t="s">
        <v>62</v>
      </c>
      <c r="P2" s="14"/>
      <c r="Q2" s="14"/>
      <c r="S2" t="s">
        <v>44</v>
      </c>
    </row>
    <row r="3" spans="1:31" x14ac:dyDescent="0.25">
      <c r="A3" t="s">
        <v>11</v>
      </c>
      <c r="B3" s="6">
        <f>SUMIF(Imputaciones!$O$97:$O$133,Perfiles10!$A3,Imputaciones!$K$97:$K$133)</f>
        <v>283.5</v>
      </c>
      <c r="C3" s="1">
        <f>E3/(1-$G$2)</f>
        <v>34.567901234567898</v>
      </c>
      <c r="D3" s="1">
        <v>34.49</v>
      </c>
      <c r="E3" s="1">
        <v>28</v>
      </c>
      <c r="F3" s="1"/>
      <c r="G3" s="16">
        <f>(D3-E3)/D3</f>
        <v>0.18817048419831839</v>
      </c>
      <c r="H3">
        <f>B3*(D3/E3)</f>
        <v>349.21125000000001</v>
      </c>
      <c r="K3" s="7">
        <f>IF(H3&gt;Z3,Z3,H3)</f>
        <v>152</v>
      </c>
      <c r="L3" s="7">
        <f>IF(K3&gt;Z3,Z3,K3)</f>
        <v>152</v>
      </c>
      <c r="M3" s="7">
        <f>L3</f>
        <v>152</v>
      </c>
      <c r="N3" s="7">
        <f>M3</f>
        <v>152</v>
      </c>
      <c r="O3" s="7">
        <v>160</v>
      </c>
      <c r="P3" s="7">
        <f>O3</f>
        <v>160</v>
      </c>
      <c r="Q3" s="7">
        <f>(N3-O3)*(E3/$E$6)</f>
        <v>-14.358974358974359</v>
      </c>
      <c r="R3" s="24">
        <f>P3/Z3</f>
        <v>1.0526315789473684</v>
      </c>
      <c r="V3" s="7">
        <f>H3-Z3</f>
        <v>197.21125000000001</v>
      </c>
      <c r="W3" s="2">
        <f>V3*E3</f>
        <v>5521.915</v>
      </c>
      <c r="Y3" s="8" t="s">
        <v>28</v>
      </c>
      <c r="Z3">
        <f>AA3*$Z$1</f>
        <v>152</v>
      </c>
      <c r="AA3">
        <v>1</v>
      </c>
      <c r="AB3" s="6">
        <f>Z3-P3</f>
        <v>-8</v>
      </c>
      <c r="AD3">
        <f>AE3*$AD$1</f>
        <v>112</v>
      </c>
      <c r="AE3">
        <v>1</v>
      </c>
    </row>
    <row r="4" spans="1:31" x14ac:dyDescent="0.25">
      <c r="A4" t="s">
        <v>12</v>
      </c>
      <c r="B4" s="6">
        <f>SUMIF(Imputaciones!$O$97:$O$133,Perfiles10!$A4,Imputaciones!$K$97:$K$133)</f>
        <v>469.5</v>
      </c>
      <c r="C4" s="1">
        <f t="shared" ref="C4:C6" si="0">E4/(1-$G$2)</f>
        <v>27.160493827160494</v>
      </c>
      <c r="D4" s="1">
        <v>30.18</v>
      </c>
      <c r="E4" s="1">
        <v>22</v>
      </c>
      <c r="F4" s="1">
        <v>18.510000000000002</v>
      </c>
      <c r="G4" s="16">
        <f>(D4-E4)/D4</f>
        <v>0.27104042412193508</v>
      </c>
      <c r="H4">
        <f>B4*(D4/E4)</f>
        <v>644.06863636363641</v>
      </c>
      <c r="I4" s="6">
        <f>PS!W50</f>
        <v>236</v>
      </c>
      <c r="J4" s="6">
        <f>I4-H4</f>
        <v>-408.06863636363641</v>
      </c>
      <c r="K4" s="7">
        <f>IF(H3&gt;Z3,H4+V4,H4)</f>
        <v>895.06477272727284</v>
      </c>
      <c r="L4" s="7">
        <f>K4</f>
        <v>895.06477272727284</v>
      </c>
      <c r="M4" s="7">
        <f>IF(L4&gt;Z4,L4-V9,L4)</f>
        <v>456</v>
      </c>
      <c r="N4" s="7">
        <f>M4</f>
        <v>456</v>
      </c>
      <c r="O4" s="7">
        <v>458</v>
      </c>
      <c r="P4" s="7">
        <v>453</v>
      </c>
      <c r="Q4" s="7">
        <f>(N4-O4)*(E4/$E$6)</f>
        <v>-2.8205128205128207</v>
      </c>
      <c r="R4" s="24">
        <f>P4/Z4</f>
        <v>0.99342105263157898</v>
      </c>
      <c r="S4" s="7">
        <f>I4-M4</f>
        <v>-220</v>
      </c>
      <c r="U4" t="s">
        <v>17</v>
      </c>
      <c r="V4" s="7">
        <f>$W$3/E4</f>
        <v>250.99613636363637</v>
      </c>
      <c r="Y4" s="8" t="s">
        <v>35</v>
      </c>
      <c r="Z4">
        <f>AA4*$Z$1</f>
        <v>456</v>
      </c>
      <c r="AA4">
        <v>3</v>
      </c>
      <c r="AB4" s="6">
        <f>Z4-P4</f>
        <v>3</v>
      </c>
      <c r="AD4">
        <f>AE4*$AD$1</f>
        <v>336</v>
      </c>
      <c r="AE4">
        <v>3</v>
      </c>
    </row>
    <row r="5" spans="1:31" x14ac:dyDescent="0.25">
      <c r="A5" t="s">
        <v>13</v>
      </c>
      <c r="B5" s="6">
        <f>SUMIF(Imputaciones!$O$97:$O$133,Perfiles10!$A5,Imputaciones!$K$97:$K$133)</f>
        <v>426</v>
      </c>
      <c r="C5" s="1">
        <f t="shared" si="0"/>
        <v>27.160493827160494</v>
      </c>
      <c r="D5" s="1">
        <v>24.78</v>
      </c>
      <c r="E5" s="1">
        <v>22</v>
      </c>
      <c r="F5" s="1">
        <v>18.100000000000001</v>
      </c>
      <c r="G5" s="16">
        <f>(D5-E5)/D5</f>
        <v>0.11218724778046817</v>
      </c>
      <c r="H5">
        <f>B5*(D5/E5)</f>
        <v>479.83090909090913</v>
      </c>
      <c r="I5" s="6">
        <f>PS!X50</f>
        <v>-15.5</v>
      </c>
      <c r="J5" s="6">
        <f>I5-H5</f>
        <v>-495.33090909090913</v>
      </c>
      <c r="K5" s="7">
        <f>H5</f>
        <v>479.83090909090913</v>
      </c>
      <c r="L5" s="7">
        <f>IF(K3&gt;Z3,K5+V5,K5)</f>
        <v>479.83090909090913</v>
      </c>
      <c r="M5" s="7">
        <f>IF(L4&gt;Z4,L5+V10,L5)</f>
        <v>918.89568181818197</v>
      </c>
      <c r="N5" s="7">
        <f>IF(M5&gt;Z5,Z5,M5)</f>
        <v>456</v>
      </c>
      <c r="O5" s="7">
        <v>364</v>
      </c>
      <c r="P5" s="7">
        <v>457</v>
      </c>
      <c r="Q5" s="7">
        <f>(N5-O5)*(E5/$E$6)</f>
        <v>129.74358974358975</v>
      </c>
      <c r="R5" s="24">
        <f>P5/Z5</f>
        <v>1.0021929824561404</v>
      </c>
      <c r="S5" s="7">
        <f>I5-M5</f>
        <v>-934.39568181818197</v>
      </c>
      <c r="U5" t="s">
        <v>18</v>
      </c>
      <c r="V5" s="7">
        <f>$W$3/E5</f>
        <v>250.99613636363637</v>
      </c>
      <c r="Y5" s="8" t="s">
        <v>36</v>
      </c>
      <c r="Z5">
        <f>AA5*$Z$1</f>
        <v>456</v>
      </c>
      <c r="AA5">
        <v>3</v>
      </c>
      <c r="AB5" s="6">
        <f>Z5-P5</f>
        <v>-1</v>
      </c>
      <c r="AD5">
        <f>AE5*$AD$1</f>
        <v>336</v>
      </c>
      <c r="AE5">
        <v>3</v>
      </c>
    </row>
    <row r="6" spans="1:31" x14ac:dyDescent="0.25">
      <c r="A6" t="s">
        <v>14</v>
      </c>
      <c r="B6" s="6">
        <f>SUMIF(Imputaciones!$O$97:$O$133,Perfiles10!$A6,Imputaciones!$K$97:$K$133)</f>
        <v>1760.5</v>
      </c>
      <c r="C6" s="1">
        <f t="shared" si="0"/>
        <v>19.259259259259256</v>
      </c>
      <c r="D6" s="1">
        <v>16.71</v>
      </c>
      <c r="E6" s="1">
        <v>15.6</v>
      </c>
      <c r="F6" s="1">
        <v>12.76</v>
      </c>
      <c r="G6" s="16">
        <f>(D6-E6)/D6</f>
        <v>6.6427289048474031E-2</v>
      </c>
      <c r="H6">
        <f>B6*(D6/E6)</f>
        <v>1885.7663461538461</v>
      </c>
      <c r="I6" s="6">
        <f>PS!Y50</f>
        <v>-293.75</v>
      </c>
      <c r="J6" s="6">
        <f>I6-H6</f>
        <v>-2179.5163461538459</v>
      </c>
      <c r="K6" s="7">
        <f>H6</f>
        <v>1885.7663461538461</v>
      </c>
      <c r="L6" s="7">
        <f>K6</f>
        <v>1885.7663461538461</v>
      </c>
      <c r="M6" s="7">
        <f>L6</f>
        <v>1885.7663461538461</v>
      </c>
      <c r="N6" s="7">
        <f>M6</f>
        <v>1885.7663461538461</v>
      </c>
      <c r="O6" s="7">
        <f>N6+Q6</f>
        <v>1998.3304487179487</v>
      </c>
      <c r="P6" s="7">
        <v>689</v>
      </c>
      <c r="Q6" s="7">
        <f>SUM(Q3:Q5)</f>
        <v>112.56410256410257</v>
      </c>
      <c r="R6" s="24">
        <f>P6/Z6</f>
        <v>0.64755639097744366</v>
      </c>
      <c r="S6" s="7">
        <f>I6-M6</f>
        <v>-2179.5163461538459</v>
      </c>
      <c r="U6" t="s">
        <v>19</v>
      </c>
      <c r="V6" s="7">
        <f>$W$3/E6</f>
        <v>353.96891025641025</v>
      </c>
      <c r="Y6" s="8" t="s">
        <v>37</v>
      </c>
      <c r="Z6">
        <f>AA6*$Z$1</f>
        <v>1064</v>
      </c>
      <c r="AA6">
        <v>7</v>
      </c>
      <c r="AB6" s="6">
        <f>Z6-P6</f>
        <v>375</v>
      </c>
      <c r="AD6">
        <f>AE6*$AD$1</f>
        <v>784</v>
      </c>
      <c r="AE6">
        <v>7</v>
      </c>
    </row>
    <row r="7" spans="1:31" x14ac:dyDescent="0.25">
      <c r="B7" s="6">
        <f>SUM(B3:B6)</f>
        <v>2939.5</v>
      </c>
      <c r="C7" s="6"/>
      <c r="H7">
        <f>SUM(H3:H6)</f>
        <v>3358.8771416083919</v>
      </c>
      <c r="I7">
        <f>SUM(I3:I6)</f>
        <v>-73.25</v>
      </c>
      <c r="K7" s="7">
        <f t="shared" ref="K7:P7" si="1">SUM(K3:K6)</f>
        <v>3412.6620279720282</v>
      </c>
      <c r="L7" s="7">
        <f t="shared" si="1"/>
        <v>3412.6620279720282</v>
      </c>
      <c r="M7" s="7">
        <f t="shared" si="1"/>
        <v>3412.6620279720282</v>
      </c>
      <c r="N7" s="7">
        <f t="shared" si="1"/>
        <v>2949.7663461538459</v>
      </c>
      <c r="O7" s="7">
        <f t="shared" si="1"/>
        <v>2980.3304487179485</v>
      </c>
      <c r="P7" s="7">
        <f t="shared" si="1"/>
        <v>1759</v>
      </c>
      <c r="Q7" s="7"/>
      <c r="U7" t="s">
        <v>29</v>
      </c>
      <c r="V7" s="7">
        <f>MAX(V4:V6)</f>
        <v>353.96891025641025</v>
      </c>
    </row>
    <row r="8" spans="1:31" x14ac:dyDescent="0.25">
      <c r="E8" s="2"/>
    </row>
    <row r="9" spans="1:31" x14ac:dyDescent="0.25">
      <c r="G9" t="s">
        <v>27</v>
      </c>
      <c r="H9">
        <f>H4+H5+H6++V7</f>
        <v>3363.6348018648018</v>
      </c>
      <c r="V9">
        <f>L4-Z4</f>
        <v>439.06477272727284</v>
      </c>
      <c r="W9" s="2">
        <f>V9*E4</f>
        <v>9659.4250000000029</v>
      </c>
    </row>
    <row r="10" spans="1:31" x14ac:dyDescent="0.25">
      <c r="U10" t="s">
        <v>39</v>
      </c>
      <c r="V10">
        <f>W9/E5</f>
        <v>439.06477272727284</v>
      </c>
    </row>
    <row r="11" spans="1:31" x14ac:dyDescent="0.25">
      <c r="C11" s="10" t="s">
        <v>397</v>
      </c>
      <c r="D11" s="10" t="s">
        <v>394</v>
      </c>
      <c r="E11" s="175" t="s">
        <v>34</v>
      </c>
      <c r="F11" s="175" t="s">
        <v>371</v>
      </c>
      <c r="K11" s="175" t="s">
        <v>42</v>
      </c>
      <c r="L11" s="175" t="s">
        <v>42</v>
      </c>
      <c r="M11" s="175" t="s">
        <v>42</v>
      </c>
      <c r="N11" s="175" t="s">
        <v>42</v>
      </c>
      <c r="O11" s="175" t="s">
        <v>42</v>
      </c>
      <c r="P11" s="175" t="s">
        <v>42</v>
      </c>
      <c r="U11" t="s">
        <v>38</v>
      </c>
      <c r="V11">
        <f>W9/E6</f>
        <v>619.1939102564105</v>
      </c>
    </row>
    <row r="12" spans="1:31" x14ac:dyDescent="0.25">
      <c r="C12" s="2">
        <f>B3*C3</f>
        <v>9800</v>
      </c>
      <c r="D12" s="2">
        <f>B3*D3</f>
        <v>9777.9150000000009</v>
      </c>
      <c r="E12" s="2">
        <f>H3*E3</f>
        <v>9777.9150000000009</v>
      </c>
      <c r="F12" s="2">
        <f>B3*E3</f>
        <v>7938</v>
      </c>
      <c r="K12" s="1">
        <f t="shared" ref="K12:P15" si="2">K3*$E3</f>
        <v>4256</v>
      </c>
      <c r="L12" s="1">
        <f t="shared" si="2"/>
        <v>4256</v>
      </c>
      <c r="M12" s="1">
        <f t="shared" si="2"/>
        <v>4256</v>
      </c>
      <c r="N12" s="1">
        <f t="shared" si="2"/>
        <v>4256</v>
      </c>
      <c r="O12" s="1">
        <f t="shared" si="2"/>
        <v>4480</v>
      </c>
      <c r="P12" s="1">
        <f t="shared" si="2"/>
        <v>4480</v>
      </c>
      <c r="Q12" s="1"/>
      <c r="S12" s="2"/>
      <c r="Z12">
        <f>Z3-36+6</f>
        <v>122</v>
      </c>
    </row>
    <row r="13" spans="1:31" x14ac:dyDescent="0.25">
      <c r="C13" s="2">
        <f t="shared" ref="C13:C15" si="3">B4*C4</f>
        <v>12751.851851851852</v>
      </c>
      <c r="D13" s="2">
        <f>B4*D4</f>
        <v>14169.51</v>
      </c>
      <c r="E13" s="2">
        <f>H4*E4</f>
        <v>14169.510000000002</v>
      </c>
      <c r="F13" s="2">
        <f t="shared" ref="F13:F15" si="4">B4*E4</f>
        <v>10329</v>
      </c>
      <c r="K13" s="1">
        <f t="shared" si="2"/>
        <v>19691.425000000003</v>
      </c>
      <c r="L13" s="1">
        <f t="shared" si="2"/>
        <v>19691.425000000003</v>
      </c>
      <c r="M13" s="1">
        <f t="shared" si="2"/>
        <v>10032</v>
      </c>
      <c r="N13" s="1">
        <f t="shared" si="2"/>
        <v>10032</v>
      </c>
      <c r="O13" s="1">
        <f t="shared" si="2"/>
        <v>10076</v>
      </c>
      <c r="P13" s="1">
        <f t="shared" si="2"/>
        <v>9966</v>
      </c>
      <c r="Q13" s="1"/>
      <c r="S13" s="2"/>
    </row>
    <row r="14" spans="1:31" x14ac:dyDescent="0.25">
      <c r="C14" s="2">
        <f t="shared" si="3"/>
        <v>11570.37037037037</v>
      </c>
      <c r="D14" s="2">
        <f>B5*D5</f>
        <v>10556.28</v>
      </c>
      <c r="E14" s="2">
        <f>H5*E5</f>
        <v>10556.28</v>
      </c>
      <c r="F14" s="2">
        <f t="shared" si="4"/>
        <v>9372</v>
      </c>
      <c r="K14" s="1">
        <f t="shared" si="2"/>
        <v>10556.28</v>
      </c>
      <c r="L14" s="1">
        <f t="shared" si="2"/>
        <v>10556.28</v>
      </c>
      <c r="M14" s="1">
        <f t="shared" si="2"/>
        <v>20215.705000000002</v>
      </c>
      <c r="N14" s="1">
        <f t="shared" si="2"/>
        <v>10032</v>
      </c>
      <c r="O14" s="1">
        <f t="shared" si="2"/>
        <v>8008</v>
      </c>
      <c r="P14" s="1">
        <f t="shared" si="2"/>
        <v>10054</v>
      </c>
      <c r="Q14" s="1"/>
      <c r="S14" s="2"/>
      <c r="V14" s="7">
        <f>M5-Z5</f>
        <v>462.89568181818197</v>
      </c>
      <c r="W14" s="2">
        <f>V14*E5</f>
        <v>10183.705000000004</v>
      </c>
    </row>
    <row r="15" spans="1:31" x14ac:dyDescent="0.25">
      <c r="C15" s="2">
        <f t="shared" si="3"/>
        <v>33905.92592592592</v>
      </c>
      <c r="D15" s="2">
        <f>B6*D6</f>
        <v>29417.955000000002</v>
      </c>
      <c r="E15" s="2">
        <f>H6*E6</f>
        <v>29417.954999999998</v>
      </c>
      <c r="F15" s="2">
        <f t="shared" si="4"/>
        <v>27463.8</v>
      </c>
      <c r="K15" s="1">
        <f t="shared" si="2"/>
        <v>29417.954999999998</v>
      </c>
      <c r="L15" s="1">
        <f t="shared" si="2"/>
        <v>29417.954999999998</v>
      </c>
      <c r="M15" s="1">
        <f t="shared" si="2"/>
        <v>29417.954999999998</v>
      </c>
      <c r="N15" s="1">
        <f t="shared" si="2"/>
        <v>29417.954999999998</v>
      </c>
      <c r="O15" s="1">
        <f t="shared" si="2"/>
        <v>31173.954999999998</v>
      </c>
      <c r="P15" s="1">
        <f t="shared" si="2"/>
        <v>10748.4</v>
      </c>
      <c r="Q15" s="1"/>
      <c r="S15" s="1"/>
      <c r="U15" t="s">
        <v>61</v>
      </c>
      <c r="V15">
        <f>W14/E6</f>
        <v>652.80160256410284</v>
      </c>
    </row>
    <row r="16" spans="1:31" x14ac:dyDescent="0.25">
      <c r="A16" s="25"/>
      <c r="B16" s="26" t="s">
        <v>106</v>
      </c>
      <c r="C16" s="141">
        <f>SUM(C12:C15)</f>
        <v>68028.148148148146</v>
      </c>
      <c r="D16" s="141">
        <f>SUM(D12:D15)</f>
        <v>63921.66</v>
      </c>
      <c r="E16" s="2">
        <f>SUM(E12:E15)</f>
        <v>63921.66</v>
      </c>
      <c r="F16" s="2">
        <f>SUM(F12:F15)</f>
        <v>55102.8</v>
      </c>
      <c r="K16" s="1">
        <f t="shared" ref="K16:P16" si="5">SUM(K12:K15)</f>
        <v>63921.66</v>
      </c>
      <c r="L16" s="1">
        <f t="shared" si="5"/>
        <v>63921.66</v>
      </c>
      <c r="M16" s="1">
        <f t="shared" si="5"/>
        <v>63921.66</v>
      </c>
      <c r="N16" s="1">
        <f t="shared" si="5"/>
        <v>53737.955000000002</v>
      </c>
      <c r="O16" s="1">
        <f t="shared" si="5"/>
        <v>53737.955000000002</v>
      </c>
      <c r="P16" s="15">
        <f t="shared" si="5"/>
        <v>35248.400000000001</v>
      </c>
      <c r="Q16" s="1"/>
    </row>
    <row r="17" spans="1:17" x14ac:dyDescent="0.25">
      <c r="E17" s="2">
        <f>E16-$D$16</f>
        <v>0</v>
      </c>
      <c r="F17" s="2"/>
      <c r="K17" s="2">
        <f t="shared" ref="K17:P17" si="6">K16-$D$16</f>
        <v>0</v>
      </c>
      <c r="L17" s="2">
        <f t="shared" si="6"/>
        <v>0</v>
      </c>
      <c r="M17" s="2">
        <f t="shared" si="6"/>
        <v>0</v>
      </c>
      <c r="N17" s="2">
        <f t="shared" si="6"/>
        <v>-10183.705000000002</v>
      </c>
      <c r="O17" s="2">
        <f t="shared" si="6"/>
        <v>-10183.705000000002</v>
      </c>
      <c r="P17" s="2">
        <f t="shared" si="6"/>
        <v>-28673.260000000002</v>
      </c>
      <c r="Q17" s="2"/>
    </row>
    <row r="21" spans="1:17" x14ac:dyDescent="0.25">
      <c r="D21">
        <f>Z12</f>
        <v>122</v>
      </c>
      <c r="E21" s="2">
        <f>Z12*E3</f>
        <v>3416</v>
      </c>
      <c r="F21" s="2">
        <f>E21-E12</f>
        <v>-6361.9150000000009</v>
      </c>
      <c r="G21">
        <v>168</v>
      </c>
      <c r="H21" s="2">
        <f>G21*E3</f>
        <v>4704</v>
      </c>
    </row>
    <row r="22" spans="1:17" x14ac:dyDescent="0.25">
      <c r="D22">
        <f>Z4</f>
        <v>456</v>
      </c>
      <c r="E22" s="2">
        <f>Z4*E4</f>
        <v>10032</v>
      </c>
      <c r="F22" s="2">
        <f>E22-E13</f>
        <v>-4137.510000000002</v>
      </c>
      <c r="G22">
        <v>528</v>
      </c>
      <c r="H22" s="2">
        <f>G22*E4</f>
        <v>11616</v>
      </c>
    </row>
    <row r="23" spans="1:17" x14ac:dyDescent="0.25">
      <c r="D23">
        <f>Z5</f>
        <v>456</v>
      </c>
      <c r="E23" s="2">
        <f>Z5*E5</f>
        <v>10032</v>
      </c>
      <c r="F23" s="2">
        <f>E23-E14</f>
        <v>-524.28000000000065</v>
      </c>
      <c r="G23">
        <v>504</v>
      </c>
      <c r="H23" s="2">
        <f>G23*E5</f>
        <v>11088</v>
      </c>
    </row>
    <row r="24" spans="1:17" x14ac:dyDescent="0.25">
      <c r="D24">
        <f>Z6</f>
        <v>1064</v>
      </c>
      <c r="E24" s="2">
        <f>Z6*E6</f>
        <v>16598.399999999998</v>
      </c>
      <c r="F24" s="2">
        <f>E24-E15</f>
        <v>-12819.555</v>
      </c>
      <c r="G24">
        <v>1142</v>
      </c>
      <c r="H24" s="2">
        <f>G24*E6</f>
        <v>17815.2</v>
      </c>
      <c r="O24" s="1"/>
      <c r="P24" s="16"/>
    </row>
    <row r="25" spans="1:17" x14ac:dyDescent="0.25">
      <c r="A25" s="25"/>
      <c r="B25" s="26" t="s">
        <v>107</v>
      </c>
      <c r="C25" s="26"/>
      <c r="E25" s="9">
        <f>SUM(E21:E24)</f>
        <v>40078.399999999994</v>
      </c>
      <c r="F25" s="16">
        <f>E16/E25</f>
        <v>1.5949154656872533</v>
      </c>
      <c r="H25" s="9">
        <f>SUM(H21:H24)</f>
        <v>45223.199999999997</v>
      </c>
      <c r="O25" s="1"/>
      <c r="P25" s="16"/>
    </row>
    <row r="26" spans="1:17" x14ac:dyDescent="0.25">
      <c r="E26" s="2">
        <f>E25-E16</f>
        <v>-23843.260000000009</v>
      </c>
      <c r="K26" s="1">
        <v>208355.36</v>
      </c>
      <c r="O26" s="1"/>
      <c r="P26" s="16"/>
    </row>
    <row r="27" spans="1:17" x14ac:dyDescent="0.25">
      <c r="K27" s="1">
        <v>16760.73</v>
      </c>
      <c r="O27" s="1"/>
      <c r="P27" s="16"/>
    </row>
    <row r="28" spans="1:17" x14ac:dyDescent="0.25">
      <c r="D28">
        <v>232</v>
      </c>
      <c r="E28" s="2">
        <f>D28*F28</f>
        <v>4294.3200000000006</v>
      </c>
      <c r="F28" s="1">
        <v>18.510000000000002</v>
      </c>
      <c r="K28" s="1">
        <f>K26-K27</f>
        <v>191594.62999999998</v>
      </c>
    </row>
    <row r="29" spans="1:17" x14ac:dyDescent="0.25">
      <c r="D29">
        <v>0</v>
      </c>
      <c r="E29" s="2">
        <f>D29*F29</f>
        <v>0</v>
      </c>
      <c r="F29" s="1">
        <v>18.100000000000001</v>
      </c>
    </row>
    <row r="30" spans="1:17" x14ac:dyDescent="0.25">
      <c r="D30">
        <v>0</v>
      </c>
      <c r="E30" s="2">
        <f>D30*F30</f>
        <v>0</v>
      </c>
      <c r="F30" s="1">
        <v>12.76</v>
      </c>
      <c r="O30" s="2"/>
    </row>
    <row r="31" spans="1:17" x14ac:dyDescent="0.25">
      <c r="A31" s="25"/>
      <c r="B31" s="26" t="s">
        <v>148</v>
      </c>
      <c r="C31" s="26"/>
      <c r="E31" s="9">
        <f>SUM(E28:E30)</f>
        <v>4294.3200000000006</v>
      </c>
      <c r="O31" s="2"/>
    </row>
    <row r="32" spans="1:17" x14ac:dyDescent="0.25">
      <c r="O32" s="2"/>
    </row>
    <row r="33" spans="1:15" x14ac:dyDescent="0.25">
      <c r="H33">
        <v>14</v>
      </c>
      <c r="O33" s="2"/>
    </row>
    <row r="34" spans="1:15" x14ac:dyDescent="0.25">
      <c r="A34" s="25" t="s">
        <v>1</v>
      </c>
      <c r="E34" s="9">
        <f>E31+E25</f>
        <v>44372.719999999994</v>
      </c>
      <c r="H34">
        <v>20</v>
      </c>
      <c r="O34" s="141"/>
    </row>
    <row r="35" spans="1:15" x14ac:dyDescent="0.25">
      <c r="H35" s="16">
        <f>H33/H34</f>
        <v>0.7</v>
      </c>
    </row>
  </sheetData>
  <conditionalFormatting sqref="E17:F17 K17:O17 Q17">
    <cfRule type="cellIs" dxfId="51" priority="6" operator="equal">
      <formula>0</formula>
    </cfRule>
  </conditionalFormatting>
  <conditionalFormatting sqref="E17:F17 K17:O17 Q17">
    <cfRule type="cellIs" dxfId="50" priority="5" operator="greaterThan">
      <formula>0</formula>
    </cfRule>
  </conditionalFormatting>
  <conditionalFormatting sqref="E17:F17 K17:O17 Q17">
    <cfRule type="cellIs" dxfId="49" priority="4" operator="lessThan">
      <formula>0</formula>
    </cfRule>
  </conditionalFormatting>
  <conditionalFormatting sqref="P17">
    <cfRule type="cellIs" dxfId="48" priority="3" operator="equal">
      <formula>0</formula>
    </cfRule>
  </conditionalFormatting>
  <conditionalFormatting sqref="P17">
    <cfRule type="cellIs" dxfId="47" priority="2" operator="greaterThan">
      <formula>0</formula>
    </cfRule>
  </conditionalFormatting>
  <conditionalFormatting sqref="P17">
    <cfRule type="cellIs" dxfId="4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Imputaciones</vt:lpstr>
      <vt:lpstr>Perfiles03</vt:lpstr>
      <vt:lpstr>Perfiles04</vt:lpstr>
      <vt:lpstr>Perfiles05</vt:lpstr>
      <vt:lpstr>Perfiles06</vt:lpstr>
      <vt:lpstr>Perfiles07</vt:lpstr>
      <vt:lpstr>Perfiles08</vt:lpstr>
      <vt:lpstr>Perfiles09</vt:lpstr>
      <vt:lpstr>Perfiles10</vt:lpstr>
      <vt:lpstr>Perfiles11</vt:lpstr>
      <vt:lpstr>PS</vt:lpstr>
      <vt:lpstr>API_SETA</vt:lpstr>
      <vt:lpstr>PPSS</vt:lpstr>
      <vt:lpstr>SETA AVAN</vt:lpstr>
      <vt:lpstr>SETA</vt:lpstr>
      <vt:lpstr>Exportacion RM</vt:lpstr>
      <vt:lpstr>HOJA_SETA</vt:lpstr>
      <vt:lpstr>Horas atrasadas</vt:lpstr>
      <vt:lpstr>Facturicas</vt:lpstr>
      <vt:lpstr>Resumen Facturación</vt:lpstr>
      <vt:lpstr>Segumiento 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Manuel Pérez Lobato</dc:creator>
  <cp:lastModifiedBy>Jesús Manuel Pérez</cp:lastModifiedBy>
  <dcterms:created xsi:type="dcterms:W3CDTF">2019-03-25T11:58:24Z</dcterms:created>
  <dcterms:modified xsi:type="dcterms:W3CDTF">2019-12-30T15:20:48Z</dcterms:modified>
</cp:coreProperties>
</file>