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PPT BUCK DESIGN CALCULATOR" sheetId="1" r:id="rId4"/>
    <sheet state="visible" name="SWITCHING FREQUENCY GUIDE" sheetId="2" r:id="rId5"/>
    <sheet state="visible" name="ACS712-30A THEORETICAL RESPONSE" sheetId="3" r:id="rId6"/>
  </sheets>
  <definedNames/>
  <calcPr/>
  <extLst>
    <ext uri="GoogleSheetsCustomDataVersion1">
      <go:sheetsCustomData xmlns:go="http://customooxmlschemas.google.com/" r:id="rId7" roundtripDataSignature="AMtx7mhkBJrOY36Tw8dCLbWeiFyzZvtRtg=="/>
    </ext>
  </extLst>
</workbook>
</file>

<file path=xl/sharedStrings.xml><?xml version="1.0" encoding="utf-8"?>
<sst xmlns="http://schemas.openxmlformats.org/spreadsheetml/2006/main" count="70" uniqueCount="53">
  <si>
    <t>MPPT: SYNCHRONOUS BUCK DESIGN CALCULATOR</t>
  </si>
  <si>
    <t>REQUIRED PARAMETERS</t>
  </si>
  <si>
    <t>VALUE</t>
  </si>
  <si>
    <t>UNIT</t>
  </si>
  <si>
    <t>NOTES</t>
  </si>
  <si>
    <r>
      <rPr>
        <rFont val="Calibri"/>
        <color theme="1"/>
        <sz val="11.0"/>
      </rPr>
      <t>V</t>
    </r>
    <r>
      <rPr>
        <rFont val="Calibri"/>
        <color theme="1"/>
        <sz val="8.0"/>
      </rPr>
      <t>mp</t>
    </r>
  </si>
  <si>
    <t>V</t>
  </si>
  <si>
    <t>Solar panel maximum powerpoint voltage (found in solar panel back sticker)</t>
  </si>
  <si>
    <r>
      <rPr>
        <rFont val="Calibri"/>
        <color theme="1"/>
        <sz val="11.0"/>
      </rPr>
      <t>I</t>
    </r>
    <r>
      <rPr>
        <rFont val="Calibri"/>
        <color theme="1"/>
        <sz val="8.0"/>
      </rPr>
      <t>mp</t>
    </r>
  </si>
  <si>
    <t>A</t>
  </si>
  <si>
    <t>Solar panel maximum powerpoint current (found in solar panel back sticker)</t>
  </si>
  <si>
    <r>
      <rPr>
        <rFont val="Calibri"/>
        <color theme="1"/>
        <sz val="11.0"/>
      </rPr>
      <t>V</t>
    </r>
    <r>
      <rPr>
        <rFont val="Calibri"/>
        <color theme="1"/>
        <sz val="8.0"/>
      </rPr>
      <t>batt</t>
    </r>
  </si>
  <si>
    <t>Maximum battery voltage of your setup</t>
  </si>
  <si>
    <r>
      <rPr>
        <rFont val="Calibri"/>
        <color theme="1"/>
        <sz val="11.0"/>
      </rPr>
      <t>f</t>
    </r>
    <r>
      <rPr>
        <rFont val="Calibri"/>
        <color theme="1"/>
        <sz val="8.0"/>
      </rPr>
      <t>sw</t>
    </r>
  </si>
  <si>
    <t>kHz</t>
  </si>
  <si>
    <t>MPPT buck converter pwm switching frequency (Visit Sheet #2)</t>
  </si>
  <si>
    <t>ASSUMED PARAMETERS</t>
  </si>
  <si>
    <r>
      <rPr>
        <rFont val="Calibri"/>
        <color theme="1"/>
        <sz val="11.0"/>
      </rPr>
      <t>V</t>
    </r>
    <r>
      <rPr>
        <rFont val="Calibri"/>
        <color theme="1"/>
        <sz val="8.0"/>
      </rPr>
      <t>ripple</t>
    </r>
  </si>
  <si>
    <t>MPPT output ripple voltage (50mV is a good and ideal value)</t>
  </si>
  <si>
    <r>
      <rPr>
        <rFont val="Calibri"/>
        <color theme="1"/>
        <sz val="11.0"/>
      </rPr>
      <t>%I</t>
    </r>
    <r>
      <rPr>
        <rFont val="Calibri"/>
        <color theme="1"/>
        <sz val="8.0"/>
      </rPr>
      <t>ripple</t>
    </r>
  </si>
  <si>
    <t>%</t>
  </si>
  <si>
    <r>
      <rPr>
        <rFont val="Calibri"/>
        <color theme="1"/>
        <sz val="11.0"/>
      </rPr>
      <t>%</t>
    </r>
    <r>
      <rPr>
        <rFont val="Calibri"/>
        <color theme="1"/>
        <sz val="8.0"/>
      </rPr>
      <t>efficiency</t>
    </r>
  </si>
  <si>
    <t>MPPT buck conversion efficiency (use 100% for ideal computation, 96% for actual computation)</t>
  </si>
  <si>
    <t>SOLVED PARAMETERS</t>
  </si>
  <si>
    <r>
      <rPr>
        <rFont val="Calibri"/>
        <color theme="1"/>
        <sz val="11.0"/>
      </rPr>
      <t>Solar Power (P</t>
    </r>
    <r>
      <rPr>
        <rFont val="Calibri"/>
        <color theme="1"/>
        <sz val="8.0"/>
      </rPr>
      <t>solar</t>
    </r>
    <r>
      <rPr>
        <rFont val="Calibri"/>
        <color theme="1"/>
        <sz val="11.0"/>
      </rPr>
      <t>)</t>
    </r>
  </si>
  <si>
    <t>W</t>
  </si>
  <si>
    <t>The maximum solar panel power output</t>
  </si>
  <si>
    <t>Duty Cycle (D)</t>
  </si>
  <si>
    <t xml:space="preserve">The PWM duty cycle % at given parameter conditions </t>
  </si>
  <si>
    <t>Ripple Current (dl)</t>
  </si>
  <si>
    <t>Maximum continous current for MOSFET</t>
  </si>
  <si>
    <t>Peak Inductor Current (Ipk)</t>
  </si>
  <si>
    <t>Maximum current rating for inductor (selected inductor must have a higher saturation current)</t>
  </si>
  <si>
    <t>Inductance (L)</t>
  </si>
  <si>
    <t>uH</t>
  </si>
  <si>
    <t>Inductance for your MPPT's synchronous buck inductor (select nearest value)</t>
  </si>
  <si>
    <t>Output Capacitor (Cout)</t>
  </si>
  <si>
    <t>uF</t>
  </si>
  <si>
    <r>
      <rPr>
        <rFont val="Calibri"/>
        <color theme="1"/>
        <sz val="11.0"/>
      </rPr>
      <t>Capacitance of your MPPT's output capacitor to achieve a ripple voltage less than or equal to V</t>
    </r>
    <r>
      <rPr>
        <rFont val="Calibri"/>
        <color theme="1"/>
        <sz val="8.0"/>
      </rPr>
      <t>ripple</t>
    </r>
    <r>
      <rPr>
        <rFont val="Calibri"/>
        <color theme="1"/>
        <sz val="11.0"/>
      </rPr>
      <t xml:space="preserve"> (select any value above it)</t>
    </r>
  </si>
  <si>
    <t>KINDLY DOWNLOAD THE EXCEL FILE THEN EDIT IT LOCALLY! I WON'T BE SENDING GOOGLE PERMISSIONS TO EDIT THIS FILE HERE</t>
  </si>
  <si>
    <t>ESP32: PWM RESOLUTION &amp; PWM FREQUENCY TABLE</t>
  </si>
  <si>
    <t>Resolution (Bits)</t>
  </si>
  <si>
    <t>Resolution (decimal)</t>
  </si>
  <si>
    <t>Max PWM Frequency (kHz)</t>
  </si>
  <si>
    <t>CALIBRATION PARAMETERS</t>
  </si>
  <si>
    <r>
      <rPr>
        <rFont val="Calibri"/>
        <color theme="0"/>
        <sz val="11.0"/>
      </rPr>
      <t>V</t>
    </r>
    <r>
      <rPr>
        <rFont val="Calibri"/>
        <color theme="0"/>
        <sz val="8.0"/>
      </rPr>
      <t>CC</t>
    </r>
    <r>
      <rPr>
        <rFont val="Calibri"/>
        <color theme="0"/>
        <sz val="11.0"/>
      </rPr>
      <t xml:space="preserve"> (V)</t>
    </r>
  </si>
  <si>
    <r>
      <rPr>
        <rFont val="Calibri"/>
        <color theme="0"/>
        <sz val="11.0"/>
      </rPr>
      <t>V</t>
    </r>
    <r>
      <rPr>
        <rFont val="Calibri"/>
        <color theme="0"/>
        <sz val="8.0"/>
      </rPr>
      <t>CC</t>
    </r>
    <r>
      <rPr>
        <rFont val="Calibri"/>
        <color theme="0"/>
        <sz val="11.0"/>
      </rPr>
      <t xml:space="preserve"> (V)</t>
    </r>
  </si>
  <si>
    <r>
      <rPr>
        <rFont val="Calibri"/>
        <color theme="0"/>
        <sz val="11.0"/>
      </rPr>
      <t>V</t>
    </r>
    <r>
      <rPr>
        <rFont val="Calibri"/>
        <color theme="0"/>
        <sz val="8.0"/>
      </rPr>
      <t>MIDPOINT</t>
    </r>
    <r>
      <rPr>
        <rFont val="Calibri"/>
        <color theme="0"/>
        <sz val="11.0"/>
      </rPr>
      <t xml:space="preserve"> (V)</t>
    </r>
  </si>
  <si>
    <r>
      <rPr>
        <rFont val="Calibri"/>
        <color theme="0"/>
        <sz val="11.0"/>
      </rPr>
      <t>V</t>
    </r>
    <r>
      <rPr>
        <rFont val="Calibri"/>
        <color theme="0"/>
        <sz val="8.0"/>
      </rPr>
      <t>MIDPOINT</t>
    </r>
    <r>
      <rPr>
        <rFont val="Calibri"/>
        <color theme="0"/>
        <sz val="11.0"/>
      </rPr>
      <t xml:space="preserve"> (V)</t>
    </r>
  </si>
  <si>
    <t>Sensitivity (mV/A)</t>
  </si>
  <si>
    <t>ACS712-30A (Current &amp; Vo Relationship)</t>
  </si>
  <si>
    <t>Current (A)</t>
  </si>
  <si>
    <t>Analog Out 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</si>
</sst>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b/>
      <sz val="11.0"/>
      <color theme="0"/>
      <name val="Calibri"/>
    </font>
    <font/>
    <font>
      <sz val="14.0"/>
      <color rgb="FFFFFFFF"/>
      <name val="Calibri"/>
    </font>
    <font>
      <b/>
      <sz val="11.0"/>
      <color theme="1"/>
      <name val="Calibri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8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9" fillId="2" fontId="2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11" fillId="2" fontId="2" numFmtId="0" xfId="0" applyAlignment="1" applyBorder="1" applyFont="1">
      <alignment horizontal="center"/>
    </xf>
    <xf borderId="9" fillId="3" fontId="1" numFmtId="0" xfId="0" applyAlignment="1" applyBorder="1" applyFill="1" applyFont="1">
      <alignment horizontal="left"/>
    </xf>
    <xf borderId="10" fillId="3" fontId="1" numFmtId="0" xfId="0" applyAlignment="1" applyBorder="1" applyFont="1">
      <alignment horizontal="center"/>
    </xf>
    <xf borderId="11" fillId="3" fontId="1" numFmtId="0" xfId="0" applyAlignment="1" applyBorder="1" applyFont="1">
      <alignment horizontal="left"/>
    </xf>
    <xf borderId="0" fillId="0" fontId="1" numFmtId="0" xfId="0" applyFont="1"/>
    <xf borderId="12" fillId="3" fontId="1" numFmtId="0" xfId="0" applyAlignment="1" applyBorder="1" applyFont="1">
      <alignment horizontal="left"/>
    </xf>
    <xf borderId="13" fillId="3" fontId="1" numFmtId="0" xfId="0" applyAlignment="1" applyBorder="1" applyFont="1">
      <alignment horizontal="center"/>
    </xf>
    <xf borderId="14" fillId="3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4" fontId="4" numFmtId="0" xfId="0" applyAlignment="1" applyFill="1" applyFont="1">
      <alignment horizontal="center" readingOrder="0"/>
    </xf>
    <xf borderId="15" fillId="2" fontId="2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9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left"/>
    </xf>
    <xf borderId="18" fillId="0" fontId="5" numFmtId="0" xfId="0" applyAlignment="1" applyBorder="1" applyFont="1">
      <alignment horizontal="center"/>
    </xf>
    <xf borderId="19" fillId="0" fontId="3" numFmtId="0" xfId="0" applyBorder="1" applyFont="1"/>
    <xf borderId="20" fillId="2" fontId="6" numFmtId="0" xfId="0" applyAlignment="1" applyBorder="1" applyFont="1">
      <alignment horizontal="center"/>
    </xf>
    <xf borderId="21" fillId="2" fontId="6" numFmtId="0" xfId="0" applyAlignment="1" applyBorder="1" applyFont="1">
      <alignment horizontal="center"/>
    </xf>
    <xf borderId="22" fillId="2" fontId="6" numFmtId="0" xfId="0" applyAlignment="1" applyBorder="1" applyFont="1">
      <alignment horizontal="center"/>
    </xf>
    <xf borderId="23" fillId="2" fontId="6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5" fillId="0" fontId="3" numFmtId="0" xfId="0" applyBorder="1" applyFont="1"/>
    <xf borderId="24" fillId="2" fontId="6" numFmtId="0" xfId="0" applyAlignment="1" applyBorder="1" applyFont="1">
      <alignment horizontal="center"/>
    </xf>
    <xf borderId="25" fillId="2" fontId="6" numFmtId="0" xfId="0" applyAlignment="1" applyBorder="1" applyFont="1">
      <alignment horizontal="center"/>
    </xf>
    <xf borderId="26" fillId="2" fontId="6" numFmtId="0" xfId="0" applyAlignment="1" applyBorder="1" applyFont="1">
      <alignment horizontal="center"/>
    </xf>
    <xf borderId="27" fillId="2" fontId="6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11" fillId="3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ACS712-30A (Current &amp; Vo Relationship)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Analog Out (V)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'ACS712-30A THEORETICAL RESPONSE'!$B$8:$B$78</c:f>
            </c:numRef>
          </c:xVal>
          <c:yVal>
            <c:numRef>
              <c:f>'ACS712-30A THEORETICAL RESPONSE'!$C$8:$C$78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62516"/>
        <c:axId val="1452463839"/>
      </c:scatterChart>
      <c:valAx>
        <c:axId val="1332662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Current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52463839"/>
      </c:valAx>
      <c:valAx>
        <c:axId val="1452463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Analog Out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32662516"/>
      </c:valAx>
    </c:plotArea>
    <c:plotVisOnly val="1"/>
  </c:chart>
  <c:spPr>
    <a:solidFill>
      <a:schemeClr val="dk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171450</xdr:rowOff>
    </xdr:from>
    <xdr:ext cx="4667250" cy="3086100"/>
    <xdr:graphicFrame>
      <xdr:nvGraphicFramePr>
        <xdr:cNvPr id="14313159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20.13"/>
    <col customWidth="1" min="3" max="3" width="11.38"/>
    <col customWidth="1" min="4" max="4" width="4.0"/>
    <col customWidth="1" min="5" max="5" width="92.38"/>
    <col customWidth="1" min="6" max="6" width="7.75"/>
    <col customWidth="1" min="7" max="26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1"/>
      <c r="D3" s="1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" t="s">
        <v>1</v>
      </c>
      <c r="C4" s="8" t="s">
        <v>2</v>
      </c>
      <c r="D4" s="8" t="s">
        <v>3</v>
      </c>
      <c r="E4" s="9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0" t="s">
        <v>5</v>
      </c>
      <c r="C5" s="11">
        <v>64.4</v>
      </c>
      <c r="D5" s="11" t="s">
        <v>6</v>
      </c>
      <c r="E5" s="12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0" t="s">
        <v>8</v>
      </c>
      <c r="C6" s="11">
        <v>9.98</v>
      </c>
      <c r="D6" s="11" t="s">
        <v>9</v>
      </c>
      <c r="E6" s="12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0" t="s">
        <v>11</v>
      </c>
      <c r="C7" s="11">
        <v>27.0</v>
      </c>
      <c r="D7" s="11" t="s">
        <v>6</v>
      </c>
      <c r="E7" s="12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0" t="s">
        <v>13</v>
      </c>
      <c r="C8" s="11">
        <v>39.0</v>
      </c>
      <c r="D8" s="11" t="s">
        <v>14</v>
      </c>
      <c r="E8" s="12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3" t="s">
        <v>16</v>
      </c>
      <c r="C9" s="14" t="s">
        <v>2</v>
      </c>
      <c r="D9" s="14" t="s">
        <v>3</v>
      </c>
      <c r="E9" s="15" t="s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0" t="s">
        <v>17</v>
      </c>
      <c r="C10" s="11">
        <v>0.05</v>
      </c>
      <c r="D10" s="11" t="s">
        <v>6</v>
      </c>
      <c r="E10" s="12" t="s">
        <v>18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0" t="s">
        <v>19</v>
      </c>
      <c r="C11" s="11">
        <v>35.0</v>
      </c>
      <c r="D11" s="11" t="s">
        <v>20</v>
      </c>
      <c r="E11" s="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0" t="s">
        <v>21</v>
      </c>
      <c r="C12" s="11">
        <v>100.0</v>
      </c>
      <c r="D12" s="11" t="s">
        <v>20</v>
      </c>
      <c r="E12" s="12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3" t="s">
        <v>23</v>
      </c>
      <c r="C13" s="14" t="s">
        <v>2</v>
      </c>
      <c r="D13" s="14" t="s">
        <v>3</v>
      </c>
      <c r="E13" s="15" t="s">
        <v>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0" t="s">
        <v>24</v>
      </c>
      <c r="C14" s="11">
        <f>C5*C6</f>
        <v>642.712</v>
      </c>
      <c r="D14" s="11" t="s">
        <v>25</v>
      </c>
      <c r="E14" s="12" t="s">
        <v>26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0" t="s">
        <v>27</v>
      </c>
      <c r="C15" s="11">
        <f>(C7/(C5*(C12/100)))*100</f>
        <v>41.92546584</v>
      </c>
      <c r="D15" s="11" t="s">
        <v>20</v>
      </c>
      <c r="E15" s="12" t="s">
        <v>28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0" t="s">
        <v>29</v>
      </c>
      <c r="C16" s="11">
        <f>((C5*C6)/C7)*(C11/100)</f>
        <v>8.331451852</v>
      </c>
      <c r="D16" s="11" t="s">
        <v>9</v>
      </c>
      <c r="E16" s="12" t="s">
        <v>30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6" t="s">
        <v>31</v>
      </c>
      <c r="C17" s="17">
        <f>(C14/C7)+((((C5*C6)/C7)*(C11/100))/2)</f>
        <v>27.96987407</v>
      </c>
      <c r="D17" s="17" t="s">
        <v>9</v>
      </c>
      <c r="E17" s="18" t="s">
        <v>32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9"/>
      <c r="B18" s="16" t="s">
        <v>33</v>
      </c>
      <c r="C18" s="17">
        <f>((C5-C7)*(C7/(C5*(C12/100)))/((C8*1000)*((C14/C7)*(C11/100)))*1000000)</f>
        <v>48.25743153</v>
      </c>
      <c r="D18" s="17" t="s">
        <v>34</v>
      </c>
      <c r="E18" s="18" t="s">
        <v>35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9"/>
      <c r="B19" s="20" t="s">
        <v>36</v>
      </c>
      <c r="C19" s="21">
        <f>(((C5*C6)/C7)*(C11/100))/(8*C8*1000*C10)*1000000</f>
        <v>534.0674264</v>
      </c>
      <c r="D19" s="21" t="s">
        <v>37</v>
      </c>
      <c r="E19" s="22" t="s">
        <v>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3"/>
      <c r="B21" s="24" t="s">
        <v>39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B21:E2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63"/>
    <col customWidth="1" min="3" max="3" width="17.63"/>
    <col customWidth="1" min="4" max="4" width="22.13"/>
    <col customWidth="1" min="5" max="26" width="7.63"/>
  </cols>
  <sheetData>
    <row r="1" ht="14.25" customHeight="1"/>
    <row r="2" ht="14.25" customHeight="1">
      <c r="B2" s="25" t="s">
        <v>40</v>
      </c>
      <c r="C2" s="26"/>
      <c r="D2" s="27"/>
    </row>
    <row r="3" ht="14.25" customHeight="1">
      <c r="B3" s="28" t="s">
        <v>41</v>
      </c>
      <c r="C3" s="29" t="s">
        <v>42</v>
      </c>
      <c r="D3" s="30" t="s">
        <v>43</v>
      </c>
    </row>
    <row r="4" ht="14.25" customHeight="1">
      <c r="B4" s="31">
        <v>1.0</v>
      </c>
      <c r="C4" s="11">
        <f t="shared" ref="C4:C19" si="1">2^B4</f>
        <v>2</v>
      </c>
      <c r="D4" s="12">
        <f t="shared" ref="D4:D19" si="2">(80000000/(2^B4))/1000</f>
        <v>40000</v>
      </c>
    </row>
    <row r="5" ht="14.25" customHeight="1">
      <c r="B5" s="31">
        <v>2.0</v>
      </c>
      <c r="C5" s="11">
        <f t="shared" si="1"/>
        <v>4</v>
      </c>
      <c r="D5" s="12">
        <f t="shared" si="2"/>
        <v>20000</v>
      </c>
    </row>
    <row r="6" ht="14.25" customHeight="1">
      <c r="B6" s="31">
        <v>3.0</v>
      </c>
      <c r="C6" s="11">
        <f t="shared" si="1"/>
        <v>8</v>
      </c>
      <c r="D6" s="12">
        <f t="shared" si="2"/>
        <v>10000</v>
      </c>
    </row>
    <row r="7" ht="14.25" customHeight="1">
      <c r="B7" s="31">
        <v>4.0</v>
      </c>
      <c r="C7" s="11">
        <f t="shared" si="1"/>
        <v>16</v>
      </c>
      <c r="D7" s="12">
        <f t="shared" si="2"/>
        <v>5000</v>
      </c>
    </row>
    <row r="8" ht="14.25" customHeight="1">
      <c r="B8" s="31">
        <v>5.0</v>
      </c>
      <c r="C8" s="11">
        <f t="shared" si="1"/>
        <v>32</v>
      </c>
      <c r="D8" s="12">
        <f t="shared" si="2"/>
        <v>2500</v>
      </c>
    </row>
    <row r="9" ht="14.25" customHeight="1">
      <c r="B9" s="31">
        <v>6.0</v>
      </c>
      <c r="C9" s="11">
        <f t="shared" si="1"/>
        <v>64</v>
      </c>
      <c r="D9" s="12">
        <f t="shared" si="2"/>
        <v>1250</v>
      </c>
    </row>
    <row r="10" ht="14.25" customHeight="1">
      <c r="B10" s="31">
        <v>7.0</v>
      </c>
      <c r="C10" s="11">
        <f t="shared" si="1"/>
        <v>128</v>
      </c>
      <c r="D10" s="12">
        <f t="shared" si="2"/>
        <v>625</v>
      </c>
    </row>
    <row r="11" ht="14.25" customHeight="1">
      <c r="B11" s="32">
        <v>8.0</v>
      </c>
      <c r="C11" s="17">
        <f t="shared" si="1"/>
        <v>256</v>
      </c>
      <c r="D11" s="18">
        <f t="shared" si="2"/>
        <v>312.5</v>
      </c>
    </row>
    <row r="12" ht="14.25" customHeight="1">
      <c r="B12" s="32">
        <v>9.0</v>
      </c>
      <c r="C12" s="17">
        <f t="shared" si="1"/>
        <v>512</v>
      </c>
      <c r="D12" s="18">
        <f t="shared" si="2"/>
        <v>156.25</v>
      </c>
    </row>
    <row r="13" ht="14.25" customHeight="1">
      <c r="B13" s="32">
        <v>10.0</v>
      </c>
      <c r="C13" s="17">
        <f t="shared" si="1"/>
        <v>1024</v>
      </c>
      <c r="D13" s="18">
        <f t="shared" si="2"/>
        <v>78.125</v>
      </c>
    </row>
    <row r="14" ht="14.25" customHeight="1">
      <c r="B14" s="32">
        <v>11.0</v>
      </c>
      <c r="C14" s="17">
        <f t="shared" si="1"/>
        <v>2048</v>
      </c>
      <c r="D14" s="18">
        <f t="shared" si="2"/>
        <v>39.0625</v>
      </c>
    </row>
    <row r="15" ht="14.25" customHeight="1">
      <c r="B15" s="32">
        <v>12.0</v>
      </c>
      <c r="C15" s="17">
        <f t="shared" si="1"/>
        <v>4096</v>
      </c>
      <c r="D15" s="18">
        <f t="shared" si="2"/>
        <v>19.53125</v>
      </c>
    </row>
    <row r="16" ht="14.25" customHeight="1">
      <c r="B16" s="31">
        <v>13.0</v>
      </c>
      <c r="C16" s="11">
        <f t="shared" si="1"/>
        <v>8192</v>
      </c>
      <c r="D16" s="12">
        <f t="shared" si="2"/>
        <v>9.765625</v>
      </c>
    </row>
    <row r="17" ht="14.25" customHeight="1">
      <c r="B17" s="31">
        <v>14.0</v>
      </c>
      <c r="C17" s="11">
        <f t="shared" si="1"/>
        <v>16384</v>
      </c>
      <c r="D17" s="12">
        <f t="shared" si="2"/>
        <v>4.8828125</v>
      </c>
    </row>
    <row r="18" ht="14.25" customHeight="1">
      <c r="B18" s="31">
        <v>15.0</v>
      </c>
      <c r="C18" s="11">
        <f t="shared" si="1"/>
        <v>32768</v>
      </c>
      <c r="D18" s="12">
        <f t="shared" si="2"/>
        <v>2.44140625</v>
      </c>
    </row>
    <row r="19" ht="14.25" customHeight="1">
      <c r="B19" s="33">
        <v>16.0</v>
      </c>
      <c r="C19" s="34">
        <f t="shared" si="1"/>
        <v>65536</v>
      </c>
      <c r="D19" s="35">
        <f t="shared" si="2"/>
        <v>1.220703125</v>
      </c>
    </row>
    <row r="20" ht="14.25" customHeight="1">
      <c r="B20" s="1"/>
      <c r="C20" s="1"/>
      <c r="D20" s="19"/>
    </row>
    <row r="21" ht="14.25" customHeight="1">
      <c r="B21" s="1"/>
      <c r="C21" s="1"/>
    </row>
    <row r="22" ht="14.25" customHeight="1">
      <c r="B22" s="1"/>
      <c r="C22" s="1"/>
    </row>
    <row r="23" ht="14.25" customHeight="1">
      <c r="B23" s="1"/>
      <c r="C23" s="1"/>
    </row>
    <row r="24" ht="14.25" customHeight="1">
      <c r="B24" s="1"/>
      <c r="C24" s="1"/>
    </row>
    <row r="25" ht="14.25" customHeight="1">
      <c r="B25" s="1"/>
      <c r="C25" s="1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3" width="16.38"/>
    <col customWidth="1" min="4" max="4" width="4.88"/>
    <col customWidth="1" min="5" max="6" width="16.38"/>
    <col customWidth="1" min="7" max="26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6" t="s">
        <v>44</v>
      </c>
      <c r="C2" s="37"/>
      <c r="D2" s="1"/>
      <c r="E2" s="36" t="s">
        <v>44</v>
      </c>
      <c r="F2" s="3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8" t="s">
        <v>45</v>
      </c>
      <c r="C3" s="39">
        <v>5.0</v>
      </c>
      <c r="D3" s="1"/>
      <c r="E3" s="38" t="s">
        <v>46</v>
      </c>
      <c r="F3" s="39">
        <v>5.0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40" t="s">
        <v>47</v>
      </c>
      <c r="C4" s="41">
        <f>C3/2</f>
        <v>2.5</v>
      </c>
      <c r="D4" s="1"/>
      <c r="E4" s="40" t="s">
        <v>48</v>
      </c>
      <c r="F4" s="41">
        <f>F3/2</f>
        <v>2.5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40" t="s">
        <v>49</v>
      </c>
      <c r="C5" s="41">
        <v>66.0</v>
      </c>
      <c r="D5" s="1"/>
      <c r="E5" s="40" t="s">
        <v>49</v>
      </c>
      <c r="F5" s="41">
        <v>66.0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42" t="s">
        <v>50</v>
      </c>
      <c r="C6" s="43"/>
      <c r="D6" s="1"/>
      <c r="E6" s="42" t="s">
        <v>50</v>
      </c>
      <c r="F6" s="4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44" t="s">
        <v>51</v>
      </c>
      <c r="C7" s="45" t="s">
        <v>52</v>
      </c>
      <c r="D7" s="1"/>
      <c r="E7" s="46" t="s">
        <v>51</v>
      </c>
      <c r="F7" s="47" t="s">
        <v>52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31">
        <v>-35.0</v>
      </c>
      <c r="C8" s="48">
        <f t="shared" ref="C8:C78" si="1">(B8)*($C$5/1000)+$C$4</f>
        <v>0.19</v>
      </c>
      <c r="D8" s="1"/>
      <c r="E8" s="49">
        <v>-35.0</v>
      </c>
      <c r="F8" s="50">
        <f t="shared" ref="F8:F22" si="2">(E8)*($C$5/1000)+$C$4</f>
        <v>0.19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31">
        <v>-34.0</v>
      </c>
      <c r="C9" s="48">
        <f t="shared" si="1"/>
        <v>0.256</v>
      </c>
      <c r="D9" s="1"/>
      <c r="E9" s="32">
        <v>-30.0</v>
      </c>
      <c r="F9" s="51">
        <f t="shared" si="2"/>
        <v>0.52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31">
        <v>-33.0</v>
      </c>
      <c r="C10" s="48">
        <f t="shared" si="1"/>
        <v>0.322</v>
      </c>
      <c r="D10" s="1"/>
      <c r="E10" s="32">
        <v>-25.0</v>
      </c>
      <c r="F10" s="51">
        <f t="shared" si="2"/>
        <v>0.85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31">
        <v>-32.0</v>
      </c>
      <c r="C11" s="48">
        <f t="shared" si="1"/>
        <v>0.388</v>
      </c>
      <c r="D11" s="1"/>
      <c r="E11" s="32">
        <v>-20.0</v>
      </c>
      <c r="F11" s="51">
        <f t="shared" si="2"/>
        <v>1.18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31">
        <v>-31.0</v>
      </c>
      <c r="C12" s="48">
        <f t="shared" si="1"/>
        <v>0.454</v>
      </c>
      <c r="D12" s="1"/>
      <c r="E12" s="32">
        <v>-15.0</v>
      </c>
      <c r="F12" s="51">
        <f t="shared" si="2"/>
        <v>1.51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32">
        <v>-30.0</v>
      </c>
      <c r="C13" s="51">
        <f t="shared" si="1"/>
        <v>0.52</v>
      </c>
      <c r="D13" s="1"/>
      <c r="E13" s="32">
        <v>-10.0</v>
      </c>
      <c r="F13" s="51">
        <f t="shared" si="2"/>
        <v>1.84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2">
        <v>-29.0</v>
      </c>
      <c r="C14" s="51">
        <f t="shared" si="1"/>
        <v>0.586</v>
      </c>
      <c r="D14" s="1"/>
      <c r="E14" s="32">
        <v>-5.0</v>
      </c>
      <c r="F14" s="51">
        <f t="shared" si="2"/>
        <v>2.17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32">
        <v>-28.0</v>
      </c>
      <c r="C15" s="51">
        <f t="shared" si="1"/>
        <v>0.652</v>
      </c>
      <c r="D15" s="1"/>
      <c r="E15" s="32">
        <v>0.0</v>
      </c>
      <c r="F15" s="51">
        <f t="shared" si="2"/>
        <v>2.5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32">
        <v>-27.0</v>
      </c>
      <c r="C16" s="51">
        <f t="shared" si="1"/>
        <v>0.718</v>
      </c>
      <c r="D16" s="1"/>
      <c r="E16" s="32">
        <v>5.0</v>
      </c>
      <c r="F16" s="51">
        <f t="shared" si="2"/>
        <v>2.83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32">
        <v>-26.0</v>
      </c>
      <c r="C17" s="51">
        <f t="shared" si="1"/>
        <v>0.784</v>
      </c>
      <c r="D17" s="1"/>
      <c r="E17" s="32">
        <v>10.0</v>
      </c>
      <c r="F17" s="51">
        <f t="shared" si="2"/>
        <v>3.16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32">
        <v>-25.0</v>
      </c>
      <c r="C18" s="51">
        <f t="shared" si="1"/>
        <v>0.85</v>
      </c>
      <c r="D18" s="1"/>
      <c r="E18" s="32">
        <v>15.0</v>
      </c>
      <c r="F18" s="51">
        <f t="shared" si="2"/>
        <v>3.49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32">
        <v>-24.0</v>
      </c>
      <c r="C19" s="51">
        <f t="shared" si="1"/>
        <v>0.916</v>
      </c>
      <c r="D19" s="1"/>
      <c r="E19" s="32">
        <v>20.0</v>
      </c>
      <c r="F19" s="51">
        <f t="shared" si="2"/>
        <v>3.82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32">
        <v>-23.0</v>
      </c>
      <c r="C20" s="51">
        <f t="shared" si="1"/>
        <v>0.982</v>
      </c>
      <c r="D20" s="1"/>
      <c r="E20" s="32">
        <v>25.0</v>
      </c>
      <c r="F20" s="51">
        <f t="shared" si="2"/>
        <v>4.15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32">
        <v>-22.0</v>
      </c>
      <c r="C21" s="51">
        <f t="shared" si="1"/>
        <v>1.048</v>
      </c>
      <c r="D21" s="1"/>
      <c r="E21" s="32">
        <v>30.0</v>
      </c>
      <c r="F21" s="51">
        <f t="shared" si="2"/>
        <v>4.48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32">
        <v>-21.0</v>
      </c>
      <c r="C22" s="51">
        <f t="shared" si="1"/>
        <v>1.114</v>
      </c>
      <c r="D22" s="1"/>
      <c r="E22" s="33">
        <v>35.0</v>
      </c>
      <c r="F22" s="52">
        <f t="shared" si="2"/>
        <v>4.81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32">
        <v>-20.0</v>
      </c>
      <c r="C23" s="51">
        <f t="shared" si="1"/>
        <v>1.18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32">
        <v>-19.0</v>
      </c>
      <c r="C24" s="51">
        <f t="shared" si="1"/>
        <v>1.246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32">
        <v>-18.0</v>
      </c>
      <c r="C25" s="51">
        <f t="shared" si="1"/>
        <v>1.312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32">
        <v>-17.0</v>
      </c>
      <c r="C26" s="51">
        <f t="shared" si="1"/>
        <v>1.378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32">
        <v>-16.0</v>
      </c>
      <c r="C27" s="51">
        <f t="shared" si="1"/>
        <v>1.444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32">
        <v>-15.0</v>
      </c>
      <c r="C28" s="51">
        <f t="shared" si="1"/>
        <v>1.51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32">
        <v>-14.0</v>
      </c>
      <c r="C29" s="51">
        <f t="shared" si="1"/>
        <v>1.576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32">
        <v>-13.0</v>
      </c>
      <c r="C30" s="51">
        <f t="shared" si="1"/>
        <v>1.642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32">
        <v>-12.0</v>
      </c>
      <c r="C31" s="51">
        <f t="shared" si="1"/>
        <v>1.708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32">
        <v>-11.0</v>
      </c>
      <c r="C32" s="51">
        <f t="shared" si="1"/>
        <v>1.774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32">
        <v>-10.0</v>
      </c>
      <c r="C33" s="51">
        <f t="shared" si="1"/>
        <v>1.84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32">
        <v>-9.0</v>
      </c>
      <c r="C34" s="51">
        <f t="shared" si="1"/>
        <v>1.906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32">
        <v>-8.0</v>
      </c>
      <c r="C35" s="51">
        <f t="shared" si="1"/>
        <v>1.972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32">
        <v>-7.0</v>
      </c>
      <c r="C36" s="51">
        <f t="shared" si="1"/>
        <v>2.038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32">
        <v>-6.0</v>
      </c>
      <c r="C37" s="51">
        <f t="shared" si="1"/>
        <v>2.104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32">
        <v>-5.0</v>
      </c>
      <c r="C38" s="51">
        <f t="shared" si="1"/>
        <v>2.17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32">
        <v>-4.0</v>
      </c>
      <c r="C39" s="51">
        <f t="shared" si="1"/>
        <v>2.236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32">
        <v>-3.0</v>
      </c>
      <c r="C40" s="51">
        <f t="shared" si="1"/>
        <v>2.302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32">
        <v>-2.0</v>
      </c>
      <c r="C41" s="51">
        <f t="shared" si="1"/>
        <v>2.368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32">
        <v>-1.0</v>
      </c>
      <c r="C42" s="51">
        <f t="shared" si="1"/>
        <v>2.434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32">
        <v>0.0</v>
      </c>
      <c r="C43" s="51">
        <f t="shared" si="1"/>
        <v>2.5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32">
        <v>1.0</v>
      </c>
      <c r="C44" s="51">
        <f t="shared" si="1"/>
        <v>2.566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32">
        <v>2.0</v>
      </c>
      <c r="C45" s="51">
        <f t="shared" si="1"/>
        <v>2.632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32">
        <v>3.0</v>
      </c>
      <c r="C46" s="51">
        <f t="shared" si="1"/>
        <v>2.698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32">
        <v>4.0</v>
      </c>
      <c r="C47" s="51">
        <f t="shared" si="1"/>
        <v>2.764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32">
        <v>5.0</v>
      </c>
      <c r="C48" s="51">
        <f t="shared" si="1"/>
        <v>2.83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32">
        <v>6.0</v>
      </c>
      <c r="C49" s="51">
        <f t="shared" si="1"/>
        <v>2.896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32">
        <v>7.0</v>
      </c>
      <c r="C50" s="51">
        <f t="shared" si="1"/>
        <v>2.962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32">
        <v>8.0</v>
      </c>
      <c r="C51" s="51">
        <f t="shared" si="1"/>
        <v>3.028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32">
        <v>9.0</v>
      </c>
      <c r="C52" s="51">
        <f t="shared" si="1"/>
        <v>3.094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32">
        <v>10.0</v>
      </c>
      <c r="C53" s="51">
        <f t="shared" si="1"/>
        <v>3.16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32">
        <v>11.0</v>
      </c>
      <c r="C54" s="51">
        <f t="shared" si="1"/>
        <v>3.226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32">
        <v>12.0</v>
      </c>
      <c r="C55" s="51">
        <f t="shared" si="1"/>
        <v>3.292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32">
        <v>13.0</v>
      </c>
      <c r="C56" s="51">
        <f t="shared" si="1"/>
        <v>3.358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32">
        <v>14.0</v>
      </c>
      <c r="C57" s="51">
        <f t="shared" si="1"/>
        <v>3.424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32">
        <v>15.0</v>
      </c>
      <c r="C58" s="51">
        <f t="shared" si="1"/>
        <v>3.49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32">
        <v>16.0</v>
      </c>
      <c r="C59" s="51">
        <f t="shared" si="1"/>
        <v>3.556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32">
        <v>17.0</v>
      </c>
      <c r="C60" s="51">
        <f t="shared" si="1"/>
        <v>3.622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32">
        <v>18.0</v>
      </c>
      <c r="C61" s="51">
        <f t="shared" si="1"/>
        <v>3.688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32">
        <v>19.0</v>
      </c>
      <c r="C62" s="51">
        <f t="shared" si="1"/>
        <v>3.754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32">
        <v>20.0</v>
      </c>
      <c r="C63" s="51">
        <f t="shared" si="1"/>
        <v>3.82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32">
        <v>21.0</v>
      </c>
      <c r="C64" s="51">
        <f t="shared" si="1"/>
        <v>3.886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32">
        <v>22.0</v>
      </c>
      <c r="C65" s="51">
        <f t="shared" si="1"/>
        <v>3.952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32">
        <v>23.0</v>
      </c>
      <c r="C66" s="51">
        <f t="shared" si="1"/>
        <v>4.018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32">
        <v>24.0</v>
      </c>
      <c r="C67" s="51">
        <f t="shared" si="1"/>
        <v>4.084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32">
        <v>25.0</v>
      </c>
      <c r="C68" s="51">
        <f t="shared" si="1"/>
        <v>4.15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32">
        <v>26.0</v>
      </c>
      <c r="C69" s="51">
        <f t="shared" si="1"/>
        <v>4.216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32">
        <v>27.0</v>
      </c>
      <c r="C70" s="51">
        <f t="shared" si="1"/>
        <v>4.282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32">
        <v>28.0</v>
      </c>
      <c r="C71" s="51">
        <f t="shared" si="1"/>
        <v>4.348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32">
        <v>29.0</v>
      </c>
      <c r="C72" s="51">
        <f t="shared" si="1"/>
        <v>4.414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32">
        <v>30.0</v>
      </c>
      <c r="C73" s="51">
        <f t="shared" si="1"/>
        <v>4.48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31">
        <v>31.0</v>
      </c>
      <c r="C74" s="48">
        <f t="shared" si="1"/>
        <v>4.546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31">
        <v>32.0</v>
      </c>
      <c r="C75" s="48">
        <f t="shared" si="1"/>
        <v>4.612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31">
        <v>33.0</v>
      </c>
      <c r="C76" s="48">
        <f t="shared" si="1"/>
        <v>4.678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31">
        <v>34.0</v>
      </c>
      <c r="C77" s="48">
        <f t="shared" si="1"/>
        <v>4.744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33">
        <v>35.0</v>
      </c>
      <c r="C78" s="52">
        <f t="shared" si="1"/>
        <v>4.81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C2"/>
    <mergeCell ref="E2:F2"/>
    <mergeCell ref="B6:C6"/>
    <mergeCell ref="E6:F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2021-06-27T18:22:47Z</dcterms:created>
  <dc:creator>Angelo Casimiro</dc:creator>
</cp:coreProperties>
</file>